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9.xml" ContentType="application/vnd.openxmlformats-officedocument.spreadsheetml.worksheet+xml"/>
  <Override PartName="/xl/chartsheets/sheet3.xml" ContentType="application/vnd.openxmlformats-officedocument.spreadsheetml.chartsheet+xml"/>
  <Override PartName="/xl/worksheets/sheet10.xml" ContentType="application/vnd.openxmlformats-officedocument.spreadsheetml.worksheet+xml"/>
  <Override PartName="/xl/chartsheets/sheet4.xml" ContentType="application/vnd.openxmlformats-officedocument.spreadsheetml.chart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heets/sheet5.xml" ContentType="application/vnd.openxmlformats-officedocument.spreadsheetml.chartsheet+xml"/>
  <Override PartName="/xl/worksheets/sheet15.xml" ContentType="application/vnd.openxmlformats-officedocument.spreadsheetml.work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ersonal@SSD\Game\DL\dragalia-data-track\"/>
    </mc:Choice>
  </mc:AlternateContent>
  <xr:revisionPtr revIDLastSave="0" documentId="13_ncr:1_{0BAB37C0-B123-4F2C-8D6C-B366986646DE}" xr6:coauthVersionLast="45" xr6:coauthVersionMax="45" xr10:uidLastSave="{00000000-0000-0000-0000-000000000000}"/>
  <bookViews>
    <workbookView xWindow="2715" yWindow="885" windowWidth="21600" windowHeight="14115" firstSheet="7" activeTab="10" xr2:uid="{9BA7C230-9D3D-4ABA-A56F-F69410A9C073}"/>
  </bookViews>
  <sheets>
    <sheet name="真龍" sheetId="41" state="hidden" r:id="rId1"/>
    <sheet name="D真龍" sheetId="9" state="hidden" r:id="rId2"/>
    <sheet name="咢牙" sheetId="44" r:id="rId3"/>
    <sheet name="D咢牙" sheetId="14" r:id="rId4"/>
    <sheet name="奇美拉" sheetId="42" state="hidden" r:id="rId5"/>
    <sheet name="升70" sheetId="15" state="hidden" r:id="rId6"/>
    <sheet name="D奇美拉" sheetId="20" state="hidden" r:id="rId7"/>
    <sheet name="鑽量" sheetId="16" r:id="rId8"/>
    <sheet name="C鑽量" sheetId="17" r:id="rId9"/>
    <sheet name="C鑽量 - 差異" sheetId="39" r:id="rId10"/>
    <sheet name="抽卷" sheetId="40" r:id="rId11"/>
    <sheet name="C抽卷" sheetId="45" r:id="rId12"/>
    <sheet name="月送抽" sheetId="46" r:id="rId13"/>
    <sheet name="C月送抽" sheetId="47" r:id="rId14"/>
    <sheet name="抽抽" sheetId="18" r:id="rId15"/>
    <sheet name="進度預估" sheetId="13" r:id="rId16"/>
    <sheet name="玩家EXP" sheetId="25" state="hidden" r:id="rId17"/>
    <sheet name="D玩家EXP" sheetId="26" state="hidden" r:id="rId18"/>
    <sheet name="E速度" sheetId="27" state="hidden" r:id="rId19"/>
    <sheet name="Raid" sheetId="28" state="hidden" r:id="rId20"/>
    <sheet name="R速度" sheetId="29" state="hidden" r:id="rId21"/>
    <sheet name="R預估差" sheetId="30" state="hidden" r:id="rId22"/>
    <sheet name="活動建築" sheetId="37" r:id="rId23"/>
  </sheets>
  <definedNames>
    <definedName name="_xlnm._FilterDatabase" localSheetId="16" hidden="1">玩家EXP!$A$1:$N$115</definedName>
    <definedName name="AGITO_WEAPON_MUB_614_GOLD">VLOOKUP(614,DATA_AGITO_WEAPON,3,FALSE)</definedName>
    <definedName name="AGITO_WEAPON_MUB_614_POT">VLOOKUP(614,DATA_AGITO_WEAPON,4,FALSE)</definedName>
    <definedName name="AGITO_WEAPON_MUB_614_SILVER">VLOOKUP(614,DATA_AGITO_WEAPON,2,FALSE)</definedName>
    <definedName name="AGITO_WEAPON_MUB_624_GOLD">VLOOKUP(624,DATA_AGITO_WEAPON,3,FALSE)</definedName>
    <definedName name="AGITO_WEAPON_MUB_624_POT">VLOOKUP(624,DATA_AGITO_WEAPON,4,FALSE)</definedName>
    <definedName name="AGITO_WEAPON_MUB_624_SILVER">VLOOKUP(624,DATA_AGITO_WEAPON,2,FALSE)</definedName>
    <definedName name="AGITO_WIND_EXP_GOLD">D咢牙!#REF!</definedName>
    <definedName name="AGITO_WIND_EXP_SILVER">D咢牙!#REF!</definedName>
    <definedName name="AGITO_WIND_MST_GOLD">D咢牙!$K:$K</definedName>
    <definedName name="AGITO_WIND_MST_ORIHAL">D咢牙!$M:$M</definedName>
    <definedName name="AGITO_WIND_MST_POT">D咢牙!$L:$L</definedName>
    <definedName name="AGITO_WIND_STD_SILVER">D咢牙!$A:$A</definedName>
    <definedName name="DATA_AGITO_BUILDING_15">D咢牙!$P$5:$S$20</definedName>
    <definedName name="DATA_AGITO_BUILDING_25">D咢牙!$P$5:$S$30</definedName>
    <definedName name="DATA_EVTBLD">活動建築!$A$6:$C$40</definedName>
    <definedName name="DATA_EVTBLD_MAX">活動建築!$C$6</definedName>
    <definedName name="DATA_HDRAG_HJUP_EXP_ORIHAL">D真龍!$J$5:$J$1048576</definedName>
    <definedName name="DATA_HDRAG_HJUP_EXP_TAIL">D真龍!$I$5:$I$1048576</definedName>
    <definedName name="DATA_HDRAG_HJUP_MST_HORN">D真龍!$V$5:$V$1048576</definedName>
    <definedName name="DATA_HDRAG_HJUP_MST_ORIHAL">D真龍!$W$5:$W$1048576</definedName>
    <definedName name="DATA_HDRAG_HJUP_MST_TAIL">D真龍!$U$5:$U$1048576</definedName>
    <definedName name="DATA_PLAYER_EXP">D玩家EXP!$A$2:$C$201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 localSheetId="2">IF(咢牙!HDRAG_HAS_REC_HBRUN,AVERAGE(DATA_HDRAG_HBRUN_EXP_ORB),NA())</definedName>
    <definedName name="HDRAG_AVG_HBRUN_EXP_ORB">IF(HDRAG_HAS_REC_HBRUN,AVERAGE(DATA_HDRAG_HBRUN_EXP_ORB),NA())</definedName>
    <definedName name="HDRAG_AVG_HBRUN_EXP_ORIHAL" localSheetId="2">IF(咢牙!HDRAG_HAS_REC_HBRUN,AVERAGE(DATA_HDRAG_HBRUN_EXP_ORIHAL),NA())</definedName>
    <definedName name="HDRAG_AVG_HBRUN_EXP_ORIHAL">IF(HDRAG_HAS_REC_HBRUN,AVERAGE(DATA_HDRAG_HBRUN_EXP_ORIHAL),NA())</definedName>
    <definedName name="HDRAG_AVG_HBRUN_EXP_TAIL" localSheetId="2">IF(咢牙!HDRAG_HAS_REC_HBRUN,AVERAGE(DATA_HDRAG_HBRUN_EXP_TAIL),NA())</definedName>
    <definedName name="HDRAG_AVG_HBRUN_EXP_TAIL">IF(HDRAG_HAS_REC_HBRUN,AVERAGE(DATA_HDRAG_HBRUN_EXP_TAIL),NA())</definedName>
    <definedName name="HDRAG_AVG_HBRUN_MED_ORB" localSheetId="2">IF(咢牙!HDRAG_HAS_REC_HBRUN,AVERAGE(DATA_HDRAG_HBRUN_MED_ORB),NA())</definedName>
    <definedName name="HDRAG_AVG_HBRUN_MED_ORB">IF(HDRAG_HAS_REC_HBRUN,AVERAGE(DATA_HDRAG_HBRUN_MED_ORB),NA())</definedName>
    <definedName name="HDRAG_AVG_HBRUN_MST_HORN" localSheetId="2">IF(咢牙!HDRAG_HAS_REC_HBRUN,AVERAGE(DATA_HDRAG_HBRUN_MST_HORN),NA())</definedName>
    <definedName name="HDRAG_AVG_HBRUN_MST_HORN">IF(HDRAG_HAS_REC_HBRUN,AVERAGE(DATA_HDRAG_HBRUN_MST_HORN),NA())</definedName>
    <definedName name="HDRAG_AVG_HBRUN_MST_ORB" localSheetId="2">IF(咢牙!HDRAG_HAS_REC_HBRUN,AVERAGE(DATA_HDRAG_HBRUN_MST_ORB),NA())</definedName>
    <definedName name="HDRAG_AVG_HBRUN_MST_ORB">IF(HDRAG_HAS_REC_HBRUN,AVERAGE(DATA_HDRAG_HBRUN_MST_ORB),NA())</definedName>
    <definedName name="HDRAG_AVG_HBRUN_MST_ORIHAL" localSheetId="2">IF(咢牙!HDRAG_HAS_REC_HBRUN,AVERAGE(DATA_HDRAG_HBRUN_MST_ORIHAL),NA())</definedName>
    <definedName name="HDRAG_AVG_HBRUN_MST_ORIHAL">IF(HDRAG_HAS_REC_HBRUN,AVERAGE(DATA_HDRAG_HBRUN_MST_ORIHAL),NA())</definedName>
    <definedName name="HDRAG_AVG_HBRUN_MST_TAIL" localSheetId="2">IF(咢牙!HDRAG_HAS_REC_HBRUN,AVERAGE(DATA_HDRAG_HBRUN_MST_TAIL),NA())</definedName>
    <definedName name="HDRAG_AVG_HBRUN_MST_TAIL">IF(HDRAG_HAS_REC_HBRUN,AVERAGE(DATA_HDRAG_HBRUN_MST_TAIL),NA())</definedName>
    <definedName name="HDRAG_AVG_HJUP_EXP_ORB" localSheetId="2">IF(咢牙!HDRAG_HAS_REC_HJUP,AVERAGE(DATA_HDRAG_HJUP_EXP_ORB),NA())</definedName>
    <definedName name="HDRAG_AVG_HJUP_EXP_ORB">IF(HDRAG_HAS_REC_HJUP,AVERAGE(DATA_HDRAG_HJUP_EXP_ORB),NA())</definedName>
    <definedName name="HDRAG_AVG_HJUP_EXP_ORIHAL" localSheetId="2">IF(咢牙!HDRAG_HAS_REC_HJUP,AVERAGE([0]!DATA_HDRAG_HJUP_EXP_ORIHAL),NA())</definedName>
    <definedName name="HDRAG_AVG_HJUP_EXP_ORIHAL">IF(HDRAG_HAS_REC_HJUP,AVERAGE(DATA_HDRAG_HJUP_EXP_ORIHAL),NA())</definedName>
    <definedName name="HDRAG_AVG_HJUP_EXP_TAIL" localSheetId="2">IF(咢牙!HDRAG_HAS_REC_HJUP,AVERAGE([0]!DATA_HDRAG_HJUP_EXP_TAIL),NA())</definedName>
    <definedName name="HDRAG_AVG_HJUP_EXP_TAIL">IF(HDRAG_HAS_REC_HJUP,AVERAGE(DATA_HDRAG_HJUP_EXP_TAIL),NA())</definedName>
    <definedName name="HDRAG_AVG_HJUP_MED_ORB" localSheetId="2">IF(咢牙!HDRAG_HAS_REC_HJUP,AVERAGE(DATA_HDRAG_HJUP_MED_ORB),NA())</definedName>
    <definedName name="HDRAG_AVG_HJUP_MED_ORB">IF(HDRAG_HAS_REC_HJUP,AVERAGE(DATA_HDRAG_HJUP_MED_ORB),NA())</definedName>
    <definedName name="HDRAG_AVG_HJUP_MST_HORN" localSheetId="2">IF(咢牙!HDRAG_HAS_REC_HJUP,AVERAGE([0]!DATA_HDRAG_HJUP_MST_HORN),NA())</definedName>
    <definedName name="HDRAG_AVG_HJUP_MST_HORN">IF(HDRAG_HAS_REC_HJUP,AVERAGE(DATA_HDRAG_HJUP_MST_HORN),NA())</definedName>
    <definedName name="HDRAG_AVG_HJUP_MST_ORB" localSheetId="2">IF(咢牙!HDRAG_HAS_REC_HJUP,AVERAGE(DATA_HDRAG_HJUP_MST_ORB),NA())</definedName>
    <definedName name="HDRAG_AVG_HJUP_MST_ORB">IF(HDRAG_HAS_REC_HJUP,AVERAGE(DATA_HDRAG_HJUP_MST_ORB),NA())</definedName>
    <definedName name="HDRAG_AVG_HJUP_MST_ORIHAL" localSheetId="2">IF(咢牙!HDRAG_HAS_REC_HJUP,AVERAGE([0]!DATA_HDRAG_HJUP_MST_ORIHAL),NA())</definedName>
    <definedName name="HDRAG_AVG_HJUP_MST_ORIHAL">IF(HDRAG_HAS_REC_HJUP,AVERAGE(DATA_HDRAG_HJUP_MST_ORIHAL),NA())</definedName>
    <definedName name="HDRAG_AVG_HJUP_MST_TAIL" localSheetId="2">IF(咢牙!HDRAG_HAS_REC_HJUP,AVERAGE([0]!DATA_HDRAG_HJUP_MST_TAIL),NA())</definedName>
    <definedName name="HDRAG_AVG_HJUP_MST_TAIL">IF(HDRAG_HAS_REC_HJUP,AVERAGE(DATA_HDRAG_HJUP_MST_TAIL),NA())</definedName>
    <definedName name="HDRAG_AVG_HMERC_EXP_ORB" localSheetId="2">IF(咢牙!HDRAG_HAS_REC_HMERC,AVERAGE(DATA_HDRAG_HMERC_EXP_ORB),NA())</definedName>
    <definedName name="HDRAG_AVG_HMERC_EXP_ORB">IF(HDRAG_HAS_REC_HMERC,AVERAGE(DATA_HDRAG_HMERC_EXP_ORB),NA())</definedName>
    <definedName name="HDRAG_AVG_HMERC_EXP_ORIHAL" localSheetId="2">IF(咢牙!HDRAG_HAS_REC_HMERC,AVERAGE(DATA_HDRAG_HMERC_EXP_ORIHAL),NA())</definedName>
    <definedName name="HDRAG_AVG_HMERC_EXP_ORIHAL">IF(HDRAG_HAS_REC_HMERC,AVERAGE(DATA_HDRAG_HMERC_EXP_ORIHAL),NA())</definedName>
    <definedName name="HDRAG_AVG_HMERC_EXP_TAIL" localSheetId="2">IF(咢牙!HDRAG_HAS_REC_HMERC,AVERAGE(DATA_HDRAG_HMERC_EXP_TAIL),NA())</definedName>
    <definedName name="HDRAG_AVG_HMERC_EXP_TAIL">IF(HDRAG_HAS_REC_HMERC,AVERAGE(DATA_HDRAG_HMERC_EXP_TAIL),NA())</definedName>
    <definedName name="HDRAG_AVG_HMERC_MED_ORB" localSheetId="2">IF(咢牙!HDRAG_HAS_REC_HMERC,AVERAGE(DATA_HDRAG_HMERC_MED_ORB),NA())</definedName>
    <definedName name="HDRAG_AVG_HMERC_MED_ORB">IF(HDRAG_HAS_REC_HMERC,AVERAGE(DATA_HDRAG_HMERC_MED_ORB),NA())</definedName>
    <definedName name="HDRAG_AVG_HMERC_MST_HORN" localSheetId="2">IF(咢牙!HDRAG_HAS_REC_HMERC,AVERAGE(DATA_HDRAG_HMERC_MST_HORN),NA())</definedName>
    <definedName name="HDRAG_AVG_HMERC_MST_HORN">IF(HDRAG_HAS_REC_HMERC,AVERAGE(DATA_HDRAG_HMERC_MST_HORN),NA())</definedName>
    <definedName name="HDRAG_AVG_HMERC_MST_ORB" localSheetId="2">IF(咢牙!HDRAG_HAS_REC_HMERC,AVERAGE(DATA_HDRAG_HMERC_MST_ORB),NA())</definedName>
    <definedName name="HDRAG_AVG_HMERC_MST_ORB">IF(HDRAG_HAS_REC_HMERC,AVERAGE(DATA_HDRAG_HMERC_MST_ORB),NA())</definedName>
    <definedName name="HDRAG_AVG_HMERC_MST_ORIHAL" localSheetId="2">IF(咢牙!HDRAG_HAS_REC_HMERC,AVERAGE(DATA_HDRAG_HMERC_MST_ORIHAL),NA())</definedName>
    <definedName name="HDRAG_AVG_HMERC_MST_ORIHAL">IF(HDRAG_HAS_REC_HMERC,AVERAGE(DATA_HDRAG_HMERC_MST_ORIHAL),NA())</definedName>
    <definedName name="HDRAG_AVG_HMERC_MST_TAIL" localSheetId="2">IF(咢牙!HDRAG_HAS_REC_HMERC,AVERAGE(DATA_HDRAG_HMERC_MST_TAIL),NA())</definedName>
    <definedName name="HDRAG_AVG_HMERC_MST_TAIL">IF(HDRAG_HAS_REC_HMERC,AVERAGE(DATA_HDRAG_HMERC_MST_TAIL),NA())</definedName>
    <definedName name="HDRAG_AVG_HMID_EXP_ORB" localSheetId="2">IF(咢牙!HDRAG_HAS_REC_HMID,AVERAGE(DATA_HDRAG_HMID_EXP_ORB),NA())</definedName>
    <definedName name="HDRAG_AVG_HMID_EXP_ORB">IF(HDRAG_HAS_REC_HMID,AVERAGE(DATA_HDRAG_HMID_EXP_ORB),NA())</definedName>
    <definedName name="HDRAG_AVG_HMID_EXP_ORIHAL" localSheetId="2">IF(咢牙!HDRAG_HAS_REC_HMID,AVERAGE(DATA_HDRAG_HMID_EXP_ORIHAL),NA())</definedName>
    <definedName name="HDRAG_AVG_HMID_EXP_ORIHAL">IF(HDRAG_HAS_REC_HMID,AVERAGE(DATA_HDRAG_HMID_EXP_ORIHAL),NA())</definedName>
    <definedName name="HDRAG_AVG_HMID_EXP_TAIL" localSheetId="2">IF(咢牙!HDRAG_HAS_REC_HMID,AVERAGE(DATA_HDRAG_HMID_EXP_TAIL),NA())</definedName>
    <definedName name="HDRAG_AVG_HMID_EXP_TAIL">IF(HDRAG_HAS_REC_HMID,AVERAGE(DATA_HDRAG_HMID_EXP_TAIL),NA())</definedName>
    <definedName name="HDRAG_AVG_HMID_MED_ORB" localSheetId="2">IF(咢牙!HDRAG_HAS_REC_HMID,AVERAGE(DATA_HDRAG_HMID_MED_ORB),NA())</definedName>
    <definedName name="HDRAG_AVG_HMID_MED_ORB">IF(HDRAG_HAS_REC_HMID,AVERAGE(DATA_HDRAG_HMID_MED_ORB),NA())</definedName>
    <definedName name="HDRAG_AVG_HMID_MST_HORN" localSheetId="2">IF(咢牙!HDRAG_HAS_REC_HMID,AVERAGE(DATA_HDRAG_HMID_MST_HORN),NA())</definedName>
    <definedName name="HDRAG_AVG_HMID_MST_HORN">IF(HDRAG_HAS_REC_HMID,AVERAGE(DATA_HDRAG_HMID_MST_HORN),NA())</definedName>
    <definedName name="HDRAG_AVG_HMID_MST_ORB" localSheetId="2">IF(咢牙!HDRAG_HAS_REC_HMID,AVERAGE(DATA_HDRAG_HMID_MST_ORB),NA())</definedName>
    <definedName name="HDRAG_AVG_HMID_MST_ORB">IF(HDRAG_HAS_REC_HMID,AVERAGE(DATA_HDRAG_HMID_MST_ORB),NA())</definedName>
    <definedName name="HDRAG_AVG_HMID_MST_ORIHAL" localSheetId="2">IF(咢牙!HDRAG_HAS_REC_HMID,AVERAGE(DATA_HDRAG_HMID_MST_ORIHAL),NA())</definedName>
    <definedName name="HDRAG_AVG_HMID_MST_ORIHAL">IF(HDRAG_HAS_REC_HMID,AVERAGE(DATA_HDRAG_HMID_MST_ORIHAL),NA())</definedName>
    <definedName name="HDRAG_AVG_HMID_MST_TAIL" localSheetId="2">IF(咢牙!HDRAG_HAS_REC_HMID,AVERAGE(DATA_HDRAG_HMID_MST_TAIL),NA())</definedName>
    <definedName name="HDRAG_AVG_HMID_MST_TAIL">IF(HDRAG_HAS_REC_HMID,AVERAGE(DATA_HDRAG_HMID_MST_TAIL),NA())</definedName>
    <definedName name="HDRAG_AVG_HZOD_EXP_ORB" localSheetId="2">IF(咢牙!HDRAG_HAS_REC_HZOD,AVERAGE(DATA_HDRAG_HZOD_EXP_ORB),NA())</definedName>
    <definedName name="HDRAG_AVG_HZOD_EXP_ORB">IF(HDRAG_HAS_REC_HZOD,AVERAGE(DATA_HDRAG_HZOD_EXP_ORB),NA())</definedName>
    <definedName name="HDRAG_AVG_HZOD_EXP_ORIHAL" localSheetId="2">IF(咢牙!HDRAG_HAS_REC_HZOD,AVERAGE(DATA_HDRAG_HZOD_EXP_ORIHAL),NA())</definedName>
    <definedName name="HDRAG_AVG_HZOD_EXP_ORIHAL">IF(HDRAG_HAS_REC_HZOD,AVERAGE(DATA_HDRAG_HZOD_EXP_ORIHAL),NA())</definedName>
    <definedName name="HDRAG_AVG_HZOD_EXP_TAIL" localSheetId="2">IF(咢牙!HDRAG_HAS_REC_HZOD,AVERAGE(DATA_HDRAG_HZOD_EXP_TAIL),NA())</definedName>
    <definedName name="HDRAG_AVG_HZOD_EXP_TAIL">IF(HDRAG_HAS_REC_HZOD,AVERAGE(DATA_HDRAG_HZOD_EXP_TAIL),NA())</definedName>
    <definedName name="HDRAG_AVG_HZOD_MED_ORB" localSheetId="2">IF(咢牙!HDRAG_HAS_REC_HZOD,AVERAGE(DATA_HDRAG_HZOD_MED_ORB),NA())</definedName>
    <definedName name="HDRAG_AVG_HZOD_MED_ORB">IF(HDRAG_HAS_REC_HZOD,AVERAGE(DATA_HDRAG_HZOD_MED_ORB),NA())</definedName>
    <definedName name="HDRAG_AVG_HZOD_MST_HORN" localSheetId="2">IF(咢牙!HDRAG_HAS_REC_HZOD,AVERAGE(DATA_HDRAG_HZOD_MST_HORN),NA())</definedName>
    <definedName name="HDRAG_AVG_HZOD_MST_HORN">IF(HDRAG_HAS_REC_HZOD,AVERAGE(DATA_HDRAG_HZOD_MST_HORN),NA())</definedName>
    <definedName name="HDRAG_AVG_HZOD_MST_ORB" localSheetId="2">IF(咢牙!HDRAG_HAS_REC_HZOD,AVERAGE(DATA_HDRAG_HZOD_MST_ORB),NA())</definedName>
    <definedName name="HDRAG_AVG_HZOD_MST_ORB">IF(HDRAG_HAS_REC_HZOD,AVERAGE(DATA_HDRAG_HZOD_MST_ORB),NA())</definedName>
    <definedName name="HDRAG_AVG_HZOD_MST_ORIHAL" localSheetId="2">IF(咢牙!HDRAG_HAS_REC_HZOD,AVERAGE(DATA_HDRAG_HZOD_MST_ORIHAL),NA())</definedName>
    <definedName name="HDRAG_AVG_HZOD_MST_ORIHAL">IF(HDRAG_HAS_REC_HZOD,AVERAGE(DATA_HDRAG_HZOD_MST_ORIHAL),NA())</definedName>
    <definedName name="HDRAG_AVG_HZOD_MST_TAIL" localSheetId="2">IF(咢牙!HDRAG_HAS_REC_HZOD,AVERAGE(DATA_HDRAG_HZOD_MST_TAIL),NA())</definedName>
    <definedName name="HDRAG_AVG_HZOD_MST_TAIL">IF(HDRAG_HAS_REC_HZOD,AVERAGE(DATA_HDRAG_HZOD_MST_TAIL),NA())</definedName>
    <definedName name="HDRAG_GAMES_HBRUN_EXP" localSheetId="2">IF(咢牙!HDRAG_HAS_REC_HBRUN,COUNTA(DATA_HDRAG_HBRUN_EXP_ORB),0)</definedName>
    <definedName name="HDRAG_GAMES_HBRUN_EXP">IF(HDRAG_HAS_REC_HBRUN,COUNTA(DATA_HDRAG_HBRUN_EXP_ORB),0)</definedName>
    <definedName name="HDRAG_GAMES_HBRUN_MED" localSheetId="2">IF(咢牙!HDRAG_HAS_REC_HBRUN,COUNTA(DATA_HDRAG_HBRUN_MED_ORB),0)</definedName>
    <definedName name="HDRAG_GAMES_HBRUN_MED">IF(HDRAG_HAS_REC_HBRUN,COUNTA(DATA_HDRAG_HBRUN_MED_ORB),0)</definedName>
    <definedName name="HDRAG_GAMES_HBRUN_MST" localSheetId="2">IF(咢牙!HDRAG_HAS_REC_HBRUN,COUNTA(DATA_HDRAG_HBRUN_MST_ORB),0)</definedName>
    <definedName name="HDRAG_GAMES_HBRUN_MST">IF(HDRAG_HAS_REC_HBRUN,COUNTA(DATA_HDRAG_HBRUN_MST_ORB),0)</definedName>
    <definedName name="HDRAG_GAMES_HJUP_EXP" localSheetId="2">IF(咢牙!HDRAG_HAS_REC_HJUP,COUNTA(DATA_HDRAG_HJUP_EXP_ORB),0)</definedName>
    <definedName name="HDRAG_GAMES_HJUP_EXP">IF(HDRAG_HAS_REC_HJUP,COUNTA(DATA_HDRAG_HJUP_EXP_ORB),0)</definedName>
    <definedName name="HDRAG_GAMES_HJUP_MED" localSheetId="2">IF(咢牙!HDRAG_HAS_REC_HJUP,COUNTA(DATA_HDRAG_HJUP_MED_ORB),0)</definedName>
    <definedName name="HDRAG_GAMES_HJUP_MED">IF(HDRAG_HAS_REC_HJUP,COUNTA(DATA_HDRAG_HJUP_MED_ORB),0)</definedName>
    <definedName name="HDRAG_GAMES_HJUP_MST" localSheetId="2">IF(咢牙!HDRAG_HAS_REC_HJUP,COUNTA(DATA_HDRAG_HJUP_MST_ORB),0)</definedName>
    <definedName name="HDRAG_GAMES_HJUP_MST">IF(HDRAG_HAS_REC_HJUP,COUNTA(DATA_HDRAG_HJUP_MST_ORB),0)</definedName>
    <definedName name="HDRAG_GAMES_HMERC_EXP" localSheetId="2">IF(咢牙!HDRAG_HAS_REC_HMERC,COUNTA(DATA_HDRAG_HMERC_EXP_ORB),0)</definedName>
    <definedName name="HDRAG_GAMES_HMERC_EXP">IF(HDRAG_HAS_REC_HMERC,COUNTA(DATA_HDRAG_HMERC_EXP_ORB),0)</definedName>
    <definedName name="HDRAG_GAMES_HMERC_MED" localSheetId="2">IF(咢牙!HDRAG_HAS_REC_HMERC,COUNTA(DATA_HDRAG_HMERC_MED_ORB),0)</definedName>
    <definedName name="HDRAG_GAMES_HMERC_MED">IF(HDRAG_HAS_REC_HMERC,COUNTA(DATA_HDRAG_HMERC_MED_ORB),0)</definedName>
    <definedName name="HDRAG_GAMES_HMERC_MST" localSheetId="2">IF(咢牙!HDRAG_HAS_REC_HMERC,COUNTA(DATA_HDRAG_HMERC_MST_ORB),0)</definedName>
    <definedName name="HDRAG_GAMES_HMERC_MST">IF(HDRAG_HAS_REC_HMERC,COUNTA(DATA_HDRAG_HMERC_MST_ORB),0)</definedName>
    <definedName name="HDRAG_GAMES_HMID_EXP" localSheetId="2">IF(咢牙!HDRAG_HAS_REC_HMID,COUNTA(DATA_HDRAG_HMID_EXP_ORB),0)</definedName>
    <definedName name="HDRAG_GAMES_HMID_EXP">IF(HDRAG_HAS_REC_HMID,COUNTA(DATA_HDRAG_HMID_EXP_ORB),0)</definedName>
    <definedName name="HDRAG_GAMES_HMID_MED" localSheetId="2">IF(咢牙!HDRAG_HAS_REC_HMID,COUNTA(DATA_HDRAG_HMID_MED_ORB),0)</definedName>
    <definedName name="HDRAG_GAMES_HMID_MED">IF(HDRAG_HAS_REC_HMID,COUNTA(DATA_HDRAG_HMID_MED_ORB),0)</definedName>
    <definedName name="HDRAG_GAMES_HMID_MST" localSheetId="2">IF(咢牙!HDRAG_HAS_REC_HMID,COUNTA(DATA_HDRAG_HMID_MST_ORB),0)</definedName>
    <definedName name="HDRAG_GAMES_HMID_MST">IF(HDRAG_HAS_REC_HMID,COUNTA(DATA_HDRAG_HMID_MST_ORB),0)</definedName>
    <definedName name="HDRAG_GAMES_HZOD_EXP" localSheetId="2">IF(咢牙!HDRAG_HAS_REC_HZOD,COUNTA(DATA_HDRAG_HZOD_EXP_ORB),0)</definedName>
    <definedName name="HDRAG_GAMES_HZOD_EXP">IF(HDRAG_HAS_REC_HZOD,COUNTA(DATA_HDRAG_HZOD_EXP_ORB),0)</definedName>
    <definedName name="HDRAG_GAMES_HZOD_MED" localSheetId="2">IF(咢牙!HDRAG_HAS_REC_HZOD,COUNTA(DATA_HDRAG_HZOD_MED_ORB),0)</definedName>
    <definedName name="HDRAG_GAMES_HZOD_MED">IF(HDRAG_HAS_REC_HZOD,COUNTA(DATA_HDRAG_HZOD_MED_ORB),0)</definedName>
    <definedName name="HDRAG_GAMES_HZOD_MST" localSheetId="2">IF(咢牙!HDRAG_HAS_REC_HZOD,COUNTA(DATA_HDRAG_HZOD_MST_ORB),0)</definedName>
    <definedName name="HDRAG_GAMES_HZOD_MST">IF(HDRAG_HAS_REC_HZOD,COUNTA(DATA_HDRAG_HZOD_MST_ORB),0)</definedName>
    <definedName name="HDRAG_HAS_REC_HBRUN" comment="Has the record of High Brunhilda or not." localSheetId="2">COUNTA(DATA_HDRAG_HBRUN_MED_ORB) &gt; 0</definedName>
    <definedName name="HDRAG_HAS_REC_HBRUN" comment="Has the record of High Brunhilda or not.">COUNTA(DATA_HDRAG_HBRUN_MED_ORB) &gt; 0</definedName>
    <definedName name="HDRAG_HAS_REC_HJUP" comment="Has the record of High Jupiter or not." localSheetId="2">COUNTA(DATA_HDRAG_HJUP_MED_ORB) &gt; 0</definedName>
    <definedName name="HDRAG_HAS_REC_HJUP" comment="Has the record of High Jupiter or not.">COUNTA(DATA_HDRAG_HJUP_MED_ORB) &gt; 0</definedName>
    <definedName name="HDRAG_HAS_REC_HMERC" comment="Has the record of High Mercury or not." localSheetId="2">COUNTA(DATA_HDRAG_HMERC_MED_ORB) &gt; 0</definedName>
    <definedName name="HDRAG_HAS_REC_HMERC" comment="Has the record of High Mercury or not.">COUNTA(DATA_HDRAG_HMERC_MED_ORB) &gt; 0</definedName>
    <definedName name="HDRAG_HAS_REC_HMID" comment="Has the record of High Midgarsormr or not." localSheetId="2">COUNTA(DATA_HDRAG_HMID_MED_ORB) &gt; 0</definedName>
    <definedName name="HDRAG_HAS_REC_HMID" comment="Has the record of High Midgarsormr or not.">COUNTA(DATA_HDRAG_HMID_MED_ORB) &gt; 0</definedName>
    <definedName name="HDRAG_HAS_REC_HZOD" comment="Has the record of High Zodiac or not." localSheetId="2">COUNTA(DATA_HDRAG_HZOD_MED_ORB) &gt; 0</definedName>
    <definedName name="HDRAG_HAS_REC_HZOD" comment="Has the record of High Zodiac or not.">COUNTA(DATA_HDRAG_HZOD_MED_ORB) &gt; 0</definedName>
    <definedName name="HDRAG_MAX_ALL" comment="Value of required orbs for maxing all high dragons related objects." localSheetId="2">咢牙!HDRAG_MAX_BUILDING + 咢牙!HDRAG_MAX_DRAGON</definedName>
    <definedName name="HDRAG_MAX_ALL" comment="Value of required orbs for maxing all high dragons related objects.">HDRAG_MAX_BUILDING + HDRAG_MAX_DRAGON</definedName>
    <definedName name="HDRAG_MAX_BLD16" localSheetId="2">MAX(DATA_HDRAGS_BUILDING)-INDEX(DATA_HDRAGS_BUILDING,17)</definedName>
    <definedName name="HDRAG_MAX_BLD16">MAX(DATA_HDRAGS_BUILDING)-INDEX(DATA_HDRAGS_BUILDING,17)</definedName>
    <definedName name="HDRAG_MAX_BUILDING" comment="Value of orbs required for maxing the building of the high dragons." localSheetId="2">MAX(DATA_HDRAGS_BUILDING)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 localSheetId="2">MAX(DATA_HDRAGS_DRAGON)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 localSheetId="2">MAX(DATA_HDRAGS_DRAGON)+咢牙!HDRAG_MAX_BLD16</definedName>
    <definedName name="HDRAG_MAX_DRAGON_BLD_16" comment="Value of required orbs for max limit break the dragon and upgrade the building to Lv.16.">MAX(DATA_HDRAGS_DRAGON)+HDRAG_MAX_BLD16</definedName>
    <definedName name="HDRAG_MAX_TALON" localSheetId="2">MAX(DATA_HDRAGS_TALON)</definedName>
    <definedName name="HDRAG_MAX_TALON">MAX(DATA_HDRAGS_TALON)</definedName>
    <definedName name="HDRAG_WEAPON_D520_HORN" localSheetId="2">VLOOKUP("D520",DATA_HDRAG_WEAPON,2,FALSE)</definedName>
    <definedName name="HDRAG_WEAPON_D520_HORN">VLOOKUP("D520",DATA_HDRAG_WEAPON,2,FALSE)</definedName>
    <definedName name="HDRAG_WEAPON_D520_TAIL" localSheetId="2">VLOOKUP("D520",DATA_HDRAG_WEAPON,3,FALSE)</definedName>
    <definedName name="HDRAG_WEAPON_D520_TAIL">VLOOKUP("D520",DATA_HDRAG_WEAPON,3,FALSE)</definedName>
    <definedName name="INPUT_EXP_DATA">玩家EXP!$A:$C</definedName>
    <definedName name="INPUT_EXP_PERIODS">玩家EXP!$B$1:$C$1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RECOVER_AP">120</definedName>
    <definedName name="RECOVER_DIAMS">30</definedName>
    <definedName name="SCOUT_DAYS_FROM_EARLIEST">(LOOKUP(2,1/(鑽量!$A4:$A15001&lt;&gt;""),鑽量!$A4:$A15001)-鑽量!$A$6)</definedName>
    <definedName name="WINGS_CONSUME_DRAGON" comment="Count of wings needed for a Dragon's Trial (Master).">2</definedName>
    <definedName name="WINGS_CONSUME_HDRAGS">5</definedName>
    <definedName name="WINGS_RECOVER_DIAMS" comment="Diamantiums needed for recovering the wings.">30</definedName>
    <definedName name="WINGS_RECOVER_NUM" comment="Count of wings can be recovered at once.">12</definedName>
    <definedName name="Z_08C637BE_E872_40BC_8927_2CE89A71D70E_.wvu.Cols" localSheetId="15" hidden="1">進度預估!$D:$E</definedName>
    <definedName name="Z_08C637BE_E872_40BC_8927_2CE89A71D70E_.wvu.Cols" localSheetId="7" hidden="1">鑽量!$G:$G</definedName>
    <definedName name="Z_08C637BE_E872_40BC_8927_2CE89A71D70E_.wvu.FilterData" localSheetId="16" hidden="1">玩家EXP!$A$1:$N$115</definedName>
  </definedNames>
  <calcPr calcId="191029"/>
  <customWorkbookViews>
    <customWorkbookView name="RaenonX JELLYCAT - Personal View" guid="{08C637BE-E872-40BC-8927-2CE89A71D70E}" mergeInterval="0" personalView="1" xWindow="130" yWindow="53" windowWidth="1474" windowHeight="905" activeSheetId="16" showObjects="none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95" i="16" l="1"/>
  <c r="J295" i="16" s="1"/>
  <c r="H295" i="16"/>
  <c r="G295" i="16"/>
  <c r="K295" i="16" s="1"/>
  <c r="F295" i="16"/>
  <c r="E295" i="16"/>
  <c r="K107" i="40"/>
  <c r="L107" i="40" s="1"/>
  <c r="I107" i="40"/>
  <c r="J107" i="40" s="1"/>
  <c r="H107" i="40"/>
  <c r="G107" i="40"/>
  <c r="F107" i="40"/>
  <c r="E107" i="40"/>
  <c r="H294" i="16"/>
  <c r="G294" i="16"/>
  <c r="K294" i="16" s="1"/>
  <c r="F294" i="16"/>
  <c r="I294" i="16" s="1"/>
  <c r="J294" i="16" s="1"/>
  <c r="E294" i="16"/>
  <c r="H293" i="16"/>
  <c r="G293" i="16"/>
  <c r="K293" i="16" s="1"/>
  <c r="F293" i="16"/>
  <c r="I293" i="16" s="1"/>
  <c r="J293" i="16" s="1"/>
  <c r="E293" i="16"/>
  <c r="K106" i="40"/>
  <c r="L106" i="40" s="1"/>
  <c r="I106" i="40"/>
  <c r="J106" i="40" s="1"/>
  <c r="H106" i="40"/>
  <c r="G106" i="40"/>
  <c r="F106" i="40"/>
  <c r="E106" i="40"/>
  <c r="F36" i="18"/>
  <c r="G36" i="18"/>
  <c r="H36" i="18" s="1"/>
  <c r="L36" i="18"/>
  <c r="I291" i="16"/>
  <c r="J291" i="16" s="1"/>
  <c r="H291" i="16"/>
  <c r="G291" i="16"/>
  <c r="K291" i="16" s="1"/>
  <c r="F291" i="16"/>
  <c r="E291" i="16"/>
  <c r="G105" i="40"/>
  <c r="F105" i="40"/>
  <c r="E105" i="40"/>
  <c r="K105" i="40" s="1"/>
  <c r="L105" i="40" s="1"/>
  <c r="H292" i="16"/>
  <c r="G292" i="16"/>
  <c r="K292" i="16" s="1"/>
  <c r="F292" i="16"/>
  <c r="I292" i="16" s="1"/>
  <c r="J292" i="16" s="1"/>
  <c r="E292" i="16"/>
  <c r="H105" i="40" l="1"/>
  <c r="I105" i="40" s="1"/>
  <c r="J105" i="40" s="1"/>
  <c r="H290" i="16"/>
  <c r="G290" i="16"/>
  <c r="K290" i="16" s="1"/>
  <c r="F290" i="16"/>
  <c r="I290" i="16" s="1"/>
  <c r="J290" i="16" s="1"/>
  <c r="E290" i="16"/>
  <c r="L104" i="40"/>
  <c r="K104" i="40"/>
  <c r="I104" i="40"/>
  <c r="J104" i="40" s="1"/>
  <c r="H104" i="40"/>
  <c r="G104" i="40"/>
  <c r="F104" i="40"/>
  <c r="E104" i="40"/>
  <c r="H289" i="16"/>
  <c r="G289" i="16"/>
  <c r="K289" i="16" s="1"/>
  <c r="F289" i="16"/>
  <c r="I289" i="16" s="1"/>
  <c r="J289" i="16" s="1"/>
  <c r="E289" i="16"/>
  <c r="H288" i="16" l="1"/>
  <c r="G288" i="16"/>
  <c r="K288" i="16" s="1"/>
  <c r="F288" i="16"/>
  <c r="I288" i="16" s="1"/>
  <c r="J288" i="16" s="1"/>
  <c r="E288" i="16"/>
  <c r="I287" i="16"/>
  <c r="J287" i="16" s="1"/>
  <c r="H287" i="16"/>
  <c r="G287" i="16"/>
  <c r="K287" i="16" s="1"/>
  <c r="F287" i="16"/>
  <c r="E287" i="16"/>
  <c r="K103" i="40"/>
  <c r="L103" i="40" s="1"/>
  <c r="I103" i="40"/>
  <c r="J103" i="40" s="1"/>
  <c r="H103" i="40"/>
  <c r="G103" i="40"/>
  <c r="F103" i="40"/>
  <c r="E103" i="40"/>
  <c r="F35" i="18"/>
  <c r="G35" i="18"/>
  <c r="H35" i="18" s="1"/>
  <c r="L35" i="18"/>
  <c r="I286" i="16"/>
  <c r="J286" i="16" s="1"/>
  <c r="H286" i="16"/>
  <c r="G286" i="16"/>
  <c r="K286" i="16" s="1"/>
  <c r="F286" i="16"/>
  <c r="E286" i="16"/>
  <c r="I285" i="16" l="1"/>
  <c r="J285" i="16" s="1"/>
  <c r="H285" i="16"/>
  <c r="G285" i="16"/>
  <c r="K285" i="16" s="1"/>
  <c r="F285" i="16"/>
  <c r="E285" i="16"/>
  <c r="K284" i="16"/>
  <c r="I284" i="16"/>
  <c r="J284" i="16" s="1"/>
  <c r="H284" i="16"/>
  <c r="G284" i="16"/>
  <c r="F284" i="16"/>
  <c r="E284" i="16"/>
  <c r="K102" i="40"/>
  <c r="L102" i="40" s="1"/>
  <c r="I102" i="40"/>
  <c r="J102" i="40" s="1"/>
  <c r="H102" i="40"/>
  <c r="G102" i="40"/>
  <c r="F102" i="40"/>
  <c r="E102" i="40"/>
  <c r="G101" i="40" l="1"/>
  <c r="F101" i="40"/>
  <c r="E101" i="40"/>
  <c r="K101" i="40" s="1"/>
  <c r="L101" i="40" s="1"/>
  <c r="I283" i="16"/>
  <c r="J283" i="16" s="1"/>
  <c r="H283" i="16"/>
  <c r="G283" i="16"/>
  <c r="K283" i="16" s="1"/>
  <c r="F283" i="16"/>
  <c r="E283" i="16"/>
  <c r="H101" i="40" l="1"/>
  <c r="I101" i="40" s="1"/>
  <c r="J101" i="40" s="1"/>
  <c r="G100" i="40"/>
  <c r="F100" i="40"/>
  <c r="E100" i="40"/>
  <c r="K100" i="40" s="1"/>
  <c r="L100" i="40" s="1"/>
  <c r="I282" i="16"/>
  <c r="J282" i="16" s="1"/>
  <c r="H282" i="16"/>
  <c r="G282" i="16"/>
  <c r="K282" i="16" s="1"/>
  <c r="F282" i="16"/>
  <c r="E282" i="16"/>
  <c r="H100" i="40" l="1"/>
  <c r="I100" i="40" s="1"/>
  <c r="J100" i="40" s="1"/>
  <c r="I281" i="16"/>
  <c r="J281" i="16" s="1"/>
  <c r="H281" i="16"/>
  <c r="G281" i="16"/>
  <c r="K281" i="16" s="1"/>
  <c r="F281" i="16"/>
  <c r="E281" i="16"/>
  <c r="K99" i="40"/>
  <c r="L99" i="40" s="1"/>
  <c r="I99" i="40"/>
  <c r="J99" i="40" s="1"/>
  <c r="H99" i="40"/>
  <c r="G99" i="40"/>
  <c r="F99" i="40"/>
  <c r="E99" i="40"/>
  <c r="K98" i="40" l="1"/>
  <c r="L98" i="40" s="1"/>
  <c r="I98" i="40"/>
  <c r="J98" i="40" s="1"/>
  <c r="H98" i="40"/>
  <c r="G98" i="40"/>
  <c r="F98" i="40"/>
  <c r="E98" i="40"/>
  <c r="I280" i="16"/>
  <c r="J280" i="16" s="1"/>
  <c r="H280" i="16"/>
  <c r="G280" i="16"/>
  <c r="K280" i="16" s="1"/>
  <c r="F280" i="16"/>
  <c r="E280" i="16"/>
  <c r="K97" i="40"/>
  <c r="L97" i="40" s="1"/>
  <c r="I97" i="40"/>
  <c r="J97" i="40" s="1"/>
  <c r="H97" i="40"/>
  <c r="G97" i="40"/>
  <c r="F97" i="40"/>
  <c r="I279" i="16"/>
  <c r="J279" i="16" s="1"/>
  <c r="H279" i="16"/>
  <c r="G279" i="16"/>
  <c r="K279" i="16" s="1"/>
  <c r="F279" i="16"/>
  <c r="E279" i="16" l="1"/>
  <c r="E97" i="40"/>
  <c r="H278" i="16" l="1"/>
  <c r="G278" i="16"/>
  <c r="K278" i="16" s="1"/>
  <c r="F278" i="16"/>
  <c r="I278" i="16" s="1"/>
  <c r="J278" i="16" s="1"/>
  <c r="E278" i="16"/>
  <c r="K96" i="40"/>
  <c r="L96" i="40" s="1"/>
  <c r="I96" i="40"/>
  <c r="J96" i="40" s="1"/>
  <c r="H96" i="40"/>
  <c r="G96" i="40"/>
  <c r="F96" i="40"/>
  <c r="E96" i="40"/>
  <c r="G95" i="40"/>
  <c r="F95" i="40"/>
  <c r="E95" i="40"/>
  <c r="K95" i="40" s="1"/>
  <c r="L95" i="40" s="1"/>
  <c r="H277" i="16"/>
  <c r="G277" i="16"/>
  <c r="K277" i="16" s="1"/>
  <c r="F277" i="16"/>
  <c r="I277" i="16" s="1"/>
  <c r="J277" i="16" s="1"/>
  <c r="E277" i="16"/>
  <c r="H95" i="40" l="1"/>
  <c r="I95" i="40" s="1"/>
  <c r="J95" i="40" s="1"/>
  <c r="G94" i="40"/>
  <c r="F94" i="40"/>
  <c r="E94" i="40"/>
  <c r="H94" i="40" s="1"/>
  <c r="I94" i="40" s="1"/>
  <c r="J94" i="40" s="1"/>
  <c r="H276" i="16"/>
  <c r="G276" i="16"/>
  <c r="K276" i="16" s="1"/>
  <c r="F276" i="16"/>
  <c r="I276" i="16" s="1"/>
  <c r="J276" i="16" s="1"/>
  <c r="E276" i="16"/>
  <c r="K94" i="40" l="1"/>
  <c r="L94" i="40" s="1"/>
  <c r="K93" i="40"/>
  <c r="L93" i="40" s="1"/>
  <c r="I93" i="40"/>
  <c r="J93" i="40" s="1"/>
  <c r="H93" i="40"/>
  <c r="G93" i="40"/>
  <c r="F93" i="40"/>
  <c r="E93" i="40"/>
  <c r="I275" i="16"/>
  <c r="J275" i="16" s="1"/>
  <c r="H275" i="16"/>
  <c r="G275" i="16"/>
  <c r="K275" i="16" s="1"/>
  <c r="F275" i="16"/>
  <c r="E275" i="16"/>
  <c r="K92" i="40" l="1"/>
  <c r="L92" i="40" s="1"/>
  <c r="I92" i="40"/>
  <c r="J92" i="40" s="1"/>
  <c r="H92" i="40"/>
  <c r="G92" i="40"/>
  <c r="F92" i="40"/>
  <c r="E92" i="40"/>
  <c r="I274" i="16"/>
  <c r="J274" i="16" s="1"/>
  <c r="H274" i="16"/>
  <c r="G274" i="16"/>
  <c r="K274" i="16" s="1"/>
  <c r="F274" i="16"/>
  <c r="E274" i="16"/>
  <c r="I273" i="16" l="1"/>
  <c r="J273" i="16" s="1"/>
  <c r="H273" i="16"/>
  <c r="G273" i="16"/>
  <c r="K273" i="16" s="1"/>
  <c r="F273" i="16"/>
  <c r="E273" i="16"/>
  <c r="K91" i="40"/>
  <c r="L91" i="40" s="1"/>
  <c r="I91" i="40"/>
  <c r="J91" i="40" s="1"/>
  <c r="H91" i="40"/>
  <c r="G91" i="40"/>
  <c r="F91" i="40"/>
  <c r="E91" i="40"/>
  <c r="H272" i="16" l="1"/>
  <c r="G272" i="16"/>
  <c r="K272" i="16" s="1"/>
  <c r="F272" i="16"/>
  <c r="I272" i="16" s="1"/>
  <c r="J272" i="16" s="1"/>
  <c r="E272" i="16"/>
  <c r="L90" i="40"/>
  <c r="K90" i="40"/>
  <c r="I90" i="40"/>
  <c r="J90" i="40" s="1"/>
  <c r="H90" i="40"/>
  <c r="G90" i="40"/>
  <c r="F90" i="40"/>
  <c r="E90" i="40"/>
  <c r="L34" i="18" l="1"/>
  <c r="F34" i="18"/>
  <c r="G34" i="18"/>
  <c r="H34" i="18" s="1"/>
  <c r="K89" i="40" l="1"/>
  <c r="L89" i="40" s="1"/>
  <c r="I89" i="40"/>
  <c r="J89" i="40" s="1"/>
  <c r="H89" i="40"/>
  <c r="G89" i="40"/>
  <c r="F89" i="40"/>
  <c r="E89" i="40"/>
  <c r="I271" i="16"/>
  <c r="J271" i="16" s="1"/>
  <c r="H271" i="16"/>
  <c r="G271" i="16"/>
  <c r="K271" i="16" s="1"/>
  <c r="F271" i="16"/>
  <c r="E271" i="16"/>
  <c r="G88" i="40" l="1"/>
  <c r="F88" i="40"/>
  <c r="E88" i="40"/>
  <c r="K88" i="40" s="1"/>
  <c r="L88" i="40" s="1"/>
  <c r="I270" i="16"/>
  <c r="J270" i="16" s="1"/>
  <c r="H270" i="16"/>
  <c r="G270" i="16"/>
  <c r="K270" i="16" s="1"/>
  <c r="F270" i="16"/>
  <c r="E270" i="16"/>
  <c r="H88" i="40" l="1"/>
  <c r="I88" i="40" s="1"/>
  <c r="J88" i="40" s="1"/>
  <c r="H269" i="16"/>
  <c r="G269" i="16"/>
  <c r="K269" i="16" s="1"/>
  <c r="F269" i="16"/>
  <c r="I269" i="16" s="1"/>
  <c r="J269" i="16" s="1"/>
  <c r="E269" i="16"/>
  <c r="K87" i="40"/>
  <c r="L87" i="40" s="1"/>
  <c r="I87" i="40"/>
  <c r="J87" i="40" s="1"/>
  <c r="H87" i="40"/>
  <c r="G87" i="40"/>
  <c r="F87" i="40"/>
  <c r="E87" i="40"/>
  <c r="G86" i="40" l="1"/>
  <c r="F86" i="40"/>
  <c r="E86" i="40"/>
  <c r="K86" i="40" s="1"/>
  <c r="L86" i="40" s="1"/>
  <c r="I268" i="16"/>
  <c r="J268" i="16" s="1"/>
  <c r="H268" i="16"/>
  <c r="G268" i="16"/>
  <c r="K268" i="16" s="1"/>
  <c r="F268" i="16"/>
  <c r="E268" i="16"/>
  <c r="H86" i="40" l="1"/>
  <c r="I86" i="40" s="1"/>
  <c r="J86" i="40" s="1"/>
  <c r="BG18" i="44"/>
  <c r="BF18" i="44"/>
  <c r="BE18" i="44"/>
  <c r="BD18" i="44"/>
  <c r="BD19" i="44" s="1"/>
  <c r="BG15" i="44"/>
  <c r="BF15" i="44"/>
  <c r="BF16" i="44" s="1"/>
  <c r="BE15" i="44"/>
  <c r="BD15" i="44"/>
  <c r="BD14" i="44"/>
  <c r="BE14" i="44"/>
  <c r="BF14" i="44"/>
  <c r="BG14" i="44"/>
  <c r="BE16" i="44"/>
  <c r="BG16" i="44"/>
  <c r="BD17" i="44"/>
  <c r="BE17" i="44"/>
  <c r="BF17" i="44"/>
  <c r="BG17" i="44"/>
  <c r="BG19" i="44" s="1"/>
  <c r="BE19" i="44"/>
  <c r="BF19" i="44"/>
  <c r="BG12" i="44"/>
  <c r="BG13" i="44" s="1"/>
  <c r="BF12" i="44"/>
  <c r="BF13" i="44" s="1"/>
  <c r="BE12" i="44"/>
  <c r="BE13" i="44" s="1"/>
  <c r="BD12" i="44"/>
  <c r="BD13" i="44" s="1"/>
  <c r="BG11" i="44"/>
  <c r="BF11" i="44"/>
  <c r="BE11" i="44"/>
  <c r="BD11" i="44"/>
  <c r="BG10" i="44"/>
  <c r="BF10" i="44"/>
  <c r="BE10" i="44"/>
  <c r="BD10" i="44"/>
  <c r="BG5" i="44"/>
  <c r="BF5" i="44"/>
  <c r="BE5" i="44"/>
  <c r="BE6" i="44" s="1"/>
  <c r="BD5" i="44"/>
  <c r="BG7" i="44"/>
  <c r="BG8" i="44" s="1"/>
  <c r="BF7" i="44"/>
  <c r="BE7" i="44"/>
  <c r="BE8" i="44" s="1"/>
  <c r="BD7" i="44"/>
  <c r="BD8" i="44" s="1"/>
  <c r="BD4" i="44"/>
  <c r="BE4" i="44"/>
  <c r="BF4" i="44"/>
  <c r="BG4" i="44"/>
  <c r="BF6" i="44"/>
  <c r="BG6" i="44"/>
  <c r="BF8" i="44"/>
  <c r="BD9" i="44"/>
  <c r="BE9" i="44"/>
  <c r="BF9" i="44"/>
  <c r="BG9" i="44"/>
  <c r="BC22" i="44"/>
  <c r="BC15" i="44"/>
  <c r="BC12" i="44"/>
  <c r="BC10" i="44"/>
  <c r="BC18" i="44"/>
  <c r="BC7" i="44"/>
  <c r="BC5" i="44"/>
  <c r="M268" i="16"/>
  <c r="L268" i="16"/>
  <c r="BD16" i="44" l="1"/>
  <c r="BD6" i="44"/>
  <c r="I267" i="16"/>
  <c r="J267" i="16" s="1"/>
  <c r="H267" i="16"/>
  <c r="G267" i="16"/>
  <c r="K267" i="16" s="1"/>
  <c r="F267" i="16"/>
  <c r="E267" i="16"/>
  <c r="L85" i="40"/>
  <c r="K85" i="40"/>
  <c r="I85" i="40"/>
  <c r="J85" i="40" s="1"/>
  <c r="H85" i="40"/>
  <c r="G85" i="40"/>
  <c r="F85" i="40"/>
  <c r="E85" i="40"/>
  <c r="G84" i="40" l="1"/>
  <c r="F84" i="40"/>
  <c r="E84" i="40"/>
  <c r="K84" i="40" s="1"/>
  <c r="L84" i="40" s="1"/>
  <c r="I266" i="16"/>
  <c r="J266" i="16" s="1"/>
  <c r="H266" i="16"/>
  <c r="G266" i="16"/>
  <c r="K266" i="16" s="1"/>
  <c r="F266" i="16"/>
  <c r="E266" i="16"/>
  <c r="H84" i="40" l="1"/>
  <c r="I84" i="40" s="1"/>
  <c r="J84" i="40" s="1"/>
  <c r="G83" i="40"/>
  <c r="F83" i="40"/>
  <c r="E83" i="40"/>
  <c r="K83" i="40" s="1"/>
  <c r="L83" i="40" s="1"/>
  <c r="I265" i="16"/>
  <c r="J265" i="16" s="1"/>
  <c r="H265" i="16"/>
  <c r="G265" i="16"/>
  <c r="K265" i="16" s="1"/>
  <c r="F265" i="16"/>
  <c r="E265" i="16"/>
  <c r="H83" i="40" l="1"/>
  <c r="I83" i="40" s="1"/>
  <c r="J83" i="40" s="1"/>
  <c r="I264" i="16"/>
  <c r="J264" i="16" s="1"/>
  <c r="H264" i="16"/>
  <c r="G264" i="16"/>
  <c r="K264" i="16" s="1"/>
  <c r="F264" i="16"/>
  <c r="E264" i="16"/>
  <c r="G82" i="40"/>
  <c r="F82" i="40"/>
  <c r="E82" i="40"/>
  <c r="K82" i="40" s="1"/>
  <c r="L82" i="40" s="1"/>
  <c r="H82" i="40" l="1"/>
  <c r="I82" i="40" s="1"/>
  <c r="J82" i="40" s="1"/>
  <c r="D2" i="46"/>
  <c r="A3" i="46"/>
  <c r="J60" i="40"/>
  <c r="K255" i="16"/>
  <c r="D3" i="46" l="1"/>
  <c r="A4" i="46"/>
  <c r="G81" i="40"/>
  <c r="F81" i="40"/>
  <c r="E81" i="40"/>
  <c r="K81" i="40" s="1"/>
  <c r="L81" i="40" s="1"/>
  <c r="H263" i="16"/>
  <c r="I263" i="16" s="1"/>
  <c r="J263" i="16" s="1"/>
  <c r="G263" i="16"/>
  <c r="K263" i="16" s="1"/>
  <c r="F263" i="16"/>
  <c r="E263" i="16"/>
  <c r="D4" i="46" l="1"/>
  <c r="A5" i="46"/>
  <c r="H81" i="40"/>
  <c r="I81" i="40" s="1"/>
  <c r="J81" i="40" s="1"/>
  <c r="J30" i="18"/>
  <c r="D5" i="46" l="1"/>
  <c r="A6" i="46"/>
  <c r="K80" i="40"/>
  <c r="L80" i="40" s="1"/>
  <c r="I80" i="40"/>
  <c r="J80" i="40" s="1"/>
  <c r="H80" i="40"/>
  <c r="G80" i="40"/>
  <c r="F80" i="40"/>
  <c r="E80" i="40"/>
  <c r="I262" i="16"/>
  <c r="J262" i="16" s="1"/>
  <c r="H262" i="16"/>
  <c r="G262" i="16"/>
  <c r="K262" i="16" s="1"/>
  <c r="F262" i="16"/>
  <c r="E262" i="16"/>
  <c r="D6" i="46" l="1"/>
  <c r="A7" i="46"/>
  <c r="H261" i="16"/>
  <c r="G261" i="16"/>
  <c r="K261" i="16" s="1"/>
  <c r="F261" i="16"/>
  <c r="I261" i="16" s="1"/>
  <c r="J261" i="16" s="1"/>
  <c r="E261" i="16"/>
  <c r="K79" i="40"/>
  <c r="L79" i="40" s="1"/>
  <c r="I79" i="40"/>
  <c r="J79" i="40" s="1"/>
  <c r="H79" i="40"/>
  <c r="G79" i="40"/>
  <c r="F79" i="40"/>
  <c r="E79" i="40"/>
  <c r="D7" i="46" l="1"/>
  <c r="A8" i="46"/>
  <c r="L33" i="18"/>
  <c r="L32" i="18"/>
  <c r="L31" i="18"/>
  <c r="L30" i="18"/>
  <c r="L29" i="18"/>
  <c r="L28" i="18"/>
  <c r="L27" i="18"/>
  <c r="L26" i="18"/>
  <c r="L25" i="18"/>
  <c r="L24" i="18"/>
  <c r="L23" i="18"/>
  <c r="L22" i="18"/>
  <c r="L21" i="18"/>
  <c r="L20" i="18"/>
  <c r="L19" i="18"/>
  <c r="L18" i="18"/>
  <c r="L17" i="18"/>
  <c r="L16" i="18"/>
  <c r="L15" i="18"/>
  <c r="L14" i="18"/>
  <c r="L13" i="18"/>
  <c r="L12" i="18"/>
  <c r="L11" i="18"/>
  <c r="L10" i="18"/>
  <c r="L9" i="18"/>
  <c r="L8" i="18"/>
  <c r="L7" i="18"/>
  <c r="L6" i="18"/>
  <c r="L5" i="18"/>
  <c r="L4" i="18"/>
  <c r="K21" i="18"/>
  <c r="K20" i="18"/>
  <c r="K19" i="18"/>
  <c r="K18" i="18"/>
  <c r="K17" i="18"/>
  <c r="K16" i="18"/>
  <c r="K15" i="18"/>
  <c r="K14" i="18"/>
  <c r="K13" i="18"/>
  <c r="K12" i="18"/>
  <c r="K11" i="18"/>
  <c r="K10" i="18"/>
  <c r="K9" i="18"/>
  <c r="K8" i="18"/>
  <c r="K7" i="18"/>
  <c r="K6" i="18"/>
  <c r="K5" i="18"/>
  <c r="K4" i="18"/>
  <c r="J21" i="18"/>
  <c r="J20" i="18"/>
  <c r="J19" i="18"/>
  <c r="J18" i="18"/>
  <c r="J17" i="18"/>
  <c r="J16" i="18"/>
  <c r="J15" i="18"/>
  <c r="J14" i="18"/>
  <c r="J13" i="18"/>
  <c r="J12" i="18"/>
  <c r="J11" i="18"/>
  <c r="J10" i="18"/>
  <c r="J9" i="18"/>
  <c r="J8" i="18"/>
  <c r="J7" i="18"/>
  <c r="J6" i="18"/>
  <c r="J5" i="18"/>
  <c r="J4" i="18"/>
  <c r="K30" i="18"/>
  <c r="D8" i="46" l="1"/>
  <c r="A9" i="46"/>
  <c r="L78" i="40"/>
  <c r="K78" i="40"/>
  <c r="I78" i="40"/>
  <c r="J78" i="40" s="1"/>
  <c r="H78" i="40"/>
  <c r="G78" i="40"/>
  <c r="F78" i="40"/>
  <c r="E78" i="40"/>
  <c r="H260" i="16"/>
  <c r="G260" i="16"/>
  <c r="K260" i="16" s="1"/>
  <c r="F260" i="16"/>
  <c r="I260" i="16" s="1"/>
  <c r="J260" i="16" s="1"/>
  <c r="E260" i="16"/>
  <c r="D9" i="46" l="1"/>
  <c r="A10" i="46"/>
  <c r="H259" i="16"/>
  <c r="G259" i="16"/>
  <c r="K259" i="16" s="1"/>
  <c r="F259" i="16"/>
  <c r="I259" i="16" s="1"/>
  <c r="J259" i="16" s="1"/>
  <c r="E259" i="16"/>
  <c r="G77" i="40"/>
  <c r="F77" i="40"/>
  <c r="E77" i="40"/>
  <c r="K77" i="40" s="1"/>
  <c r="L77" i="40" s="1"/>
  <c r="D10" i="46" l="1"/>
  <c r="A11" i="46"/>
  <c r="H77" i="40"/>
  <c r="I77" i="40" s="1"/>
  <c r="J77" i="40" s="1"/>
  <c r="K76" i="40"/>
  <c r="L76" i="40" s="1"/>
  <c r="I76" i="40"/>
  <c r="J76" i="40" s="1"/>
  <c r="H76" i="40"/>
  <c r="G76" i="40"/>
  <c r="F76" i="40"/>
  <c r="E76" i="40"/>
  <c r="H258" i="16"/>
  <c r="G258" i="16"/>
  <c r="K258" i="16" s="1"/>
  <c r="F258" i="16"/>
  <c r="I258" i="16" s="1"/>
  <c r="J258" i="16" s="1"/>
  <c r="F257" i="16"/>
  <c r="E258" i="16"/>
  <c r="D11" i="46" l="1"/>
  <c r="A12" i="46"/>
  <c r="K75" i="40"/>
  <c r="L75" i="40" s="1"/>
  <c r="I75" i="40"/>
  <c r="J75" i="40" s="1"/>
  <c r="H75" i="40"/>
  <c r="G75" i="40"/>
  <c r="F75" i="40"/>
  <c r="K74" i="40"/>
  <c r="L74" i="40" s="1"/>
  <c r="I74" i="40"/>
  <c r="J74" i="40" s="1"/>
  <c r="H74" i="40"/>
  <c r="G74" i="40"/>
  <c r="F74" i="40"/>
  <c r="E75" i="40"/>
  <c r="E74" i="40"/>
  <c r="H257" i="16"/>
  <c r="G257" i="16"/>
  <c r="K257" i="16" s="1"/>
  <c r="I257" i="16"/>
  <c r="J257" i="16" s="1"/>
  <c r="E257" i="16"/>
  <c r="D12" i="46" l="1"/>
  <c r="A13" i="46"/>
  <c r="H256" i="16"/>
  <c r="F256" i="16"/>
  <c r="I256" i="16" s="1"/>
  <c r="J256" i="16" s="1"/>
  <c r="E256" i="16"/>
  <c r="F33" i="18"/>
  <c r="G33" i="18"/>
  <c r="H33" i="18" s="1"/>
  <c r="D13" i="46" l="1"/>
  <c r="A14" i="46"/>
  <c r="BN23" i="44"/>
  <c r="BP17" i="44"/>
  <c r="BL17" i="44"/>
  <c r="AZ13" i="44"/>
  <c r="AW13" i="44"/>
  <c r="K16" i="44"/>
  <c r="K17" i="44" s="1"/>
  <c r="K18" i="44" s="1"/>
  <c r="K19" i="44" s="1"/>
  <c r="K20" i="44" s="1"/>
  <c r="K21" i="44" s="1"/>
  <c r="K22" i="44" s="1"/>
  <c r="K23" i="44" s="1"/>
  <c r="K24" i="44" s="1"/>
  <c r="D14" i="46" l="1"/>
  <c r="A15" i="46"/>
  <c r="BP19" i="44"/>
  <c r="BK7" i="44"/>
  <c r="BM23" i="44"/>
  <c r="BL7" i="44"/>
  <c r="BM10" i="44"/>
  <c r="BS25" i="44"/>
  <c r="BM5" i="44"/>
  <c r="BN10" i="44"/>
  <c r="BQ29" i="44"/>
  <c r="BK12" i="44"/>
  <c r="BQ34" i="44"/>
  <c r="BQ19" i="44"/>
  <c r="BL12" i="44"/>
  <c r="BQ38" i="44"/>
  <c r="BN5" i="44"/>
  <c r="BM14" i="44"/>
  <c r="BP43" i="44"/>
  <c r="BN14" i="44"/>
  <c r="BQ43" i="44"/>
  <c r="BR19" i="44"/>
  <c r="BP14" i="44"/>
  <c r="BR30" i="44"/>
  <c r="BQ10" i="44"/>
  <c r="BN4" i="44"/>
  <c r="BP6" i="44"/>
  <c r="BN8" i="44"/>
  <c r="BP11" i="44"/>
  <c r="BN13" i="44"/>
  <c r="BQ16" i="44"/>
  <c r="BS18" i="44"/>
  <c r="BL22" i="44"/>
  <c r="BR24" i="44"/>
  <c r="BO28" i="44"/>
  <c r="BM32" i="44"/>
  <c r="BN37" i="44"/>
  <c r="BM42" i="44"/>
  <c r="BR38" i="44"/>
  <c r="BN7" i="44"/>
  <c r="BP5" i="44"/>
  <c r="BM20" i="44"/>
  <c r="BK44" i="44"/>
  <c r="BS7" i="44"/>
  <c r="BQ20" i="44"/>
  <c r="BO4" i="44"/>
  <c r="BQ6" i="44"/>
  <c r="BO8" i="44"/>
  <c r="BQ11" i="44"/>
  <c r="BO13" i="44"/>
  <c r="BR16" i="44"/>
  <c r="BM19" i="44"/>
  <c r="BP22" i="44"/>
  <c r="BM25" i="44"/>
  <c r="BS28" i="44"/>
  <c r="BN32" i="44"/>
  <c r="BO37" i="44"/>
  <c r="BN42" i="44"/>
  <c r="BO23" i="44"/>
  <c r="BR6" i="44"/>
  <c r="BR11" i="44"/>
  <c r="BQ13" i="44"/>
  <c r="BS16" i="44"/>
  <c r="BN19" i="44"/>
  <c r="BK23" i="44"/>
  <c r="BQ25" i="44"/>
  <c r="BO29" i="44"/>
  <c r="BS32" i="44"/>
  <c r="BK38" i="44"/>
  <c r="BS42" i="44"/>
  <c r="BL26" i="44"/>
  <c r="BP12" i="44"/>
  <c r="BQ4" i="44"/>
  <c r="BQ8" i="44"/>
  <c r="BS4" i="44"/>
  <c r="BS6" i="44"/>
  <c r="BS8" i="44"/>
  <c r="BS11" i="44"/>
  <c r="BS13" i="44"/>
  <c r="BK17" i="44"/>
  <c r="BO19" i="44"/>
  <c r="BL23" i="44"/>
  <c r="BR25" i="44"/>
  <c r="BP29" i="44"/>
  <c r="BP34" i="44"/>
  <c r="BP38" i="44"/>
  <c r="BO43" i="44"/>
  <c r="BR29" i="44"/>
  <c r="BN12" i="44"/>
  <c r="BM30" i="44"/>
  <c r="BN35" i="44"/>
  <c r="BM40" i="44"/>
  <c r="BR43" i="44"/>
  <c r="BO10" i="44"/>
  <c r="BS35" i="44"/>
  <c r="BS12" i="44"/>
  <c r="BK28" i="44"/>
  <c r="BS40" i="44"/>
  <c r="BK4" i="44"/>
  <c r="BR5" i="44"/>
  <c r="BK8" i="44"/>
  <c r="BR10" i="44"/>
  <c r="BK13" i="44"/>
  <c r="BR14" i="44"/>
  <c r="BM18" i="44"/>
  <c r="BR20" i="44"/>
  <c r="BO24" i="44"/>
  <c r="BL28" i="44"/>
  <c r="BK31" i="44"/>
  <c r="BL36" i="44"/>
  <c r="BK41" i="44"/>
  <c r="BN44" i="44"/>
  <c r="BK26" i="44"/>
  <c r="BO5" i="44"/>
  <c r="BO14" i="44"/>
  <c r="BP7" i="44"/>
  <c r="BK18" i="44"/>
  <c r="BP26" i="44"/>
  <c r="BL18" i="44"/>
  <c r="BS30" i="44"/>
  <c r="BK36" i="44"/>
  <c r="BL4" i="44"/>
  <c r="BK6" i="44"/>
  <c r="BL8" i="44"/>
  <c r="BK11" i="44"/>
  <c r="BL13" i="44"/>
  <c r="BM16" i="44"/>
  <c r="BN18" i="44"/>
  <c r="BS20" i="44"/>
  <c r="BP24" i="44"/>
  <c r="BM28" i="44"/>
  <c r="BP31" i="44"/>
  <c r="BQ36" i="44"/>
  <c r="BP41" i="44"/>
  <c r="BR44" i="44"/>
  <c r="BR34" i="44"/>
  <c r="BS17" i="44"/>
  <c r="BP10" i="44"/>
  <c r="BS23" i="44"/>
  <c r="BR40" i="44"/>
  <c r="BQ5" i="44"/>
  <c r="BQ14" i="44"/>
  <c r="BN24" i="44"/>
  <c r="BM44" i="44"/>
  <c r="BM4" i="44"/>
  <c r="BM6" i="44"/>
  <c r="BM8" i="44"/>
  <c r="BM11" i="44"/>
  <c r="BM13" i="44"/>
  <c r="BP16" i="44"/>
  <c r="BO18" i="44"/>
  <c r="BK22" i="44"/>
  <c r="BQ24" i="44"/>
  <c r="BN28" i="44"/>
  <c r="BL32" i="44"/>
  <c r="BM37" i="44"/>
  <c r="BL42" i="44"/>
  <c r="BS44" i="44"/>
  <c r="BL31" i="44"/>
  <c r="BO32" i="44"/>
  <c r="BS34" i="44"/>
  <c r="BM36" i="44"/>
  <c r="BP37" i="44"/>
  <c r="BS38" i="44"/>
  <c r="BL41" i="44"/>
  <c r="BO42" i="44"/>
  <c r="BP4" i="44"/>
  <c r="BS5" i="44"/>
  <c r="BM7" i="44"/>
  <c r="BP8" i="44"/>
  <c r="BS10" i="44"/>
  <c r="BM12" i="44"/>
  <c r="BP13" i="44"/>
  <c r="BS14" i="44"/>
  <c r="BM17" i="44"/>
  <c r="BP18" i="44"/>
  <c r="BS19" i="44"/>
  <c r="BM22" i="44"/>
  <c r="BP23" i="44"/>
  <c r="BS24" i="44"/>
  <c r="BM26" i="44"/>
  <c r="BP28" i="44"/>
  <c r="BS29" i="44"/>
  <c r="BM31" i="44"/>
  <c r="BP32" i="44"/>
  <c r="BK35" i="44"/>
  <c r="BN36" i="44"/>
  <c r="BQ37" i="44"/>
  <c r="BK34" i="44"/>
  <c r="BM41" i="44"/>
  <c r="BP42" i="44"/>
  <c r="BS43" i="44"/>
  <c r="BK16" i="44"/>
  <c r="BN17" i="44"/>
  <c r="BQ18" i="44"/>
  <c r="BK20" i="44"/>
  <c r="BN22" i="44"/>
  <c r="BQ23" i="44"/>
  <c r="BK25" i="44"/>
  <c r="BN26" i="44"/>
  <c r="BQ28" i="44"/>
  <c r="BK30" i="44"/>
  <c r="BN31" i="44"/>
  <c r="BQ32" i="44"/>
  <c r="BL35" i="44"/>
  <c r="BO36" i="44"/>
  <c r="BR37" i="44"/>
  <c r="BK40" i="44"/>
  <c r="BN41" i="44"/>
  <c r="BQ42" i="44"/>
  <c r="BR4" i="44"/>
  <c r="BL6" i="44"/>
  <c r="BO7" i="44"/>
  <c r="BR8" i="44"/>
  <c r="BL11" i="44"/>
  <c r="BO12" i="44"/>
  <c r="BR13" i="44"/>
  <c r="BL16" i="44"/>
  <c r="BO17" i="44"/>
  <c r="BR18" i="44"/>
  <c r="BL20" i="44"/>
  <c r="BO22" i="44"/>
  <c r="BR23" i="44"/>
  <c r="BL25" i="44"/>
  <c r="BO26" i="44"/>
  <c r="BR28" i="44"/>
  <c r="BL30" i="44"/>
  <c r="BO31" i="44"/>
  <c r="BR32" i="44"/>
  <c r="BM35" i="44"/>
  <c r="BP36" i="44"/>
  <c r="BS37" i="44"/>
  <c r="BL40" i="44"/>
  <c r="BO41" i="44"/>
  <c r="BR42" i="44"/>
  <c r="BL44" i="44"/>
  <c r="BK5" i="44"/>
  <c r="BN6" i="44"/>
  <c r="BQ7" i="44"/>
  <c r="BK10" i="44"/>
  <c r="BN11" i="44"/>
  <c r="BQ12" i="44"/>
  <c r="BK14" i="44"/>
  <c r="BN16" i="44"/>
  <c r="BQ17" i="44"/>
  <c r="BK19" i="44"/>
  <c r="BN20" i="44"/>
  <c r="BQ22" i="44"/>
  <c r="BK24" i="44"/>
  <c r="BN25" i="44"/>
  <c r="BQ26" i="44"/>
  <c r="BK29" i="44"/>
  <c r="BN30" i="44"/>
  <c r="BQ31" i="44"/>
  <c r="BL34" i="44"/>
  <c r="BO35" i="44"/>
  <c r="BR36" i="44"/>
  <c r="BL38" i="44"/>
  <c r="BN40" i="44"/>
  <c r="BQ41" i="44"/>
  <c r="BK43" i="44"/>
  <c r="BL5" i="44"/>
  <c r="BO6" i="44"/>
  <c r="BR7" i="44"/>
  <c r="BL10" i="44"/>
  <c r="BO11" i="44"/>
  <c r="BR12" i="44"/>
  <c r="BL14" i="44"/>
  <c r="BO16" i="44"/>
  <c r="BR17" i="44"/>
  <c r="BL19" i="44"/>
  <c r="BO20" i="44"/>
  <c r="BR22" i="44"/>
  <c r="BL24" i="44"/>
  <c r="BO25" i="44"/>
  <c r="BR26" i="44"/>
  <c r="BL29" i="44"/>
  <c r="BO30" i="44"/>
  <c r="BR31" i="44"/>
  <c r="BM34" i="44"/>
  <c r="BP35" i="44"/>
  <c r="BS36" i="44"/>
  <c r="BM38" i="44"/>
  <c r="BO40" i="44"/>
  <c r="BR41" i="44"/>
  <c r="BL43" i="44"/>
  <c r="BO44" i="44"/>
  <c r="BP20" i="44"/>
  <c r="BS22" i="44"/>
  <c r="BM24" i="44"/>
  <c r="BP25" i="44"/>
  <c r="BS26" i="44"/>
  <c r="BM29" i="44"/>
  <c r="BP30" i="44"/>
  <c r="BS31" i="44"/>
  <c r="BN34" i="44"/>
  <c r="BQ35" i="44"/>
  <c r="BK37" i="44"/>
  <c r="BN38" i="44"/>
  <c r="BP40" i="44"/>
  <c r="BS41" i="44"/>
  <c r="BM43" i="44"/>
  <c r="BP44" i="44"/>
  <c r="BN29" i="44"/>
  <c r="BQ30" i="44"/>
  <c r="BK32" i="44"/>
  <c r="BO34" i="44"/>
  <c r="BR35" i="44"/>
  <c r="BL37" i="44"/>
  <c r="BO38" i="44"/>
  <c r="BQ40" i="44"/>
  <c r="BK42" i="44"/>
  <c r="BN43" i="44"/>
  <c r="BQ44" i="44"/>
  <c r="G73" i="40"/>
  <c r="F73" i="40"/>
  <c r="E73" i="40"/>
  <c r="H73" i="40" s="1"/>
  <c r="I73" i="40" s="1"/>
  <c r="J73" i="40" s="1"/>
  <c r="D15" i="46" l="1"/>
  <c r="A16" i="46"/>
  <c r="BC17" i="44"/>
  <c r="BC19" i="44" s="1"/>
  <c r="K73" i="40"/>
  <c r="L73" i="40" s="1"/>
  <c r="H255" i="16"/>
  <c r="G255" i="16"/>
  <c r="F255" i="16"/>
  <c r="G256" i="16" s="1"/>
  <c r="K256" i="16" s="1"/>
  <c r="E255" i="16"/>
  <c r="D16" i="46" l="1"/>
  <c r="A17" i="46"/>
  <c r="BH19" i="44"/>
  <c r="BH18" i="44"/>
  <c r="I255" i="16"/>
  <c r="J255" i="16" s="1"/>
  <c r="J10" i="13"/>
  <c r="I10" i="13"/>
  <c r="D17" i="46" l="1"/>
  <c r="A18" i="46"/>
  <c r="K72" i="40"/>
  <c r="L72" i="40" s="1"/>
  <c r="I72" i="40"/>
  <c r="J72" i="40" s="1"/>
  <c r="H72" i="40"/>
  <c r="G72" i="40"/>
  <c r="F72" i="40"/>
  <c r="E72" i="40"/>
  <c r="K71" i="40"/>
  <c r="L71" i="40" s="1"/>
  <c r="I71" i="40"/>
  <c r="J71" i="40" s="1"/>
  <c r="H71" i="40"/>
  <c r="G71" i="40"/>
  <c r="F71" i="40"/>
  <c r="E71" i="40"/>
  <c r="G32" i="18"/>
  <c r="H32" i="18" s="1"/>
  <c r="F32" i="18"/>
  <c r="H254" i="16"/>
  <c r="G254" i="16"/>
  <c r="K254" i="16" s="1"/>
  <c r="F254" i="16"/>
  <c r="I254" i="16" s="1"/>
  <c r="J254" i="16" s="1"/>
  <c r="E254" i="16"/>
  <c r="D18" i="46" l="1"/>
  <c r="A19" i="46"/>
  <c r="K70" i="40"/>
  <c r="L70" i="40" s="1"/>
  <c r="I70" i="40"/>
  <c r="J70" i="40" s="1"/>
  <c r="H70" i="40"/>
  <c r="G70" i="40"/>
  <c r="F70" i="40"/>
  <c r="E70" i="40"/>
  <c r="I253" i="16"/>
  <c r="J253" i="16" s="1"/>
  <c r="H253" i="16"/>
  <c r="G253" i="16"/>
  <c r="K253" i="16" s="1"/>
  <c r="F253" i="16"/>
  <c r="E253" i="16"/>
  <c r="D19" i="46" l="1"/>
  <c r="A20" i="46"/>
  <c r="G69" i="40"/>
  <c r="F69" i="40"/>
  <c r="E69" i="40"/>
  <c r="K69" i="40" s="1"/>
  <c r="L69" i="40" s="1"/>
  <c r="H252" i="16"/>
  <c r="G252" i="16"/>
  <c r="K252" i="16" s="1"/>
  <c r="F252" i="16"/>
  <c r="I252" i="16" s="1"/>
  <c r="J252" i="16" s="1"/>
  <c r="E252" i="16"/>
  <c r="D20" i="46" l="1"/>
  <c r="A21" i="46"/>
  <c r="H69" i="40"/>
  <c r="I69" i="40" s="1"/>
  <c r="J69" i="40" s="1"/>
  <c r="H251" i="16"/>
  <c r="G251" i="16"/>
  <c r="K251" i="16" s="1"/>
  <c r="F251" i="16"/>
  <c r="I251" i="16" s="1"/>
  <c r="J251" i="16" s="1"/>
  <c r="E251" i="16"/>
  <c r="K68" i="40"/>
  <c r="L68" i="40" s="1"/>
  <c r="I68" i="40"/>
  <c r="J68" i="40" s="1"/>
  <c r="H68" i="40"/>
  <c r="G68" i="40"/>
  <c r="F68" i="40"/>
  <c r="E68" i="40"/>
  <c r="D21" i="46" l="1"/>
  <c r="A22" i="46"/>
  <c r="G67" i="40"/>
  <c r="F67" i="40"/>
  <c r="E67" i="40"/>
  <c r="K67" i="40" s="1"/>
  <c r="L67" i="40" s="1"/>
  <c r="H250" i="16"/>
  <c r="G250" i="16"/>
  <c r="K250" i="16" s="1"/>
  <c r="F250" i="16"/>
  <c r="E250" i="16"/>
  <c r="D22" i="46" l="1"/>
  <c r="A23" i="46"/>
  <c r="H67" i="40"/>
  <c r="I67" i="40" s="1"/>
  <c r="J67" i="40" s="1"/>
  <c r="I250" i="16"/>
  <c r="J250" i="16" s="1"/>
  <c r="G66" i="40"/>
  <c r="F66" i="40"/>
  <c r="E66" i="40"/>
  <c r="K66" i="40" s="1"/>
  <c r="L66" i="40" s="1"/>
  <c r="H249" i="16"/>
  <c r="G249" i="16"/>
  <c r="K249" i="16" s="1"/>
  <c r="F249" i="16"/>
  <c r="I249" i="16" s="1"/>
  <c r="J249" i="16" s="1"/>
  <c r="E249" i="16"/>
  <c r="D23" i="46" l="1"/>
  <c r="A24" i="46"/>
  <c r="H66" i="40"/>
  <c r="I66" i="40" s="1"/>
  <c r="J66" i="40" s="1"/>
  <c r="K65" i="40"/>
  <c r="L65" i="40" s="1"/>
  <c r="G65" i="40"/>
  <c r="F65" i="40"/>
  <c r="E65" i="40"/>
  <c r="H65" i="40" s="1"/>
  <c r="I65" i="40" s="1"/>
  <c r="J65" i="40" s="1"/>
  <c r="H248" i="16"/>
  <c r="G248" i="16"/>
  <c r="K248" i="16" s="1"/>
  <c r="F248" i="16"/>
  <c r="I248" i="16" s="1"/>
  <c r="J248" i="16" s="1"/>
  <c r="E248" i="16"/>
  <c r="D24" i="46" l="1"/>
  <c r="A25" i="46"/>
  <c r="I64" i="40"/>
  <c r="J64" i="40" s="1"/>
  <c r="H64" i="40"/>
  <c r="G64" i="40"/>
  <c r="F64" i="40"/>
  <c r="E64" i="40"/>
  <c r="K64" i="40" s="1"/>
  <c r="L64" i="40" s="1"/>
  <c r="I247" i="16"/>
  <c r="J247" i="16" s="1"/>
  <c r="H247" i="16"/>
  <c r="G247" i="16"/>
  <c r="K247" i="16" s="1"/>
  <c r="F247" i="16"/>
  <c r="E247" i="16"/>
  <c r="H246" i="16"/>
  <c r="G246" i="16"/>
  <c r="K246" i="16" s="1"/>
  <c r="F246" i="16"/>
  <c r="I246" i="16" s="1"/>
  <c r="J246" i="16" s="1"/>
  <c r="E246" i="16"/>
  <c r="K63" i="40"/>
  <c r="L63" i="40" s="1"/>
  <c r="I63" i="40"/>
  <c r="J63" i="40" s="1"/>
  <c r="H63" i="40"/>
  <c r="G63" i="40"/>
  <c r="F63" i="40"/>
  <c r="E63" i="40"/>
  <c r="D25" i="46" l="1"/>
  <c r="A26" i="46"/>
  <c r="K62" i="40"/>
  <c r="L62" i="40" s="1"/>
  <c r="I62" i="40"/>
  <c r="J62" i="40" s="1"/>
  <c r="H62" i="40"/>
  <c r="G62" i="40"/>
  <c r="F62" i="40"/>
  <c r="E62" i="40"/>
  <c r="H245" i="16"/>
  <c r="G245" i="16"/>
  <c r="K245" i="16" s="1"/>
  <c r="F245" i="16"/>
  <c r="I245" i="16" s="1"/>
  <c r="J245" i="16" s="1"/>
  <c r="E245" i="16"/>
  <c r="D26" i="46" l="1"/>
  <c r="A27" i="46"/>
  <c r="I244" i="16"/>
  <c r="J244" i="16" s="1"/>
  <c r="H244" i="16"/>
  <c r="G244" i="16"/>
  <c r="K244" i="16" s="1"/>
  <c r="F244" i="16"/>
  <c r="E244" i="16"/>
  <c r="D27" i="46" l="1"/>
  <c r="A28" i="46"/>
  <c r="L61" i="40"/>
  <c r="K61" i="40"/>
  <c r="I61" i="40"/>
  <c r="J61" i="40" s="1"/>
  <c r="H61" i="40"/>
  <c r="G61" i="40"/>
  <c r="F61" i="40"/>
  <c r="E61" i="40"/>
  <c r="H243" i="16"/>
  <c r="G243" i="16"/>
  <c r="K243" i="16" s="1"/>
  <c r="F243" i="16"/>
  <c r="I243" i="16" s="1"/>
  <c r="J243" i="16" s="1"/>
  <c r="E243" i="16"/>
  <c r="D28" i="46" l="1"/>
  <c r="A29" i="46"/>
  <c r="K60" i="40"/>
  <c r="L60" i="40" s="1"/>
  <c r="I60" i="40"/>
  <c r="H60" i="40"/>
  <c r="G60" i="40"/>
  <c r="F60" i="40"/>
  <c r="E60" i="40"/>
  <c r="H242" i="16"/>
  <c r="G242" i="16"/>
  <c r="K242" i="16" s="1"/>
  <c r="F242" i="16"/>
  <c r="I242" i="16" s="1"/>
  <c r="J242" i="16" s="1"/>
  <c r="E242" i="16"/>
  <c r="D29" i="46" l="1"/>
  <c r="A30" i="46"/>
  <c r="K59" i="40"/>
  <c r="L59" i="40" s="1"/>
  <c r="I59" i="40"/>
  <c r="J59" i="40" s="1"/>
  <c r="H59" i="40"/>
  <c r="G59" i="40"/>
  <c r="F59" i="40"/>
  <c r="E59" i="40"/>
  <c r="H241" i="16"/>
  <c r="G241" i="16"/>
  <c r="K241" i="16" s="1"/>
  <c r="F241" i="16"/>
  <c r="I241" i="16" s="1"/>
  <c r="J241" i="16" s="1"/>
  <c r="E241" i="16"/>
  <c r="D30" i="46" l="1"/>
  <c r="A31" i="46"/>
  <c r="G58" i="40"/>
  <c r="F58" i="40"/>
  <c r="E58" i="40"/>
  <c r="H58" i="40" s="1"/>
  <c r="I58" i="40" s="1"/>
  <c r="J58" i="40" s="1"/>
  <c r="H240" i="16"/>
  <c r="G240" i="16"/>
  <c r="K240" i="16" s="1"/>
  <c r="F240" i="16"/>
  <c r="I240" i="16" s="1"/>
  <c r="J240" i="16" s="1"/>
  <c r="E240" i="16"/>
  <c r="K57" i="40"/>
  <c r="L57" i="40" s="1"/>
  <c r="I57" i="40"/>
  <c r="J57" i="40" s="1"/>
  <c r="H57" i="40"/>
  <c r="G57" i="40"/>
  <c r="F57" i="40"/>
  <c r="E57" i="40"/>
  <c r="H239" i="16"/>
  <c r="G239" i="16"/>
  <c r="K239" i="16" s="1"/>
  <c r="F239" i="16"/>
  <c r="I239" i="16" s="1"/>
  <c r="J239" i="16" s="1"/>
  <c r="E239" i="16"/>
  <c r="D31" i="46" l="1"/>
  <c r="A32" i="46"/>
  <c r="K58" i="40"/>
  <c r="L58" i="40" s="1"/>
  <c r="F31" i="18"/>
  <c r="G31" i="18"/>
  <c r="H31" i="18" s="1"/>
  <c r="D32" i="46" l="1"/>
  <c r="A33" i="46"/>
  <c r="I238" i="16"/>
  <c r="J238" i="16" s="1"/>
  <c r="H238" i="16"/>
  <c r="G238" i="16"/>
  <c r="K238" i="16" s="1"/>
  <c r="F238" i="16"/>
  <c r="E238" i="16"/>
  <c r="D33" i="46" l="1"/>
  <c r="A34" i="46"/>
  <c r="G56" i="40"/>
  <c r="F56" i="40"/>
  <c r="E56" i="40"/>
  <c r="K56" i="40" s="1"/>
  <c r="L56" i="40" s="1"/>
  <c r="H237" i="16"/>
  <c r="G237" i="16"/>
  <c r="K237" i="16" s="1"/>
  <c r="F237" i="16"/>
  <c r="I237" i="16" s="1"/>
  <c r="J237" i="16" s="1"/>
  <c r="E237" i="16"/>
  <c r="D34" i="46" l="1"/>
  <c r="A35" i="46"/>
  <c r="H56" i="40"/>
  <c r="I56" i="40" s="1"/>
  <c r="J56" i="40" s="1"/>
  <c r="H236" i="16"/>
  <c r="G236" i="16"/>
  <c r="K236" i="16" s="1"/>
  <c r="F236" i="16"/>
  <c r="I236" i="16" s="1"/>
  <c r="J236" i="16" s="1"/>
  <c r="E236" i="16"/>
  <c r="D35" i="46" l="1"/>
  <c r="A36" i="46"/>
  <c r="G55" i="40"/>
  <c r="F55" i="40"/>
  <c r="E55" i="40"/>
  <c r="K55" i="40" s="1"/>
  <c r="L55" i="40" s="1"/>
  <c r="I235" i="16"/>
  <c r="J235" i="16" s="1"/>
  <c r="H235" i="16"/>
  <c r="G235" i="16"/>
  <c r="K235" i="16" s="1"/>
  <c r="F235" i="16"/>
  <c r="E235" i="16"/>
  <c r="D36" i="46" l="1"/>
  <c r="A37" i="46"/>
  <c r="H55" i="40"/>
  <c r="I55" i="40" s="1"/>
  <c r="J55" i="40" s="1"/>
  <c r="G54" i="40"/>
  <c r="F54" i="40"/>
  <c r="E54" i="40"/>
  <c r="K54" i="40" s="1"/>
  <c r="L54" i="40" s="1"/>
  <c r="H234" i="16"/>
  <c r="G234" i="16"/>
  <c r="K234" i="16" s="1"/>
  <c r="F234" i="16"/>
  <c r="I234" i="16" s="1"/>
  <c r="J234" i="16" s="1"/>
  <c r="E234" i="16"/>
  <c r="I233" i="16"/>
  <c r="J233" i="16" s="1"/>
  <c r="H233" i="16"/>
  <c r="G233" i="16"/>
  <c r="K233" i="16" s="1"/>
  <c r="F233" i="16"/>
  <c r="E233" i="16"/>
  <c r="D37" i="46" l="1"/>
  <c r="A38" i="46"/>
  <c r="H54" i="40"/>
  <c r="I54" i="40" s="1"/>
  <c r="J54" i="40" s="1"/>
  <c r="D38" i="46" l="1"/>
  <c r="A39" i="46"/>
  <c r="G53" i="40"/>
  <c r="F53" i="40"/>
  <c r="E53" i="40"/>
  <c r="K53" i="40" s="1"/>
  <c r="L53" i="40" s="1"/>
  <c r="G52" i="40"/>
  <c r="F52" i="40"/>
  <c r="E52" i="40"/>
  <c r="K52" i="40" s="1"/>
  <c r="L52" i="40" s="1"/>
  <c r="I232" i="16"/>
  <c r="J232" i="16" s="1"/>
  <c r="H232" i="16"/>
  <c r="G232" i="16"/>
  <c r="K232" i="16" s="1"/>
  <c r="F232" i="16"/>
  <c r="E232" i="16"/>
  <c r="D39" i="46" l="1"/>
  <c r="A40" i="46"/>
  <c r="H53" i="40"/>
  <c r="I53" i="40" s="1"/>
  <c r="J53" i="40" s="1"/>
  <c r="H52" i="40"/>
  <c r="I52" i="40" s="1"/>
  <c r="J52" i="40" s="1"/>
  <c r="H231" i="16"/>
  <c r="G231" i="16"/>
  <c r="K231" i="16" s="1"/>
  <c r="F231" i="16"/>
  <c r="I231" i="16" s="1"/>
  <c r="J231" i="16" s="1"/>
  <c r="E231" i="16"/>
  <c r="H230" i="16"/>
  <c r="G230" i="16"/>
  <c r="K230" i="16" s="1"/>
  <c r="F230" i="16"/>
  <c r="I230" i="16" s="1"/>
  <c r="J230" i="16" s="1"/>
  <c r="E230" i="16"/>
  <c r="D40" i="46" l="1"/>
  <c r="A41" i="46"/>
  <c r="H229" i="16"/>
  <c r="G229" i="16"/>
  <c r="K229" i="16" s="1"/>
  <c r="F229" i="16"/>
  <c r="I229" i="16" s="1"/>
  <c r="J229" i="16" s="1"/>
  <c r="E229" i="16"/>
  <c r="D41" i="46" l="1"/>
  <c r="A42" i="46"/>
  <c r="G51" i="40"/>
  <c r="F51" i="40"/>
  <c r="E51" i="40"/>
  <c r="K51" i="40" s="1"/>
  <c r="L51" i="40" s="1"/>
  <c r="I228" i="16"/>
  <c r="J228" i="16" s="1"/>
  <c r="H228" i="16"/>
  <c r="G228" i="16"/>
  <c r="K228" i="16" s="1"/>
  <c r="F228" i="16"/>
  <c r="E228" i="16"/>
  <c r="D42" i="46" l="1"/>
  <c r="A43" i="46"/>
  <c r="H51" i="40"/>
  <c r="I51" i="40" s="1"/>
  <c r="J51" i="40" s="1"/>
  <c r="G50" i="40"/>
  <c r="F50" i="40"/>
  <c r="E50" i="40"/>
  <c r="K50" i="40" s="1"/>
  <c r="L50" i="40" s="1"/>
  <c r="H227" i="16"/>
  <c r="G227" i="16"/>
  <c r="K227" i="16" s="1"/>
  <c r="F227" i="16"/>
  <c r="E227" i="16"/>
  <c r="D43" i="46" l="1"/>
  <c r="A44" i="46"/>
  <c r="I227" i="16"/>
  <c r="J227" i="16" s="1"/>
  <c r="H50" i="40"/>
  <c r="I50" i="40" s="1"/>
  <c r="J50" i="40" s="1"/>
  <c r="G49" i="40"/>
  <c r="F49" i="40"/>
  <c r="E49" i="40"/>
  <c r="K49" i="40" s="1"/>
  <c r="L49" i="40" s="1"/>
  <c r="D44" i="46" l="1"/>
  <c r="A45" i="46"/>
  <c r="H49" i="40"/>
  <c r="I49" i="40" s="1"/>
  <c r="J49" i="40" s="1"/>
  <c r="I226" i="16"/>
  <c r="J226" i="16" s="1"/>
  <c r="H226" i="16"/>
  <c r="G226" i="16"/>
  <c r="K226" i="16" s="1"/>
  <c r="F226" i="16"/>
  <c r="E226" i="16"/>
  <c r="D45" i="46" l="1"/>
  <c r="A46" i="46"/>
  <c r="F30" i="18"/>
  <c r="G30" i="18"/>
  <c r="H30" i="18" s="1"/>
  <c r="D46" i="46" l="1"/>
  <c r="A47" i="46"/>
  <c r="L48" i="40"/>
  <c r="K48" i="40"/>
  <c r="I48" i="40"/>
  <c r="J48" i="40" s="1"/>
  <c r="H48" i="40"/>
  <c r="G48" i="40"/>
  <c r="F48" i="40"/>
  <c r="E48" i="40"/>
  <c r="F225" i="16"/>
  <c r="G225" i="16"/>
  <c r="K225" i="16" s="1"/>
  <c r="H225" i="16"/>
  <c r="I225" i="16"/>
  <c r="J225" i="16"/>
  <c r="E225" i="16"/>
  <c r="D47" i="46" l="1"/>
  <c r="A48" i="46"/>
  <c r="AU7" i="44"/>
  <c r="AU6" i="44"/>
  <c r="D48" i="46" l="1"/>
  <c r="A49" i="46"/>
  <c r="G47" i="40"/>
  <c r="F47" i="40"/>
  <c r="E47" i="40"/>
  <c r="K47" i="40" s="1"/>
  <c r="L47" i="40" s="1"/>
  <c r="H224" i="16"/>
  <c r="G224" i="16"/>
  <c r="K224" i="16" s="1"/>
  <c r="F224" i="16"/>
  <c r="I224" i="16" s="1"/>
  <c r="J224" i="16" s="1"/>
  <c r="E224" i="16"/>
  <c r="D49" i="46" l="1"/>
  <c r="A50" i="46"/>
  <c r="H47" i="40"/>
  <c r="I47" i="40" s="1"/>
  <c r="J47" i="40" s="1"/>
  <c r="G46" i="40"/>
  <c r="F46" i="40"/>
  <c r="E46" i="40"/>
  <c r="H46" i="40" s="1"/>
  <c r="I46" i="40" s="1"/>
  <c r="J46" i="40" s="1"/>
  <c r="H223" i="16"/>
  <c r="G223" i="16"/>
  <c r="K223" i="16" s="1"/>
  <c r="F223" i="16"/>
  <c r="I223" i="16" s="1"/>
  <c r="J223" i="16" s="1"/>
  <c r="E223" i="16"/>
  <c r="D50" i="46" l="1"/>
  <c r="A51" i="46"/>
  <c r="K46" i="40"/>
  <c r="L46" i="40" s="1"/>
  <c r="H222" i="16"/>
  <c r="G222" i="16"/>
  <c r="K222" i="16" s="1"/>
  <c r="F222" i="16"/>
  <c r="I222" i="16" s="1"/>
  <c r="J222" i="16" s="1"/>
  <c r="E222" i="16"/>
  <c r="G45" i="40"/>
  <c r="F45" i="40"/>
  <c r="E45" i="40"/>
  <c r="K45" i="40" s="1"/>
  <c r="L45" i="40" s="1"/>
  <c r="D51" i="46" l="1"/>
  <c r="A52" i="46"/>
  <c r="H45" i="40"/>
  <c r="I45" i="40" s="1"/>
  <c r="J45" i="40" s="1"/>
  <c r="I221" i="16"/>
  <c r="J221" i="16" s="1"/>
  <c r="H221" i="16"/>
  <c r="G221" i="16"/>
  <c r="K221" i="16" s="1"/>
  <c r="F221" i="16"/>
  <c r="E221" i="16"/>
  <c r="D52" i="46" l="1"/>
  <c r="A53" i="46"/>
  <c r="L44" i="40"/>
  <c r="I44" i="40"/>
  <c r="J44" i="40" s="1"/>
  <c r="H44" i="40"/>
  <c r="G44" i="40"/>
  <c r="F44" i="40"/>
  <c r="E44" i="40"/>
  <c r="K44" i="40" s="1"/>
  <c r="H220" i="16"/>
  <c r="I220" i="16" s="1"/>
  <c r="J220" i="16" s="1"/>
  <c r="G220" i="16"/>
  <c r="K220" i="16" s="1"/>
  <c r="F220" i="16"/>
  <c r="E220" i="16"/>
  <c r="F29" i="18"/>
  <c r="G29" i="18"/>
  <c r="H29" i="18" s="1"/>
  <c r="L43" i="40"/>
  <c r="I43" i="40"/>
  <c r="J43" i="40" s="1"/>
  <c r="H43" i="40"/>
  <c r="G43" i="40"/>
  <c r="F43" i="40"/>
  <c r="E43" i="40"/>
  <c r="K43" i="40" s="1"/>
  <c r="I219" i="16"/>
  <c r="J219" i="16" s="1"/>
  <c r="H219" i="16"/>
  <c r="G219" i="16"/>
  <c r="K219" i="16" s="1"/>
  <c r="F219" i="16"/>
  <c r="E219" i="16"/>
  <c r="D53" i="46" l="1"/>
  <c r="A54" i="46"/>
  <c r="K42" i="40"/>
  <c r="L42" i="40" s="1"/>
  <c r="I42" i="40"/>
  <c r="J42" i="40" s="1"/>
  <c r="H42" i="40"/>
  <c r="G42" i="40"/>
  <c r="F42" i="40"/>
  <c r="E42" i="40"/>
  <c r="H218" i="16"/>
  <c r="G218" i="16"/>
  <c r="K218" i="16" s="1"/>
  <c r="F218" i="16"/>
  <c r="I218" i="16" s="1"/>
  <c r="J218" i="16" s="1"/>
  <c r="E218" i="16"/>
  <c r="L218" i="16"/>
  <c r="D54" i="46" l="1"/>
  <c r="A55" i="46"/>
  <c r="L6" i="13"/>
  <c r="L41" i="40"/>
  <c r="I41" i="40"/>
  <c r="J41" i="40" s="1"/>
  <c r="H41" i="40"/>
  <c r="G41" i="40"/>
  <c r="F41" i="40"/>
  <c r="E41" i="40"/>
  <c r="K41" i="40" s="1"/>
  <c r="H217" i="16"/>
  <c r="G217" i="16"/>
  <c r="K217" i="16" s="1"/>
  <c r="F217" i="16"/>
  <c r="I217" i="16" s="1"/>
  <c r="J217" i="16" s="1"/>
  <c r="E217" i="16"/>
  <c r="D55" i="46" l="1"/>
  <c r="A56" i="46"/>
  <c r="G40" i="40"/>
  <c r="F40" i="40"/>
  <c r="E40" i="40"/>
  <c r="K40" i="40" s="1"/>
  <c r="L40" i="40" s="1"/>
  <c r="I216" i="16"/>
  <c r="J216" i="16" s="1"/>
  <c r="H216" i="16"/>
  <c r="G216" i="16"/>
  <c r="K216" i="16" s="1"/>
  <c r="F216" i="16"/>
  <c r="E216" i="16"/>
  <c r="D56" i="46" l="1"/>
  <c r="A57" i="46"/>
  <c r="H40" i="40"/>
  <c r="I40" i="40" s="1"/>
  <c r="J40" i="40" s="1"/>
  <c r="H215" i="16"/>
  <c r="G215" i="16"/>
  <c r="K215" i="16" s="1"/>
  <c r="F215" i="16"/>
  <c r="I215" i="16" s="1"/>
  <c r="J215" i="16" s="1"/>
  <c r="E215" i="16"/>
  <c r="G39" i="40"/>
  <c r="F39" i="40"/>
  <c r="E39" i="40"/>
  <c r="H39" i="40" s="1"/>
  <c r="I39" i="40" s="1"/>
  <c r="J39" i="40" s="1"/>
  <c r="D57" i="46" l="1"/>
  <c r="A58" i="46"/>
  <c r="K39" i="40"/>
  <c r="L39" i="40" s="1"/>
  <c r="K38" i="40"/>
  <c r="L38" i="40" s="1"/>
  <c r="I38" i="40"/>
  <c r="J38" i="40" s="1"/>
  <c r="H38" i="40"/>
  <c r="G38" i="40"/>
  <c r="F38" i="40"/>
  <c r="E38" i="40"/>
  <c r="H214" i="16"/>
  <c r="G214" i="16"/>
  <c r="K214" i="16" s="1"/>
  <c r="F214" i="16"/>
  <c r="I214" i="16" s="1"/>
  <c r="J214" i="16" s="1"/>
  <c r="E214" i="16"/>
  <c r="D58" i="46" l="1"/>
  <c r="A59" i="46"/>
  <c r="L37" i="40"/>
  <c r="I37" i="40"/>
  <c r="J37" i="40" s="1"/>
  <c r="H37" i="40"/>
  <c r="G37" i="40"/>
  <c r="F37" i="40"/>
  <c r="E37" i="40"/>
  <c r="K37" i="40" s="1"/>
  <c r="I213" i="16"/>
  <c r="J213" i="16" s="1"/>
  <c r="H213" i="16"/>
  <c r="G213" i="16"/>
  <c r="K213" i="16" s="1"/>
  <c r="F213" i="16"/>
  <c r="E213" i="16"/>
  <c r="D59" i="46" l="1"/>
  <c r="A60" i="46"/>
  <c r="G36" i="40"/>
  <c r="F36" i="40"/>
  <c r="E36" i="40"/>
  <c r="K36" i="40" s="1"/>
  <c r="L36" i="40" s="1"/>
  <c r="H212" i="16"/>
  <c r="G212" i="16"/>
  <c r="K212" i="16" s="1"/>
  <c r="F212" i="16"/>
  <c r="I212" i="16" s="1"/>
  <c r="J212" i="16" s="1"/>
  <c r="E212" i="16"/>
  <c r="D60" i="46" l="1"/>
  <c r="A61" i="46"/>
  <c r="H36" i="40"/>
  <c r="I36" i="40" s="1"/>
  <c r="J36" i="40" s="1"/>
  <c r="I211" i="16"/>
  <c r="J211" i="16" s="1"/>
  <c r="H211" i="16"/>
  <c r="G211" i="16"/>
  <c r="K211" i="16" s="1"/>
  <c r="F211" i="16"/>
  <c r="E211" i="16"/>
  <c r="L35" i="40"/>
  <c r="I35" i="40"/>
  <c r="J35" i="40" s="1"/>
  <c r="H35" i="40"/>
  <c r="G35" i="40"/>
  <c r="F35" i="40"/>
  <c r="E35" i="40"/>
  <c r="K35" i="40" s="1"/>
  <c r="D61" i="46" l="1"/>
  <c r="A62" i="46"/>
  <c r="L34" i="40"/>
  <c r="I34" i="40"/>
  <c r="J34" i="40" s="1"/>
  <c r="H34" i="40"/>
  <c r="G34" i="40"/>
  <c r="F34" i="40"/>
  <c r="E34" i="40"/>
  <c r="K34" i="40"/>
  <c r="H210" i="16"/>
  <c r="G210" i="16"/>
  <c r="K210" i="16" s="1"/>
  <c r="F210" i="16"/>
  <c r="I210" i="16" s="1"/>
  <c r="J210" i="16" s="1"/>
  <c r="E210" i="16"/>
  <c r="D62" i="46" l="1"/>
  <c r="A63" i="46"/>
  <c r="G40" i="37"/>
  <c r="K40" i="37" s="1"/>
  <c r="G39" i="37"/>
  <c r="K39" i="37" s="1"/>
  <c r="G38" i="37"/>
  <c r="K38" i="37" s="1"/>
  <c r="G37" i="37"/>
  <c r="K37" i="37" s="1"/>
  <c r="G36" i="37"/>
  <c r="K36" i="37" s="1"/>
  <c r="G35" i="37"/>
  <c r="K35" i="37" s="1"/>
  <c r="G34" i="37"/>
  <c r="G33" i="37"/>
  <c r="K33" i="37" s="1"/>
  <c r="G32" i="37"/>
  <c r="I32" i="37" s="1"/>
  <c r="G31" i="37"/>
  <c r="I31" i="37" s="1"/>
  <c r="G30" i="37"/>
  <c r="I30" i="37" s="1"/>
  <c r="G29" i="37"/>
  <c r="G28" i="37"/>
  <c r="G27" i="37"/>
  <c r="G26" i="37"/>
  <c r="G25" i="37"/>
  <c r="G24" i="37"/>
  <c r="G23" i="37"/>
  <c r="G22" i="37"/>
  <c r="G21" i="37"/>
  <c r="G20" i="37"/>
  <c r="G19" i="37"/>
  <c r="G18" i="37"/>
  <c r="I18" i="37" s="1"/>
  <c r="G17" i="37"/>
  <c r="G16" i="37"/>
  <c r="G15" i="37"/>
  <c r="G14" i="37"/>
  <c r="G13" i="37"/>
  <c r="G12" i="37"/>
  <c r="G11" i="37"/>
  <c r="G10" i="37"/>
  <c r="G9" i="37"/>
  <c r="G8" i="37"/>
  <c r="G7" i="37"/>
  <c r="F40" i="37"/>
  <c r="J40" i="37" s="1"/>
  <c r="F39" i="37"/>
  <c r="F38" i="37"/>
  <c r="F37" i="37"/>
  <c r="F36" i="37"/>
  <c r="F35" i="37"/>
  <c r="F34" i="37"/>
  <c r="H34" i="37" s="1"/>
  <c r="F33" i="37"/>
  <c r="F32" i="37"/>
  <c r="H32" i="37" s="1"/>
  <c r="F31" i="37"/>
  <c r="H31" i="37" s="1"/>
  <c r="F30" i="37"/>
  <c r="H30" i="37" s="1"/>
  <c r="F29" i="37"/>
  <c r="F28" i="37"/>
  <c r="F27" i="37"/>
  <c r="F26" i="37"/>
  <c r="F25" i="37"/>
  <c r="F24" i="37"/>
  <c r="F23" i="37"/>
  <c r="F22" i="37"/>
  <c r="F21" i="37"/>
  <c r="F20" i="37"/>
  <c r="F19" i="37"/>
  <c r="F18" i="37"/>
  <c r="F17" i="37"/>
  <c r="F16" i="37"/>
  <c r="F15" i="37"/>
  <c r="F14" i="37"/>
  <c r="F13" i="37"/>
  <c r="F12" i="37"/>
  <c r="F11" i="37"/>
  <c r="F10" i="37"/>
  <c r="F9" i="37"/>
  <c r="F8" i="37"/>
  <c r="F7" i="37"/>
  <c r="F6" i="37"/>
  <c r="E6" i="37"/>
  <c r="G6" i="37"/>
  <c r="K6" i="37" s="1"/>
  <c r="D63" i="46" l="1"/>
  <c r="A64" i="46"/>
  <c r="I20" i="37"/>
  <c r="H8" i="37"/>
  <c r="I22" i="37"/>
  <c r="K11" i="37"/>
  <c r="K12" i="37"/>
  <c r="J12" i="37"/>
  <c r="J24" i="37"/>
  <c r="J36" i="37"/>
  <c r="K14" i="37"/>
  <c r="K26" i="37"/>
  <c r="I7" i="37"/>
  <c r="H19" i="37"/>
  <c r="H20" i="37"/>
  <c r="K31" i="37"/>
  <c r="H10" i="37"/>
  <c r="K25" i="37"/>
  <c r="J37" i="37"/>
  <c r="K15" i="37"/>
  <c r="K27" i="37"/>
  <c r="H18" i="37"/>
  <c r="K21" i="37"/>
  <c r="K13" i="37"/>
  <c r="J26" i="37"/>
  <c r="J38" i="37"/>
  <c r="K16" i="37"/>
  <c r="K28" i="37"/>
  <c r="I19" i="37"/>
  <c r="I8" i="37"/>
  <c r="I6" i="37"/>
  <c r="K7" i="37"/>
  <c r="K23" i="37"/>
  <c r="K24" i="37"/>
  <c r="J39" i="37"/>
  <c r="I17" i="37"/>
  <c r="I29" i="37"/>
  <c r="K30" i="37"/>
  <c r="I9" i="37"/>
  <c r="I21" i="37"/>
  <c r="I33" i="37"/>
  <c r="K17" i="37"/>
  <c r="K29" i="37"/>
  <c r="I10" i="37"/>
  <c r="I12" i="37"/>
  <c r="I24" i="37"/>
  <c r="K8" i="37"/>
  <c r="K20" i="37"/>
  <c r="K32" i="37"/>
  <c r="I11" i="37"/>
  <c r="H6" i="37"/>
  <c r="I13" i="37"/>
  <c r="I25" i="37"/>
  <c r="K9" i="37"/>
  <c r="J17" i="37"/>
  <c r="I26" i="37"/>
  <c r="K10" i="37"/>
  <c r="K34" i="37"/>
  <c r="K18" i="37"/>
  <c r="I23" i="37"/>
  <c r="J25" i="37"/>
  <c r="J15" i="37"/>
  <c r="I14" i="37"/>
  <c r="K22" i="37"/>
  <c r="H7" i="37"/>
  <c r="I15" i="37"/>
  <c r="I27" i="37"/>
  <c r="K19" i="37"/>
  <c r="J27" i="37"/>
  <c r="J29" i="37"/>
  <c r="I34" i="37"/>
  <c r="J14" i="37"/>
  <c r="I28" i="37"/>
  <c r="J6" i="37"/>
  <c r="H12" i="37"/>
  <c r="J21" i="37"/>
  <c r="H28" i="37"/>
  <c r="J34" i="37"/>
  <c r="J13" i="37"/>
  <c r="I16" i="37"/>
  <c r="H22" i="37"/>
  <c r="J11" i="37"/>
  <c r="H17" i="37"/>
  <c r="J23" i="37"/>
  <c r="H29" i="37"/>
  <c r="J35" i="37"/>
  <c r="H9" i="37"/>
  <c r="H21" i="37"/>
  <c r="H33" i="37"/>
  <c r="J16" i="37"/>
  <c r="J28" i="37"/>
  <c r="H23" i="37"/>
  <c r="H24" i="37"/>
  <c r="J31" i="37"/>
  <c r="H13" i="37"/>
  <c r="J8" i="37"/>
  <c r="J20" i="37"/>
  <c r="J32" i="37"/>
  <c r="H11" i="37"/>
  <c r="J30" i="37"/>
  <c r="J7" i="37"/>
  <c r="H25" i="37"/>
  <c r="H26" i="37"/>
  <c r="J9" i="37"/>
  <c r="J33" i="37"/>
  <c r="H15" i="37"/>
  <c r="H27" i="37"/>
  <c r="J10" i="37"/>
  <c r="J22" i="37"/>
  <c r="J18" i="37"/>
  <c r="J19" i="37"/>
  <c r="H14" i="37"/>
  <c r="H16" i="37"/>
  <c r="J32" i="40"/>
  <c r="J31" i="40"/>
  <c r="J30" i="40"/>
  <c r="J29" i="40"/>
  <c r="J28" i="40"/>
  <c r="J27" i="40"/>
  <c r="J26" i="40"/>
  <c r="J25" i="40"/>
  <c r="J24" i="40"/>
  <c r="J23" i="40"/>
  <c r="J22" i="40"/>
  <c r="J21" i="40"/>
  <c r="J20" i="40"/>
  <c r="J19" i="40"/>
  <c r="J18" i="40"/>
  <c r="J17" i="40"/>
  <c r="J16" i="40"/>
  <c r="J15" i="40"/>
  <c r="J14" i="40"/>
  <c r="J13" i="40"/>
  <c r="J12" i="40"/>
  <c r="J11" i="40"/>
  <c r="J10" i="40"/>
  <c r="J9" i="40"/>
  <c r="J8" i="40"/>
  <c r="J7" i="40"/>
  <c r="J6" i="40"/>
  <c r="J5" i="40"/>
  <c r="J4" i="40"/>
  <c r="J3" i="40"/>
  <c r="J2" i="40"/>
  <c r="J33" i="40"/>
  <c r="L33" i="40"/>
  <c r="I33" i="40"/>
  <c r="H33" i="40"/>
  <c r="G33" i="40"/>
  <c r="F33" i="40"/>
  <c r="E33" i="40"/>
  <c r="K33" i="40" s="1"/>
  <c r="H209" i="16"/>
  <c r="G209" i="16"/>
  <c r="K209" i="16" s="1"/>
  <c r="F209" i="16"/>
  <c r="I209" i="16" s="1"/>
  <c r="J209" i="16" s="1"/>
  <c r="E209" i="16"/>
  <c r="D64" i="46" l="1"/>
  <c r="A65" i="46"/>
  <c r="K208" i="16"/>
  <c r="K207" i="16"/>
  <c r="K206" i="16"/>
  <c r="K205" i="16"/>
  <c r="K204" i="16"/>
  <c r="K203" i="16"/>
  <c r="K202" i="16"/>
  <c r="K201" i="16"/>
  <c r="K200" i="16"/>
  <c r="K199" i="16"/>
  <c r="K198" i="16"/>
  <c r="K197" i="16"/>
  <c r="K196" i="16"/>
  <c r="K195" i="16"/>
  <c r="K194" i="16"/>
  <c r="K193" i="16"/>
  <c r="K192" i="16"/>
  <c r="K191" i="16"/>
  <c r="K190" i="16"/>
  <c r="K189" i="16"/>
  <c r="K188" i="16"/>
  <c r="K187" i="16"/>
  <c r="K186" i="16"/>
  <c r="K185" i="16"/>
  <c r="K184" i="16"/>
  <c r="K183" i="16"/>
  <c r="K182" i="16"/>
  <c r="K181" i="16"/>
  <c r="K180" i="16"/>
  <c r="K179" i="16"/>
  <c r="K178" i="16"/>
  <c r="K177" i="16"/>
  <c r="K176" i="16"/>
  <c r="K175" i="16"/>
  <c r="K174" i="16"/>
  <c r="K173" i="16"/>
  <c r="K172" i="16"/>
  <c r="K171" i="16"/>
  <c r="K170" i="16"/>
  <c r="K169" i="16"/>
  <c r="K168" i="16"/>
  <c r="K167" i="16"/>
  <c r="K166" i="16"/>
  <c r="K165" i="16"/>
  <c r="K164" i="16"/>
  <c r="K163" i="16"/>
  <c r="K162" i="16"/>
  <c r="K161" i="16"/>
  <c r="K160" i="16"/>
  <c r="K159" i="16"/>
  <c r="K158" i="16"/>
  <c r="K157" i="16"/>
  <c r="K156" i="16"/>
  <c r="K155" i="16"/>
  <c r="K154" i="16"/>
  <c r="K153" i="16"/>
  <c r="K152" i="16"/>
  <c r="K151" i="16"/>
  <c r="K150" i="16"/>
  <c r="K149" i="16"/>
  <c r="K148" i="16"/>
  <c r="K147" i="16"/>
  <c r="K146" i="16"/>
  <c r="K145" i="16"/>
  <c r="K144" i="16"/>
  <c r="K143" i="16"/>
  <c r="K142" i="16"/>
  <c r="K141" i="16"/>
  <c r="K140" i="16"/>
  <c r="K139" i="16"/>
  <c r="K138" i="16"/>
  <c r="K137" i="16"/>
  <c r="K136" i="16"/>
  <c r="K135" i="16"/>
  <c r="K134" i="16"/>
  <c r="K133" i="16"/>
  <c r="K132" i="16"/>
  <c r="K131" i="16"/>
  <c r="K130" i="16"/>
  <c r="K129" i="16"/>
  <c r="K128" i="16"/>
  <c r="K127" i="16"/>
  <c r="K126" i="16"/>
  <c r="K125" i="16"/>
  <c r="K124" i="16"/>
  <c r="K123" i="16"/>
  <c r="K122" i="16"/>
  <c r="K121" i="16"/>
  <c r="K120" i="16"/>
  <c r="K119" i="16"/>
  <c r="K118" i="16"/>
  <c r="K117" i="16"/>
  <c r="K116" i="16"/>
  <c r="K115" i="16"/>
  <c r="K114" i="16"/>
  <c r="K113" i="16"/>
  <c r="K112" i="16"/>
  <c r="K111" i="16"/>
  <c r="K110" i="16"/>
  <c r="K109" i="16"/>
  <c r="K108" i="16"/>
  <c r="K107" i="16"/>
  <c r="K106" i="16"/>
  <c r="K105" i="16"/>
  <c r="K104" i="16"/>
  <c r="K103" i="16"/>
  <c r="K102" i="16"/>
  <c r="K101" i="16"/>
  <c r="K100" i="16"/>
  <c r="K99" i="16"/>
  <c r="K98" i="16"/>
  <c r="K97" i="16"/>
  <c r="K96" i="16"/>
  <c r="K95" i="16"/>
  <c r="K94" i="16"/>
  <c r="K93" i="16"/>
  <c r="K92" i="16"/>
  <c r="K91" i="16"/>
  <c r="K90" i="16"/>
  <c r="K89" i="16"/>
  <c r="B64" i="46" s="1"/>
  <c r="C64" i="46" s="1"/>
  <c r="K88" i="16"/>
  <c r="B63" i="46" s="1"/>
  <c r="C63" i="46" s="1"/>
  <c r="E63" i="46" s="1"/>
  <c r="K87" i="16"/>
  <c r="K86" i="16"/>
  <c r="B60" i="46" s="1"/>
  <c r="C60" i="46" s="1"/>
  <c r="E60" i="46" s="1"/>
  <c r="K85" i="16"/>
  <c r="B59" i="46" s="1"/>
  <c r="C59" i="46" s="1"/>
  <c r="E59" i="46" s="1"/>
  <c r="K84" i="16"/>
  <c r="K83" i="16"/>
  <c r="B56" i="46" s="1"/>
  <c r="C56" i="46" s="1"/>
  <c r="E56" i="46" s="1"/>
  <c r="K82" i="16"/>
  <c r="B55" i="46" s="1"/>
  <c r="C55" i="46" s="1"/>
  <c r="E55" i="46" s="1"/>
  <c r="K81" i="16"/>
  <c r="B54" i="46" s="1"/>
  <c r="C54" i="46" s="1"/>
  <c r="E54" i="46" s="1"/>
  <c r="K80" i="16"/>
  <c r="B53" i="46" s="1"/>
  <c r="C53" i="46" s="1"/>
  <c r="E53" i="46" s="1"/>
  <c r="K79" i="16"/>
  <c r="B52" i="46" s="1"/>
  <c r="C52" i="46" s="1"/>
  <c r="E52" i="46" s="1"/>
  <c r="K78" i="16"/>
  <c r="B51" i="46" s="1"/>
  <c r="C51" i="46" s="1"/>
  <c r="E51" i="46" s="1"/>
  <c r="K77" i="16"/>
  <c r="K76" i="16"/>
  <c r="K75" i="16"/>
  <c r="B46" i="46" s="1"/>
  <c r="C46" i="46" s="1"/>
  <c r="E46" i="46" s="1"/>
  <c r="K74" i="16"/>
  <c r="K73" i="16"/>
  <c r="K72" i="16"/>
  <c r="B40" i="46" s="1"/>
  <c r="C40" i="46" s="1"/>
  <c r="E40" i="46" s="1"/>
  <c r="K71" i="16"/>
  <c r="K70" i="16"/>
  <c r="B37" i="46" s="1"/>
  <c r="C37" i="46" s="1"/>
  <c r="E37" i="46" s="1"/>
  <c r="K69" i="16"/>
  <c r="K68" i="16"/>
  <c r="B32" i="46" s="1"/>
  <c r="C32" i="46" s="1"/>
  <c r="E32" i="46" s="1"/>
  <c r="K67" i="16"/>
  <c r="K66" i="16"/>
  <c r="B29" i="46" s="1"/>
  <c r="C29" i="46" s="1"/>
  <c r="E29" i="46" s="1"/>
  <c r="K65" i="16"/>
  <c r="B28" i="46" s="1"/>
  <c r="C28" i="46" s="1"/>
  <c r="E28" i="46" s="1"/>
  <c r="K64" i="16"/>
  <c r="B27" i="46" s="1"/>
  <c r="C27" i="46" s="1"/>
  <c r="E27" i="46" s="1"/>
  <c r="K63" i="16"/>
  <c r="K62" i="16"/>
  <c r="B24" i="46" s="1"/>
  <c r="C24" i="46" s="1"/>
  <c r="E24" i="46" s="1"/>
  <c r="K61" i="16"/>
  <c r="B23" i="46" s="1"/>
  <c r="C23" i="46" s="1"/>
  <c r="E23" i="46" s="1"/>
  <c r="K60" i="16"/>
  <c r="K59" i="16"/>
  <c r="B19" i="46" s="1"/>
  <c r="C19" i="46" s="1"/>
  <c r="E19" i="46" s="1"/>
  <c r="K58" i="16"/>
  <c r="K57" i="16"/>
  <c r="B16" i="46" s="1"/>
  <c r="C16" i="46" s="1"/>
  <c r="E16" i="46" s="1"/>
  <c r="K56" i="16"/>
  <c r="B15" i="46" s="1"/>
  <c r="C15" i="46" s="1"/>
  <c r="E15" i="46" s="1"/>
  <c r="K55" i="16"/>
  <c r="B14" i="46" s="1"/>
  <c r="C14" i="46" s="1"/>
  <c r="E14" i="46" s="1"/>
  <c r="K54" i="16"/>
  <c r="B13" i="46" s="1"/>
  <c r="C13" i="46" s="1"/>
  <c r="E13" i="46" s="1"/>
  <c r="K53" i="16"/>
  <c r="K52" i="16"/>
  <c r="B10" i="46" s="1"/>
  <c r="C10" i="46" s="1"/>
  <c r="E10" i="46" s="1"/>
  <c r="K51" i="16"/>
  <c r="B9" i="46" s="1"/>
  <c r="C9" i="46" s="1"/>
  <c r="E9" i="46" s="1"/>
  <c r="K50" i="16"/>
  <c r="B8" i="46" s="1"/>
  <c r="C8" i="46" s="1"/>
  <c r="E8" i="46" s="1"/>
  <c r="K49" i="16"/>
  <c r="B7" i="46" s="1"/>
  <c r="C7" i="46" s="1"/>
  <c r="E7" i="46" s="1"/>
  <c r="K48" i="16"/>
  <c r="B6" i="46" s="1"/>
  <c r="C6" i="46" s="1"/>
  <c r="E6" i="46" s="1"/>
  <c r="K47" i="16"/>
  <c r="B5" i="46" s="1"/>
  <c r="C5" i="46" s="1"/>
  <c r="E5" i="46" s="1"/>
  <c r="K46" i="16"/>
  <c r="B4" i="46" s="1"/>
  <c r="C4" i="46" s="1"/>
  <c r="E4" i="46" s="1"/>
  <c r="K45" i="16"/>
  <c r="B3" i="46" s="1"/>
  <c r="C3" i="46" s="1"/>
  <c r="E3" i="46" s="1"/>
  <c r="K44" i="16"/>
  <c r="B2" i="46" s="1"/>
  <c r="C2" i="46" s="1"/>
  <c r="E2" i="46" s="1"/>
  <c r="K43" i="16"/>
  <c r="K42" i="16"/>
  <c r="K41" i="16"/>
  <c r="K40" i="16"/>
  <c r="K39" i="16"/>
  <c r="K38" i="16"/>
  <c r="K37" i="16"/>
  <c r="K36" i="16"/>
  <c r="K35" i="16"/>
  <c r="K34" i="16"/>
  <c r="K33" i="16"/>
  <c r="K32" i="16"/>
  <c r="K31" i="16"/>
  <c r="K30" i="16"/>
  <c r="K29" i="16"/>
  <c r="K28" i="16"/>
  <c r="K27" i="16"/>
  <c r="K26" i="16"/>
  <c r="K25" i="16"/>
  <c r="K24" i="16"/>
  <c r="K23" i="16"/>
  <c r="K22" i="16"/>
  <c r="K21" i="16"/>
  <c r="K20" i="16"/>
  <c r="K19" i="16"/>
  <c r="K18" i="16"/>
  <c r="K17" i="16"/>
  <c r="K16" i="16"/>
  <c r="K15" i="16"/>
  <c r="K14" i="16"/>
  <c r="K13" i="16"/>
  <c r="K12" i="16"/>
  <c r="K11" i="16"/>
  <c r="K10" i="16"/>
  <c r="K9" i="16"/>
  <c r="K8" i="16"/>
  <c r="K7" i="16"/>
  <c r="K6" i="16"/>
  <c r="I32" i="40"/>
  <c r="I31" i="40"/>
  <c r="I30" i="40"/>
  <c r="I29" i="40"/>
  <c r="I28" i="40"/>
  <c r="I27" i="40"/>
  <c r="I26" i="40"/>
  <c r="I25" i="40"/>
  <c r="I24" i="40"/>
  <c r="I23" i="40"/>
  <c r="I22" i="40"/>
  <c r="I21" i="40"/>
  <c r="I20" i="40"/>
  <c r="I19" i="40"/>
  <c r="I18" i="40"/>
  <c r="I17" i="40"/>
  <c r="I16" i="40"/>
  <c r="I15" i="40"/>
  <c r="I14" i="40"/>
  <c r="I13" i="40"/>
  <c r="I12" i="40"/>
  <c r="I11" i="40"/>
  <c r="I10" i="40"/>
  <c r="I9" i="40"/>
  <c r="I8" i="40"/>
  <c r="I7" i="40"/>
  <c r="I5" i="40"/>
  <c r="I4" i="40"/>
  <c r="I3" i="40"/>
  <c r="I2" i="40"/>
  <c r="I6" i="40"/>
  <c r="L32" i="40"/>
  <c r="H32" i="40"/>
  <c r="G32" i="40"/>
  <c r="F32" i="40"/>
  <c r="E32" i="40"/>
  <c r="K32" i="40"/>
  <c r="H208" i="16"/>
  <c r="G208" i="16"/>
  <c r="F208" i="16"/>
  <c r="I208" i="16" s="1"/>
  <c r="J208" i="16" s="1"/>
  <c r="E208" i="16"/>
  <c r="B17" i="46" l="1"/>
  <c r="C17" i="46" s="1"/>
  <c r="E17" i="46" s="1"/>
  <c r="B18" i="46"/>
  <c r="C18" i="46" s="1"/>
  <c r="E18" i="46" s="1"/>
  <c r="B38" i="46"/>
  <c r="C38" i="46" s="1"/>
  <c r="E38" i="46" s="1"/>
  <c r="B39" i="46"/>
  <c r="C39" i="46" s="1"/>
  <c r="E39" i="46" s="1"/>
  <c r="B20" i="46"/>
  <c r="C20" i="46" s="1"/>
  <c r="E20" i="46" s="1"/>
  <c r="B21" i="46"/>
  <c r="C21" i="46" s="1"/>
  <c r="E21" i="46" s="1"/>
  <c r="B22" i="46"/>
  <c r="C22" i="46" s="1"/>
  <c r="E22" i="46" s="1"/>
  <c r="B57" i="46"/>
  <c r="C57" i="46" s="1"/>
  <c r="E57" i="46" s="1"/>
  <c r="B58" i="46"/>
  <c r="C58" i="46" s="1"/>
  <c r="E58" i="46" s="1"/>
  <c r="B41" i="46"/>
  <c r="C41" i="46" s="1"/>
  <c r="E41" i="46" s="1"/>
  <c r="B42" i="46"/>
  <c r="C42" i="46" s="1"/>
  <c r="E42" i="46" s="1"/>
  <c r="B43" i="46"/>
  <c r="C43" i="46" s="1"/>
  <c r="E43" i="46" s="1"/>
  <c r="B44" i="46"/>
  <c r="C44" i="46" s="1"/>
  <c r="E44" i="46" s="1"/>
  <c r="B45" i="46"/>
  <c r="C45" i="46" s="1"/>
  <c r="E45" i="46" s="1"/>
  <c r="B61" i="46"/>
  <c r="C61" i="46" s="1"/>
  <c r="E61" i="46" s="1"/>
  <c r="B62" i="46"/>
  <c r="C62" i="46" s="1"/>
  <c r="E62" i="46" s="1"/>
  <c r="B47" i="46"/>
  <c r="C47" i="46" s="1"/>
  <c r="E47" i="46" s="1"/>
  <c r="B48" i="46"/>
  <c r="C48" i="46" s="1"/>
  <c r="E48" i="46" s="1"/>
  <c r="B11" i="46"/>
  <c r="C11" i="46" s="1"/>
  <c r="E11" i="46" s="1"/>
  <c r="B12" i="46"/>
  <c r="C12" i="46" s="1"/>
  <c r="E12" i="46" s="1"/>
  <c r="B49" i="46"/>
  <c r="C49" i="46" s="1"/>
  <c r="E49" i="46" s="1"/>
  <c r="B50" i="46"/>
  <c r="C50" i="46" s="1"/>
  <c r="E50" i="46" s="1"/>
  <c r="B33" i="46"/>
  <c r="C33" i="46" s="1"/>
  <c r="E33" i="46" s="1"/>
  <c r="B34" i="46"/>
  <c r="C34" i="46" s="1"/>
  <c r="E34" i="46" s="1"/>
  <c r="B35" i="46"/>
  <c r="C35" i="46" s="1"/>
  <c r="E35" i="46" s="1"/>
  <c r="B36" i="46"/>
  <c r="C36" i="46" s="1"/>
  <c r="E36" i="46" s="1"/>
  <c r="B25" i="46"/>
  <c r="C25" i="46" s="1"/>
  <c r="E25" i="46" s="1"/>
  <c r="B26" i="46"/>
  <c r="C26" i="46" s="1"/>
  <c r="E26" i="46" s="1"/>
  <c r="B30" i="46"/>
  <c r="C30" i="46" s="1"/>
  <c r="E30" i="46" s="1"/>
  <c r="B31" i="46"/>
  <c r="C31" i="46" s="1"/>
  <c r="E31" i="46" s="1"/>
  <c r="E64" i="46"/>
  <c r="D65" i="46"/>
  <c r="B65" i="46"/>
  <c r="C65" i="46" s="1"/>
  <c r="A66" i="46"/>
  <c r="L31" i="40"/>
  <c r="H31" i="40"/>
  <c r="G31" i="40"/>
  <c r="F31" i="40"/>
  <c r="E31" i="40"/>
  <c r="K31" i="40" s="1"/>
  <c r="H207" i="16"/>
  <c r="G207" i="16"/>
  <c r="F207" i="16"/>
  <c r="I207" i="16" s="1"/>
  <c r="J207" i="16" s="1"/>
  <c r="E207" i="16"/>
  <c r="E65" i="46" l="1"/>
  <c r="B66" i="46"/>
  <c r="C66" i="46" s="1"/>
  <c r="D66" i="46"/>
  <c r="A67" i="46"/>
  <c r="K30" i="40"/>
  <c r="L30" i="40" s="1"/>
  <c r="H30" i="40"/>
  <c r="G30" i="40"/>
  <c r="F30" i="40"/>
  <c r="E30" i="40"/>
  <c r="H206" i="16"/>
  <c r="G206" i="16"/>
  <c r="F206" i="16"/>
  <c r="I206" i="16" s="1"/>
  <c r="J206" i="16" s="1"/>
  <c r="E206" i="16"/>
  <c r="E66" i="46" l="1"/>
  <c r="D67" i="46"/>
  <c r="B67" i="46"/>
  <c r="C67" i="46" s="1"/>
  <c r="A68" i="46"/>
  <c r="L29" i="40"/>
  <c r="H29" i="40"/>
  <c r="G29" i="40"/>
  <c r="F29" i="40"/>
  <c r="E29" i="40"/>
  <c r="K29" i="40" s="1"/>
  <c r="I205" i="16"/>
  <c r="J205" i="16" s="1"/>
  <c r="H205" i="16"/>
  <c r="G205" i="16"/>
  <c r="F205" i="16"/>
  <c r="E205" i="16"/>
  <c r="L28" i="40"/>
  <c r="L27" i="40"/>
  <c r="H28" i="40"/>
  <c r="G28" i="40"/>
  <c r="F28" i="40"/>
  <c r="E28" i="40"/>
  <c r="K28" i="40" s="1"/>
  <c r="S6" i="18"/>
  <c r="H204" i="16"/>
  <c r="G204" i="16"/>
  <c r="F204" i="16"/>
  <c r="I204" i="16" s="1"/>
  <c r="J204" i="16" s="1"/>
  <c r="E204" i="16"/>
  <c r="F28" i="18"/>
  <c r="G28" i="18"/>
  <c r="H28" i="18" s="1"/>
  <c r="E67" i="46" l="1"/>
  <c r="B68" i="46"/>
  <c r="C68" i="46" s="1"/>
  <c r="D68" i="46"/>
  <c r="A69" i="46"/>
  <c r="H203" i="16"/>
  <c r="G203" i="16"/>
  <c r="F203" i="16"/>
  <c r="I203" i="16" s="1"/>
  <c r="J203" i="16" s="1"/>
  <c r="E203" i="16"/>
  <c r="H27" i="40"/>
  <c r="G27" i="40"/>
  <c r="F27" i="40"/>
  <c r="E27" i="40"/>
  <c r="K27" i="40" s="1"/>
  <c r="E68" i="46" l="1"/>
  <c r="B69" i="46"/>
  <c r="C69" i="46" s="1"/>
  <c r="D69" i="46"/>
  <c r="A70" i="46"/>
  <c r="H202" i="16"/>
  <c r="G202" i="16"/>
  <c r="F202" i="16"/>
  <c r="I202" i="16" s="1"/>
  <c r="J202" i="16" s="1"/>
  <c r="E202" i="16"/>
  <c r="E69" i="46" l="1"/>
  <c r="B70" i="46"/>
  <c r="C70" i="46" s="1"/>
  <c r="D70" i="46"/>
  <c r="A71" i="46"/>
  <c r="H201" i="16"/>
  <c r="G201" i="16"/>
  <c r="F201" i="16"/>
  <c r="I201" i="16" s="1"/>
  <c r="J201" i="16" s="1"/>
  <c r="E201" i="16"/>
  <c r="E70" i="46" l="1"/>
  <c r="B71" i="46"/>
  <c r="C71" i="46" s="1"/>
  <c r="D71" i="46"/>
  <c r="A72" i="46"/>
  <c r="H200" i="16"/>
  <c r="G200" i="16"/>
  <c r="F200" i="16"/>
  <c r="I200" i="16" s="1"/>
  <c r="J200" i="16" s="1"/>
  <c r="E200" i="16"/>
  <c r="H199" i="16"/>
  <c r="G199" i="16"/>
  <c r="F199" i="16"/>
  <c r="I199" i="16" s="1"/>
  <c r="J199" i="16" s="1"/>
  <c r="E199" i="16"/>
  <c r="E71" i="46" l="1"/>
  <c r="D72" i="46"/>
  <c r="B72" i="46"/>
  <c r="C72" i="46" s="1"/>
  <c r="A73" i="46"/>
  <c r="I198" i="16"/>
  <c r="J198" i="16" s="1"/>
  <c r="H198" i="16"/>
  <c r="G198" i="16"/>
  <c r="F198" i="16"/>
  <c r="E198" i="16"/>
  <c r="E72" i="46" l="1"/>
  <c r="B73" i="46"/>
  <c r="C73" i="46" s="1"/>
  <c r="D73" i="46"/>
  <c r="A74" i="46"/>
  <c r="L26" i="40"/>
  <c r="H26" i="40"/>
  <c r="G26" i="40"/>
  <c r="F26" i="40"/>
  <c r="E26" i="40"/>
  <c r="K26" i="40"/>
  <c r="E73" i="46" l="1"/>
  <c r="B74" i="46"/>
  <c r="C74" i="46" s="1"/>
  <c r="D74" i="46"/>
  <c r="A75" i="46"/>
  <c r="H197" i="16"/>
  <c r="I197" i="16" s="1"/>
  <c r="J197" i="16" s="1"/>
  <c r="G197" i="16"/>
  <c r="F197" i="16"/>
  <c r="E197" i="16"/>
  <c r="H196" i="16"/>
  <c r="G196" i="16"/>
  <c r="F196" i="16"/>
  <c r="I196" i="16" s="1"/>
  <c r="J196" i="16" s="1"/>
  <c r="E196" i="16"/>
  <c r="E74" i="46" l="1"/>
  <c r="D75" i="46"/>
  <c r="B75" i="46"/>
  <c r="C75" i="46" s="1"/>
  <c r="A76" i="46"/>
  <c r="I195" i="16"/>
  <c r="J195" i="16" s="1"/>
  <c r="H195" i="16"/>
  <c r="G195" i="16"/>
  <c r="F195" i="16"/>
  <c r="E195" i="16"/>
  <c r="E75" i="46" l="1"/>
  <c r="B76" i="46"/>
  <c r="C76" i="46" s="1"/>
  <c r="D76" i="46"/>
  <c r="A77" i="46"/>
  <c r="H194" i="16"/>
  <c r="F194" i="16"/>
  <c r="I194" i="16" s="1"/>
  <c r="J194" i="16" s="1"/>
  <c r="E194" i="16"/>
  <c r="E76" i="46" l="1"/>
  <c r="B77" i="46"/>
  <c r="C77" i="46" s="1"/>
  <c r="D77" i="46"/>
  <c r="A78" i="46"/>
  <c r="G194" i="16"/>
  <c r="E77" i="46" l="1"/>
  <c r="D78" i="46"/>
  <c r="B78" i="46"/>
  <c r="C78" i="46" s="1"/>
  <c r="A79" i="46"/>
  <c r="L25" i="40"/>
  <c r="H25" i="40"/>
  <c r="G25" i="40"/>
  <c r="F25" i="40"/>
  <c r="E25" i="40"/>
  <c r="K25" i="40" s="1"/>
  <c r="H193" i="16"/>
  <c r="I193" i="16" s="1"/>
  <c r="J193" i="16" s="1"/>
  <c r="G193" i="16"/>
  <c r="F193" i="16"/>
  <c r="H192" i="16"/>
  <c r="G192" i="16"/>
  <c r="F192" i="16"/>
  <c r="I192" i="16" s="1"/>
  <c r="J192" i="16" s="1"/>
  <c r="E193" i="16"/>
  <c r="E192" i="16"/>
  <c r="E78" i="46" l="1"/>
  <c r="D79" i="46"/>
  <c r="B79" i="46"/>
  <c r="C79" i="46" s="1"/>
  <c r="A80" i="46"/>
  <c r="I191" i="16"/>
  <c r="J191" i="16" s="1"/>
  <c r="H191" i="16"/>
  <c r="G191" i="16"/>
  <c r="F191" i="16"/>
  <c r="E79" i="46" l="1"/>
  <c r="B80" i="46"/>
  <c r="C80" i="46" s="1"/>
  <c r="D80" i="46"/>
  <c r="A81" i="46"/>
  <c r="G24" i="40"/>
  <c r="F24" i="40"/>
  <c r="E24" i="40"/>
  <c r="K24" i="40" s="1"/>
  <c r="L24" i="40" s="1"/>
  <c r="E191" i="16"/>
  <c r="E80" i="46" l="1"/>
  <c r="B81" i="46"/>
  <c r="C81" i="46" s="1"/>
  <c r="D81" i="46"/>
  <c r="A82" i="46"/>
  <c r="H24" i="40"/>
  <c r="L23" i="40"/>
  <c r="H23" i="40"/>
  <c r="G23" i="40"/>
  <c r="F23" i="40"/>
  <c r="E23" i="40"/>
  <c r="K23" i="40"/>
  <c r="E81" i="46" l="1"/>
  <c r="B82" i="46"/>
  <c r="C82" i="46" s="1"/>
  <c r="D82" i="46"/>
  <c r="A83" i="46"/>
  <c r="I190" i="16"/>
  <c r="J190" i="16" s="1"/>
  <c r="H190" i="16"/>
  <c r="G190" i="16"/>
  <c r="F190" i="16"/>
  <c r="E190" i="16"/>
  <c r="E82" i="46" l="1"/>
  <c r="B83" i="46"/>
  <c r="C83" i="46" s="1"/>
  <c r="D83" i="46"/>
  <c r="A84" i="46"/>
  <c r="I189" i="16"/>
  <c r="J189" i="16" s="1"/>
  <c r="H189" i="16"/>
  <c r="G189" i="16"/>
  <c r="F189" i="16"/>
  <c r="E189" i="16"/>
  <c r="E83" i="46" l="1"/>
  <c r="B84" i="46"/>
  <c r="C84" i="46" s="1"/>
  <c r="D84" i="46"/>
  <c r="A85" i="46"/>
  <c r="I188" i="16"/>
  <c r="J188" i="16" s="1"/>
  <c r="H188" i="16"/>
  <c r="G188" i="16"/>
  <c r="F188" i="16"/>
  <c r="E188" i="16"/>
  <c r="E84" i="46" l="1"/>
  <c r="B85" i="46"/>
  <c r="C85" i="46" s="1"/>
  <c r="D85" i="46"/>
  <c r="A86" i="46"/>
  <c r="H187" i="16"/>
  <c r="G187" i="16"/>
  <c r="F187" i="16"/>
  <c r="I187" i="16" s="1"/>
  <c r="J187" i="16" s="1"/>
  <c r="E187" i="16"/>
  <c r="K22" i="40"/>
  <c r="L22" i="40" s="1"/>
  <c r="H22" i="40"/>
  <c r="G22" i="40"/>
  <c r="F22" i="40"/>
  <c r="E22" i="40"/>
  <c r="G21" i="40"/>
  <c r="F21" i="40"/>
  <c r="E21" i="40"/>
  <c r="K21" i="40" s="1"/>
  <c r="L21" i="40" s="1"/>
  <c r="H186" i="16"/>
  <c r="G186" i="16"/>
  <c r="F186" i="16"/>
  <c r="I186" i="16" s="1"/>
  <c r="J186" i="16" s="1"/>
  <c r="H185" i="16"/>
  <c r="G185" i="16"/>
  <c r="F185" i="16"/>
  <c r="I185" i="16" s="1"/>
  <c r="J185" i="16" s="1"/>
  <c r="E186" i="16"/>
  <c r="E85" i="46" l="1"/>
  <c r="B86" i="46"/>
  <c r="C86" i="46" s="1"/>
  <c r="D86" i="46"/>
  <c r="A87" i="46"/>
  <c r="H21" i="40"/>
  <c r="AA4" i="41"/>
  <c r="Z4" i="41"/>
  <c r="Y4" i="41"/>
  <c r="X4" i="41"/>
  <c r="W4" i="41"/>
  <c r="V4" i="41"/>
  <c r="V5" i="41"/>
  <c r="W5" i="41"/>
  <c r="X5" i="41"/>
  <c r="Y5" i="41"/>
  <c r="Z5" i="41"/>
  <c r="AA5" i="41"/>
  <c r="V6" i="41"/>
  <c r="W6" i="41"/>
  <c r="X6" i="41"/>
  <c r="Y6" i="41"/>
  <c r="Z6" i="41"/>
  <c r="AA6" i="41"/>
  <c r="V7" i="41"/>
  <c r="W7" i="41"/>
  <c r="X7" i="41"/>
  <c r="Y7" i="41"/>
  <c r="Z7" i="41"/>
  <c r="AA7" i="41"/>
  <c r="V8" i="41"/>
  <c r="W8" i="41"/>
  <c r="X8" i="41"/>
  <c r="Y8" i="41"/>
  <c r="Z8" i="41"/>
  <c r="AA8" i="41"/>
  <c r="E86" i="46" l="1"/>
  <c r="D87" i="46"/>
  <c r="B87" i="46"/>
  <c r="C87" i="46" s="1"/>
  <c r="A88" i="46"/>
  <c r="E185" i="16"/>
  <c r="I184" i="16"/>
  <c r="J184" i="16" s="1"/>
  <c r="H184" i="16"/>
  <c r="G184" i="16"/>
  <c r="F184" i="16"/>
  <c r="E184" i="16"/>
  <c r="E87" i="46" l="1"/>
  <c r="B88" i="46"/>
  <c r="C88" i="46" s="1"/>
  <c r="D88" i="46"/>
  <c r="A89" i="46"/>
  <c r="F27" i="18"/>
  <c r="G27" i="18"/>
  <c r="H27" i="18"/>
  <c r="G20" i="40"/>
  <c r="F20" i="40"/>
  <c r="E20" i="40"/>
  <c r="H20" i="40" s="1"/>
  <c r="I183" i="16"/>
  <c r="J183" i="16" s="1"/>
  <c r="H183" i="16"/>
  <c r="G183" i="16"/>
  <c r="F183" i="16"/>
  <c r="E183" i="16"/>
  <c r="E88" i="46" l="1"/>
  <c r="D89" i="46"/>
  <c r="B89" i="46"/>
  <c r="C89" i="46" s="1"/>
  <c r="A90" i="46"/>
  <c r="K20" i="40"/>
  <c r="L20" i="40" s="1"/>
  <c r="L19" i="40"/>
  <c r="H19" i="40"/>
  <c r="G19" i="40"/>
  <c r="F19" i="40"/>
  <c r="E19" i="40"/>
  <c r="K19" i="40"/>
  <c r="H182" i="16"/>
  <c r="G182" i="16"/>
  <c r="F182" i="16"/>
  <c r="I182" i="16" s="1"/>
  <c r="J182" i="16" s="1"/>
  <c r="E182" i="16"/>
  <c r="E89" i="46" l="1"/>
  <c r="D90" i="46"/>
  <c r="B90" i="46"/>
  <c r="C90" i="46" s="1"/>
  <c r="A91" i="46"/>
  <c r="L18" i="40"/>
  <c r="H18" i="40"/>
  <c r="G18" i="40"/>
  <c r="F18" i="40"/>
  <c r="E18" i="40"/>
  <c r="K18" i="40"/>
  <c r="H181" i="16"/>
  <c r="G181" i="16"/>
  <c r="F181" i="16"/>
  <c r="I181" i="16" s="1"/>
  <c r="J181" i="16" s="1"/>
  <c r="E181" i="16"/>
  <c r="E90" i="46" l="1"/>
  <c r="D91" i="46"/>
  <c r="B91" i="46"/>
  <c r="C91" i="46" s="1"/>
  <c r="A92" i="46"/>
  <c r="L17" i="40"/>
  <c r="G17" i="40"/>
  <c r="F17" i="40"/>
  <c r="E17" i="40"/>
  <c r="H17" i="40" s="1"/>
  <c r="I180" i="16"/>
  <c r="J180" i="16" s="1"/>
  <c r="H180" i="16"/>
  <c r="G180" i="16"/>
  <c r="F180" i="16"/>
  <c r="E180" i="16"/>
  <c r="E91" i="46" l="1"/>
  <c r="B92" i="46"/>
  <c r="C92" i="46" s="1"/>
  <c r="D92" i="46"/>
  <c r="A93" i="46"/>
  <c r="K17" i="40"/>
  <c r="L16" i="40"/>
  <c r="L15" i="40"/>
  <c r="H16" i="40"/>
  <c r="G16" i="40"/>
  <c r="F16" i="40"/>
  <c r="H15" i="40"/>
  <c r="G15" i="40"/>
  <c r="F15" i="40"/>
  <c r="E15" i="40"/>
  <c r="K15" i="40"/>
  <c r="E16" i="40"/>
  <c r="K16" i="40" s="1"/>
  <c r="H179" i="16"/>
  <c r="G179" i="16"/>
  <c r="F179" i="16"/>
  <c r="I179" i="16" s="1"/>
  <c r="J179" i="16" s="1"/>
  <c r="E179" i="16"/>
  <c r="E92" i="46" l="1"/>
  <c r="B93" i="46"/>
  <c r="C93" i="46" s="1"/>
  <c r="D93" i="46"/>
  <c r="A94" i="46"/>
  <c r="H178" i="16"/>
  <c r="G178" i="16"/>
  <c r="F178" i="16"/>
  <c r="I178" i="16" s="1"/>
  <c r="J178" i="16" s="1"/>
  <c r="I177" i="16"/>
  <c r="J177" i="16" s="1"/>
  <c r="H177" i="16"/>
  <c r="G177" i="16"/>
  <c r="F177" i="16"/>
  <c r="I176" i="16"/>
  <c r="J176" i="16" s="1"/>
  <c r="H176" i="16"/>
  <c r="G176" i="16"/>
  <c r="F176" i="16"/>
  <c r="E178" i="16"/>
  <c r="E177" i="16"/>
  <c r="E176" i="16"/>
  <c r="F26" i="18"/>
  <c r="G26" i="18"/>
  <c r="H26" i="18" s="1"/>
  <c r="I24" i="18"/>
  <c r="I23" i="18"/>
  <c r="I22" i="18"/>
  <c r="I21" i="18"/>
  <c r="I20" i="18"/>
  <c r="I19" i="18"/>
  <c r="I18" i="18"/>
  <c r="I17" i="18"/>
  <c r="I16" i="18"/>
  <c r="I15" i="18"/>
  <c r="I14" i="18"/>
  <c r="I13" i="18"/>
  <c r="I12" i="18"/>
  <c r="I11" i="18"/>
  <c r="I10" i="18"/>
  <c r="I9" i="18"/>
  <c r="I8" i="18"/>
  <c r="I7" i="18"/>
  <c r="I6" i="18"/>
  <c r="I5" i="18"/>
  <c r="I4" i="18"/>
  <c r="I25" i="18"/>
  <c r="AX7" i="44"/>
  <c r="E93" i="46" l="1"/>
  <c r="B94" i="46"/>
  <c r="C94" i="46" s="1"/>
  <c r="D94" i="46"/>
  <c r="A95" i="46"/>
  <c r="H175" i="16"/>
  <c r="G175" i="16"/>
  <c r="F175" i="16"/>
  <c r="I175" i="16" s="1"/>
  <c r="J175" i="16" s="1"/>
  <c r="E175" i="16"/>
  <c r="G14" i="40"/>
  <c r="F14" i="40"/>
  <c r="E14" i="40"/>
  <c r="K14" i="40" s="1"/>
  <c r="I174" i="16"/>
  <c r="J174" i="16" s="1"/>
  <c r="H174" i="16"/>
  <c r="G174" i="16"/>
  <c r="F174" i="16"/>
  <c r="E174" i="16"/>
  <c r="E94" i="46" l="1"/>
  <c r="B95" i="46"/>
  <c r="C95" i="46" s="1"/>
  <c r="D95" i="46"/>
  <c r="A96" i="46"/>
  <c r="AU21" i="41"/>
  <c r="AI12" i="42"/>
  <c r="AI11" i="42"/>
  <c r="AI10" i="42"/>
  <c r="AI9" i="42"/>
  <c r="AI8" i="42"/>
  <c r="AI7" i="42"/>
  <c r="AI6" i="42"/>
  <c r="AI5" i="42"/>
  <c r="AY11" i="44"/>
  <c r="AY10" i="44"/>
  <c r="AX10" i="44"/>
  <c r="AZ10" i="44" s="1"/>
  <c r="AY9" i="44"/>
  <c r="AX11" i="44"/>
  <c r="AZ11" i="44" s="1"/>
  <c r="AX9" i="44"/>
  <c r="AZ9" i="44" s="1"/>
  <c r="AV11" i="44"/>
  <c r="AU11" i="44"/>
  <c r="AV10" i="44"/>
  <c r="AU10" i="44"/>
  <c r="AV9" i="44"/>
  <c r="AU9" i="44"/>
  <c r="AY7" i="44"/>
  <c r="AZ7" i="44"/>
  <c r="AX6" i="44"/>
  <c r="AZ6" i="44" s="1"/>
  <c r="AV7" i="44"/>
  <c r="AY6" i="44"/>
  <c r="AV6" i="44"/>
  <c r="AW6" i="44"/>
  <c r="AY4" i="44"/>
  <c r="AX4" i="44"/>
  <c r="AZ4" i="44" s="1"/>
  <c r="AV4" i="44"/>
  <c r="AU4" i="44"/>
  <c r="AU18" i="41"/>
  <c r="AY17" i="41"/>
  <c r="AX17" i="41"/>
  <c r="AW17" i="41"/>
  <c r="AV17" i="41"/>
  <c r="AU17" i="41"/>
  <c r="AY14" i="41"/>
  <c r="AX14" i="41"/>
  <c r="AW14" i="41"/>
  <c r="AV14" i="41"/>
  <c r="AU14" i="41"/>
  <c r="AY9" i="41"/>
  <c r="AX9" i="41"/>
  <c r="AW9" i="41"/>
  <c r="AV9" i="41"/>
  <c r="AU9" i="41"/>
  <c r="AY4" i="41"/>
  <c r="AX4" i="41"/>
  <c r="AW4" i="41"/>
  <c r="AV4" i="41"/>
  <c r="AU4" i="41"/>
  <c r="BK38" i="41"/>
  <c r="BJ38" i="41"/>
  <c r="BI38" i="41"/>
  <c r="BH38" i="41"/>
  <c r="BG38" i="41"/>
  <c r="BF38" i="41"/>
  <c r="BE38" i="41"/>
  <c r="BD38" i="41"/>
  <c r="BC38" i="41"/>
  <c r="BK37" i="41"/>
  <c r="BJ37" i="41"/>
  <c r="BI37" i="41"/>
  <c r="BH37" i="41"/>
  <c r="BG37" i="41"/>
  <c r="BF37" i="41"/>
  <c r="BE37" i="41"/>
  <c r="BD37" i="41"/>
  <c r="BC37" i="41"/>
  <c r="BK36" i="41"/>
  <c r="BJ36" i="41"/>
  <c r="BI36" i="41"/>
  <c r="BH36" i="41"/>
  <c r="BG36" i="41"/>
  <c r="BF36" i="41"/>
  <c r="BE36" i="41"/>
  <c r="BD36" i="41"/>
  <c r="BC36" i="41"/>
  <c r="BK35" i="41"/>
  <c r="BJ35" i="41"/>
  <c r="BI35" i="41"/>
  <c r="BH35" i="41"/>
  <c r="BG35" i="41"/>
  <c r="BF35" i="41"/>
  <c r="BE35" i="41"/>
  <c r="BD35" i="41"/>
  <c r="BC35" i="41"/>
  <c r="BK34" i="41"/>
  <c r="BJ34" i="41"/>
  <c r="BI34" i="41"/>
  <c r="BH34" i="41"/>
  <c r="BG34" i="41"/>
  <c r="BF34" i="41"/>
  <c r="BE34" i="41"/>
  <c r="BD34" i="41"/>
  <c r="BK32" i="41"/>
  <c r="BJ32" i="41"/>
  <c r="BI32" i="41"/>
  <c r="BH32" i="41"/>
  <c r="BG32" i="41"/>
  <c r="BF32" i="41"/>
  <c r="BE32" i="41"/>
  <c r="BD32" i="41"/>
  <c r="BC32" i="41"/>
  <c r="BK31" i="41"/>
  <c r="BJ31" i="41"/>
  <c r="BI31" i="41"/>
  <c r="BH31" i="41"/>
  <c r="BG31" i="41"/>
  <c r="BF31" i="41"/>
  <c r="BE31" i="41"/>
  <c r="BD31" i="41"/>
  <c r="BC31" i="41"/>
  <c r="BK30" i="41"/>
  <c r="BJ30" i="41"/>
  <c r="BI30" i="41"/>
  <c r="BH30" i="41"/>
  <c r="BG30" i="41"/>
  <c r="BF30" i="41"/>
  <c r="BE30" i="41"/>
  <c r="BD30" i="41"/>
  <c r="BC30" i="41"/>
  <c r="BK29" i="41"/>
  <c r="BJ29" i="41"/>
  <c r="BI29" i="41"/>
  <c r="BH29" i="41"/>
  <c r="BG29" i="41"/>
  <c r="BF29" i="41"/>
  <c r="BE29" i="41"/>
  <c r="BD29" i="41"/>
  <c r="BC29" i="41"/>
  <c r="BK28" i="41"/>
  <c r="BJ28" i="41"/>
  <c r="BI28" i="41"/>
  <c r="BH28" i="41"/>
  <c r="BG28" i="41"/>
  <c r="BF28" i="41"/>
  <c r="BE28" i="41"/>
  <c r="BD28" i="41"/>
  <c r="BK26" i="41"/>
  <c r="BJ26" i="41"/>
  <c r="BI26" i="41"/>
  <c r="BH26" i="41"/>
  <c r="BG26" i="41"/>
  <c r="BF26" i="41"/>
  <c r="BE26" i="41"/>
  <c r="BD26" i="41"/>
  <c r="BC26" i="41"/>
  <c r="BK25" i="41"/>
  <c r="BJ25" i="41"/>
  <c r="BI25" i="41"/>
  <c r="BH25" i="41"/>
  <c r="BG25" i="41"/>
  <c r="BF25" i="41"/>
  <c r="BE25" i="41"/>
  <c r="BD25" i="41"/>
  <c r="BC25" i="41"/>
  <c r="BK24" i="41"/>
  <c r="BJ24" i="41"/>
  <c r="BI24" i="41"/>
  <c r="BH24" i="41"/>
  <c r="BG24" i="41"/>
  <c r="BF24" i="41"/>
  <c r="BE24" i="41"/>
  <c r="BD24" i="41"/>
  <c r="BC24" i="41"/>
  <c r="BK23" i="41"/>
  <c r="BJ23" i="41"/>
  <c r="BI23" i="41"/>
  <c r="BH23" i="41"/>
  <c r="BG23" i="41"/>
  <c r="BF23" i="41"/>
  <c r="BE23" i="41"/>
  <c r="BD23" i="41"/>
  <c r="BC23" i="41"/>
  <c r="BK22" i="41"/>
  <c r="BJ22" i="41"/>
  <c r="BI22" i="41"/>
  <c r="BH22" i="41"/>
  <c r="BG22" i="41"/>
  <c r="BF22" i="41"/>
  <c r="BE22" i="41"/>
  <c r="BD22" i="41"/>
  <c r="BK20" i="41"/>
  <c r="BJ20" i="41"/>
  <c r="BI20" i="41"/>
  <c r="BH20" i="41"/>
  <c r="BG20" i="41"/>
  <c r="BF20" i="41"/>
  <c r="BE20" i="41"/>
  <c r="BD20" i="41"/>
  <c r="BC20" i="41"/>
  <c r="BK19" i="41"/>
  <c r="BJ19" i="41"/>
  <c r="BI19" i="41"/>
  <c r="BH19" i="41"/>
  <c r="BG19" i="41"/>
  <c r="BF19" i="41"/>
  <c r="BE19" i="41"/>
  <c r="BD19" i="41"/>
  <c r="BC19" i="41"/>
  <c r="BK18" i="41"/>
  <c r="BJ18" i="41"/>
  <c r="BI18" i="41"/>
  <c r="BH18" i="41"/>
  <c r="BG18" i="41"/>
  <c r="BF18" i="41"/>
  <c r="BE18" i="41"/>
  <c r="BD18" i="41"/>
  <c r="BC18" i="41"/>
  <c r="BK17" i="41"/>
  <c r="BJ17" i="41"/>
  <c r="BI17" i="41"/>
  <c r="BH17" i="41"/>
  <c r="BG17" i="41"/>
  <c r="BF17" i="41"/>
  <c r="BE17" i="41"/>
  <c r="BD17" i="41"/>
  <c r="BC17" i="41"/>
  <c r="BK16" i="41"/>
  <c r="BJ16" i="41"/>
  <c r="BI16" i="41"/>
  <c r="BH16" i="41"/>
  <c r="BG16" i="41"/>
  <c r="BF16" i="41"/>
  <c r="BE16" i="41"/>
  <c r="BD16" i="41"/>
  <c r="BK14" i="41"/>
  <c r="BJ14" i="41"/>
  <c r="BI14" i="41"/>
  <c r="BH14" i="41"/>
  <c r="BG14" i="41"/>
  <c r="BF14" i="41"/>
  <c r="BE14" i="41"/>
  <c r="BD14" i="41"/>
  <c r="BC14" i="41"/>
  <c r="BK13" i="41"/>
  <c r="BJ13" i="41"/>
  <c r="BI13" i="41"/>
  <c r="BH13" i="41"/>
  <c r="BG13" i="41"/>
  <c r="BF13" i="41"/>
  <c r="BE13" i="41"/>
  <c r="BD13" i="41"/>
  <c r="BC13" i="41"/>
  <c r="BK12" i="41"/>
  <c r="BJ12" i="41"/>
  <c r="BI12" i="41"/>
  <c r="BH12" i="41"/>
  <c r="BG12" i="41"/>
  <c r="BF12" i="41"/>
  <c r="BE12" i="41"/>
  <c r="BD12" i="41"/>
  <c r="BC12" i="41"/>
  <c r="BK11" i="41"/>
  <c r="BJ11" i="41"/>
  <c r="BI11" i="41"/>
  <c r="BH11" i="41"/>
  <c r="BG11" i="41"/>
  <c r="BF11" i="41"/>
  <c r="BE11" i="41"/>
  <c r="BD11" i="41"/>
  <c r="BC11" i="41"/>
  <c r="BK10" i="41"/>
  <c r="BJ10" i="41"/>
  <c r="BI10" i="41"/>
  <c r="BH10" i="41"/>
  <c r="BG10" i="41"/>
  <c r="BF10" i="41"/>
  <c r="BE10" i="41"/>
  <c r="BD10" i="41"/>
  <c r="BK8" i="41"/>
  <c r="BJ8" i="41"/>
  <c r="BI8" i="41"/>
  <c r="BH8" i="41"/>
  <c r="BG8" i="41"/>
  <c r="BF8" i="41"/>
  <c r="BE8" i="41"/>
  <c r="BD8" i="41"/>
  <c r="BC8" i="41"/>
  <c r="BK7" i="41"/>
  <c r="BJ7" i="41"/>
  <c r="BI7" i="41"/>
  <c r="BH7" i="41"/>
  <c r="BG7" i="41"/>
  <c r="BF7" i="41"/>
  <c r="BE7" i="41"/>
  <c r="BD7" i="41"/>
  <c r="BC7" i="41"/>
  <c r="BK6" i="41"/>
  <c r="BJ6" i="41"/>
  <c r="BI6" i="41"/>
  <c r="BH6" i="41"/>
  <c r="BG6" i="41"/>
  <c r="BF6" i="41"/>
  <c r="BE6" i="41"/>
  <c r="BD6" i="41"/>
  <c r="BC6" i="41"/>
  <c r="BK5" i="41"/>
  <c r="BJ5" i="41"/>
  <c r="BI5" i="41"/>
  <c r="BH5" i="41"/>
  <c r="BG5" i="41"/>
  <c r="BF5" i="41"/>
  <c r="BE5" i="41"/>
  <c r="BD5" i="41"/>
  <c r="BC5" i="41"/>
  <c r="BK4" i="41"/>
  <c r="BJ4" i="41"/>
  <c r="BI4" i="41"/>
  <c r="BH4" i="41"/>
  <c r="BG4" i="41"/>
  <c r="BF4" i="41"/>
  <c r="BE4" i="41"/>
  <c r="BD4" i="41"/>
  <c r="BC34" i="41"/>
  <c r="BC28" i="41"/>
  <c r="BC22" i="41"/>
  <c r="BC16" i="41"/>
  <c r="BC10" i="41"/>
  <c r="BC4" i="41"/>
  <c r="G13" i="40"/>
  <c r="F13" i="40"/>
  <c r="E13" i="40"/>
  <c r="K13" i="40" s="1"/>
  <c r="L14" i="40" s="1"/>
  <c r="I173" i="16"/>
  <c r="J173" i="16" s="1"/>
  <c r="H173" i="16"/>
  <c r="G173" i="16"/>
  <c r="F173" i="16"/>
  <c r="E173" i="16"/>
  <c r="E95" i="46" l="1"/>
  <c r="B96" i="46"/>
  <c r="C96" i="46" s="1"/>
  <c r="D96" i="46"/>
  <c r="A97" i="46"/>
  <c r="AW11" i="44"/>
  <c r="AW7" i="44"/>
  <c r="AW4" i="44"/>
  <c r="AW9" i="44"/>
  <c r="AW10" i="44"/>
  <c r="BC9" i="44"/>
  <c r="BC13" i="44" s="1"/>
  <c r="BC4" i="44"/>
  <c r="BC14" i="44"/>
  <c r="BC20" i="44"/>
  <c r="BC21" i="44"/>
  <c r="AZ17" i="41"/>
  <c r="AZ9" i="41"/>
  <c r="H14" i="40"/>
  <c r="BC23" i="44"/>
  <c r="AZ14" i="41"/>
  <c r="I172" i="16"/>
  <c r="J172" i="16" s="1"/>
  <c r="H172" i="16"/>
  <c r="G172" i="16"/>
  <c r="F172" i="16"/>
  <c r="E96" i="46" l="1"/>
  <c r="B97" i="46"/>
  <c r="C97" i="46" s="1"/>
  <c r="D97" i="46"/>
  <c r="A98" i="46"/>
  <c r="BH17" i="44"/>
  <c r="BH5" i="44"/>
  <c r="BH14" i="44"/>
  <c r="BH9" i="44"/>
  <c r="BH4" i="44"/>
  <c r="AA6" i="42"/>
  <c r="Z6" i="42"/>
  <c r="Y6" i="42"/>
  <c r="X6" i="42"/>
  <c r="AA5" i="42"/>
  <c r="Z5" i="42"/>
  <c r="Y5" i="42"/>
  <c r="X5" i="42"/>
  <c r="E172" i="16"/>
  <c r="AT20" i="42"/>
  <c r="AS20" i="42"/>
  <c r="AR20" i="42"/>
  <c r="AQ20" i="42"/>
  <c r="AP20" i="42"/>
  <c r="AO20" i="42"/>
  <c r="AN20" i="42"/>
  <c r="AM20" i="42"/>
  <c r="AL20" i="42"/>
  <c r="AT19" i="42"/>
  <c r="AS19" i="42"/>
  <c r="AR19" i="42"/>
  <c r="AQ19" i="42"/>
  <c r="AP19" i="42"/>
  <c r="AO19" i="42"/>
  <c r="AN19" i="42"/>
  <c r="AM19" i="42"/>
  <c r="AL19" i="42"/>
  <c r="AT18" i="42"/>
  <c r="AS18" i="42"/>
  <c r="AR18" i="42"/>
  <c r="AQ18" i="42"/>
  <c r="AP18" i="42"/>
  <c r="AO18" i="42"/>
  <c r="AN18" i="42"/>
  <c r="AM18" i="42"/>
  <c r="AL18" i="42"/>
  <c r="AT17" i="42"/>
  <c r="AS17" i="42"/>
  <c r="AR17" i="42"/>
  <c r="AQ17" i="42"/>
  <c r="AP17" i="42"/>
  <c r="AO17" i="42"/>
  <c r="AN17" i="42"/>
  <c r="AM17" i="42"/>
  <c r="AL17" i="42"/>
  <c r="AT16" i="42"/>
  <c r="AS16" i="42"/>
  <c r="AR16" i="42"/>
  <c r="AQ16" i="42"/>
  <c r="AP16" i="42"/>
  <c r="AO16" i="42"/>
  <c r="AN16" i="42"/>
  <c r="AM16" i="42"/>
  <c r="AT14" i="42"/>
  <c r="AS14" i="42"/>
  <c r="AR14" i="42"/>
  <c r="AQ14" i="42"/>
  <c r="AP14" i="42"/>
  <c r="AO14" i="42"/>
  <c r="AN14" i="42"/>
  <c r="AM14" i="42"/>
  <c r="AL14" i="42"/>
  <c r="AT13" i="42"/>
  <c r="AS13" i="42"/>
  <c r="AR13" i="42"/>
  <c r="AQ13" i="42"/>
  <c r="AP13" i="42"/>
  <c r="AO13" i="42"/>
  <c r="AN13" i="42"/>
  <c r="AM13" i="42"/>
  <c r="AL13" i="42"/>
  <c r="AT12" i="42"/>
  <c r="AS12" i="42"/>
  <c r="AR12" i="42"/>
  <c r="AQ12" i="42"/>
  <c r="AP12" i="42"/>
  <c r="AO12" i="42"/>
  <c r="AN12" i="42"/>
  <c r="AM12" i="42"/>
  <c r="AL12" i="42"/>
  <c r="AT11" i="42"/>
  <c r="AS11" i="42"/>
  <c r="AR11" i="42"/>
  <c r="AQ11" i="42"/>
  <c r="AP11" i="42"/>
  <c r="AO11" i="42"/>
  <c r="AN11" i="42"/>
  <c r="AM11" i="42"/>
  <c r="AL11" i="42"/>
  <c r="AT10" i="42"/>
  <c r="AS10" i="42"/>
  <c r="AR10" i="42"/>
  <c r="AQ10" i="42"/>
  <c r="AP10" i="42"/>
  <c r="AO10" i="42"/>
  <c r="AN10" i="42"/>
  <c r="AM10" i="42"/>
  <c r="AT8" i="42"/>
  <c r="AS8" i="42"/>
  <c r="AR8" i="42"/>
  <c r="AQ8" i="42"/>
  <c r="AP8" i="42"/>
  <c r="AO8" i="42"/>
  <c r="AN8" i="42"/>
  <c r="AM8" i="42"/>
  <c r="AL8" i="42"/>
  <c r="AT7" i="42"/>
  <c r="AS7" i="42"/>
  <c r="AR7" i="42"/>
  <c r="AQ7" i="42"/>
  <c r="AP7" i="42"/>
  <c r="AO7" i="42"/>
  <c r="AN7" i="42"/>
  <c r="AM7" i="42"/>
  <c r="AL7" i="42"/>
  <c r="AT6" i="42"/>
  <c r="AS6" i="42"/>
  <c r="AR6" i="42"/>
  <c r="AQ6" i="42"/>
  <c r="AP6" i="42"/>
  <c r="AO6" i="42"/>
  <c r="AN6" i="42"/>
  <c r="AM6" i="42"/>
  <c r="AL6" i="42"/>
  <c r="AT5" i="42"/>
  <c r="AS5" i="42"/>
  <c r="AR5" i="42"/>
  <c r="AQ5" i="42"/>
  <c r="AP5" i="42"/>
  <c r="AO5" i="42"/>
  <c r="AN5" i="42"/>
  <c r="AM5" i="42"/>
  <c r="AL5" i="42"/>
  <c r="AT4" i="42"/>
  <c r="AD4" i="42" s="1"/>
  <c r="AS4" i="42"/>
  <c r="AR4" i="42"/>
  <c r="AQ4" i="42"/>
  <c r="AP4" i="42"/>
  <c r="AO4" i="42"/>
  <c r="AN4" i="42"/>
  <c r="AM4" i="42"/>
  <c r="AL16" i="42"/>
  <c r="AL10" i="42"/>
  <c r="AL4" i="42"/>
  <c r="G12" i="40"/>
  <c r="F12" i="40"/>
  <c r="E12" i="40"/>
  <c r="J171" i="16"/>
  <c r="I171" i="16"/>
  <c r="H171" i="16"/>
  <c r="G171" i="16"/>
  <c r="F171" i="16"/>
  <c r="E171" i="16"/>
  <c r="AA4" i="42"/>
  <c r="Z4" i="42"/>
  <c r="Y4" i="42"/>
  <c r="X4" i="42"/>
  <c r="E97" i="46" l="1"/>
  <c r="B98" i="46"/>
  <c r="C98" i="46" s="1"/>
  <c r="D98" i="46"/>
  <c r="A99" i="46"/>
  <c r="BH15" i="44"/>
  <c r="BC16" i="44"/>
  <c r="BH16" i="44" s="1"/>
  <c r="K12" i="40"/>
  <c r="H13" i="40"/>
  <c r="BH7" i="44"/>
  <c r="BH10" i="44"/>
  <c r="BC6" i="44"/>
  <c r="BH6" i="44" s="1"/>
  <c r="BH13" i="44"/>
  <c r="BH12" i="44"/>
  <c r="BC11" i="44"/>
  <c r="BC8" i="44"/>
  <c r="BH8" i="44" s="1"/>
  <c r="AD10" i="42"/>
  <c r="AD7" i="42"/>
  <c r="AF7" i="42"/>
  <c r="AF8" i="42" s="1"/>
  <c r="AF9" i="42" s="1"/>
  <c r="AF4" i="42"/>
  <c r="AF5" i="42" s="1"/>
  <c r="AF6" i="42" s="1"/>
  <c r="AF10" i="42"/>
  <c r="AF11" i="42" s="1"/>
  <c r="AF12" i="42" s="1"/>
  <c r="AH7" i="42"/>
  <c r="AH8" i="42" s="1"/>
  <c r="AH9" i="42" s="1"/>
  <c r="AH10" i="42"/>
  <c r="AH11" i="42" s="1"/>
  <c r="AH4" i="42"/>
  <c r="AH5" i="42" s="1"/>
  <c r="AE7" i="42"/>
  <c r="AE8" i="42" s="1"/>
  <c r="AE9" i="42" s="1"/>
  <c r="AE4" i="42"/>
  <c r="AE5" i="42" s="1"/>
  <c r="AE6" i="42" s="1"/>
  <c r="AE10" i="42"/>
  <c r="AE11" i="42" s="1"/>
  <c r="AE12" i="42" s="1"/>
  <c r="AG4" i="42"/>
  <c r="AG5" i="42" s="1"/>
  <c r="AG6" i="42" s="1"/>
  <c r="AG10" i="42"/>
  <c r="AG11" i="42" s="1"/>
  <c r="AG12" i="42" s="1"/>
  <c r="AG7" i="42"/>
  <c r="AG8" i="42" s="1"/>
  <c r="AG9" i="42" s="1"/>
  <c r="AD5" i="42"/>
  <c r="AD11" i="42"/>
  <c r="AD8" i="42"/>
  <c r="AQ11" i="41"/>
  <c r="AQ10" i="41"/>
  <c r="AQ9" i="41"/>
  <c r="AQ8" i="41"/>
  <c r="AQ6" i="41"/>
  <c r="AQ5" i="41"/>
  <c r="AN11" i="41"/>
  <c r="AN10" i="41"/>
  <c r="AN9" i="41"/>
  <c r="AN8" i="41"/>
  <c r="AN6" i="41"/>
  <c r="AN5" i="41"/>
  <c r="AN4" i="41"/>
  <c r="E98" i="46" l="1"/>
  <c r="D99" i="46"/>
  <c r="B99" i="46"/>
  <c r="C99" i="46" s="1"/>
  <c r="A100" i="46"/>
  <c r="L13" i="40"/>
  <c r="BH11" i="44"/>
  <c r="AI4" i="42"/>
  <c r="AD6" i="42"/>
  <c r="AD12" i="42"/>
  <c r="AD9" i="42"/>
  <c r="AH6" i="42"/>
  <c r="AH12" i="42"/>
  <c r="I170" i="16"/>
  <c r="J170" i="16" s="1"/>
  <c r="H170" i="16"/>
  <c r="G170" i="16"/>
  <c r="F170" i="16"/>
  <c r="E170" i="16"/>
  <c r="G11" i="40"/>
  <c r="F11" i="40"/>
  <c r="E11" i="40"/>
  <c r="AM11" i="41"/>
  <c r="AO11" i="41" s="1"/>
  <c r="AM10" i="41"/>
  <c r="AO10" i="41" s="1"/>
  <c r="AM9" i="41"/>
  <c r="AO9" i="41" s="1"/>
  <c r="AM8" i="41"/>
  <c r="AO8" i="41" s="1"/>
  <c r="AM4" i="41"/>
  <c r="AM5" i="41"/>
  <c r="AM6" i="41"/>
  <c r="AO6" i="41" s="1"/>
  <c r="E99" i="46" l="1"/>
  <c r="B100" i="46"/>
  <c r="C100" i="46" s="1"/>
  <c r="D100" i="46"/>
  <c r="A101" i="46"/>
  <c r="K11" i="40"/>
  <c r="H12" i="40"/>
  <c r="AP11" i="41"/>
  <c r="AP6" i="41"/>
  <c r="E100" i="46" l="1"/>
  <c r="D101" i="46"/>
  <c r="B101" i="46"/>
  <c r="C101" i="46" s="1"/>
  <c r="A102" i="46"/>
  <c r="L11" i="40"/>
  <c r="L12" i="40"/>
  <c r="AU19" i="41"/>
  <c r="AR6" i="41"/>
  <c r="AR11" i="41"/>
  <c r="AP8" i="41"/>
  <c r="F54" i="9"/>
  <c r="AO5" i="41"/>
  <c r="AO4" i="41"/>
  <c r="AP10" i="41"/>
  <c r="AP9" i="41"/>
  <c r="AP5" i="41"/>
  <c r="G10" i="40"/>
  <c r="F10" i="40"/>
  <c r="E10" i="40"/>
  <c r="H11" i="40" s="1"/>
  <c r="K10" i="40"/>
  <c r="I169" i="16"/>
  <c r="J169" i="16" s="1"/>
  <c r="H169" i="16"/>
  <c r="G169" i="16"/>
  <c r="F169" i="16"/>
  <c r="E169" i="16"/>
  <c r="E101" i="46" l="1"/>
  <c r="D102" i="46"/>
  <c r="B102" i="46"/>
  <c r="C102" i="46" s="1"/>
  <c r="A103" i="46"/>
  <c r="AP4" i="41"/>
  <c r="AW5" i="41" s="1"/>
  <c r="AW6" i="41" s="1"/>
  <c r="AQ4" i="41"/>
  <c r="AU20" i="41"/>
  <c r="AY10" i="41"/>
  <c r="AW10" i="41"/>
  <c r="AV10" i="41"/>
  <c r="AX10" i="41"/>
  <c r="AU10" i="41"/>
  <c r="AU15" i="41"/>
  <c r="AW15" i="41"/>
  <c r="AW16" i="41" s="1"/>
  <c r="AY15" i="41"/>
  <c r="AY16" i="41" s="1"/>
  <c r="AV15" i="41"/>
  <c r="AV16" i="41" s="1"/>
  <c r="AX15" i="41"/>
  <c r="AX16" i="41" s="1"/>
  <c r="AY12" i="41"/>
  <c r="AW12" i="41"/>
  <c r="AV12" i="41"/>
  <c r="AX12" i="41"/>
  <c r="AU12" i="41"/>
  <c r="AU7" i="41"/>
  <c r="AW7" i="41"/>
  <c r="AW8" i="41" s="1"/>
  <c r="AY7" i="41"/>
  <c r="AY8" i="41" s="1"/>
  <c r="AV7" i="41"/>
  <c r="AV8" i="41" s="1"/>
  <c r="AX7" i="41"/>
  <c r="AX8" i="41" s="1"/>
  <c r="AR8" i="41"/>
  <c r="AR5" i="41"/>
  <c r="AR9" i="41"/>
  <c r="AR10" i="41"/>
  <c r="G9" i="40"/>
  <c r="F9" i="40"/>
  <c r="E9" i="40"/>
  <c r="K9" i="40" s="1"/>
  <c r="L10" i="40" s="1"/>
  <c r="H168" i="16"/>
  <c r="G168" i="16"/>
  <c r="F168" i="16"/>
  <c r="I168" i="16" s="1"/>
  <c r="J168" i="16" s="1"/>
  <c r="E168" i="16"/>
  <c r="E102" i="46" l="1"/>
  <c r="D103" i="46"/>
  <c r="B103" i="46"/>
  <c r="C103" i="46" s="1"/>
  <c r="A104" i="46"/>
  <c r="H10" i="40"/>
  <c r="AX5" i="41"/>
  <c r="AX6" i="41" s="1"/>
  <c r="AZ12" i="41"/>
  <c r="AR4" i="41"/>
  <c r="AY5" i="41"/>
  <c r="AY6" i="41" s="1"/>
  <c r="AV5" i="41"/>
  <c r="AV6" i="41" s="1"/>
  <c r="AU5" i="41"/>
  <c r="AZ10" i="41"/>
  <c r="AU8" i="41"/>
  <c r="AZ8" i="41" s="1"/>
  <c r="AZ7" i="41"/>
  <c r="AU16" i="41"/>
  <c r="AZ16" i="41" s="1"/>
  <c r="AZ15" i="41"/>
  <c r="AX13" i="41"/>
  <c r="AX11" i="41"/>
  <c r="AV13" i="41"/>
  <c r="AV11" i="41"/>
  <c r="AY11" i="41"/>
  <c r="AY13" i="41"/>
  <c r="AU13" i="41"/>
  <c r="AU11" i="41"/>
  <c r="AW13" i="41"/>
  <c r="AW11" i="41"/>
  <c r="AZ4" i="41"/>
  <c r="G8" i="40"/>
  <c r="F8" i="40"/>
  <c r="E8" i="40"/>
  <c r="K8" i="40" s="1"/>
  <c r="L9" i="40" s="1"/>
  <c r="I167" i="16"/>
  <c r="J167" i="16" s="1"/>
  <c r="H167" i="16"/>
  <c r="G167" i="16"/>
  <c r="F167" i="16"/>
  <c r="E167" i="16"/>
  <c r="E103" i="46" l="1"/>
  <c r="B104" i="46"/>
  <c r="C104" i="46" s="1"/>
  <c r="D104" i="46"/>
  <c r="A105" i="46"/>
  <c r="H9" i="40"/>
  <c r="AZ5" i="41"/>
  <c r="AU6" i="41"/>
  <c r="AZ6" i="41" s="1"/>
  <c r="AZ13" i="41"/>
  <c r="AZ11" i="41"/>
  <c r="G7" i="40"/>
  <c r="F7" i="40"/>
  <c r="E7" i="40"/>
  <c r="H8" i="40" s="1"/>
  <c r="H166" i="16"/>
  <c r="G166" i="16"/>
  <c r="F166" i="16"/>
  <c r="I166" i="16" s="1"/>
  <c r="J166" i="16" s="1"/>
  <c r="E166" i="16"/>
  <c r="E104" i="46" l="1"/>
  <c r="B105" i="46"/>
  <c r="C105" i="46" s="1"/>
  <c r="D105" i="46"/>
  <c r="A106" i="46"/>
  <c r="K7" i="40"/>
  <c r="G6" i="40"/>
  <c r="F6" i="40"/>
  <c r="E6" i="40"/>
  <c r="K6" i="40" s="1"/>
  <c r="H165" i="16"/>
  <c r="G165" i="16"/>
  <c r="F165" i="16"/>
  <c r="I165" i="16" s="1"/>
  <c r="J165" i="16" s="1"/>
  <c r="E165" i="16"/>
  <c r="E105" i="46" l="1"/>
  <c r="B106" i="46"/>
  <c r="C106" i="46" s="1"/>
  <c r="D106" i="46"/>
  <c r="A107" i="46"/>
  <c r="L8" i="40"/>
  <c r="L7" i="40"/>
  <c r="H7" i="40"/>
  <c r="G5" i="40"/>
  <c r="F5" i="40"/>
  <c r="E5" i="40"/>
  <c r="K5" i="40" s="1"/>
  <c r="L6" i="40" s="1"/>
  <c r="H164" i="16"/>
  <c r="G164" i="16"/>
  <c r="F164" i="16"/>
  <c r="I164" i="16" s="1"/>
  <c r="J164" i="16" s="1"/>
  <c r="E164" i="16"/>
  <c r="E106" i="46" l="1"/>
  <c r="B107" i="46"/>
  <c r="C107" i="46" s="1"/>
  <c r="D107" i="46"/>
  <c r="A108" i="46"/>
  <c r="H6" i="40"/>
  <c r="E107" i="46" l="1"/>
  <c r="D108" i="46"/>
  <c r="B108" i="46"/>
  <c r="C108" i="46" s="1"/>
  <c r="A109" i="46"/>
  <c r="G4" i="40"/>
  <c r="F4" i="40"/>
  <c r="E4" i="40"/>
  <c r="H163" i="16"/>
  <c r="G163" i="16"/>
  <c r="F163" i="16"/>
  <c r="I163" i="16" s="1"/>
  <c r="J163" i="16" s="1"/>
  <c r="E163" i="16"/>
  <c r="E108" i="46" l="1"/>
  <c r="B109" i="46"/>
  <c r="C109" i="46" s="1"/>
  <c r="D109" i="46"/>
  <c r="A110" i="46"/>
  <c r="K4" i="40"/>
  <c r="H5" i="40"/>
  <c r="G3" i="40"/>
  <c r="F3" i="40"/>
  <c r="E3" i="40"/>
  <c r="K3" i="40" s="1"/>
  <c r="E109" i="46" l="1"/>
  <c r="B110" i="46"/>
  <c r="C110" i="46" s="1"/>
  <c r="D110" i="46"/>
  <c r="A111" i="46"/>
  <c r="H4" i="40"/>
  <c r="L4" i="40"/>
  <c r="L5" i="40"/>
  <c r="E2" i="40"/>
  <c r="H3" i="40" s="1"/>
  <c r="E110" i="46" l="1"/>
  <c r="D111" i="46"/>
  <c r="B111" i="46"/>
  <c r="C111" i="46" s="1"/>
  <c r="A112" i="46"/>
  <c r="K2" i="40"/>
  <c r="L3" i="40" s="1"/>
  <c r="E162" i="16"/>
  <c r="H162" i="16"/>
  <c r="F162" i="16"/>
  <c r="I162" i="16" s="1"/>
  <c r="J162" i="16" s="1"/>
  <c r="E111" i="46" l="1"/>
  <c r="B112" i="46"/>
  <c r="C112" i="46" s="1"/>
  <c r="D112" i="46"/>
  <c r="A113" i="46"/>
  <c r="H161" i="16"/>
  <c r="F161" i="16"/>
  <c r="I161" i="16" s="1"/>
  <c r="J161" i="16" s="1"/>
  <c r="E161" i="16"/>
  <c r="E112" i="46" l="1"/>
  <c r="B113" i="46"/>
  <c r="C113" i="46" s="1"/>
  <c r="D113" i="46"/>
  <c r="A114" i="46"/>
  <c r="H160" i="16"/>
  <c r="F160" i="16"/>
  <c r="I160" i="16" s="1"/>
  <c r="J160" i="16" s="1"/>
  <c r="E160" i="16"/>
  <c r="H159" i="16"/>
  <c r="F159" i="16"/>
  <c r="I159" i="16" s="1"/>
  <c r="J159" i="16" s="1"/>
  <c r="E159" i="16"/>
  <c r="E113" i="46" l="1"/>
  <c r="D114" i="46"/>
  <c r="B114" i="46"/>
  <c r="C114" i="46" s="1"/>
  <c r="A115" i="46"/>
  <c r="H158" i="16"/>
  <c r="F158" i="16"/>
  <c r="I158" i="16" s="1"/>
  <c r="J158" i="16" s="1"/>
  <c r="E158" i="16"/>
  <c r="E114" i="46" l="1"/>
  <c r="D115" i="46"/>
  <c r="B115" i="46"/>
  <c r="C115" i="46" s="1"/>
  <c r="A116" i="46"/>
  <c r="H157" i="16"/>
  <c r="F157" i="16"/>
  <c r="I157" i="16" s="1"/>
  <c r="J157" i="16" s="1"/>
  <c r="E157" i="16"/>
  <c r="F25" i="18"/>
  <c r="G25" i="18"/>
  <c r="H25" i="18" s="1"/>
  <c r="E115" i="46" l="1"/>
  <c r="B116" i="46"/>
  <c r="C116" i="46" s="1"/>
  <c r="D116" i="46"/>
  <c r="A117" i="46"/>
  <c r="H156" i="16"/>
  <c r="F156" i="16"/>
  <c r="E156" i="16"/>
  <c r="E116" i="46" l="1"/>
  <c r="B117" i="46"/>
  <c r="C117" i="46" s="1"/>
  <c r="D117" i="46"/>
  <c r="A118" i="46"/>
  <c r="I156" i="16"/>
  <c r="J156" i="16" s="1"/>
  <c r="H155" i="16"/>
  <c r="F155" i="16"/>
  <c r="I155" i="16" s="1"/>
  <c r="J155" i="16" s="1"/>
  <c r="E155" i="16"/>
  <c r="E117" i="46" l="1"/>
  <c r="B118" i="46"/>
  <c r="C118" i="46" s="1"/>
  <c r="D118" i="46"/>
  <c r="A119" i="46"/>
  <c r="H154" i="16"/>
  <c r="F154" i="16"/>
  <c r="I154" i="16" s="1"/>
  <c r="J154" i="16" s="1"/>
  <c r="E154" i="16"/>
  <c r="E118" i="46" l="1"/>
  <c r="B119" i="46"/>
  <c r="C119" i="46" s="1"/>
  <c r="D119" i="46"/>
  <c r="A120" i="46"/>
  <c r="H153" i="16"/>
  <c r="F153" i="16"/>
  <c r="I153" i="16" s="1"/>
  <c r="J153" i="16" s="1"/>
  <c r="E153" i="16"/>
  <c r="E119" i="46" l="1"/>
  <c r="B120" i="46"/>
  <c r="C120" i="46" s="1"/>
  <c r="D120" i="46"/>
  <c r="A121" i="46"/>
  <c r="H152" i="16"/>
  <c r="F152" i="16"/>
  <c r="I152" i="16" s="1"/>
  <c r="J152" i="16" s="1"/>
  <c r="E152" i="16"/>
  <c r="H151" i="16"/>
  <c r="F151" i="16"/>
  <c r="I151" i="16" s="1"/>
  <c r="J151" i="16" s="1"/>
  <c r="E151" i="16"/>
  <c r="E120" i="46" l="1"/>
  <c r="B121" i="46"/>
  <c r="C121" i="46" s="1"/>
  <c r="D121" i="46"/>
  <c r="A122" i="46"/>
  <c r="H150" i="16"/>
  <c r="F150" i="16"/>
  <c r="I150" i="16" s="1"/>
  <c r="J150" i="16" s="1"/>
  <c r="E150" i="16"/>
  <c r="E121" i="46" l="1"/>
  <c r="B122" i="46"/>
  <c r="C122" i="46" s="1"/>
  <c r="D122" i="46"/>
  <c r="A123" i="46"/>
  <c r="H149" i="16"/>
  <c r="F149" i="16"/>
  <c r="I149" i="16" s="1"/>
  <c r="J149" i="16" s="1"/>
  <c r="E149" i="16"/>
  <c r="E122" i="46" l="1"/>
  <c r="D123" i="46"/>
  <c r="B123" i="46"/>
  <c r="C123" i="46" s="1"/>
  <c r="A124" i="46"/>
  <c r="H148" i="16"/>
  <c r="F148" i="16"/>
  <c r="I148" i="16" s="1"/>
  <c r="J148" i="16" s="1"/>
  <c r="E148" i="16"/>
  <c r="E123" i="46" l="1"/>
  <c r="B124" i="46"/>
  <c r="C124" i="46" s="1"/>
  <c r="D124" i="46"/>
  <c r="A125" i="46"/>
  <c r="H147" i="16"/>
  <c r="F147" i="16"/>
  <c r="I147" i="16" s="1"/>
  <c r="J147" i="16" s="1"/>
  <c r="E147" i="16"/>
  <c r="D125" i="46" l="1"/>
  <c r="B125" i="46"/>
  <c r="C125" i="46" s="1"/>
  <c r="E124" i="46"/>
  <c r="A126" i="46"/>
  <c r="L5" i="13"/>
  <c r="L4" i="13"/>
  <c r="L3" i="13"/>
  <c r="L2" i="13"/>
  <c r="H700" i="25"/>
  <c r="H699" i="25"/>
  <c r="H698" i="25"/>
  <c r="H697" i="25"/>
  <c r="H696" i="25"/>
  <c r="H695" i="25"/>
  <c r="H694" i="25"/>
  <c r="H693" i="25"/>
  <c r="H692" i="25"/>
  <c r="H691" i="25"/>
  <c r="H690" i="25"/>
  <c r="H689" i="25"/>
  <c r="H688" i="25"/>
  <c r="H687" i="25"/>
  <c r="H686" i="25"/>
  <c r="H685" i="25"/>
  <c r="H684" i="25"/>
  <c r="H683" i="25"/>
  <c r="H682" i="25"/>
  <c r="H681" i="25"/>
  <c r="H680" i="25"/>
  <c r="H679" i="25"/>
  <c r="H678" i="25"/>
  <c r="H677" i="25"/>
  <c r="H676" i="25"/>
  <c r="H675" i="25"/>
  <c r="H674" i="25"/>
  <c r="H673" i="25"/>
  <c r="H672" i="25"/>
  <c r="H671" i="25"/>
  <c r="H670" i="25"/>
  <c r="H669" i="25"/>
  <c r="H668" i="25"/>
  <c r="H667" i="25"/>
  <c r="H666" i="25"/>
  <c r="H665" i="25"/>
  <c r="H664" i="25"/>
  <c r="H663" i="25"/>
  <c r="H662" i="25"/>
  <c r="H661" i="25"/>
  <c r="H660" i="25"/>
  <c r="H659" i="25"/>
  <c r="H658" i="25"/>
  <c r="H657" i="25"/>
  <c r="H656" i="25"/>
  <c r="H655" i="25"/>
  <c r="H654" i="25"/>
  <c r="H653" i="25"/>
  <c r="H652" i="25"/>
  <c r="H651" i="25"/>
  <c r="H650" i="25"/>
  <c r="H649" i="25"/>
  <c r="H648" i="25"/>
  <c r="H647" i="25"/>
  <c r="H646" i="25"/>
  <c r="H645" i="25"/>
  <c r="H644" i="25"/>
  <c r="H643" i="25"/>
  <c r="H642" i="25"/>
  <c r="H641" i="25"/>
  <c r="H640" i="25"/>
  <c r="H639" i="25"/>
  <c r="H638" i="25"/>
  <c r="H637" i="25"/>
  <c r="H636" i="25"/>
  <c r="H635" i="25"/>
  <c r="H634" i="25"/>
  <c r="H633" i="25"/>
  <c r="H632" i="25"/>
  <c r="H631" i="25"/>
  <c r="H630" i="25"/>
  <c r="H629" i="25"/>
  <c r="H628" i="25"/>
  <c r="H627" i="25"/>
  <c r="H626" i="25"/>
  <c r="H625" i="25"/>
  <c r="H624" i="25"/>
  <c r="H623" i="25"/>
  <c r="H622" i="25"/>
  <c r="H621" i="25"/>
  <c r="H620" i="25"/>
  <c r="H619" i="25"/>
  <c r="H618" i="25"/>
  <c r="H617" i="25"/>
  <c r="H616" i="25"/>
  <c r="H615" i="25"/>
  <c r="H614" i="25"/>
  <c r="H613" i="25"/>
  <c r="H612" i="25"/>
  <c r="H611" i="25"/>
  <c r="H610" i="25"/>
  <c r="H609" i="25"/>
  <c r="H608" i="25"/>
  <c r="H607" i="25"/>
  <c r="H606" i="25"/>
  <c r="H605" i="25"/>
  <c r="H604" i="25"/>
  <c r="H603" i="25"/>
  <c r="H602" i="25"/>
  <c r="H601" i="25"/>
  <c r="H600" i="25"/>
  <c r="H599" i="25"/>
  <c r="H598" i="25"/>
  <c r="H597" i="25"/>
  <c r="H596" i="25"/>
  <c r="H595" i="25"/>
  <c r="H594" i="25"/>
  <c r="H593" i="25"/>
  <c r="H592" i="25"/>
  <c r="H591" i="25"/>
  <c r="H590" i="25"/>
  <c r="H589" i="25"/>
  <c r="H588" i="25"/>
  <c r="H587" i="25"/>
  <c r="H586" i="25"/>
  <c r="H585" i="25"/>
  <c r="H584" i="25"/>
  <c r="H583" i="25"/>
  <c r="H582" i="25"/>
  <c r="H581" i="25"/>
  <c r="H580" i="25"/>
  <c r="H579" i="25"/>
  <c r="H578" i="25"/>
  <c r="H577" i="25"/>
  <c r="H576" i="25"/>
  <c r="H575" i="25"/>
  <c r="H574" i="25"/>
  <c r="H573" i="25"/>
  <c r="H572" i="25"/>
  <c r="H571" i="25"/>
  <c r="H570" i="25"/>
  <c r="H569" i="25"/>
  <c r="H568" i="25"/>
  <c r="H567" i="25"/>
  <c r="H566" i="25"/>
  <c r="H565" i="25"/>
  <c r="H564" i="25"/>
  <c r="H563" i="25"/>
  <c r="H562" i="25"/>
  <c r="H561" i="25"/>
  <c r="H560" i="25"/>
  <c r="H559" i="25"/>
  <c r="H558" i="25"/>
  <c r="H557" i="25"/>
  <c r="H556" i="25"/>
  <c r="H555" i="25"/>
  <c r="H554" i="25"/>
  <c r="H553" i="25"/>
  <c r="H552" i="25"/>
  <c r="H551" i="25"/>
  <c r="H550" i="25"/>
  <c r="H549" i="25"/>
  <c r="H548" i="25"/>
  <c r="H547" i="25"/>
  <c r="H546" i="25"/>
  <c r="H545" i="25"/>
  <c r="H544" i="25"/>
  <c r="H543" i="25"/>
  <c r="H542" i="25"/>
  <c r="H541" i="25"/>
  <c r="H540" i="25"/>
  <c r="H539" i="25"/>
  <c r="H538" i="25"/>
  <c r="H537" i="25"/>
  <c r="H536" i="25"/>
  <c r="H535" i="25"/>
  <c r="H534" i="25"/>
  <c r="H533" i="25"/>
  <c r="H532" i="25"/>
  <c r="H531" i="25"/>
  <c r="H530" i="25"/>
  <c r="H529" i="25"/>
  <c r="H528" i="25"/>
  <c r="H527" i="25"/>
  <c r="H526" i="25"/>
  <c r="H525" i="25"/>
  <c r="H524" i="25"/>
  <c r="H523" i="25"/>
  <c r="H522" i="25"/>
  <c r="H521" i="25"/>
  <c r="H520" i="25"/>
  <c r="H519" i="25"/>
  <c r="H518" i="25"/>
  <c r="H517" i="25"/>
  <c r="H516" i="25"/>
  <c r="H515" i="25"/>
  <c r="H514" i="25"/>
  <c r="H513" i="25"/>
  <c r="H512" i="25"/>
  <c r="H511" i="25"/>
  <c r="H510" i="25"/>
  <c r="H509" i="25"/>
  <c r="H508" i="25"/>
  <c r="H507" i="25"/>
  <c r="H506" i="25"/>
  <c r="H505" i="25"/>
  <c r="H504" i="25"/>
  <c r="H503" i="25"/>
  <c r="H502" i="25"/>
  <c r="H501" i="25"/>
  <c r="H500" i="25"/>
  <c r="H499" i="25"/>
  <c r="H498" i="25"/>
  <c r="H497" i="25"/>
  <c r="H496" i="25"/>
  <c r="H495" i="25"/>
  <c r="H494" i="25"/>
  <c r="H493" i="25"/>
  <c r="H492" i="25"/>
  <c r="H491" i="25"/>
  <c r="H490" i="25"/>
  <c r="H489" i="25"/>
  <c r="H488" i="25"/>
  <c r="H487" i="25"/>
  <c r="H486" i="25"/>
  <c r="H485" i="25"/>
  <c r="H484" i="25"/>
  <c r="H483" i="25"/>
  <c r="H482" i="25"/>
  <c r="H481" i="25"/>
  <c r="H480" i="25"/>
  <c r="H479" i="25"/>
  <c r="H478" i="25"/>
  <c r="H477" i="25"/>
  <c r="H476" i="25"/>
  <c r="H475" i="25"/>
  <c r="H474" i="25"/>
  <c r="H473" i="25"/>
  <c r="H472" i="25"/>
  <c r="H471" i="25"/>
  <c r="H470" i="25"/>
  <c r="H469" i="25"/>
  <c r="H468" i="25"/>
  <c r="H467" i="25"/>
  <c r="H466" i="25"/>
  <c r="H465" i="25"/>
  <c r="H464" i="25"/>
  <c r="H463" i="25"/>
  <c r="H462" i="25"/>
  <c r="H461" i="25"/>
  <c r="H460" i="25"/>
  <c r="H459" i="25"/>
  <c r="H458" i="25"/>
  <c r="H457" i="25"/>
  <c r="H456" i="25"/>
  <c r="H455" i="25"/>
  <c r="H454" i="25"/>
  <c r="H453" i="25"/>
  <c r="H452" i="25"/>
  <c r="H451" i="25"/>
  <c r="H450" i="25"/>
  <c r="H449" i="25"/>
  <c r="H448" i="25"/>
  <c r="H447" i="25"/>
  <c r="H446" i="25"/>
  <c r="H445" i="25"/>
  <c r="H444" i="25"/>
  <c r="H443" i="25"/>
  <c r="H442" i="25"/>
  <c r="H441" i="25"/>
  <c r="H440" i="25"/>
  <c r="H439" i="25"/>
  <c r="H438" i="25"/>
  <c r="H437" i="25"/>
  <c r="H436" i="25"/>
  <c r="H435" i="25"/>
  <c r="H434" i="25"/>
  <c r="H433" i="25"/>
  <c r="H432" i="25"/>
  <c r="H431" i="25"/>
  <c r="H430" i="25"/>
  <c r="H429" i="25"/>
  <c r="H428" i="25"/>
  <c r="H427" i="25"/>
  <c r="H426" i="25"/>
  <c r="H425" i="25"/>
  <c r="H424" i="25"/>
  <c r="H423" i="25"/>
  <c r="H422" i="25"/>
  <c r="H421" i="25"/>
  <c r="H420" i="25"/>
  <c r="H419" i="25"/>
  <c r="H418" i="25"/>
  <c r="H417" i="25"/>
  <c r="H416" i="25"/>
  <c r="H415" i="25"/>
  <c r="H414" i="25"/>
  <c r="H413" i="25"/>
  <c r="H412" i="25"/>
  <c r="H411" i="25"/>
  <c r="H410" i="25"/>
  <c r="H409" i="25"/>
  <c r="H408" i="25"/>
  <c r="H407" i="25"/>
  <c r="H406" i="25"/>
  <c r="H405" i="25"/>
  <c r="H404" i="25"/>
  <c r="H403" i="25"/>
  <c r="H402" i="25"/>
  <c r="H401" i="25"/>
  <c r="H400" i="25"/>
  <c r="H399" i="25"/>
  <c r="H398" i="25"/>
  <c r="H397" i="25"/>
  <c r="H396" i="25"/>
  <c r="H395" i="25"/>
  <c r="H394" i="25"/>
  <c r="H393" i="25"/>
  <c r="H392" i="25"/>
  <c r="H391" i="25"/>
  <c r="H390" i="25"/>
  <c r="H389" i="25"/>
  <c r="H388" i="25"/>
  <c r="H387" i="25"/>
  <c r="H386" i="25"/>
  <c r="H385" i="25"/>
  <c r="H384" i="25"/>
  <c r="H383" i="25"/>
  <c r="H382" i="25"/>
  <c r="H381" i="25"/>
  <c r="H380" i="25"/>
  <c r="H379" i="25"/>
  <c r="H378" i="25"/>
  <c r="H377" i="25"/>
  <c r="H376" i="25"/>
  <c r="H375" i="25"/>
  <c r="H374" i="25"/>
  <c r="H373" i="25"/>
  <c r="H372" i="25"/>
  <c r="H371" i="25"/>
  <c r="H370" i="25"/>
  <c r="H369" i="25"/>
  <c r="H368" i="25"/>
  <c r="H367" i="25"/>
  <c r="H366" i="25"/>
  <c r="H365" i="25"/>
  <c r="H364" i="25"/>
  <c r="H363" i="25"/>
  <c r="H362" i="25"/>
  <c r="H361" i="25"/>
  <c r="H360" i="25"/>
  <c r="H359" i="25"/>
  <c r="H358" i="25"/>
  <c r="H357" i="25"/>
  <c r="H356" i="25"/>
  <c r="H355" i="25"/>
  <c r="H354" i="25"/>
  <c r="H353" i="25"/>
  <c r="H352" i="25"/>
  <c r="H351" i="25"/>
  <c r="H350" i="25"/>
  <c r="H349" i="25"/>
  <c r="H348" i="25"/>
  <c r="H347" i="25"/>
  <c r="H346" i="25"/>
  <c r="H345" i="25"/>
  <c r="H344" i="25"/>
  <c r="H343" i="25"/>
  <c r="H342" i="25"/>
  <c r="H341" i="25"/>
  <c r="H340" i="25"/>
  <c r="H339" i="25"/>
  <c r="H338" i="25"/>
  <c r="H337" i="25"/>
  <c r="H336" i="25"/>
  <c r="H335" i="25"/>
  <c r="H334" i="25"/>
  <c r="H333" i="25"/>
  <c r="H332" i="25"/>
  <c r="H331" i="25"/>
  <c r="H330" i="25"/>
  <c r="H329" i="25"/>
  <c r="H328" i="25"/>
  <c r="H327" i="25"/>
  <c r="H326" i="25"/>
  <c r="H325" i="25"/>
  <c r="H324" i="25"/>
  <c r="H323" i="25"/>
  <c r="H322" i="25"/>
  <c r="H321" i="25"/>
  <c r="H320" i="25"/>
  <c r="H319" i="25"/>
  <c r="H318" i="25"/>
  <c r="H317" i="25"/>
  <c r="H316" i="25"/>
  <c r="H315" i="25"/>
  <c r="H314" i="25"/>
  <c r="H313" i="25"/>
  <c r="H312" i="25"/>
  <c r="H311" i="25"/>
  <c r="H310" i="25"/>
  <c r="H309" i="25"/>
  <c r="H308" i="25"/>
  <c r="H307" i="25"/>
  <c r="H306" i="25"/>
  <c r="H305" i="25"/>
  <c r="H304" i="25"/>
  <c r="H303" i="25"/>
  <c r="H302" i="25"/>
  <c r="H301" i="25"/>
  <c r="H300" i="25"/>
  <c r="H299" i="25"/>
  <c r="H298" i="25"/>
  <c r="H297" i="25"/>
  <c r="H296" i="25"/>
  <c r="H295" i="25"/>
  <c r="H294" i="25"/>
  <c r="H293" i="25"/>
  <c r="H292" i="25"/>
  <c r="H291" i="25"/>
  <c r="H290" i="25"/>
  <c r="H289" i="25"/>
  <c r="H288" i="25"/>
  <c r="H287" i="25"/>
  <c r="H286" i="25"/>
  <c r="H285" i="25"/>
  <c r="H284" i="25"/>
  <c r="H283" i="25"/>
  <c r="H282" i="25"/>
  <c r="H281" i="25"/>
  <c r="H280" i="25"/>
  <c r="H279" i="25"/>
  <c r="H278" i="25"/>
  <c r="H277" i="25"/>
  <c r="H276" i="25"/>
  <c r="H275" i="25"/>
  <c r="H274" i="25"/>
  <c r="H273" i="25"/>
  <c r="H272" i="25"/>
  <c r="H271" i="25"/>
  <c r="H270" i="25"/>
  <c r="H269" i="25"/>
  <c r="H268" i="25"/>
  <c r="H267" i="25"/>
  <c r="H266" i="25"/>
  <c r="H265" i="25"/>
  <c r="H264" i="25"/>
  <c r="H263" i="25"/>
  <c r="H262" i="25"/>
  <c r="H261" i="25"/>
  <c r="H260" i="25"/>
  <c r="H259" i="25"/>
  <c r="H258" i="25"/>
  <c r="H257" i="25"/>
  <c r="H256" i="25"/>
  <c r="H255" i="25"/>
  <c r="H254" i="25"/>
  <c r="H253" i="25"/>
  <c r="H252" i="25"/>
  <c r="H251" i="25"/>
  <c r="H250" i="25"/>
  <c r="H249" i="25"/>
  <c r="H248" i="25"/>
  <c r="H247" i="25"/>
  <c r="H246" i="25"/>
  <c r="H245" i="25"/>
  <c r="H244" i="25"/>
  <c r="H243" i="25"/>
  <c r="H242" i="25"/>
  <c r="H241" i="25"/>
  <c r="H240" i="25"/>
  <c r="H239" i="25"/>
  <c r="H238" i="25"/>
  <c r="H237" i="25"/>
  <c r="H236" i="25"/>
  <c r="H235" i="25"/>
  <c r="H234" i="25"/>
  <c r="H233" i="25"/>
  <c r="H232" i="25"/>
  <c r="H231" i="25"/>
  <c r="H230" i="25"/>
  <c r="H229" i="25"/>
  <c r="H228" i="25"/>
  <c r="H227" i="25"/>
  <c r="H226" i="25"/>
  <c r="H225" i="25"/>
  <c r="H224" i="25"/>
  <c r="H223" i="25"/>
  <c r="E125" i="46" l="1"/>
  <c r="D126" i="46"/>
  <c r="B126" i="46"/>
  <c r="C126" i="46" s="1"/>
  <c r="A127" i="46"/>
  <c r="H146" i="16"/>
  <c r="F146" i="16"/>
  <c r="E146" i="16"/>
  <c r="E126" i="46" l="1"/>
  <c r="D127" i="46"/>
  <c r="B127" i="46"/>
  <c r="C127" i="46" s="1"/>
  <c r="A128" i="46"/>
  <c r="I146" i="16"/>
  <c r="J146" i="16" s="1"/>
  <c r="F24" i="18"/>
  <c r="G24" i="18"/>
  <c r="H24" i="18" s="1"/>
  <c r="E127" i="46" l="1"/>
  <c r="B128" i="46"/>
  <c r="C128" i="46" s="1"/>
  <c r="D128" i="46"/>
  <c r="A129" i="46"/>
  <c r="H145" i="16"/>
  <c r="F145" i="16"/>
  <c r="B129" i="46" l="1"/>
  <c r="C129" i="46" s="1"/>
  <c r="D129" i="46"/>
  <c r="E128" i="46"/>
  <c r="A130" i="46"/>
  <c r="I145" i="16"/>
  <c r="J145" i="16" s="1"/>
  <c r="E145" i="16"/>
  <c r="E129" i="46" l="1"/>
  <c r="B130" i="46"/>
  <c r="C130" i="46" s="1"/>
  <c r="D130" i="46"/>
  <c r="A131" i="46"/>
  <c r="H144" i="16"/>
  <c r="F144" i="16"/>
  <c r="E144" i="16"/>
  <c r="E130" i="46" l="1"/>
  <c r="B131" i="46"/>
  <c r="C131" i="46" s="1"/>
  <c r="D131" i="46"/>
  <c r="A132" i="46"/>
  <c r="I144" i="16"/>
  <c r="J144" i="16" s="1"/>
  <c r="H143" i="16"/>
  <c r="F143" i="16"/>
  <c r="I143" i="16" s="1"/>
  <c r="J143" i="16" s="1"/>
  <c r="E143" i="16"/>
  <c r="B132" i="46" l="1"/>
  <c r="C132" i="46" s="1"/>
  <c r="D132" i="46"/>
  <c r="E131" i="46"/>
  <c r="A133" i="46"/>
  <c r="H142" i="16"/>
  <c r="F142" i="16"/>
  <c r="E142" i="16"/>
  <c r="E132" i="46" l="1"/>
  <c r="B133" i="46"/>
  <c r="C133" i="46" s="1"/>
  <c r="D133" i="46"/>
  <c r="A134" i="46"/>
  <c r="I142" i="16"/>
  <c r="J142" i="16" s="1"/>
  <c r="H141" i="16"/>
  <c r="F141" i="16"/>
  <c r="I141" i="16" s="1"/>
  <c r="J141" i="16" s="1"/>
  <c r="E141" i="16"/>
  <c r="E133" i="46" l="1"/>
  <c r="B134" i="46"/>
  <c r="C134" i="46" s="1"/>
  <c r="D134" i="46"/>
  <c r="A135" i="46"/>
  <c r="H140" i="16"/>
  <c r="F140" i="16"/>
  <c r="I140" i="16" s="1"/>
  <c r="J140" i="16" s="1"/>
  <c r="E140" i="16"/>
  <c r="E134" i="46" l="1"/>
  <c r="D135" i="46"/>
  <c r="B135" i="46"/>
  <c r="C135" i="46" s="1"/>
  <c r="A136" i="46"/>
  <c r="H139" i="16"/>
  <c r="F139" i="16"/>
  <c r="I139" i="16" s="1"/>
  <c r="J139" i="16" s="1"/>
  <c r="E139" i="16"/>
  <c r="E135" i="46" l="1"/>
  <c r="B136" i="46"/>
  <c r="C136" i="46" s="1"/>
  <c r="D136" i="46"/>
  <c r="A137" i="46"/>
  <c r="E138" i="16"/>
  <c r="H138" i="16"/>
  <c r="F138" i="16"/>
  <c r="E136" i="46" l="1"/>
  <c r="B137" i="46"/>
  <c r="C137" i="46" s="1"/>
  <c r="D137" i="46"/>
  <c r="A138" i="46"/>
  <c r="I138" i="16"/>
  <c r="J138" i="16" s="1"/>
  <c r="H137" i="16"/>
  <c r="F137" i="16"/>
  <c r="E137" i="16"/>
  <c r="E137" i="46" l="1"/>
  <c r="D138" i="46"/>
  <c r="B138" i="46"/>
  <c r="C138" i="46" s="1"/>
  <c r="A139" i="46"/>
  <c r="I137" i="16"/>
  <c r="J137" i="16" s="1"/>
  <c r="H136" i="16"/>
  <c r="F136" i="16"/>
  <c r="I136" i="16" s="1"/>
  <c r="J136" i="16" s="1"/>
  <c r="E136" i="16"/>
  <c r="E138" i="46" l="1"/>
  <c r="D139" i="46"/>
  <c r="B139" i="46"/>
  <c r="C139" i="46" s="1"/>
  <c r="A140" i="46"/>
  <c r="H135" i="16"/>
  <c r="F135" i="16"/>
  <c r="I135" i="16" s="1"/>
  <c r="J135" i="16" s="1"/>
  <c r="E135" i="16"/>
  <c r="H134" i="16"/>
  <c r="F134" i="16"/>
  <c r="I134" i="16" s="1"/>
  <c r="J134" i="16" s="1"/>
  <c r="E134" i="16"/>
  <c r="E139" i="46" l="1"/>
  <c r="B140" i="46"/>
  <c r="C140" i="46" s="1"/>
  <c r="D140" i="46"/>
  <c r="A141" i="46"/>
  <c r="F23" i="18"/>
  <c r="G23" i="18"/>
  <c r="H23" i="18" s="1"/>
  <c r="E140" i="46" l="1"/>
  <c r="B141" i="46"/>
  <c r="C141" i="46" s="1"/>
  <c r="D141" i="46"/>
  <c r="A142" i="46"/>
  <c r="H133" i="16"/>
  <c r="F133" i="16"/>
  <c r="E133" i="16"/>
  <c r="E141" i="46" l="1"/>
  <c r="B142" i="46"/>
  <c r="C142" i="46" s="1"/>
  <c r="D142" i="46"/>
  <c r="A143" i="46"/>
  <c r="I133" i="16"/>
  <c r="J133" i="16" s="1"/>
  <c r="E142" i="46" l="1"/>
  <c r="B143" i="46"/>
  <c r="C143" i="46" s="1"/>
  <c r="D143" i="46"/>
  <c r="A144" i="46"/>
  <c r="H132" i="16"/>
  <c r="F132" i="16"/>
  <c r="I132" i="16" s="1"/>
  <c r="J132" i="16" s="1"/>
  <c r="E132" i="16"/>
  <c r="E143" i="46" l="1"/>
  <c r="B144" i="46"/>
  <c r="C144" i="46" s="1"/>
  <c r="D144" i="46"/>
  <c r="A145" i="46"/>
  <c r="H131" i="16"/>
  <c r="F131" i="16"/>
  <c r="I131" i="16" s="1"/>
  <c r="J131" i="16" s="1"/>
  <c r="E131" i="16"/>
  <c r="E144" i="46" l="1"/>
  <c r="B145" i="46"/>
  <c r="C145" i="46" s="1"/>
  <c r="D145" i="46"/>
  <c r="A146" i="46"/>
  <c r="H130" i="16"/>
  <c r="F130" i="16"/>
  <c r="I130" i="16" s="1"/>
  <c r="J130" i="16" s="1"/>
  <c r="E130" i="16"/>
  <c r="E145" i="46" l="1"/>
  <c r="B146" i="46"/>
  <c r="C146" i="46" s="1"/>
  <c r="D146" i="46"/>
  <c r="A147" i="46"/>
  <c r="H129" i="16"/>
  <c r="F129" i="16"/>
  <c r="I129" i="16" s="1"/>
  <c r="J129" i="16" s="1"/>
  <c r="E129" i="16"/>
  <c r="E146" i="46" l="1"/>
  <c r="D147" i="46"/>
  <c r="B147" i="46"/>
  <c r="C147" i="46" s="1"/>
  <c r="A148" i="46"/>
  <c r="H128" i="16"/>
  <c r="F128" i="16"/>
  <c r="I128" i="16" s="1"/>
  <c r="J128" i="16" s="1"/>
  <c r="E128" i="16"/>
  <c r="E147" i="46" l="1"/>
  <c r="B148" i="46"/>
  <c r="C148" i="46" s="1"/>
  <c r="D148" i="46"/>
  <c r="A149" i="46"/>
  <c r="H127" i="16"/>
  <c r="F127" i="16"/>
  <c r="E127" i="16"/>
  <c r="E148" i="46" l="1"/>
  <c r="D149" i="46"/>
  <c r="B149" i="46"/>
  <c r="C149" i="46" s="1"/>
  <c r="A150" i="46"/>
  <c r="I127" i="16"/>
  <c r="J127" i="16" s="1"/>
  <c r="H126" i="16"/>
  <c r="F126" i="16"/>
  <c r="I126" i="16" s="1"/>
  <c r="J126" i="16" s="1"/>
  <c r="E126" i="16"/>
  <c r="E149" i="46" l="1"/>
  <c r="D150" i="46"/>
  <c r="B150" i="46"/>
  <c r="C150" i="46" s="1"/>
  <c r="A151" i="46"/>
  <c r="H125" i="16"/>
  <c r="F125" i="16"/>
  <c r="E125" i="16"/>
  <c r="E150" i="46" l="1"/>
  <c r="D151" i="46"/>
  <c r="B151" i="46"/>
  <c r="C151" i="46" s="1"/>
  <c r="A152" i="46"/>
  <c r="I125" i="16"/>
  <c r="J125" i="16" s="1"/>
  <c r="E151" i="46" l="1"/>
  <c r="B152" i="46"/>
  <c r="C152" i="46" s="1"/>
  <c r="D152" i="46"/>
  <c r="A153" i="46"/>
  <c r="H124" i="16"/>
  <c r="F124" i="16"/>
  <c r="I124" i="16" s="1"/>
  <c r="J124" i="16" s="1"/>
  <c r="H123" i="16"/>
  <c r="F123" i="16"/>
  <c r="I123" i="16" s="1"/>
  <c r="J123" i="16" s="1"/>
  <c r="E123" i="16"/>
  <c r="E124" i="16"/>
  <c r="G22" i="18"/>
  <c r="H22" i="18" s="1"/>
  <c r="F22" i="18"/>
  <c r="E152" i="46" l="1"/>
  <c r="B153" i="46"/>
  <c r="C153" i="46" s="1"/>
  <c r="D153" i="46"/>
  <c r="A154" i="46"/>
  <c r="H122" i="16"/>
  <c r="F122" i="16"/>
  <c r="I122" i="16" s="1"/>
  <c r="J122" i="16" s="1"/>
  <c r="E122" i="16"/>
  <c r="E153" i="46" l="1"/>
  <c r="B154" i="46"/>
  <c r="C154" i="46" s="1"/>
  <c r="D154" i="46"/>
  <c r="A155" i="46"/>
  <c r="H121" i="16"/>
  <c r="F121" i="16"/>
  <c r="E121" i="16"/>
  <c r="E154" i="46" l="1"/>
  <c r="B155" i="46"/>
  <c r="C155" i="46" s="1"/>
  <c r="D155" i="46"/>
  <c r="A156" i="46"/>
  <c r="I121" i="16"/>
  <c r="J121" i="16" s="1"/>
  <c r="H120" i="16"/>
  <c r="F120" i="16"/>
  <c r="E120" i="16"/>
  <c r="E155" i="46" l="1"/>
  <c r="D156" i="46"/>
  <c r="B156" i="46"/>
  <c r="C156" i="46" s="1"/>
  <c r="A157" i="46"/>
  <c r="I120" i="16"/>
  <c r="J120" i="16" s="1"/>
  <c r="H119" i="16"/>
  <c r="F119" i="16"/>
  <c r="E119" i="16"/>
  <c r="E156" i="46" l="1"/>
  <c r="B157" i="46"/>
  <c r="C157" i="46" s="1"/>
  <c r="D157" i="46"/>
  <c r="A158" i="46"/>
  <c r="I119" i="16"/>
  <c r="J119" i="16" s="1"/>
  <c r="H118" i="16"/>
  <c r="F118" i="16"/>
  <c r="I118" i="16" s="1"/>
  <c r="J118" i="16" s="1"/>
  <c r="E118" i="16"/>
  <c r="E157" i="46" l="1"/>
  <c r="B158" i="46"/>
  <c r="C158" i="46" s="1"/>
  <c r="D158" i="46"/>
  <c r="A159" i="46"/>
  <c r="H117" i="16"/>
  <c r="F117" i="16"/>
  <c r="I117" i="16" s="1"/>
  <c r="J117" i="16" s="1"/>
  <c r="E117" i="16"/>
  <c r="E158" i="46" l="1"/>
  <c r="D159" i="46"/>
  <c r="B159" i="46"/>
  <c r="C159" i="46" s="1"/>
  <c r="A160" i="46"/>
  <c r="H116" i="16"/>
  <c r="F116" i="16"/>
  <c r="I116" i="16" s="1"/>
  <c r="J116" i="16" s="1"/>
  <c r="E116" i="16"/>
  <c r="E159" i="46" l="1"/>
  <c r="B160" i="46"/>
  <c r="C160" i="46" s="1"/>
  <c r="D160" i="46"/>
  <c r="A161" i="46"/>
  <c r="H115" i="16"/>
  <c r="F115" i="16"/>
  <c r="E115" i="16"/>
  <c r="E160" i="46" l="1"/>
  <c r="D161" i="46"/>
  <c r="B161" i="46"/>
  <c r="C161" i="46" s="1"/>
  <c r="A162" i="46"/>
  <c r="I115" i="16"/>
  <c r="J115" i="16" s="1"/>
  <c r="H114" i="16"/>
  <c r="F114" i="16"/>
  <c r="I114" i="16" s="1"/>
  <c r="J114" i="16" s="1"/>
  <c r="E114" i="16"/>
  <c r="E161" i="46" l="1"/>
  <c r="D162" i="46"/>
  <c r="B162" i="46"/>
  <c r="C162" i="46" s="1"/>
  <c r="A163" i="46"/>
  <c r="H113" i="16"/>
  <c r="F113" i="16"/>
  <c r="I113" i="16" s="1"/>
  <c r="J113" i="16" s="1"/>
  <c r="E113" i="16"/>
  <c r="G20" i="18"/>
  <c r="H20" i="18" s="1"/>
  <c r="G13" i="18"/>
  <c r="H13" i="18" s="1"/>
  <c r="G21" i="18"/>
  <c r="H21" i="18" s="1"/>
  <c r="G19" i="18"/>
  <c r="H19" i="18" s="1"/>
  <c r="G18" i="18"/>
  <c r="H18" i="18" s="1"/>
  <c r="G17" i="18"/>
  <c r="H17" i="18" s="1"/>
  <c r="G16" i="18"/>
  <c r="H16" i="18" s="1"/>
  <c r="G15" i="18"/>
  <c r="H15" i="18" s="1"/>
  <c r="G14" i="18"/>
  <c r="H14" i="18" s="1"/>
  <c r="G12" i="18"/>
  <c r="H12" i="18" s="1"/>
  <c r="G11" i="18"/>
  <c r="H11" i="18" s="1"/>
  <c r="G10" i="18"/>
  <c r="H10" i="18" s="1"/>
  <c r="G9" i="18"/>
  <c r="H9" i="18" s="1"/>
  <c r="G8" i="18"/>
  <c r="H8" i="18" s="1"/>
  <c r="G7" i="18"/>
  <c r="H7" i="18" s="1"/>
  <c r="G6" i="18"/>
  <c r="H6" i="18" s="1"/>
  <c r="G5" i="18"/>
  <c r="H5" i="18" s="1"/>
  <c r="G4" i="18"/>
  <c r="H4" i="18" s="1"/>
  <c r="E162" i="46" l="1"/>
  <c r="D163" i="46"/>
  <c r="B163" i="46"/>
  <c r="C163" i="46" s="1"/>
  <c r="A164" i="46"/>
  <c r="H2" i="18"/>
  <c r="F21" i="18"/>
  <c r="E163" i="46" l="1"/>
  <c r="B164" i="46"/>
  <c r="C164" i="46" s="1"/>
  <c r="D164" i="46"/>
  <c r="A165" i="46"/>
  <c r="H112" i="16"/>
  <c r="F112" i="16"/>
  <c r="E112" i="16"/>
  <c r="B165" i="46" l="1"/>
  <c r="C165" i="46" s="1"/>
  <c r="D165" i="46"/>
  <c r="E164" i="46"/>
  <c r="A166" i="46"/>
  <c r="I112" i="16"/>
  <c r="J112" i="16" s="1"/>
  <c r="H111" i="16"/>
  <c r="F111" i="16"/>
  <c r="I111" i="16" s="1"/>
  <c r="J111" i="16" s="1"/>
  <c r="E111" i="16"/>
  <c r="E165" i="46" l="1"/>
  <c r="B166" i="46"/>
  <c r="C166" i="46" s="1"/>
  <c r="D166" i="46"/>
  <c r="A167" i="46"/>
  <c r="H110" i="16"/>
  <c r="F110" i="16"/>
  <c r="I110" i="16" s="1"/>
  <c r="J110" i="16" s="1"/>
  <c r="E110" i="16"/>
  <c r="E166" i="46" l="1"/>
  <c r="B167" i="46"/>
  <c r="C167" i="46" s="1"/>
  <c r="D167" i="46"/>
  <c r="A168" i="46"/>
  <c r="H109" i="16"/>
  <c r="F109" i="16"/>
  <c r="I109" i="16" s="1"/>
  <c r="J109" i="16" s="1"/>
  <c r="E109" i="16"/>
  <c r="E167" i="46" l="1"/>
  <c r="B168" i="46"/>
  <c r="C168" i="46" s="1"/>
  <c r="D168" i="46"/>
  <c r="A169" i="46"/>
  <c r="H108" i="16"/>
  <c r="F108" i="16"/>
  <c r="I108" i="16" s="1"/>
  <c r="J108" i="16" s="1"/>
  <c r="E108" i="16"/>
  <c r="H107" i="16"/>
  <c r="F107" i="16"/>
  <c r="I107" i="16" s="1"/>
  <c r="J107" i="16" s="1"/>
  <c r="E107" i="16"/>
  <c r="E168" i="46" l="1"/>
  <c r="B169" i="46"/>
  <c r="C169" i="46" s="1"/>
  <c r="D169" i="46"/>
  <c r="A170" i="46"/>
  <c r="H106" i="16"/>
  <c r="I106" i="16" s="1"/>
  <c r="J106" i="16" s="1"/>
  <c r="F106" i="16"/>
  <c r="E106" i="16"/>
  <c r="E169" i="46" l="1"/>
  <c r="B170" i="46"/>
  <c r="C170" i="46" s="1"/>
  <c r="D170" i="46"/>
  <c r="A171" i="46"/>
  <c r="H105" i="16"/>
  <c r="F105" i="16"/>
  <c r="I105" i="16" s="1"/>
  <c r="J105" i="16" s="1"/>
  <c r="E105" i="16"/>
  <c r="E170" i="46" l="1"/>
  <c r="D171" i="46"/>
  <c r="B171" i="46"/>
  <c r="C171" i="46" s="1"/>
  <c r="A172" i="46"/>
  <c r="H104" i="16"/>
  <c r="F104" i="16"/>
  <c r="E104" i="16"/>
  <c r="E171" i="46" l="1"/>
  <c r="B172" i="46"/>
  <c r="C172" i="46" s="1"/>
  <c r="D172" i="46"/>
  <c r="A173" i="46"/>
  <c r="I104" i="16"/>
  <c r="J104" i="16" s="1"/>
  <c r="H103" i="16"/>
  <c r="F103" i="16"/>
  <c r="I103" i="16" s="1"/>
  <c r="J103" i="16" s="1"/>
  <c r="E103" i="16"/>
  <c r="E172" i="46" l="1"/>
  <c r="B173" i="46"/>
  <c r="C173" i="46" s="1"/>
  <c r="D173" i="46"/>
  <c r="A174" i="46"/>
  <c r="H102" i="16"/>
  <c r="F102" i="16"/>
  <c r="E102" i="16"/>
  <c r="E173" i="46" l="1"/>
  <c r="D174" i="46"/>
  <c r="B174" i="46"/>
  <c r="C174" i="46" s="1"/>
  <c r="A175" i="46"/>
  <c r="I102" i="16"/>
  <c r="J102" i="16" s="1"/>
  <c r="H101" i="16"/>
  <c r="F101" i="16"/>
  <c r="I101" i="16" s="1"/>
  <c r="J101" i="16" s="1"/>
  <c r="E101" i="16"/>
  <c r="E174" i="46" l="1"/>
  <c r="D175" i="46"/>
  <c r="B175" i="46"/>
  <c r="C175" i="46" s="1"/>
  <c r="A176" i="46"/>
  <c r="H100" i="16"/>
  <c r="F100" i="16"/>
  <c r="E100" i="16"/>
  <c r="E175" i="46" l="1"/>
  <c r="B176" i="46"/>
  <c r="C176" i="46" s="1"/>
  <c r="D176" i="46"/>
  <c r="A177" i="46"/>
  <c r="I100" i="16"/>
  <c r="J100" i="16" s="1"/>
  <c r="H99" i="16"/>
  <c r="F99" i="16"/>
  <c r="I99" i="16" s="1"/>
  <c r="J99" i="16" s="1"/>
  <c r="E99" i="16"/>
  <c r="F20" i="18"/>
  <c r="E176" i="46" l="1"/>
  <c r="B177" i="46"/>
  <c r="C177" i="46" s="1"/>
  <c r="D177" i="46"/>
  <c r="A178" i="46"/>
  <c r="H98" i="16"/>
  <c r="F98" i="16"/>
  <c r="E98" i="16"/>
  <c r="E177" i="46" l="1"/>
  <c r="B178" i="46"/>
  <c r="C178" i="46" s="1"/>
  <c r="D178" i="46"/>
  <c r="A179" i="46"/>
  <c r="I98" i="16"/>
  <c r="J98" i="16" s="1"/>
  <c r="E30" i="13"/>
  <c r="D30" i="13"/>
  <c r="E29" i="13"/>
  <c r="D29" i="13"/>
  <c r="E28" i="13"/>
  <c r="D28" i="13"/>
  <c r="E27" i="13"/>
  <c r="D27" i="13"/>
  <c r="E26" i="13"/>
  <c r="D26" i="13"/>
  <c r="E25" i="13"/>
  <c r="D25" i="13"/>
  <c r="E24" i="13"/>
  <c r="D24" i="13"/>
  <c r="E23" i="13"/>
  <c r="D23" i="13"/>
  <c r="E22" i="13"/>
  <c r="D22" i="13"/>
  <c r="E21" i="13"/>
  <c r="D21" i="13"/>
  <c r="E20" i="13"/>
  <c r="D20" i="13"/>
  <c r="E19" i="13"/>
  <c r="D19" i="13"/>
  <c r="E18" i="13"/>
  <c r="D18" i="13"/>
  <c r="E17" i="13"/>
  <c r="D17" i="13"/>
  <c r="E16" i="13"/>
  <c r="D16" i="13"/>
  <c r="E15" i="13"/>
  <c r="D15" i="13"/>
  <c r="E14" i="13"/>
  <c r="D14" i="13"/>
  <c r="E13" i="13"/>
  <c r="D13" i="13"/>
  <c r="E12" i="13"/>
  <c r="D12" i="13"/>
  <c r="E11" i="13"/>
  <c r="D11" i="13"/>
  <c r="E10" i="13"/>
  <c r="D10" i="13"/>
  <c r="E8" i="13"/>
  <c r="D8" i="13"/>
  <c r="E7" i="13"/>
  <c r="D7" i="13"/>
  <c r="E6" i="13"/>
  <c r="D6" i="13"/>
  <c r="E5" i="13"/>
  <c r="D5" i="13"/>
  <c r="E4" i="13"/>
  <c r="D4" i="13"/>
  <c r="E3" i="13"/>
  <c r="D3" i="13"/>
  <c r="E2" i="13"/>
  <c r="D2" i="13"/>
  <c r="E9" i="13"/>
  <c r="D9" i="13"/>
  <c r="F7" i="13"/>
  <c r="F4" i="13"/>
  <c r="E178" i="46" l="1"/>
  <c r="B179" i="46"/>
  <c r="C179" i="46" s="1"/>
  <c r="D179" i="46"/>
  <c r="A180" i="46"/>
  <c r="F5" i="13"/>
  <c r="F8" i="13"/>
  <c r="H97" i="16"/>
  <c r="F97" i="16"/>
  <c r="I97" i="16" s="1"/>
  <c r="J97" i="16" s="1"/>
  <c r="E97" i="16"/>
  <c r="E179" i="46" l="1"/>
  <c r="B180" i="46"/>
  <c r="C180" i="46" s="1"/>
  <c r="D180" i="46"/>
  <c r="A181" i="46"/>
  <c r="S19" i="14"/>
  <c r="R19" i="14"/>
  <c r="S17" i="14"/>
  <c r="R17" i="14"/>
  <c r="S16" i="14"/>
  <c r="R16" i="14"/>
  <c r="S15" i="14"/>
  <c r="R15" i="14"/>
  <c r="S14" i="14"/>
  <c r="R14" i="14"/>
  <c r="S13" i="14"/>
  <c r="R13" i="14"/>
  <c r="S12" i="14"/>
  <c r="R12" i="14"/>
  <c r="S11" i="14"/>
  <c r="R11" i="14"/>
  <c r="S10" i="14"/>
  <c r="R10" i="14"/>
  <c r="S9" i="14"/>
  <c r="R9" i="14"/>
  <c r="S8" i="14"/>
  <c r="R8" i="14"/>
  <c r="S7" i="14"/>
  <c r="R7" i="14"/>
  <c r="S6" i="14"/>
  <c r="R6" i="14"/>
  <c r="S5" i="14"/>
  <c r="R5" i="14"/>
  <c r="S18" i="14"/>
  <c r="R18" i="14"/>
  <c r="R29" i="14"/>
  <c r="R28" i="14"/>
  <c r="R27" i="14"/>
  <c r="R26" i="14"/>
  <c r="R25" i="14"/>
  <c r="R24" i="14"/>
  <c r="R23" i="14"/>
  <c r="R22" i="14"/>
  <c r="R21" i="14"/>
  <c r="R20" i="14"/>
  <c r="E180" i="46" l="1"/>
  <c r="B181" i="46"/>
  <c r="C181" i="46" s="1"/>
  <c r="D181" i="46"/>
  <c r="A182" i="46"/>
  <c r="H96" i="16"/>
  <c r="F96" i="16"/>
  <c r="E96" i="16"/>
  <c r="E181" i="46" l="1"/>
  <c r="B182" i="46"/>
  <c r="C182" i="46" s="1"/>
  <c r="D182" i="46"/>
  <c r="A183" i="46"/>
  <c r="I96" i="16"/>
  <c r="J96" i="16" s="1"/>
  <c r="H95" i="16"/>
  <c r="F95" i="16"/>
  <c r="E95" i="16"/>
  <c r="E182" i="46" l="1"/>
  <c r="D183" i="46"/>
  <c r="B183" i="46"/>
  <c r="C183" i="46" s="1"/>
  <c r="A184" i="46"/>
  <c r="I95" i="16"/>
  <c r="J95" i="16" s="1"/>
  <c r="H94" i="16"/>
  <c r="F94" i="16"/>
  <c r="E94" i="16"/>
  <c r="E183" i="46" l="1"/>
  <c r="B184" i="46"/>
  <c r="C184" i="46" s="1"/>
  <c r="D184" i="46"/>
  <c r="A185" i="46"/>
  <c r="I94" i="16"/>
  <c r="J94" i="16" s="1"/>
  <c r="H93" i="16"/>
  <c r="F93" i="16"/>
  <c r="E93" i="16"/>
  <c r="E184" i="46" l="1"/>
  <c r="D185" i="46"/>
  <c r="B185" i="46"/>
  <c r="C185" i="46" s="1"/>
  <c r="A186" i="46"/>
  <c r="I93" i="16"/>
  <c r="J93" i="16" s="1"/>
  <c r="E185" i="46" l="1"/>
  <c r="D186" i="46"/>
  <c r="B186" i="46"/>
  <c r="C186" i="46" s="1"/>
  <c r="A187" i="46"/>
  <c r="H92" i="16"/>
  <c r="F92" i="16"/>
  <c r="I92" i="16" s="1"/>
  <c r="J92" i="16" s="1"/>
  <c r="E92" i="16"/>
  <c r="H91" i="16"/>
  <c r="F91" i="16"/>
  <c r="E91" i="16"/>
  <c r="H90" i="16"/>
  <c r="F90" i="16"/>
  <c r="E90" i="16"/>
  <c r="H89" i="16"/>
  <c r="I89" i="16" s="1"/>
  <c r="J89" i="16" s="1"/>
  <c r="F89" i="16"/>
  <c r="E89" i="16"/>
  <c r="G6" i="16"/>
  <c r="I6" i="16"/>
  <c r="J6" i="16" s="1"/>
  <c r="H88" i="16"/>
  <c r="F88" i="16"/>
  <c r="I88" i="16" s="1"/>
  <c r="J88" i="16" s="1"/>
  <c r="E88" i="16"/>
  <c r="H87" i="16"/>
  <c r="F87" i="16"/>
  <c r="I87" i="16" s="1"/>
  <c r="J87" i="16" s="1"/>
  <c r="E87" i="16"/>
  <c r="H86" i="16"/>
  <c r="F86" i="16"/>
  <c r="E86" i="16"/>
  <c r="H85" i="16"/>
  <c r="F85" i="16"/>
  <c r="E85" i="16"/>
  <c r="H84" i="16"/>
  <c r="F84" i="16"/>
  <c r="E84" i="16"/>
  <c r="F19" i="18"/>
  <c r="H83" i="16"/>
  <c r="F83" i="16"/>
  <c r="E83" i="16"/>
  <c r="H82" i="16"/>
  <c r="F82" i="16"/>
  <c r="E82" i="16"/>
  <c r="H81" i="16"/>
  <c r="F81" i="16"/>
  <c r="E81" i="16"/>
  <c r="F80" i="16"/>
  <c r="H80" i="16"/>
  <c r="E80" i="16"/>
  <c r="F79" i="16"/>
  <c r="H79" i="16"/>
  <c r="E79" i="16"/>
  <c r="E78" i="16"/>
  <c r="H78" i="16"/>
  <c r="F78" i="16"/>
  <c r="I78" i="16" s="1"/>
  <c r="J78" i="16" s="1"/>
  <c r="H77" i="16"/>
  <c r="F77" i="16"/>
  <c r="E77" i="16"/>
  <c r="H76" i="16"/>
  <c r="F76" i="16"/>
  <c r="E76" i="16"/>
  <c r="S7" i="18"/>
  <c r="E2" i="18"/>
  <c r="F2" i="18" s="1"/>
  <c r="F18" i="18"/>
  <c r="F17" i="18"/>
  <c r="F16" i="18"/>
  <c r="F15" i="18"/>
  <c r="F14" i="18"/>
  <c r="F13" i="18"/>
  <c r="F12" i="18"/>
  <c r="F11" i="18"/>
  <c r="F10" i="18"/>
  <c r="F9" i="18"/>
  <c r="F8" i="18"/>
  <c r="F7" i="18"/>
  <c r="F6" i="18"/>
  <c r="F5" i="18"/>
  <c r="F4" i="18"/>
  <c r="H75" i="16"/>
  <c r="F75" i="16"/>
  <c r="E75" i="16"/>
  <c r="H74" i="16"/>
  <c r="F74" i="16"/>
  <c r="E74" i="16"/>
  <c r="H73" i="16"/>
  <c r="F73" i="16"/>
  <c r="E73" i="16"/>
  <c r="Q18" i="14"/>
  <c r="P18" i="14"/>
  <c r="Q17" i="14"/>
  <c r="P17" i="14"/>
  <c r="Q16" i="14"/>
  <c r="P16" i="14"/>
  <c r="Q15" i="14"/>
  <c r="P15" i="14"/>
  <c r="Q14" i="14"/>
  <c r="P14" i="14"/>
  <c r="Q13" i="14"/>
  <c r="P13" i="14"/>
  <c r="Q12" i="14"/>
  <c r="P12" i="14"/>
  <c r="Q11" i="14"/>
  <c r="P11" i="14"/>
  <c r="Q10" i="14"/>
  <c r="P10" i="14"/>
  <c r="Q9" i="14"/>
  <c r="P9" i="14"/>
  <c r="Q8" i="14"/>
  <c r="P8" i="14"/>
  <c r="Q7" i="14"/>
  <c r="P7" i="14"/>
  <c r="Q6" i="14"/>
  <c r="P6" i="14"/>
  <c r="Q5" i="14"/>
  <c r="P5" i="14"/>
  <c r="Q19" i="14"/>
  <c r="P19" i="14"/>
  <c r="Q20" i="14"/>
  <c r="P20" i="14"/>
  <c r="Q21" i="14"/>
  <c r="P21" i="14"/>
  <c r="Q23" i="14"/>
  <c r="P23" i="14"/>
  <c r="Q22" i="14"/>
  <c r="P22" i="14"/>
  <c r="Q24" i="14"/>
  <c r="P24" i="14"/>
  <c r="Q25" i="14"/>
  <c r="P25" i="14"/>
  <c r="Q26" i="14"/>
  <c r="P26" i="14"/>
  <c r="Q27" i="14"/>
  <c r="P27" i="14"/>
  <c r="Q28" i="14"/>
  <c r="P28" i="14"/>
  <c r="Q29" i="14"/>
  <c r="P29" i="14"/>
  <c r="H72" i="16"/>
  <c r="F72" i="16"/>
  <c r="E72" i="16"/>
  <c r="H71" i="16"/>
  <c r="F71" i="16"/>
  <c r="E71" i="16"/>
  <c r="H70" i="16"/>
  <c r="F70" i="16"/>
  <c r="E70" i="16"/>
  <c r="H69" i="16"/>
  <c r="F69" i="16"/>
  <c r="E69" i="16"/>
  <c r="H68" i="16"/>
  <c r="F68" i="16"/>
  <c r="E68" i="16"/>
  <c r="H67" i="16"/>
  <c r="F67" i="16"/>
  <c r="E67" i="16"/>
  <c r="H66" i="16"/>
  <c r="F66" i="16"/>
  <c r="E66" i="16"/>
  <c r="H65" i="16"/>
  <c r="F65" i="16"/>
  <c r="E65" i="16"/>
  <c r="H64" i="16"/>
  <c r="F64" i="16"/>
  <c r="E64" i="16"/>
  <c r="H63" i="16"/>
  <c r="F63" i="16"/>
  <c r="E63" i="16"/>
  <c r="H62" i="16"/>
  <c r="F62" i="16"/>
  <c r="E62" i="16"/>
  <c r="H61" i="16"/>
  <c r="F61" i="16"/>
  <c r="E61" i="16"/>
  <c r="H60" i="16"/>
  <c r="F60" i="16"/>
  <c r="E60" i="16"/>
  <c r="M3" i="16" a="1"/>
  <c r="M3" i="16" s="1"/>
  <c r="L3" i="16" a="1"/>
  <c r="L3" i="16" s="1"/>
  <c r="H59" i="16"/>
  <c r="F59" i="16"/>
  <c r="E59" i="16"/>
  <c r="H58" i="16"/>
  <c r="F58" i="16"/>
  <c r="E58" i="16"/>
  <c r="H57" i="16"/>
  <c r="F57" i="16"/>
  <c r="E57" i="16"/>
  <c r="H56" i="16"/>
  <c r="F56" i="16"/>
  <c r="E56" i="16"/>
  <c r="H55" i="16"/>
  <c r="F55" i="16"/>
  <c r="E55" i="16"/>
  <c r="H54" i="16"/>
  <c r="F54" i="16"/>
  <c r="E54" i="16"/>
  <c r="F53" i="16"/>
  <c r="H53" i="16"/>
  <c r="E53" i="16"/>
  <c r="H52" i="16"/>
  <c r="F52" i="16"/>
  <c r="I52" i="16" s="1"/>
  <c r="J52" i="16" s="1"/>
  <c r="E52" i="16"/>
  <c r="H51" i="16"/>
  <c r="F51" i="16"/>
  <c r="E51" i="16"/>
  <c r="H50" i="16"/>
  <c r="F50" i="16"/>
  <c r="E50" i="16"/>
  <c r="H49" i="16"/>
  <c r="F49" i="16"/>
  <c r="E49" i="16"/>
  <c r="H48" i="16"/>
  <c r="F48" i="16"/>
  <c r="I48" i="16" s="1"/>
  <c r="J48" i="16" s="1"/>
  <c r="E48" i="16"/>
  <c r="H47" i="16"/>
  <c r="F47" i="16"/>
  <c r="E47" i="16"/>
  <c r="H38" i="16"/>
  <c r="H46" i="16"/>
  <c r="F46" i="16"/>
  <c r="E46" i="16"/>
  <c r="H45" i="16"/>
  <c r="F45" i="16"/>
  <c r="E45" i="16"/>
  <c r="H44" i="16"/>
  <c r="F44" i="16"/>
  <c r="E44" i="16"/>
  <c r="H43" i="16"/>
  <c r="F43" i="16"/>
  <c r="E43" i="16"/>
  <c r="H42" i="16"/>
  <c r="F42" i="16"/>
  <c r="E42" i="16"/>
  <c r="H41" i="16"/>
  <c r="F41" i="16"/>
  <c r="E41" i="16"/>
  <c r="F40" i="16"/>
  <c r="I40" i="16" s="1"/>
  <c r="J40" i="16" s="1"/>
  <c r="H40" i="16"/>
  <c r="E40" i="16"/>
  <c r="H39" i="16"/>
  <c r="F39" i="16"/>
  <c r="E39" i="16"/>
  <c r="F38" i="16"/>
  <c r="E38" i="16"/>
  <c r="H37" i="16"/>
  <c r="F37" i="16"/>
  <c r="E37" i="16"/>
  <c r="H36" i="16"/>
  <c r="F36" i="16"/>
  <c r="I36" i="16" s="1"/>
  <c r="J36" i="16" s="1"/>
  <c r="E36" i="16"/>
  <c r="H35" i="16"/>
  <c r="F35" i="16"/>
  <c r="E35" i="16"/>
  <c r="H34" i="16"/>
  <c r="F34" i="16"/>
  <c r="E34" i="16"/>
  <c r="H33" i="16"/>
  <c r="F33" i="16"/>
  <c r="E33" i="16"/>
  <c r="H32" i="16"/>
  <c r="F32" i="16"/>
  <c r="I32" i="16" s="1"/>
  <c r="J32" i="16" s="1"/>
  <c r="E32" i="16"/>
  <c r="H31" i="16"/>
  <c r="F31" i="16"/>
  <c r="E31" i="16"/>
  <c r="H30" i="16"/>
  <c r="F30" i="16"/>
  <c r="E30" i="16"/>
  <c r="H29" i="16"/>
  <c r="F29" i="16"/>
  <c r="E29" i="16"/>
  <c r="H28" i="16"/>
  <c r="F28" i="16"/>
  <c r="E28" i="16"/>
  <c r="H27" i="16"/>
  <c r="F27" i="16"/>
  <c r="E27" i="16"/>
  <c r="H26" i="16"/>
  <c r="F26" i="16"/>
  <c r="E26" i="16"/>
  <c r="H25" i="16"/>
  <c r="F25" i="16"/>
  <c r="E25" i="16"/>
  <c r="H24" i="16"/>
  <c r="F24" i="16"/>
  <c r="I24" i="16" s="1"/>
  <c r="J24" i="16" s="1"/>
  <c r="E24" i="16"/>
  <c r="H23" i="16"/>
  <c r="F23" i="16"/>
  <c r="E23" i="16"/>
  <c r="H22" i="16"/>
  <c r="F22" i="16"/>
  <c r="E22" i="16"/>
  <c r="H21" i="16"/>
  <c r="I21" i="16" s="1"/>
  <c r="J21" i="16" s="1"/>
  <c r="F21" i="16"/>
  <c r="E21" i="16"/>
  <c r="H20" i="16"/>
  <c r="F20" i="16"/>
  <c r="I20" i="16" s="1"/>
  <c r="J20" i="16" s="1"/>
  <c r="H19" i="16"/>
  <c r="I19" i="16" s="1"/>
  <c r="J19" i="16" s="1"/>
  <c r="F19" i="16"/>
  <c r="E20" i="16"/>
  <c r="E19" i="16"/>
  <c r="H18" i="16"/>
  <c r="F18" i="16"/>
  <c r="E18" i="16"/>
  <c r="H13" i="16"/>
  <c r="I13" i="16" s="1"/>
  <c r="J13" i="16" s="1"/>
  <c r="F13" i="16"/>
  <c r="H17" i="16"/>
  <c r="F17" i="16"/>
  <c r="E17" i="16"/>
  <c r="H16" i="16"/>
  <c r="F16" i="16"/>
  <c r="E16" i="16"/>
  <c r="H15" i="16"/>
  <c r="F15" i="16"/>
  <c r="E15" i="16"/>
  <c r="H14" i="16"/>
  <c r="F14" i="16"/>
  <c r="E14" i="16"/>
  <c r="E13" i="16"/>
  <c r="H12" i="16"/>
  <c r="F12" i="16"/>
  <c r="E12" i="16"/>
  <c r="H11" i="16"/>
  <c r="F11" i="16"/>
  <c r="E11" i="16"/>
  <c r="H10" i="16"/>
  <c r="F10" i="16"/>
  <c r="E10" i="16"/>
  <c r="H9" i="16"/>
  <c r="F9" i="16"/>
  <c r="E9" i="16"/>
  <c r="H8" i="16"/>
  <c r="F8" i="16"/>
  <c r="I8" i="16" s="1"/>
  <c r="J8" i="16" s="1"/>
  <c r="E8" i="16"/>
  <c r="H7" i="16"/>
  <c r="F7" i="16"/>
  <c r="E7" i="16"/>
  <c r="E6" i="16"/>
  <c r="C6" i="37"/>
  <c r="M700" i="25"/>
  <c r="L700" i="25"/>
  <c r="K700" i="25"/>
  <c r="J700" i="25"/>
  <c r="I700" i="25"/>
  <c r="G700" i="25"/>
  <c r="F700" i="25"/>
  <c r="E700" i="25"/>
  <c r="D700" i="25"/>
  <c r="M699" i="25"/>
  <c r="L699" i="25"/>
  <c r="K699" i="25"/>
  <c r="J699" i="25"/>
  <c r="I699" i="25"/>
  <c r="G699" i="25"/>
  <c r="F699" i="25"/>
  <c r="E699" i="25"/>
  <c r="D699" i="25"/>
  <c r="D698" i="25"/>
  <c r="M698" i="25"/>
  <c r="L698" i="25"/>
  <c r="K698" i="25"/>
  <c r="J698" i="25"/>
  <c r="I698" i="25"/>
  <c r="G698" i="25"/>
  <c r="F698" i="25"/>
  <c r="E698" i="25"/>
  <c r="M697" i="25"/>
  <c r="L697" i="25"/>
  <c r="K697" i="25"/>
  <c r="J697" i="25"/>
  <c r="I697" i="25"/>
  <c r="G697" i="25"/>
  <c r="F697" i="25"/>
  <c r="E697" i="25"/>
  <c r="D697" i="25"/>
  <c r="M696" i="25"/>
  <c r="L696" i="25"/>
  <c r="K696" i="25"/>
  <c r="J696" i="25"/>
  <c r="I696" i="25"/>
  <c r="G696" i="25"/>
  <c r="F696" i="25"/>
  <c r="E696" i="25"/>
  <c r="D696" i="25"/>
  <c r="M695" i="25"/>
  <c r="D695" i="25"/>
  <c r="L695" i="25"/>
  <c r="K695" i="25"/>
  <c r="J695" i="25"/>
  <c r="I695" i="25"/>
  <c r="G695" i="25"/>
  <c r="F695" i="25"/>
  <c r="E695" i="25"/>
  <c r="M694" i="25"/>
  <c r="D694" i="25"/>
  <c r="L694" i="25"/>
  <c r="K694" i="25"/>
  <c r="J694" i="25"/>
  <c r="I694" i="25"/>
  <c r="G694" i="25"/>
  <c r="F694" i="25"/>
  <c r="E694" i="25"/>
  <c r="M693" i="25"/>
  <c r="L693" i="25"/>
  <c r="K693" i="25"/>
  <c r="J693" i="25"/>
  <c r="I693" i="25"/>
  <c r="G693" i="25"/>
  <c r="F693" i="25"/>
  <c r="E693" i="25"/>
  <c r="D693" i="25"/>
  <c r="M692" i="25"/>
  <c r="L692" i="25"/>
  <c r="K692" i="25"/>
  <c r="J692" i="25"/>
  <c r="I692" i="25"/>
  <c r="G692" i="25"/>
  <c r="F692" i="25"/>
  <c r="E692" i="25"/>
  <c r="D692" i="25"/>
  <c r="M691" i="25"/>
  <c r="L691" i="25"/>
  <c r="K691" i="25"/>
  <c r="J691" i="25"/>
  <c r="I691" i="25"/>
  <c r="G691" i="25"/>
  <c r="F691" i="25"/>
  <c r="E691" i="25"/>
  <c r="D691" i="25"/>
  <c r="M690" i="25"/>
  <c r="D690" i="25"/>
  <c r="L690" i="25"/>
  <c r="K690" i="25"/>
  <c r="J690" i="25"/>
  <c r="I690" i="25"/>
  <c r="G690" i="25"/>
  <c r="F690" i="25"/>
  <c r="E690" i="25"/>
  <c r="M689" i="25"/>
  <c r="D689" i="25"/>
  <c r="L689" i="25"/>
  <c r="K689" i="25"/>
  <c r="J689" i="25"/>
  <c r="I689" i="25"/>
  <c r="G689" i="25"/>
  <c r="F689" i="25"/>
  <c r="E689" i="25"/>
  <c r="M688" i="25"/>
  <c r="L688" i="25"/>
  <c r="K688" i="25"/>
  <c r="J688" i="25"/>
  <c r="I688" i="25"/>
  <c r="G688" i="25"/>
  <c r="F688" i="25"/>
  <c r="E688" i="25"/>
  <c r="D688" i="25"/>
  <c r="M687" i="25"/>
  <c r="L687" i="25"/>
  <c r="K687" i="25"/>
  <c r="J687" i="25"/>
  <c r="I687" i="25"/>
  <c r="G687" i="25"/>
  <c r="F687" i="25"/>
  <c r="E687" i="25"/>
  <c r="D687" i="25"/>
  <c r="D686" i="25"/>
  <c r="M686" i="25"/>
  <c r="L686" i="25"/>
  <c r="K686" i="25"/>
  <c r="J686" i="25"/>
  <c r="I686" i="25"/>
  <c r="G686" i="25"/>
  <c r="F686" i="25"/>
  <c r="E686" i="25"/>
  <c r="M685" i="25"/>
  <c r="L685" i="25"/>
  <c r="K685" i="25"/>
  <c r="J685" i="25"/>
  <c r="I685" i="25"/>
  <c r="G685" i="25"/>
  <c r="F685" i="25"/>
  <c r="E685" i="25"/>
  <c r="D685" i="25"/>
  <c r="M684" i="25"/>
  <c r="L684" i="25"/>
  <c r="K684" i="25"/>
  <c r="J684" i="25"/>
  <c r="I684" i="25"/>
  <c r="G684" i="25"/>
  <c r="F684" i="25"/>
  <c r="E684" i="25"/>
  <c r="D684" i="25"/>
  <c r="M683" i="25"/>
  <c r="D683" i="25"/>
  <c r="L683" i="25"/>
  <c r="K683" i="25"/>
  <c r="J683" i="25"/>
  <c r="I683" i="25"/>
  <c r="G683" i="25"/>
  <c r="F683" i="25"/>
  <c r="E683" i="25"/>
  <c r="M682" i="25"/>
  <c r="D682" i="25"/>
  <c r="L682" i="25"/>
  <c r="K682" i="25"/>
  <c r="J682" i="25"/>
  <c r="I682" i="25"/>
  <c r="G682" i="25"/>
  <c r="F682" i="25"/>
  <c r="E682" i="25"/>
  <c r="M681" i="25"/>
  <c r="D681" i="25"/>
  <c r="L681" i="25"/>
  <c r="K681" i="25"/>
  <c r="J681" i="25"/>
  <c r="I681" i="25"/>
  <c r="G681" i="25"/>
  <c r="F681" i="25"/>
  <c r="E681" i="25"/>
  <c r="M680" i="25"/>
  <c r="L680" i="25"/>
  <c r="K680" i="25"/>
  <c r="J680" i="25"/>
  <c r="I680" i="25"/>
  <c r="G680" i="25"/>
  <c r="F680" i="25"/>
  <c r="E680" i="25"/>
  <c r="D680" i="25"/>
  <c r="M679" i="25"/>
  <c r="L679" i="25"/>
  <c r="K679" i="25"/>
  <c r="J679" i="25"/>
  <c r="I679" i="25"/>
  <c r="G679" i="25"/>
  <c r="F679" i="25"/>
  <c r="E679" i="25"/>
  <c r="D679" i="25"/>
  <c r="M678" i="25"/>
  <c r="N678" i="25" s="1"/>
  <c r="L678" i="25"/>
  <c r="K678" i="25"/>
  <c r="J678" i="25"/>
  <c r="I678" i="25"/>
  <c r="G678" i="25"/>
  <c r="F678" i="25"/>
  <c r="E678" i="25"/>
  <c r="D678" i="25"/>
  <c r="M677" i="25"/>
  <c r="L677" i="25"/>
  <c r="K677" i="25"/>
  <c r="J677" i="25"/>
  <c r="I677" i="25"/>
  <c r="G677" i="25"/>
  <c r="F677" i="25"/>
  <c r="E677" i="25"/>
  <c r="D677" i="25"/>
  <c r="M676" i="25"/>
  <c r="L676" i="25"/>
  <c r="K676" i="25"/>
  <c r="J676" i="25"/>
  <c r="I676" i="25"/>
  <c r="G676" i="25"/>
  <c r="F676" i="25"/>
  <c r="E676" i="25"/>
  <c r="D676" i="25"/>
  <c r="M675" i="25"/>
  <c r="L675" i="25"/>
  <c r="K675" i="25"/>
  <c r="J675" i="25"/>
  <c r="I675" i="25"/>
  <c r="G675" i="25"/>
  <c r="F675" i="25"/>
  <c r="E675" i="25"/>
  <c r="D675" i="25"/>
  <c r="D674" i="25"/>
  <c r="M674" i="25"/>
  <c r="L674" i="25"/>
  <c r="K674" i="25"/>
  <c r="J674" i="25"/>
  <c r="I674" i="25"/>
  <c r="G674" i="25"/>
  <c r="F674" i="25"/>
  <c r="E674" i="25"/>
  <c r="M673" i="25"/>
  <c r="L673" i="25"/>
  <c r="K673" i="25"/>
  <c r="J673" i="25"/>
  <c r="I673" i="25"/>
  <c r="G673" i="25"/>
  <c r="F673" i="25"/>
  <c r="E673" i="25"/>
  <c r="D673" i="25"/>
  <c r="M672" i="25"/>
  <c r="L672" i="25"/>
  <c r="K672" i="25"/>
  <c r="J672" i="25"/>
  <c r="I672" i="25"/>
  <c r="G672" i="25"/>
  <c r="F672" i="25"/>
  <c r="E672" i="25"/>
  <c r="D672" i="25"/>
  <c r="M671" i="25"/>
  <c r="D671" i="25"/>
  <c r="L671" i="25"/>
  <c r="K671" i="25"/>
  <c r="J671" i="25"/>
  <c r="I671" i="25"/>
  <c r="G671" i="25"/>
  <c r="F671" i="25"/>
  <c r="E671" i="25"/>
  <c r="M670" i="25"/>
  <c r="D670" i="25"/>
  <c r="L670" i="25"/>
  <c r="K670" i="25"/>
  <c r="J670" i="25"/>
  <c r="I670" i="25"/>
  <c r="G670" i="25"/>
  <c r="F670" i="25"/>
  <c r="E670" i="25"/>
  <c r="M669" i="25"/>
  <c r="L669" i="25"/>
  <c r="K669" i="25"/>
  <c r="J669" i="25"/>
  <c r="I669" i="25"/>
  <c r="G669" i="25"/>
  <c r="F669" i="25"/>
  <c r="E669" i="25"/>
  <c r="D669" i="25"/>
  <c r="M668" i="25"/>
  <c r="L668" i="25"/>
  <c r="K668" i="25"/>
  <c r="J668" i="25"/>
  <c r="I668" i="25"/>
  <c r="G668" i="25"/>
  <c r="F668" i="25"/>
  <c r="E668" i="25"/>
  <c r="D668" i="25"/>
  <c r="M667" i="25"/>
  <c r="L667" i="25"/>
  <c r="K667" i="25"/>
  <c r="J667" i="25"/>
  <c r="I667" i="25"/>
  <c r="G667" i="25"/>
  <c r="F667" i="25"/>
  <c r="E667" i="25"/>
  <c r="D667" i="25"/>
  <c r="M666" i="25"/>
  <c r="L666" i="25"/>
  <c r="K666" i="25"/>
  <c r="J666" i="25"/>
  <c r="I666" i="25"/>
  <c r="G666" i="25"/>
  <c r="F666" i="25"/>
  <c r="E666" i="25"/>
  <c r="D666" i="25"/>
  <c r="M665" i="25"/>
  <c r="L665" i="25"/>
  <c r="K665" i="25"/>
  <c r="J665" i="25"/>
  <c r="I665" i="25"/>
  <c r="G665" i="25"/>
  <c r="F665" i="25"/>
  <c r="E665" i="25"/>
  <c r="D665" i="25"/>
  <c r="M664" i="25"/>
  <c r="L664" i="25"/>
  <c r="K664" i="25"/>
  <c r="J664" i="25"/>
  <c r="I664" i="25"/>
  <c r="G664" i="25"/>
  <c r="F664" i="25"/>
  <c r="E664" i="25"/>
  <c r="D664" i="25"/>
  <c r="M663" i="25"/>
  <c r="L663" i="25"/>
  <c r="K663" i="25"/>
  <c r="J663" i="25"/>
  <c r="I663" i="25"/>
  <c r="G663" i="25"/>
  <c r="F663" i="25"/>
  <c r="E663" i="25"/>
  <c r="D663" i="25"/>
  <c r="D662" i="25"/>
  <c r="M662" i="25"/>
  <c r="L662" i="25"/>
  <c r="K662" i="25"/>
  <c r="J662" i="25"/>
  <c r="I662" i="25"/>
  <c r="G662" i="25"/>
  <c r="F662" i="25"/>
  <c r="E662" i="25"/>
  <c r="M661" i="25"/>
  <c r="L661" i="25"/>
  <c r="K661" i="25"/>
  <c r="J661" i="25"/>
  <c r="I661" i="25"/>
  <c r="G661" i="25"/>
  <c r="F661" i="25"/>
  <c r="E661" i="25"/>
  <c r="D661" i="25"/>
  <c r="M660" i="25"/>
  <c r="L660" i="25"/>
  <c r="K660" i="25"/>
  <c r="J660" i="25"/>
  <c r="I660" i="25"/>
  <c r="G660" i="25"/>
  <c r="F660" i="25"/>
  <c r="E660" i="25"/>
  <c r="D660" i="25"/>
  <c r="M659" i="25"/>
  <c r="D659" i="25"/>
  <c r="L659" i="25"/>
  <c r="K659" i="25"/>
  <c r="J659" i="25"/>
  <c r="I659" i="25"/>
  <c r="G659" i="25"/>
  <c r="F659" i="25"/>
  <c r="E659" i="25"/>
  <c r="M658" i="25"/>
  <c r="L658" i="25"/>
  <c r="K658" i="25"/>
  <c r="J658" i="25"/>
  <c r="I658" i="25"/>
  <c r="G658" i="25"/>
  <c r="F658" i="25"/>
  <c r="E658" i="25"/>
  <c r="D658" i="25"/>
  <c r="M657" i="25"/>
  <c r="L657" i="25"/>
  <c r="K657" i="25"/>
  <c r="J657" i="25"/>
  <c r="I657" i="25"/>
  <c r="G657" i="25"/>
  <c r="F657" i="25"/>
  <c r="E657" i="25"/>
  <c r="D657" i="25"/>
  <c r="M656" i="25"/>
  <c r="L656" i="25"/>
  <c r="K656" i="25"/>
  <c r="J656" i="25"/>
  <c r="I656" i="25"/>
  <c r="G656" i="25"/>
  <c r="F656" i="25"/>
  <c r="E656" i="25"/>
  <c r="D656" i="25"/>
  <c r="M655" i="25"/>
  <c r="L655" i="25"/>
  <c r="K655" i="25"/>
  <c r="J655" i="25"/>
  <c r="I655" i="25"/>
  <c r="G655" i="25"/>
  <c r="F655" i="25"/>
  <c r="E655" i="25"/>
  <c r="D655" i="25"/>
  <c r="M654" i="25"/>
  <c r="D654" i="25"/>
  <c r="L654" i="25"/>
  <c r="K654" i="25"/>
  <c r="J654" i="25"/>
  <c r="I654" i="25"/>
  <c r="G654" i="25"/>
  <c r="F654" i="25"/>
  <c r="E654" i="25"/>
  <c r="M653" i="25"/>
  <c r="L653" i="25"/>
  <c r="K653" i="25"/>
  <c r="J653" i="25"/>
  <c r="I653" i="25"/>
  <c r="G653" i="25"/>
  <c r="F653" i="25"/>
  <c r="E653" i="25"/>
  <c r="D653" i="25"/>
  <c r="M652" i="25"/>
  <c r="D652" i="25"/>
  <c r="L652" i="25"/>
  <c r="K652" i="25"/>
  <c r="J652" i="25"/>
  <c r="I652" i="25"/>
  <c r="G652" i="25"/>
  <c r="F652" i="25"/>
  <c r="E652" i="25"/>
  <c r="M651" i="25"/>
  <c r="L651" i="25"/>
  <c r="K651" i="25"/>
  <c r="J651" i="25"/>
  <c r="I651" i="25"/>
  <c r="G651" i="25"/>
  <c r="F651" i="25"/>
  <c r="E651" i="25"/>
  <c r="D651" i="25"/>
  <c r="D650" i="25"/>
  <c r="N650" i="25" s="1"/>
  <c r="M650" i="25"/>
  <c r="L650" i="25"/>
  <c r="K650" i="25"/>
  <c r="J650" i="25"/>
  <c r="I650" i="25"/>
  <c r="G650" i="25"/>
  <c r="F650" i="25"/>
  <c r="E650" i="25"/>
  <c r="M649" i="25"/>
  <c r="L649" i="25"/>
  <c r="K649" i="25"/>
  <c r="J649" i="25"/>
  <c r="I649" i="25"/>
  <c r="G649" i="25"/>
  <c r="F649" i="25"/>
  <c r="E649" i="25"/>
  <c r="D649" i="25"/>
  <c r="M648" i="25"/>
  <c r="L648" i="25"/>
  <c r="K648" i="25"/>
  <c r="J648" i="25"/>
  <c r="I648" i="25"/>
  <c r="G648" i="25"/>
  <c r="F648" i="25"/>
  <c r="E648" i="25"/>
  <c r="D648" i="25"/>
  <c r="M647" i="25"/>
  <c r="D647" i="25"/>
  <c r="L647" i="25"/>
  <c r="K647" i="25"/>
  <c r="J647" i="25"/>
  <c r="I647" i="25"/>
  <c r="G647" i="25"/>
  <c r="F647" i="25"/>
  <c r="E647" i="25"/>
  <c r="M646" i="25"/>
  <c r="L646" i="25"/>
  <c r="K646" i="25"/>
  <c r="J646" i="25"/>
  <c r="I646" i="25"/>
  <c r="G646" i="25"/>
  <c r="F646" i="25"/>
  <c r="E646" i="25"/>
  <c r="D646" i="25"/>
  <c r="M645" i="25"/>
  <c r="L645" i="25"/>
  <c r="K645" i="25"/>
  <c r="J645" i="25"/>
  <c r="I645" i="25"/>
  <c r="G645" i="25"/>
  <c r="F645" i="25"/>
  <c r="E645" i="25"/>
  <c r="D645" i="25"/>
  <c r="M644" i="25"/>
  <c r="D644" i="25"/>
  <c r="L644" i="25"/>
  <c r="K644" i="25"/>
  <c r="J644" i="25"/>
  <c r="I644" i="25"/>
  <c r="G644" i="25"/>
  <c r="F644" i="25"/>
  <c r="E644" i="25"/>
  <c r="M643" i="25"/>
  <c r="D643" i="25"/>
  <c r="L643" i="25"/>
  <c r="K643" i="25"/>
  <c r="J643" i="25"/>
  <c r="I643" i="25"/>
  <c r="G643" i="25"/>
  <c r="F643" i="25"/>
  <c r="E643" i="25"/>
  <c r="M642" i="25"/>
  <c r="L642" i="25"/>
  <c r="K642" i="25"/>
  <c r="J642" i="25"/>
  <c r="I642" i="25"/>
  <c r="G642" i="25"/>
  <c r="F642" i="25"/>
  <c r="E642" i="25"/>
  <c r="D642" i="25"/>
  <c r="M641" i="25"/>
  <c r="D641" i="25"/>
  <c r="L641" i="25"/>
  <c r="K641" i="25"/>
  <c r="J641" i="25"/>
  <c r="I641" i="25"/>
  <c r="G641" i="25"/>
  <c r="F641" i="25"/>
  <c r="E641" i="25"/>
  <c r="M640" i="25"/>
  <c r="D640" i="25"/>
  <c r="L640" i="25"/>
  <c r="K640" i="25"/>
  <c r="J640" i="25"/>
  <c r="I640" i="25"/>
  <c r="G640" i="25"/>
  <c r="F640" i="25"/>
  <c r="E640" i="25"/>
  <c r="M639" i="25"/>
  <c r="L639" i="25"/>
  <c r="K639" i="25"/>
  <c r="J639" i="25"/>
  <c r="I639" i="25"/>
  <c r="G639" i="25"/>
  <c r="F639" i="25"/>
  <c r="E639" i="25"/>
  <c r="D639" i="25"/>
  <c r="N639" i="25" s="1"/>
  <c r="D638" i="25"/>
  <c r="M638" i="25"/>
  <c r="L638" i="25"/>
  <c r="K638" i="25"/>
  <c r="J638" i="25"/>
  <c r="I638" i="25"/>
  <c r="G638" i="25"/>
  <c r="F638" i="25"/>
  <c r="E638" i="25"/>
  <c r="M637" i="25"/>
  <c r="L637" i="25"/>
  <c r="K637" i="25"/>
  <c r="J637" i="25"/>
  <c r="I637" i="25"/>
  <c r="G637" i="25"/>
  <c r="F637" i="25"/>
  <c r="E637" i="25"/>
  <c r="D637" i="25"/>
  <c r="M636" i="25"/>
  <c r="L636" i="25"/>
  <c r="K636" i="25"/>
  <c r="J636" i="25"/>
  <c r="I636" i="25"/>
  <c r="G636" i="25"/>
  <c r="F636" i="25"/>
  <c r="E636" i="25"/>
  <c r="D636" i="25"/>
  <c r="M635" i="25"/>
  <c r="D635" i="25"/>
  <c r="L635" i="25"/>
  <c r="K635" i="25"/>
  <c r="J635" i="25"/>
  <c r="I635" i="25"/>
  <c r="G635" i="25"/>
  <c r="F635" i="25"/>
  <c r="E635" i="25"/>
  <c r="M634" i="25"/>
  <c r="N634" i="25" s="1"/>
  <c r="D634" i="25"/>
  <c r="L634" i="25"/>
  <c r="K634" i="25"/>
  <c r="J634" i="25"/>
  <c r="I634" i="25"/>
  <c r="G634" i="25"/>
  <c r="F634" i="25"/>
  <c r="E634" i="25"/>
  <c r="M633" i="25"/>
  <c r="L633" i="25"/>
  <c r="K633" i="25"/>
  <c r="J633" i="25"/>
  <c r="I633" i="25"/>
  <c r="G633" i="25"/>
  <c r="F633" i="25"/>
  <c r="E633" i="25"/>
  <c r="D633" i="25"/>
  <c r="M632" i="25"/>
  <c r="D632" i="25"/>
  <c r="L632" i="25"/>
  <c r="K632" i="25"/>
  <c r="J632" i="25"/>
  <c r="I632" i="25"/>
  <c r="G632" i="25"/>
  <c r="F632" i="25"/>
  <c r="E632" i="25"/>
  <c r="M631" i="25"/>
  <c r="D631" i="25"/>
  <c r="L631" i="25"/>
  <c r="K631" i="25"/>
  <c r="J631" i="25"/>
  <c r="I631" i="25"/>
  <c r="G631" i="25"/>
  <c r="F631" i="25"/>
  <c r="E631" i="25"/>
  <c r="M630" i="25"/>
  <c r="D630" i="25"/>
  <c r="L630" i="25"/>
  <c r="K630" i="25"/>
  <c r="J630" i="25"/>
  <c r="I630" i="25"/>
  <c r="G630" i="25"/>
  <c r="F630" i="25"/>
  <c r="E630" i="25"/>
  <c r="M629" i="25"/>
  <c r="L629" i="25"/>
  <c r="K629" i="25"/>
  <c r="J629" i="25"/>
  <c r="I629" i="25"/>
  <c r="G629" i="25"/>
  <c r="F629" i="25"/>
  <c r="E629" i="25"/>
  <c r="D629" i="25"/>
  <c r="M628" i="25"/>
  <c r="L628" i="25"/>
  <c r="K628" i="25"/>
  <c r="J628" i="25"/>
  <c r="I628" i="25"/>
  <c r="G628" i="25"/>
  <c r="F628" i="25"/>
  <c r="E628" i="25"/>
  <c r="D628" i="25"/>
  <c r="M627" i="25"/>
  <c r="L627" i="25"/>
  <c r="K627" i="25"/>
  <c r="J627" i="25"/>
  <c r="I627" i="25"/>
  <c r="G627" i="25"/>
  <c r="F627" i="25"/>
  <c r="E627" i="25"/>
  <c r="D627" i="25"/>
  <c r="M626" i="25"/>
  <c r="D626" i="25"/>
  <c r="L626" i="25"/>
  <c r="K626" i="25"/>
  <c r="J626" i="25"/>
  <c r="I626" i="25"/>
  <c r="G626" i="25"/>
  <c r="F626" i="25"/>
  <c r="E626" i="25"/>
  <c r="M625" i="25"/>
  <c r="L625" i="25"/>
  <c r="K625" i="25"/>
  <c r="J625" i="25"/>
  <c r="I625" i="25"/>
  <c r="G625" i="25"/>
  <c r="F625" i="25"/>
  <c r="E625" i="25"/>
  <c r="D625" i="25"/>
  <c r="M624" i="25"/>
  <c r="D624" i="25"/>
  <c r="L624" i="25"/>
  <c r="K624" i="25"/>
  <c r="J624" i="25"/>
  <c r="I624" i="25"/>
  <c r="G624" i="25"/>
  <c r="F624" i="25"/>
  <c r="E624" i="25"/>
  <c r="M623" i="25"/>
  <c r="D623" i="25"/>
  <c r="L623" i="25"/>
  <c r="K623" i="25"/>
  <c r="J623" i="25"/>
  <c r="I623" i="25"/>
  <c r="G623" i="25"/>
  <c r="F623" i="25"/>
  <c r="E623" i="25"/>
  <c r="M622" i="25"/>
  <c r="L622" i="25"/>
  <c r="K622" i="25"/>
  <c r="J622" i="25"/>
  <c r="I622" i="25"/>
  <c r="G622" i="25"/>
  <c r="F622" i="25"/>
  <c r="E622" i="25"/>
  <c r="D622" i="25"/>
  <c r="M621" i="25"/>
  <c r="D621" i="25"/>
  <c r="L621" i="25"/>
  <c r="K621" i="25"/>
  <c r="J621" i="25"/>
  <c r="I621" i="25"/>
  <c r="G621" i="25"/>
  <c r="F621" i="25"/>
  <c r="E621" i="25"/>
  <c r="M620" i="25"/>
  <c r="L620" i="25"/>
  <c r="K620" i="25"/>
  <c r="J620" i="25"/>
  <c r="I620" i="25"/>
  <c r="G620" i="25"/>
  <c r="F620" i="25"/>
  <c r="E620" i="25"/>
  <c r="D620" i="25"/>
  <c r="M619" i="25"/>
  <c r="L619" i="25"/>
  <c r="K619" i="25"/>
  <c r="J619" i="25"/>
  <c r="I619" i="25"/>
  <c r="G619" i="25"/>
  <c r="F619" i="25"/>
  <c r="E619" i="25"/>
  <c r="D619" i="25"/>
  <c r="M618" i="25"/>
  <c r="N618" i="25" s="1"/>
  <c r="D618" i="25"/>
  <c r="L618" i="25"/>
  <c r="K618" i="25"/>
  <c r="J618" i="25"/>
  <c r="I618" i="25"/>
  <c r="G618" i="25"/>
  <c r="F618" i="25"/>
  <c r="E618" i="25"/>
  <c r="M617" i="25"/>
  <c r="L617" i="25"/>
  <c r="K617" i="25"/>
  <c r="J617" i="25"/>
  <c r="I617" i="25"/>
  <c r="G617" i="25"/>
  <c r="F617" i="25"/>
  <c r="E617" i="25"/>
  <c r="D617" i="25"/>
  <c r="M616" i="25"/>
  <c r="D616" i="25"/>
  <c r="L616" i="25"/>
  <c r="K616" i="25"/>
  <c r="J616" i="25"/>
  <c r="I616" i="25"/>
  <c r="G616" i="25"/>
  <c r="F616" i="25"/>
  <c r="E616" i="25"/>
  <c r="M615" i="25"/>
  <c r="D615" i="25"/>
  <c r="L615" i="25"/>
  <c r="K615" i="25"/>
  <c r="J615" i="25"/>
  <c r="I615" i="25"/>
  <c r="G615" i="25"/>
  <c r="F615" i="25"/>
  <c r="E615" i="25"/>
  <c r="M614" i="25"/>
  <c r="L614" i="25"/>
  <c r="K614" i="25"/>
  <c r="J614" i="25"/>
  <c r="I614" i="25"/>
  <c r="G614" i="25"/>
  <c r="F614" i="25"/>
  <c r="E614" i="25"/>
  <c r="D614" i="25"/>
  <c r="M613" i="25"/>
  <c r="L613" i="25"/>
  <c r="K613" i="25"/>
  <c r="J613" i="25"/>
  <c r="I613" i="25"/>
  <c r="G613" i="25"/>
  <c r="F613" i="25"/>
  <c r="E613" i="25"/>
  <c r="D613" i="25"/>
  <c r="M612" i="25"/>
  <c r="D612" i="25"/>
  <c r="L612" i="25"/>
  <c r="K612" i="25"/>
  <c r="J612" i="25"/>
  <c r="I612" i="25"/>
  <c r="G612" i="25"/>
  <c r="F612" i="25"/>
  <c r="E612" i="25"/>
  <c r="M611" i="25"/>
  <c r="L611" i="25"/>
  <c r="K611" i="25"/>
  <c r="J611" i="25"/>
  <c r="I611" i="25"/>
  <c r="G611" i="25"/>
  <c r="F611" i="25"/>
  <c r="E611" i="25"/>
  <c r="D611" i="25"/>
  <c r="M610" i="25"/>
  <c r="N610" i="25" s="1"/>
  <c r="L610" i="25"/>
  <c r="K610" i="25"/>
  <c r="J610" i="25"/>
  <c r="I610" i="25"/>
  <c r="G610" i="25"/>
  <c r="F610" i="25"/>
  <c r="E610" i="25"/>
  <c r="D610" i="25"/>
  <c r="D609" i="25"/>
  <c r="M609" i="25"/>
  <c r="L609" i="25"/>
  <c r="K609" i="25"/>
  <c r="J609" i="25"/>
  <c r="I609" i="25"/>
  <c r="G609" i="25"/>
  <c r="F609" i="25"/>
  <c r="E609" i="25"/>
  <c r="M608" i="25"/>
  <c r="D608" i="25"/>
  <c r="L608" i="25"/>
  <c r="K608" i="25"/>
  <c r="J608" i="25"/>
  <c r="I608" i="25"/>
  <c r="G608" i="25"/>
  <c r="F608" i="25"/>
  <c r="E608" i="25"/>
  <c r="M607" i="25"/>
  <c r="L607" i="25"/>
  <c r="K607" i="25"/>
  <c r="J607" i="25"/>
  <c r="I607" i="25"/>
  <c r="G607" i="25"/>
  <c r="F607" i="25"/>
  <c r="E607" i="25"/>
  <c r="D607" i="25"/>
  <c r="M606" i="25"/>
  <c r="D606" i="25"/>
  <c r="L606" i="25"/>
  <c r="K606" i="25"/>
  <c r="J606" i="25"/>
  <c r="I606" i="25"/>
  <c r="G606" i="25"/>
  <c r="F606" i="25"/>
  <c r="E606" i="25"/>
  <c r="M605" i="25"/>
  <c r="D605" i="25"/>
  <c r="L605" i="25"/>
  <c r="K605" i="25"/>
  <c r="J605" i="25"/>
  <c r="I605" i="25"/>
  <c r="G605" i="25"/>
  <c r="F605" i="25"/>
  <c r="E605" i="25"/>
  <c r="M604" i="25"/>
  <c r="D604" i="25"/>
  <c r="L604" i="25"/>
  <c r="K604" i="25"/>
  <c r="J604" i="25"/>
  <c r="I604" i="25"/>
  <c r="G604" i="25"/>
  <c r="F604" i="25"/>
  <c r="E604" i="25"/>
  <c r="M603" i="25"/>
  <c r="D603" i="25"/>
  <c r="L603" i="25"/>
  <c r="K603" i="25"/>
  <c r="J603" i="25"/>
  <c r="I603" i="25"/>
  <c r="G603" i="25"/>
  <c r="F603" i="25"/>
  <c r="E603" i="25"/>
  <c r="M602" i="25"/>
  <c r="D602" i="25"/>
  <c r="L602" i="25"/>
  <c r="K602" i="25"/>
  <c r="J602" i="25"/>
  <c r="I602" i="25"/>
  <c r="G602" i="25"/>
  <c r="F602" i="25"/>
  <c r="E602" i="25"/>
  <c r="M601" i="25"/>
  <c r="L601" i="25"/>
  <c r="K601" i="25"/>
  <c r="J601" i="25"/>
  <c r="I601" i="25"/>
  <c r="G601" i="25"/>
  <c r="F601" i="25"/>
  <c r="E601" i="25"/>
  <c r="D601" i="25"/>
  <c r="M600" i="25"/>
  <c r="D600" i="25"/>
  <c r="L600" i="25"/>
  <c r="K600" i="25"/>
  <c r="J600" i="25"/>
  <c r="I600" i="25"/>
  <c r="G600" i="25"/>
  <c r="F600" i="25"/>
  <c r="E600" i="25"/>
  <c r="M599" i="25"/>
  <c r="D599" i="25"/>
  <c r="N599" i="25" s="1"/>
  <c r="L599" i="25"/>
  <c r="K599" i="25"/>
  <c r="J599" i="25"/>
  <c r="I599" i="25"/>
  <c r="G599" i="25"/>
  <c r="F599" i="25"/>
  <c r="E599" i="25"/>
  <c r="M598" i="25"/>
  <c r="L598" i="25"/>
  <c r="K598" i="25"/>
  <c r="J598" i="25"/>
  <c r="I598" i="25"/>
  <c r="G598" i="25"/>
  <c r="F598" i="25"/>
  <c r="E598" i="25"/>
  <c r="D598" i="25"/>
  <c r="D597" i="25"/>
  <c r="M597" i="25"/>
  <c r="L597" i="25"/>
  <c r="K597" i="25"/>
  <c r="J597" i="25"/>
  <c r="I597" i="25"/>
  <c r="G597" i="25"/>
  <c r="F597" i="25"/>
  <c r="E597" i="25"/>
  <c r="M596" i="25"/>
  <c r="L596" i="25"/>
  <c r="K596" i="25"/>
  <c r="J596" i="25"/>
  <c r="I596" i="25"/>
  <c r="G596" i="25"/>
  <c r="F596" i="25"/>
  <c r="E596" i="25"/>
  <c r="D596" i="25"/>
  <c r="M595" i="25"/>
  <c r="L595" i="25"/>
  <c r="K595" i="25"/>
  <c r="J595" i="25"/>
  <c r="I595" i="25"/>
  <c r="G595" i="25"/>
  <c r="F595" i="25"/>
  <c r="E595" i="25"/>
  <c r="D595" i="25"/>
  <c r="M594" i="25"/>
  <c r="D594" i="25"/>
  <c r="L594" i="25"/>
  <c r="K594" i="25"/>
  <c r="J594" i="25"/>
  <c r="I594" i="25"/>
  <c r="G594" i="25"/>
  <c r="F594" i="25"/>
  <c r="E594" i="25"/>
  <c r="M593" i="25"/>
  <c r="L593" i="25"/>
  <c r="K593" i="25"/>
  <c r="J593" i="25"/>
  <c r="I593" i="25"/>
  <c r="G593" i="25"/>
  <c r="F593" i="25"/>
  <c r="E593" i="25"/>
  <c r="D593" i="25"/>
  <c r="M592" i="25"/>
  <c r="L592" i="25"/>
  <c r="K592" i="25"/>
  <c r="J592" i="25"/>
  <c r="I592" i="25"/>
  <c r="G592" i="25"/>
  <c r="F592" i="25"/>
  <c r="E592" i="25"/>
  <c r="D592" i="25"/>
  <c r="M591" i="25"/>
  <c r="D591" i="25"/>
  <c r="L591" i="25"/>
  <c r="K591" i="25"/>
  <c r="J591" i="25"/>
  <c r="I591" i="25"/>
  <c r="G591" i="25"/>
  <c r="F591" i="25"/>
  <c r="E591" i="25"/>
  <c r="M590" i="25"/>
  <c r="D590" i="25"/>
  <c r="L590" i="25"/>
  <c r="K590" i="25"/>
  <c r="J590" i="25"/>
  <c r="I590" i="25"/>
  <c r="G590" i="25"/>
  <c r="F590" i="25"/>
  <c r="E590" i="25"/>
  <c r="M589" i="25"/>
  <c r="D589" i="25"/>
  <c r="L589" i="25"/>
  <c r="K589" i="25"/>
  <c r="J589" i="25"/>
  <c r="I589" i="25"/>
  <c r="G589" i="25"/>
  <c r="F589" i="25"/>
  <c r="E589" i="25"/>
  <c r="M588" i="25"/>
  <c r="D588" i="25"/>
  <c r="L588" i="25"/>
  <c r="K588" i="25"/>
  <c r="J588" i="25"/>
  <c r="I588" i="25"/>
  <c r="G588" i="25"/>
  <c r="F588" i="25"/>
  <c r="E588" i="25"/>
  <c r="M587" i="25"/>
  <c r="D587" i="25"/>
  <c r="L587" i="25"/>
  <c r="K587" i="25"/>
  <c r="J587" i="25"/>
  <c r="I587" i="25"/>
  <c r="G587" i="25"/>
  <c r="F587" i="25"/>
  <c r="E587" i="25"/>
  <c r="M586" i="25"/>
  <c r="L586" i="25"/>
  <c r="K586" i="25"/>
  <c r="J586" i="25"/>
  <c r="I586" i="25"/>
  <c r="G586" i="25"/>
  <c r="F586" i="25"/>
  <c r="E586" i="25"/>
  <c r="D586" i="25"/>
  <c r="D585" i="25"/>
  <c r="M585" i="25"/>
  <c r="L585" i="25"/>
  <c r="K585" i="25"/>
  <c r="J585" i="25"/>
  <c r="I585" i="25"/>
  <c r="G585" i="25"/>
  <c r="F585" i="25"/>
  <c r="E585" i="25"/>
  <c r="M584" i="25"/>
  <c r="L584" i="25"/>
  <c r="K584" i="25"/>
  <c r="J584" i="25"/>
  <c r="I584" i="25"/>
  <c r="G584" i="25"/>
  <c r="F584" i="25"/>
  <c r="E584" i="25"/>
  <c r="D584" i="25"/>
  <c r="M583" i="25"/>
  <c r="D583" i="25"/>
  <c r="L583" i="25"/>
  <c r="K583" i="25"/>
  <c r="J583" i="25"/>
  <c r="I583" i="25"/>
  <c r="G583" i="25"/>
  <c r="F583" i="25"/>
  <c r="E583" i="25"/>
  <c r="M582" i="25"/>
  <c r="D582" i="25"/>
  <c r="L582" i="25"/>
  <c r="K582" i="25"/>
  <c r="J582" i="25"/>
  <c r="I582" i="25"/>
  <c r="G582" i="25"/>
  <c r="F582" i="25"/>
  <c r="E582" i="25"/>
  <c r="M581" i="25"/>
  <c r="D581" i="25"/>
  <c r="L581" i="25"/>
  <c r="K581" i="25"/>
  <c r="J581" i="25"/>
  <c r="I581" i="25"/>
  <c r="G581" i="25"/>
  <c r="F581" i="25"/>
  <c r="E581" i="25"/>
  <c r="M580" i="25"/>
  <c r="L580" i="25"/>
  <c r="K580" i="25"/>
  <c r="J580" i="25"/>
  <c r="I580" i="25"/>
  <c r="G580" i="25"/>
  <c r="F580" i="25"/>
  <c r="E580" i="25"/>
  <c r="D580" i="25"/>
  <c r="M579" i="25"/>
  <c r="D579" i="25"/>
  <c r="L579" i="25"/>
  <c r="K579" i="25"/>
  <c r="J579" i="25"/>
  <c r="I579" i="25"/>
  <c r="G579" i="25"/>
  <c r="F579" i="25"/>
  <c r="E579" i="25"/>
  <c r="M578" i="25"/>
  <c r="N578" i="25" s="1"/>
  <c r="L578" i="25"/>
  <c r="K578" i="25"/>
  <c r="J578" i="25"/>
  <c r="I578" i="25"/>
  <c r="G578" i="25"/>
  <c r="F578" i="25"/>
  <c r="E578" i="25"/>
  <c r="D578" i="25"/>
  <c r="M577" i="25"/>
  <c r="D577" i="25"/>
  <c r="L577" i="25"/>
  <c r="K577" i="25"/>
  <c r="J577" i="25"/>
  <c r="I577" i="25"/>
  <c r="G577" i="25"/>
  <c r="F577" i="25"/>
  <c r="E577" i="25"/>
  <c r="M576" i="25"/>
  <c r="D576" i="25"/>
  <c r="L576" i="25"/>
  <c r="K576" i="25"/>
  <c r="J576" i="25"/>
  <c r="I576" i="25"/>
  <c r="G576" i="25"/>
  <c r="F576" i="25"/>
  <c r="E576" i="25"/>
  <c r="M575" i="25"/>
  <c r="D575" i="25"/>
  <c r="L575" i="25"/>
  <c r="K575" i="25"/>
  <c r="J575" i="25"/>
  <c r="I575" i="25"/>
  <c r="G575" i="25"/>
  <c r="F575" i="25"/>
  <c r="E575" i="25"/>
  <c r="M574" i="25"/>
  <c r="D574" i="25"/>
  <c r="L574" i="25"/>
  <c r="K574" i="25"/>
  <c r="J574" i="25"/>
  <c r="I574" i="25"/>
  <c r="G574" i="25"/>
  <c r="F574" i="25"/>
  <c r="E574" i="25"/>
  <c r="D573" i="25"/>
  <c r="M573" i="25"/>
  <c r="L573" i="25"/>
  <c r="K573" i="25"/>
  <c r="J573" i="25"/>
  <c r="I573" i="25"/>
  <c r="G573" i="25"/>
  <c r="F573" i="25"/>
  <c r="E573" i="25"/>
  <c r="M572" i="25"/>
  <c r="D572" i="25"/>
  <c r="L572" i="25"/>
  <c r="K572" i="25"/>
  <c r="J572" i="25"/>
  <c r="I572" i="25"/>
  <c r="G572" i="25"/>
  <c r="F572" i="25"/>
  <c r="E572" i="25"/>
  <c r="M571" i="25"/>
  <c r="D571" i="25"/>
  <c r="L571" i="25"/>
  <c r="K571" i="25"/>
  <c r="J571" i="25"/>
  <c r="I571" i="25"/>
  <c r="G571" i="25"/>
  <c r="F571" i="25"/>
  <c r="E571" i="25"/>
  <c r="M570" i="25"/>
  <c r="D570" i="25"/>
  <c r="L570" i="25"/>
  <c r="K570" i="25"/>
  <c r="J570" i="25"/>
  <c r="I570" i="25"/>
  <c r="G570" i="25"/>
  <c r="F570" i="25"/>
  <c r="E570" i="25"/>
  <c r="M569" i="25"/>
  <c r="L569" i="25"/>
  <c r="K569" i="25"/>
  <c r="J569" i="25"/>
  <c r="I569" i="25"/>
  <c r="G569" i="25"/>
  <c r="F569" i="25"/>
  <c r="E569" i="25"/>
  <c r="D569" i="25"/>
  <c r="M568" i="25"/>
  <c r="L568" i="25"/>
  <c r="K568" i="25"/>
  <c r="J568" i="25"/>
  <c r="I568" i="25"/>
  <c r="G568" i="25"/>
  <c r="F568" i="25"/>
  <c r="E568" i="25"/>
  <c r="D568" i="25"/>
  <c r="M567" i="25"/>
  <c r="L567" i="25"/>
  <c r="K567" i="25"/>
  <c r="J567" i="25"/>
  <c r="I567" i="25"/>
  <c r="G567" i="25"/>
  <c r="F567" i="25"/>
  <c r="E567" i="25"/>
  <c r="D567" i="25"/>
  <c r="M566" i="25"/>
  <c r="L566" i="25"/>
  <c r="K566" i="25"/>
  <c r="J566" i="25"/>
  <c r="I566" i="25"/>
  <c r="G566" i="25"/>
  <c r="F566" i="25"/>
  <c r="E566" i="25"/>
  <c r="D566" i="25"/>
  <c r="M565" i="25"/>
  <c r="D565" i="25"/>
  <c r="L565" i="25"/>
  <c r="K565" i="25"/>
  <c r="J565" i="25"/>
  <c r="I565" i="25"/>
  <c r="G565" i="25"/>
  <c r="F565" i="25"/>
  <c r="E565" i="25"/>
  <c r="M564" i="25"/>
  <c r="D564" i="25"/>
  <c r="L564" i="25"/>
  <c r="K564" i="25"/>
  <c r="J564" i="25"/>
  <c r="I564" i="25"/>
  <c r="G564" i="25"/>
  <c r="F564" i="25"/>
  <c r="E564" i="25"/>
  <c r="M563" i="25"/>
  <c r="D563" i="25"/>
  <c r="L563" i="25"/>
  <c r="K563" i="25"/>
  <c r="J563" i="25"/>
  <c r="I563" i="25"/>
  <c r="G563" i="25"/>
  <c r="F563" i="25"/>
  <c r="E563" i="25"/>
  <c r="M562" i="25"/>
  <c r="L562" i="25"/>
  <c r="K562" i="25"/>
  <c r="J562" i="25"/>
  <c r="I562" i="25"/>
  <c r="G562" i="25"/>
  <c r="F562" i="25"/>
  <c r="E562" i="25"/>
  <c r="D562" i="25"/>
  <c r="D561" i="25"/>
  <c r="M561" i="25"/>
  <c r="L561" i="25"/>
  <c r="K561" i="25"/>
  <c r="J561" i="25"/>
  <c r="I561" i="25"/>
  <c r="G561" i="25"/>
  <c r="F561" i="25"/>
  <c r="E561" i="25"/>
  <c r="M560" i="25"/>
  <c r="L560" i="25"/>
  <c r="K560" i="25"/>
  <c r="J560" i="25"/>
  <c r="I560" i="25"/>
  <c r="G560" i="25"/>
  <c r="F560" i="25"/>
  <c r="E560" i="25"/>
  <c r="D560" i="25"/>
  <c r="M559" i="25"/>
  <c r="D559" i="25"/>
  <c r="L559" i="25"/>
  <c r="K559" i="25"/>
  <c r="J559" i="25"/>
  <c r="I559" i="25"/>
  <c r="G559" i="25"/>
  <c r="F559" i="25"/>
  <c r="E559" i="25"/>
  <c r="M558" i="25"/>
  <c r="D558" i="25"/>
  <c r="L558" i="25"/>
  <c r="K558" i="25"/>
  <c r="J558" i="25"/>
  <c r="I558" i="25"/>
  <c r="G558" i="25"/>
  <c r="F558" i="25"/>
  <c r="E558" i="25"/>
  <c r="M557" i="25"/>
  <c r="L557" i="25"/>
  <c r="K557" i="25"/>
  <c r="J557" i="25"/>
  <c r="I557" i="25"/>
  <c r="G557" i="25"/>
  <c r="F557" i="25"/>
  <c r="E557" i="25"/>
  <c r="D557" i="25"/>
  <c r="M556" i="25"/>
  <c r="D556" i="25"/>
  <c r="L556" i="25"/>
  <c r="K556" i="25"/>
  <c r="J556" i="25"/>
  <c r="I556" i="25"/>
  <c r="G556" i="25"/>
  <c r="F556" i="25"/>
  <c r="E556" i="25"/>
  <c r="M555" i="25"/>
  <c r="D555" i="25"/>
  <c r="L555" i="25"/>
  <c r="K555" i="25"/>
  <c r="J555" i="25"/>
  <c r="I555" i="25"/>
  <c r="G555" i="25"/>
  <c r="F555" i="25"/>
  <c r="E555" i="25"/>
  <c r="M554" i="25"/>
  <c r="L554" i="25"/>
  <c r="K554" i="25"/>
  <c r="J554" i="25"/>
  <c r="I554" i="25"/>
  <c r="G554" i="25"/>
  <c r="F554" i="25"/>
  <c r="E554" i="25"/>
  <c r="D554" i="25"/>
  <c r="M553" i="25"/>
  <c r="D553" i="25"/>
  <c r="L553" i="25"/>
  <c r="K553" i="25"/>
  <c r="J553" i="25"/>
  <c r="I553" i="25"/>
  <c r="G553" i="25"/>
  <c r="F553" i="25"/>
  <c r="E553" i="25"/>
  <c r="M552" i="25"/>
  <c r="D552" i="25"/>
  <c r="L552" i="25"/>
  <c r="K552" i="25"/>
  <c r="J552" i="25"/>
  <c r="I552" i="25"/>
  <c r="G552" i="25"/>
  <c r="F552" i="25"/>
  <c r="E552" i="25"/>
  <c r="M551" i="25"/>
  <c r="L551" i="25"/>
  <c r="K551" i="25"/>
  <c r="J551" i="25"/>
  <c r="I551" i="25"/>
  <c r="G551" i="25"/>
  <c r="F551" i="25"/>
  <c r="E551" i="25"/>
  <c r="D551" i="25"/>
  <c r="M550" i="25"/>
  <c r="N550" i="25" s="1"/>
  <c r="L550" i="25"/>
  <c r="K550" i="25"/>
  <c r="J550" i="25"/>
  <c r="I550" i="25"/>
  <c r="G550" i="25"/>
  <c r="F550" i="25"/>
  <c r="E550" i="25"/>
  <c r="D550" i="25"/>
  <c r="D549" i="25"/>
  <c r="M549" i="25"/>
  <c r="L549" i="25"/>
  <c r="K549" i="25"/>
  <c r="J549" i="25"/>
  <c r="I549" i="25"/>
  <c r="G549" i="25"/>
  <c r="F549" i="25"/>
  <c r="E549" i="25"/>
  <c r="M548" i="25"/>
  <c r="L548" i="25"/>
  <c r="K548" i="25"/>
  <c r="J548" i="25"/>
  <c r="I548" i="25"/>
  <c r="G548" i="25"/>
  <c r="F548" i="25"/>
  <c r="E548" i="25"/>
  <c r="D548" i="25"/>
  <c r="M547" i="25"/>
  <c r="D547" i="25"/>
  <c r="L547" i="25"/>
  <c r="K547" i="25"/>
  <c r="J547" i="25"/>
  <c r="I547" i="25"/>
  <c r="G547" i="25"/>
  <c r="F547" i="25"/>
  <c r="E547" i="25"/>
  <c r="M546" i="25"/>
  <c r="D546" i="25"/>
  <c r="L546" i="25"/>
  <c r="K546" i="25"/>
  <c r="J546" i="25"/>
  <c r="I546" i="25"/>
  <c r="G546" i="25"/>
  <c r="F546" i="25"/>
  <c r="E546" i="25"/>
  <c r="M545" i="25"/>
  <c r="L545" i="25"/>
  <c r="K545" i="25"/>
  <c r="J545" i="25"/>
  <c r="I545" i="25"/>
  <c r="G545" i="25"/>
  <c r="F545" i="25"/>
  <c r="E545" i="25"/>
  <c r="D545" i="25"/>
  <c r="M544" i="25"/>
  <c r="L544" i="25"/>
  <c r="K544" i="25"/>
  <c r="J544" i="25"/>
  <c r="I544" i="25"/>
  <c r="G544" i="25"/>
  <c r="F544" i="25"/>
  <c r="E544" i="25"/>
  <c r="D544" i="25"/>
  <c r="M543" i="25"/>
  <c r="D543" i="25"/>
  <c r="L543" i="25"/>
  <c r="K543" i="25"/>
  <c r="J543" i="25"/>
  <c r="I543" i="25"/>
  <c r="G543" i="25"/>
  <c r="F543" i="25"/>
  <c r="E543" i="25"/>
  <c r="M542" i="25"/>
  <c r="L542" i="25"/>
  <c r="K542" i="25"/>
  <c r="J542" i="25"/>
  <c r="I542" i="25"/>
  <c r="G542" i="25"/>
  <c r="F542" i="25"/>
  <c r="E542" i="25"/>
  <c r="D542" i="25"/>
  <c r="M541" i="25"/>
  <c r="D541" i="25"/>
  <c r="L541" i="25"/>
  <c r="K541" i="25"/>
  <c r="J541" i="25"/>
  <c r="I541" i="25"/>
  <c r="G541" i="25"/>
  <c r="F541" i="25"/>
  <c r="E541" i="25"/>
  <c r="M540" i="25"/>
  <c r="D540" i="25"/>
  <c r="L540" i="25"/>
  <c r="K540" i="25"/>
  <c r="J540" i="25"/>
  <c r="I540" i="25"/>
  <c r="G540" i="25"/>
  <c r="F540" i="25"/>
  <c r="E540" i="25"/>
  <c r="M539" i="25"/>
  <c r="D539" i="25"/>
  <c r="L539" i="25"/>
  <c r="K539" i="25"/>
  <c r="J539" i="25"/>
  <c r="I539" i="25"/>
  <c r="G539" i="25"/>
  <c r="F539" i="25"/>
  <c r="E539" i="25"/>
  <c r="M538" i="25"/>
  <c r="L538" i="25"/>
  <c r="K538" i="25"/>
  <c r="J538" i="25"/>
  <c r="I538" i="25"/>
  <c r="G538" i="25"/>
  <c r="F538" i="25"/>
  <c r="E538" i="25"/>
  <c r="D538" i="25"/>
  <c r="D537" i="25"/>
  <c r="M537" i="25"/>
  <c r="L537" i="25"/>
  <c r="K537" i="25"/>
  <c r="J537" i="25"/>
  <c r="I537" i="25"/>
  <c r="G537" i="25"/>
  <c r="F537" i="25"/>
  <c r="E537" i="25"/>
  <c r="M536" i="25"/>
  <c r="L536" i="25"/>
  <c r="K536" i="25"/>
  <c r="J536" i="25"/>
  <c r="I536" i="25"/>
  <c r="G536" i="25"/>
  <c r="F536" i="25"/>
  <c r="E536" i="25"/>
  <c r="D536" i="25"/>
  <c r="M535" i="25"/>
  <c r="D535" i="25"/>
  <c r="L535" i="25"/>
  <c r="K535" i="25"/>
  <c r="J535" i="25"/>
  <c r="I535" i="25"/>
  <c r="G535" i="25"/>
  <c r="F535" i="25"/>
  <c r="E535" i="25"/>
  <c r="M534" i="25"/>
  <c r="D534" i="25"/>
  <c r="L534" i="25"/>
  <c r="K534" i="25"/>
  <c r="J534" i="25"/>
  <c r="I534" i="25"/>
  <c r="G534" i="25"/>
  <c r="F534" i="25"/>
  <c r="E534" i="25"/>
  <c r="M533" i="25"/>
  <c r="D533" i="25"/>
  <c r="L533" i="25"/>
  <c r="K533" i="25"/>
  <c r="J533" i="25"/>
  <c r="I533" i="25"/>
  <c r="G533" i="25"/>
  <c r="F533" i="25"/>
  <c r="E533" i="25"/>
  <c r="M532" i="25"/>
  <c r="L532" i="25"/>
  <c r="K532" i="25"/>
  <c r="J532" i="25"/>
  <c r="I532" i="25"/>
  <c r="G532" i="25"/>
  <c r="F532" i="25"/>
  <c r="E532" i="25"/>
  <c r="D532" i="25"/>
  <c r="M531" i="25"/>
  <c r="L531" i="25"/>
  <c r="K531" i="25"/>
  <c r="J531" i="25"/>
  <c r="I531" i="25"/>
  <c r="G531" i="25"/>
  <c r="F531" i="25"/>
  <c r="E531" i="25"/>
  <c r="D531" i="25"/>
  <c r="M530" i="25"/>
  <c r="L530" i="25"/>
  <c r="K530" i="25"/>
  <c r="J530" i="25"/>
  <c r="I530" i="25"/>
  <c r="G530" i="25"/>
  <c r="F530" i="25"/>
  <c r="E530" i="25"/>
  <c r="D530" i="25"/>
  <c r="M529" i="25"/>
  <c r="D529" i="25"/>
  <c r="L529" i="25"/>
  <c r="K529" i="25"/>
  <c r="J529" i="25"/>
  <c r="I529" i="25"/>
  <c r="G529" i="25"/>
  <c r="F529" i="25"/>
  <c r="E529" i="25"/>
  <c r="M528" i="25"/>
  <c r="D528" i="25"/>
  <c r="L528" i="25"/>
  <c r="K528" i="25"/>
  <c r="J528" i="25"/>
  <c r="I528" i="25"/>
  <c r="G528" i="25"/>
  <c r="F528" i="25"/>
  <c r="E528" i="25"/>
  <c r="M527" i="25"/>
  <c r="L527" i="25"/>
  <c r="K527" i="25"/>
  <c r="J527" i="25"/>
  <c r="I527" i="25"/>
  <c r="G527" i="25"/>
  <c r="F527" i="25"/>
  <c r="E527" i="25"/>
  <c r="D527" i="25"/>
  <c r="M526" i="25"/>
  <c r="D526" i="25"/>
  <c r="L526" i="25"/>
  <c r="K526" i="25"/>
  <c r="J526" i="25"/>
  <c r="I526" i="25"/>
  <c r="G526" i="25"/>
  <c r="F526" i="25"/>
  <c r="E526" i="25"/>
  <c r="D525" i="25"/>
  <c r="M525" i="25"/>
  <c r="L525" i="25"/>
  <c r="K525" i="25"/>
  <c r="J525" i="25"/>
  <c r="I525" i="25"/>
  <c r="G525" i="25"/>
  <c r="F525" i="25"/>
  <c r="E525" i="25"/>
  <c r="M524" i="25"/>
  <c r="L524" i="25"/>
  <c r="K524" i="25"/>
  <c r="J524" i="25"/>
  <c r="I524" i="25"/>
  <c r="G524" i="25"/>
  <c r="F524" i="25"/>
  <c r="E524" i="25"/>
  <c r="D524" i="25"/>
  <c r="M523" i="25"/>
  <c r="D523" i="25"/>
  <c r="L523" i="25"/>
  <c r="K523" i="25"/>
  <c r="J523" i="25"/>
  <c r="I523" i="25"/>
  <c r="G523" i="25"/>
  <c r="F523" i="25"/>
  <c r="E523" i="25"/>
  <c r="M522" i="25"/>
  <c r="D522" i="25"/>
  <c r="L522" i="25"/>
  <c r="K522" i="25"/>
  <c r="J522" i="25"/>
  <c r="I522" i="25"/>
  <c r="G522" i="25"/>
  <c r="F522" i="25"/>
  <c r="E522" i="25"/>
  <c r="M521" i="25"/>
  <c r="L521" i="25"/>
  <c r="K521" i="25"/>
  <c r="J521" i="25"/>
  <c r="I521" i="25"/>
  <c r="G521" i="25"/>
  <c r="F521" i="25"/>
  <c r="E521" i="25"/>
  <c r="D521" i="25"/>
  <c r="M520" i="25"/>
  <c r="L520" i="25"/>
  <c r="K520" i="25"/>
  <c r="J520" i="25"/>
  <c r="I520" i="25"/>
  <c r="G520" i="25"/>
  <c r="F520" i="25"/>
  <c r="E520" i="25"/>
  <c r="D520" i="25"/>
  <c r="M519" i="25"/>
  <c r="L519" i="25"/>
  <c r="K519" i="25"/>
  <c r="J519" i="25"/>
  <c r="I519" i="25"/>
  <c r="G519" i="25"/>
  <c r="F519" i="25"/>
  <c r="E519" i="25"/>
  <c r="D519" i="25"/>
  <c r="M518" i="25"/>
  <c r="D518" i="25"/>
  <c r="L518" i="25"/>
  <c r="K518" i="25"/>
  <c r="J518" i="25"/>
  <c r="I518" i="25"/>
  <c r="G518" i="25"/>
  <c r="F518" i="25"/>
  <c r="E518" i="25"/>
  <c r="M517" i="25"/>
  <c r="D517" i="25"/>
  <c r="L517" i="25"/>
  <c r="K517" i="25"/>
  <c r="J517" i="25"/>
  <c r="I517" i="25"/>
  <c r="G517" i="25"/>
  <c r="F517" i="25"/>
  <c r="E517" i="25"/>
  <c r="M516" i="25"/>
  <c r="D516" i="25"/>
  <c r="L516" i="25"/>
  <c r="K516" i="25"/>
  <c r="J516" i="25"/>
  <c r="I516" i="25"/>
  <c r="G516" i="25"/>
  <c r="F516" i="25"/>
  <c r="E516" i="25"/>
  <c r="M515" i="25"/>
  <c r="L515" i="25"/>
  <c r="K515" i="25"/>
  <c r="J515" i="25"/>
  <c r="I515" i="25"/>
  <c r="G515" i="25"/>
  <c r="F515" i="25"/>
  <c r="E515" i="25"/>
  <c r="D515" i="25"/>
  <c r="M514" i="25"/>
  <c r="L514" i="25"/>
  <c r="K514" i="25"/>
  <c r="J514" i="25"/>
  <c r="I514" i="25"/>
  <c r="G514" i="25"/>
  <c r="F514" i="25"/>
  <c r="E514" i="25"/>
  <c r="D514" i="25"/>
  <c r="D513" i="25"/>
  <c r="M513" i="25"/>
  <c r="L513" i="25"/>
  <c r="K513" i="25"/>
  <c r="J513" i="25"/>
  <c r="I513" i="25"/>
  <c r="G513" i="25"/>
  <c r="F513" i="25"/>
  <c r="E513" i="25"/>
  <c r="M512" i="25"/>
  <c r="L512" i="25"/>
  <c r="K512" i="25"/>
  <c r="J512" i="25"/>
  <c r="I512" i="25"/>
  <c r="G512" i="25"/>
  <c r="F512" i="25"/>
  <c r="E512" i="25"/>
  <c r="D512" i="25"/>
  <c r="M511" i="25"/>
  <c r="D511" i="25"/>
  <c r="L511" i="25"/>
  <c r="K511" i="25"/>
  <c r="J511" i="25"/>
  <c r="I511" i="25"/>
  <c r="G511" i="25"/>
  <c r="F511" i="25"/>
  <c r="E511" i="25"/>
  <c r="M510" i="25"/>
  <c r="D510" i="25"/>
  <c r="L510" i="25"/>
  <c r="K510" i="25"/>
  <c r="J510" i="25"/>
  <c r="I510" i="25"/>
  <c r="G510" i="25"/>
  <c r="F510" i="25"/>
  <c r="E510" i="25"/>
  <c r="M509" i="25"/>
  <c r="L509" i="25"/>
  <c r="K509" i="25"/>
  <c r="J509" i="25"/>
  <c r="I509" i="25"/>
  <c r="G509" i="25"/>
  <c r="F509" i="25"/>
  <c r="E509" i="25"/>
  <c r="D509" i="25"/>
  <c r="M508" i="25"/>
  <c r="D508" i="25"/>
  <c r="L508" i="25"/>
  <c r="K508" i="25"/>
  <c r="J508" i="25"/>
  <c r="I508" i="25"/>
  <c r="G508" i="25"/>
  <c r="F508" i="25"/>
  <c r="E508" i="25"/>
  <c r="M507" i="25"/>
  <c r="D507" i="25"/>
  <c r="L507" i="25"/>
  <c r="K507" i="25"/>
  <c r="J507" i="25"/>
  <c r="I507" i="25"/>
  <c r="G507" i="25"/>
  <c r="F507" i="25"/>
  <c r="E507" i="25"/>
  <c r="M506" i="25"/>
  <c r="L506" i="25"/>
  <c r="K506" i="25"/>
  <c r="J506" i="25"/>
  <c r="I506" i="25"/>
  <c r="G506" i="25"/>
  <c r="F506" i="25"/>
  <c r="E506" i="25"/>
  <c r="D506" i="25"/>
  <c r="M505" i="25"/>
  <c r="D505" i="25"/>
  <c r="L505" i="25"/>
  <c r="K505" i="25"/>
  <c r="J505" i="25"/>
  <c r="I505" i="25"/>
  <c r="G505" i="25"/>
  <c r="F505" i="25"/>
  <c r="E505" i="25"/>
  <c r="M504" i="25"/>
  <c r="D504" i="25"/>
  <c r="L504" i="25"/>
  <c r="K504" i="25"/>
  <c r="J504" i="25"/>
  <c r="I504" i="25"/>
  <c r="G504" i="25"/>
  <c r="F504" i="25"/>
  <c r="E504" i="25"/>
  <c r="M503" i="25"/>
  <c r="L503" i="25"/>
  <c r="K503" i="25"/>
  <c r="J503" i="25"/>
  <c r="I503" i="25"/>
  <c r="G503" i="25"/>
  <c r="F503" i="25"/>
  <c r="E503" i="25"/>
  <c r="D503" i="25"/>
  <c r="M502" i="25"/>
  <c r="D502" i="25"/>
  <c r="L502" i="25"/>
  <c r="K502" i="25"/>
  <c r="J502" i="25"/>
  <c r="I502" i="25"/>
  <c r="G502" i="25"/>
  <c r="F502" i="25"/>
  <c r="E502" i="25"/>
  <c r="D501" i="25"/>
  <c r="M501" i="25"/>
  <c r="L501" i="25"/>
  <c r="K501" i="25"/>
  <c r="J501" i="25"/>
  <c r="I501" i="25"/>
  <c r="G501" i="25"/>
  <c r="F501" i="25"/>
  <c r="E501" i="25"/>
  <c r="M500" i="25"/>
  <c r="L500" i="25"/>
  <c r="K500" i="25"/>
  <c r="J500" i="25"/>
  <c r="I500" i="25"/>
  <c r="G500" i="25"/>
  <c r="F500" i="25"/>
  <c r="E500" i="25"/>
  <c r="D500" i="25"/>
  <c r="M499" i="25"/>
  <c r="D499" i="25"/>
  <c r="L499" i="25"/>
  <c r="K499" i="25"/>
  <c r="J499" i="25"/>
  <c r="I499" i="25"/>
  <c r="G499" i="25"/>
  <c r="F499" i="25"/>
  <c r="E499" i="25"/>
  <c r="M498" i="25"/>
  <c r="D498" i="25"/>
  <c r="L498" i="25"/>
  <c r="K498" i="25"/>
  <c r="J498" i="25"/>
  <c r="I498" i="25"/>
  <c r="G498" i="25"/>
  <c r="F498" i="25"/>
  <c r="E498" i="25"/>
  <c r="M497" i="25"/>
  <c r="L497" i="25"/>
  <c r="K497" i="25"/>
  <c r="J497" i="25"/>
  <c r="I497" i="25"/>
  <c r="G497" i="25"/>
  <c r="F497" i="25"/>
  <c r="E497" i="25"/>
  <c r="D497" i="25"/>
  <c r="M496" i="25"/>
  <c r="L496" i="25"/>
  <c r="K496" i="25"/>
  <c r="J496" i="25"/>
  <c r="I496" i="25"/>
  <c r="G496" i="25"/>
  <c r="F496" i="25"/>
  <c r="E496" i="25"/>
  <c r="D496" i="25"/>
  <c r="M495" i="25"/>
  <c r="D495" i="25"/>
  <c r="L495" i="25"/>
  <c r="K495" i="25"/>
  <c r="J495" i="25"/>
  <c r="I495" i="25"/>
  <c r="G495" i="25"/>
  <c r="F495" i="25"/>
  <c r="E495" i="25"/>
  <c r="M494" i="25"/>
  <c r="L494" i="25"/>
  <c r="K494" i="25"/>
  <c r="J494" i="25"/>
  <c r="I494" i="25"/>
  <c r="G494" i="25"/>
  <c r="F494" i="25"/>
  <c r="E494" i="25"/>
  <c r="D494" i="25"/>
  <c r="M493" i="25"/>
  <c r="D493" i="25"/>
  <c r="L493" i="25"/>
  <c r="K493" i="25"/>
  <c r="J493" i="25"/>
  <c r="I493" i="25"/>
  <c r="G493" i="25"/>
  <c r="F493" i="25"/>
  <c r="E493" i="25"/>
  <c r="M492" i="25"/>
  <c r="D492" i="25"/>
  <c r="L492" i="25"/>
  <c r="K492" i="25"/>
  <c r="J492" i="25"/>
  <c r="I492" i="25"/>
  <c r="G492" i="25"/>
  <c r="F492" i="25"/>
  <c r="E492" i="25"/>
  <c r="M491" i="25"/>
  <c r="L491" i="25"/>
  <c r="K491" i="25"/>
  <c r="J491" i="25"/>
  <c r="I491" i="25"/>
  <c r="G491" i="25"/>
  <c r="F491" i="25"/>
  <c r="E491" i="25"/>
  <c r="D491" i="25"/>
  <c r="M490" i="25"/>
  <c r="L490" i="25"/>
  <c r="K490" i="25"/>
  <c r="J490" i="25"/>
  <c r="I490" i="25"/>
  <c r="G490" i="25"/>
  <c r="F490" i="25"/>
  <c r="E490" i="25"/>
  <c r="D490" i="25"/>
  <c r="D489" i="25"/>
  <c r="M489" i="25"/>
  <c r="L489" i="25"/>
  <c r="K489" i="25"/>
  <c r="J489" i="25"/>
  <c r="I489" i="25"/>
  <c r="G489" i="25"/>
  <c r="F489" i="25"/>
  <c r="E489" i="25"/>
  <c r="M488" i="25"/>
  <c r="L488" i="25"/>
  <c r="K488" i="25"/>
  <c r="J488" i="25"/>
  <c r="I488" i="25"/>
  <c r="G488" i="25"/>
  <c r="F488" i="25"/>
  <c r="E488" i="25"/>
  <c r="D488" i="25"/>
  <c r="M487" i="25"/>
  <c r="D487" i="25"/>
  <c r="L487" i="25"/>
  <c r="K487" i="25"/>
  <c r="J487" i="25"/>
  <c r="I487" i="25"/>
  <c r="G487" i="25"/>
  <c r="F487" i="25"/>
  <c r="E487" i="25"/>
  <c r="M486" i="25"/>
  <c r="D486" i="25"/>
  <c r="L486" i="25"/>
  <c r="K486" i="25"/>
  <c r="J486" i="25"/>
  <c r="I486" i="25"/>
  <c r="G486" i="25"/>
  <c r="F486" i="25"/>
  <c r="E486" i="25"/>
  <c r="M485" i="25"/>
  <c r="D485" i="25"/>
  <c r="L485" i="25"/>
  <c r="K485" i="25"/>
  <c r="J485" i="25"/>
  <c r="I485" i="25"/>
  <c r="G485" i="25"/>
  <c r="F485" i="25"/>
  <c r="E485" i="25"/>
  <c r="M484" i="25"/>
  <c r="L484" i="25"/>
  <c r="K484" i="25"/>
  <c r="J484" i="25"/>
  <c r="I484" i="25"/>
  <c r="G484" i="25"/>
  <c r="F484" i="25"/>
  <c r="E484" i="25"/>
  <c r="D484" i="25"/>
  <c r="M483" i="25"/>
  <c r="D483" i="25"/>
  <c r="L483" i="25"/>
  <c r="K483" i="25"/>
  <c r="J483" i="25"/>
  <c r="I483" i="25"/>
  <c r="G483" i="25"/>
  <c r="F483" i="25"/>
  <c r="E483" i="25"/>
  <c r="M482" i="25"/>
  <c r="N482" i="25" s="1"/>
  <c r="L482" i="25"/>
  <c r="K482" i="25"/>
  <c r="J482" i="25"/>
  <c r="I482" i="25"/>
  <c r="G482" i="25"/>
  <c r="F482" i="25"/>
  <c r="E482" i="25"/>
  <c r="D482" i="25"/>
  <c r="M481" i="25"/>
  <c r="D481" i="25"/>
  <c r="L481" i="25"/>
  <c r="K481" i="25"/>
  <c r="J481" i="25"/>
  <c r="I481" i="25"/>
  <c r="G481" i="25"/>
  <c r="F481" i="25"/>
  <c r="E481" i="25"/>
  <c r="M480" i="25"/>
  <c r="D480" i="25"/>
  <c r="L480" i="25"/>
  <c r="K480" i="25"/>
  <c r="J480" i="25"/>
  <c r="I480" i="25"/>
  <c r="G480" i="25"/>
  <c r="F480" i="25"/>
  <c r="E480" i="25"/>
  <c r="M479" i="25"/>
  <c r="L479" i="25"/>
  <c r="K479" i="25"/>
  <c r="J479" i="25"/>
  <c r="I479" i="25"/>
  <c r="G479" i="25"/>
  <c r="F479" i="25"/>
  <c r="E479" i="25"/>
  <c r="D479" i="25"/>
  <c r="M478" i="25"/>
  <c r="L478" i="25"/>
  <c r="K478" i="25"/>
  <c r="J478" i="25"/>
  <c r="I478" i="25"/>
  <c r="G478" i="25"/>
  <c r="F478" i="25"/>
  <c r="E478" i="25"/>
  <c r="D478" i="25"/>
  <c r="D477" i="25"/>
  <c r="M477" i="25"/>
  <c r="L477" i="25"/>
  <c r="K477" i="25"/>
  <c r="J477" i="25"/>
  <c r="I477" i="25"/>
  <c r="G477" i="25"/>
  <c r="F477" i="25"/>
  <c r="E477" i="25"/>
  <c r="M476" i="25"/>
  <c r="D476" i="25"/>
  <c r="L476" i="25"/>
  <c r="K476" i="25"/>
  <c r="J476" i="25"/>
  <c r="I476" i="25"/>
  <c r="G476" i="25"/>
  <c r="F476" i="25"/>
  <c r="E476" i="25"/>
  <c r="M475" i="25"/>
  <c r="D475" i="25"/>
  <c r="L475" i="25"/>
  <c r="K475" i="25"/>
  <c r="J475" i="25"/>
  <c r="I475" i="25"/>
  <c r="G475" i="25"/>
  <c r="F475" i="25"/>
  <c r="E475" i="25"/>
  <c r="M474" i="25"/>
  <c r="D474" i="25"/>
  <c r="L474" i="25"/>
  <c r="K474" i="25"/>
  <c r="J474" i="25"/>
  <c r="I474" i="25"/>
  <c r="G474" i="25"/>
  <c r="F474" i="25"/>
  <c r="E474" i="25"/>
  <c r="M473" i="25"/>
  <c r="L473" i="25"/>
  <c r="K473" i="25"/>
  <c r="J473" i="25"/>
  <c r="I473" i="25"/>
  <c r="G473" i="25"/>
  <c r="F473" i="25"/>
  <c r="E473" i="25"/>
  <c r="D473" i="25"/>
  <c r="M472" i="25"/>
  <c r="L472" i="25"/>
  <c r="K472" i="25"/>
  <c r="J472" i="25"/>
  <c r="I472" i="25"/>
  <c r="G472" i="25"/>
  <c r="F472" i="25"/>
  <c r="E472" i="25"/>
  <c r="D472" i="25"/>
  <c r="M471" i="25"/>
  <c r="D471" i="25"/>
  <c r="L471" i="25"/>
  <c r="K471" i="25"/>
  <c r="J471" i="25"/>
  <c r="I471" i="25"/>
  <c r="G471" i="25"/>
  <c r="F471" i="25"/>
  <c r="E471" i="25"/>
  <c r="M470" i="25"/>
  <c r="D470" i="25"/>
  <c r="L470" i="25"/>
  <c r="K470" i="25"/>
  <c r="J470" i="25"/>
  <c r="I470" i="25"/>
  <c r="G470" i="25"/>
  <c r="F470" i="25"/>
  <c r="E470" i="25"/>
  <c r="M469" i="25"/>
  <c r="D469" i="25"/>
  <c r="L469" i="25"/>
  <c r="K469" i="25"/>
  <c r="J469" i="25"/>
  <c r="I469" i="25"/>
  <c r="G469" i="25"/>
  <c r="F469" i="25"/>
  <c r="E469" i="25"/>
  <c r="M468" i="25"/>
  <c r="D468" i="25"/>
  <c r="L468" i="25"/>
  <c r="K468" i="25"/>
  <c r="J468" i="25"/>
  <c r="I468" i="25"/>
  <c r="G468" i="25"/>
  <c r="F468" i="25"/>
  <c r="E468" i="25"/>
  <c r="M467" i="25"/>
  <c r="D467" i="25"/>
  <c r="L467" i="25"/>
  <c r="K467" i="25"/>
  <c r="J467" i="25"/>
  <c r="I467" i="25"/>
  <c r="G467" i="25"/>
  <c r="F467" i="25"/>
  <c r="E467" i="25"/>
  <c r="M466" i="25"/>
  <c r="L466" i="25"/>
  <c r="K466" i="25"/>
  <c r="J466" i="25"/>
  <c r="I466" i="25"/>
  <c r="G466" i="25"/>
  <c r="F466" i="25"/>
  <c r="E466" i="25"/>
  <c r="D466" i="25"/>
  <c r="D465" i="25"/>
  <c r="M465" i="25"/>
  <c r="L465" i="25"/>
  <c r="K465" i="25"/>
  <c r="J465" i="25"/>
  <c r="I465" i="25"/>
  <c r="G465" i="25"/>
  <c r="F465" i="25"/>
  <c r="E465" i="25"/>
  <c r="M464" i="25"/>
  <c r="D464" i="25"/>
  <c r="L464" i="25"/>
  <c r="K464" i="25"/>
  <c r="J464" i="25"/>
  <c r="I464" i="25"/>
  <c r="G464" i="25"/>
  <c r="F464" i="25"/>
  <c r="E464" i="25"/>
  <c r="M463" i="25"/>
  <c r="D463" i="25"/>
  <c r="L463" i="25"/>
  <c r="K463" i="25"/>
  <c r="J463" i="25"/>
  <c r="I463" i="25"/>
  <c r="G463" i="25"/>
  <c r="F463" i="25"/>
  <c r="E463" i="25"/>
  <c r="M462" i="25"/>
  <c r="D462" i="25"/>
  <c r="L462" i="25"/>
  <c r="K462" i="25"/>
  <c r="J462" i="25"/>
  <c r="I462" i="25"/>
  <c r="G462" i="25"/>
  <c r="F462" i="25"/>
  <c r="E462" i="25"/>
  <c r="M461" i="25"/>
  <c r="D461" i="25"/>
  <c r="L461" i="25"/>
  <c r="K461" i="25"/>
  <c r="J461" i="25"/>
  <c r="I461" i="25"/>
  <c r="G461" i="25"/>
  <c r="F461" i="25"/>
  <c r="E461" i="25"/>
  <c r="M460" i="25"/>
  <c r="L460" i="25"/>
  <c r="K460" i="25"/>
  <c r="J460" i="25"/>
  <c r="I460" i="25"/>
  <c r="G460" i="25"/>
  <c r="F460" i="25"/>
  <c r="E460" i="25"/>
  <c r="D460" i="25"/>
  <c r="M459" i="25"/>
  <c r="L459" i="25"/>
  <c r="K459" i="25"/>
  <c r="J459" i="25"/>
  <c r="I459" i="25"/>
  <c r="G459" i="25"/>
  <c r="F459" i="25"/>
  <c r="E459" i="25"/>
  <c r="D459" i="25"/>
  <c r="M458" i="25"/>
  <c r="D458" i="25"/>
  <c r="L458" i="25"/>
  <c r="K458" i="25"/>
  <c r="J458" i="25"/>
  <c r="I458" i="25"/>
  <c r="G458" i="25"/>
  <c r="F458" i="25"/>
  <c r="E458" i="25"/>
  <c r="M457" i="25"/>
  <c r="D457" i="25"/>
  <c r="L457" i="25"/>
  <c r="K457" i="25"/>
  <c r="J457" i="25"/>
  <c r="I457" i="25"/>
  <c r="G457" i="25"/>
  <c r="F457" i="25"/>
  <c r="E457" i="25"/>
  <c r="M456" i="25"/>
  <c r="D456" i="25"/>
  <c r="L456" i="25"/>
  <c r="K456" i="25"/>
  <c r="J456" i="25"/>
  <c r="I456" i="25"/>
  <c r="G456" i="25"/>
  <c r="F456" i="25"/>
  <c r="E456" i="25"/>
  <c r="M455" i="25"/>
  <c r="L455" i="25"/>
  <c r="K455" i="25"/>
  <c r="J455" i="25"/>
  <c r="I455" i="25"/>
  <c r="G455" i="25"/>
  <c r="F455" i="25"/>
  <c r="E455" i="25"/>
  <c r="D455" i="25"/>
  <c r="M454" i="25"/>
  <c r="L454" i="25"/>
  <c r="K454" i="25"/>
  <c r="J454" i="25"/>
  <c r="I454" i="25"/>
  <c r="G454" i="25"/>
  <c r="F454" i="25"/>
  <c r="E454" i="25"/>
  <c r="D454" i="25"/>
  <c r="D453" i="25"/>
  <c r="M453" i="25"/>
  <c r="L453" i="25"/>
  <c r="K453" i="25"/>
  <c r="J453" i="25"/>
  <c r="I453" i="25"/>
  <c r="G453" i="25"/>
  <c r="F453" i="25"/>
  <c r="E453" i="25"/>
  <c r="M452" i="25"/>
  <c r="D452" i="25"/>
  <c r="L452" i="25"/>
  <c r="K452" i="25"/>
  <c r="J452" i="25"/>
  <c r="I452" i="25"/>
  <c r="G452" i="25"/>
  <c r="F452" i="25"/>
  <c r="E452" i="25"/>
  <c r="M451" i="25"/>
  <c r="L451" i="25"/>
  <c r="K451" i="25"/>
  <c r="J451" i="25"/>
  <c r="I451" i="25"/>
  <c r="G451" i="25"/>
  <c r="F451" i="25"/>
  <c r="E451" i="25"/>
  <c r="D451" i="25"/>
  <c r="M450" i="25"/>
  <c r="D450" i="25"/>
  <c r="L450" i="25"/>
  <c r="K450" i="25"/>
  <c r="J450" i="25"/>
  <c r="I450" i="25"/>
  <c r="G450" i="25"/>
  <c r="F450" i="25"/>
  <c r="E450" i="25"/>
  <c r="M449" i="25"/>
  <c r="D449" i="25"/>
  <c r="L449" i="25"/>
  <c r="K449" i="25"/>
  <c r="J449" i="25"/>
  <c r="I449" i="25"/>
  <c r="G449" i="25"/>
  <c r="F449" i="25"/>
  <c r="E449" i="25"/>
  <c r="M448" i="25"/>
  <c r="L448" i="25"/>
  <c r="K448" i="25"/>
  <c r="J448" i="25"/>
  <c r="I448" i="25"/>
  <c r="G448" i="25"/>
  <c r="F448" i="25"/>
  <c r="E448" i="25"/>
  <c r="D448" i="25"/>
  <c r="M447" i="25"/>
  <c r="L447" i="25"/>
  <c r="K447" i="25"/>
  <c r="J447" i="25"/>
  <c r="I447" i="25"/>
  <c r="G447" i="25"/>
  <c r="F447" i="25"/>
  <c r="E447" i="25"/>
  <c r="D447" i="25"/>
  <c r="M446" i="25"/>
  <c r="L446" i="25"/>
  <c r="K446" i="25"/>
  <c r="J446" i="25"/>
  <c r="I446" i="25"/>
  <c r="G446" i="25"/>
  <c r="F446" i="25"/>
  <c r="E446" i="25"/>
  <c r="D446" i="25"/>
  <c r="M445" i="25"/>
  <c r="D445" i="25"/>
  <c r="L445" i="25"/>
  <c r="K445" i="25"/>
  <c r="J445" i="25"/>
  <c r="I445" i="25"/>
  <c r="G445" i="25"/>
  <c r="F445" i="25"/>
  <c r="E445" i="25"/>
  <c r="M444" i="25"/>
  <c r="D444" i="25"/>
  <c r="L444" i="25"/>
  <c r="K444" i="25"/>
  <c r="J444" i="25"/>
  <c r="I444" i="25"/>
  <c r="G444" i="25"/>
  <c r="F444" i="25"/>
  <c r="E444" i="25"/>
  <c r="M443" i="25"/>
  <c r="D443" i="25"/>
  <c r="L443" i="25"/>
  <c r="K443" i="25"/>
  <c r="J443" i="25"/>
  <c r="I443" i="25"/>
  <c r="G443" i="25"/>
  <c r="F443" i="25"/>
  <c r="E443" i="25"/>
  <c r="M442" i="25"/>
  <c r="L442" i="25"/>
  <c r="K442" i="25"/>
  <c r="J442" i="25"/>
  <c r="I442" i="25"/>
  <c r="G442" i="25"/>
  <c r="F442" i="25"/>
  <c r="E442" i="25"/>
  <c r="D442" i="25"/>
  <c r="D441" i="25"/>
  <c r="M441" i="25"/>
  <c r="L441" i="25"/>
  <c r="K441" i="25"/>
  <c r="J441" i="25"/>
  <c r="I441" i="25"/>
  <c r="G441" i="25"/>
  <c r="F441" i="25"/>
  <c r="E441" i="25"/>
  <c r="M440" i="25"/>
  <c r="D440" i="25"/>
  <c r="L440" i="25"/>
  <c r="K440" i="25"/>
  <c r="J440" i="25"/>
  <c r="I440" i="25"/>
  <c r="G440" i="25"/>
  <c r="F440" i="25"/>
  <c r="E440" i="25"/>
  <c r="M439" i="25"/>
  <c r="L439" i="25"/>
  <c r="K439" i="25"/>
  <c r="J439" i="25"/>
  <c r="I439" i="25"/>
  <c r="G439" i="25"/>
  <c r="F439" i="25"/>
  <c r="E439" i="25"/>
  <c r="D439" i="25"/>
  <c r="M438" i="25"/>
  <c r="D438" i="25"/>
  <c r="L438" i="25"/>
  <c r="K438" i="25"/>
  <c r="J438" i="25"/>
  <c r="I438" i="25"/>
  <c r="G438" i="25"/>
  <c r="F438" i="25"/>
  <c r="E438" i="25"/>
  <c r="M437" i="25"/>
  <c r="D437" i="25"/>
  <c r="L437" i="25"/>
  <c r="K437" i="25"/>
  <c r="J437" i="25"/>
  <c r="I437" i="25"/>
  <c r="G437" i="25"/>
  <c r="F437" i="25"/>
  <c r="E437" i="25"/>
  <c r="M436" i="25"/>
  <c r="L436" i="25"/>
  <c r="K436" i="25"/>
  <c r="J436" i="25"/>
  <c r="I436" i="25"/>
  <c r="G436" i="25"/>
  <c r="F436" i="25"/>
  <c r="E436" i="25"/>
  <c r="D436" i="25"/>
  <c r="M435" i="25"/>
  <c r="L435" i="25"/>
  <c r="K435" i="25"/>
  <c r="J435" i="25"/>
  <c r="I435" i="25"/>
  <c r="G435" i="25"/>
  <c r="F435" i="25"/>
  <c r="E435" i="25"/>
  <c r="D435" i="25"/>
  <c r="M434" i="25"/>
  <c r="L434" i="25"/>
  <c r="K434" i="25"/>
  <c r="J434" i="25"/>
  <c r="I434" i="25"/>
  <c r="G434" i="25"/>
  <c r="F434" i="25"/>
  <c r="E434" i="25"/>
  <c r="D434" i="25"/>
  <c r="M433" i="25"/>
  <c r="D433" i="25"/>
  <c r="L433" i="25"/>
  <c r="K433" i="25"/>
  <c r="J433" i="25"/>
  <c r="I433" i="25"/>
  <c r="G433" i="25"/>
  <c r="F433" i="25"/>
  <c r="E433" i="25"/>
  <c r="M432" i="25"/>
  <c r="D432" i="25"/>
  <c r="L432" i="25"/>
  <c r="K432" i="25"/>
  <c r="J432" i="25"/>
  <c r="I432" i="25"/>
  <c r="G432" i="25"/>
  <c r="F432" i="25"/>
  <c r="E432" i="25"/>
  <c r="M431" i="25"/>
  <c r="L431" i="25"/>
  <c r="K431" i="25"/>
  <c r="J431" i="25"/>
  <c r="I431" i="25"/>
  <c r="G431" i="25"/>
  <c r="F431" i="25"/>
  <c r="E431" i="25"/>
  <c r="D431" i="25"/>
  <c r="M430" i="25"/>
  <c r="D430" i="25"/>
  <c r="L430" i="25"/>
  <c r="K430" i="25"/>
  <c r="J430" i="25"/>
  <c r="I430" i="25"/>
  <c r="G430" i="25"/>
  <c r="F430" i="25"/>
  <c r="E430" i="25"/>
  <c r="D429" i="25"/>
  <c r="M429" i="25"/>
  <c r="L429" i="25"/>
  <c r="K429" i="25"/>
  <c r="J429" i="25"/>
  <c r="I429" i="25"/>
  <c r="G429" i="25"/>
  <c r="F429" i="25"/>
  <c r="E429" i="25"/>
  <c r="M428" i="25"/>
  <c r="L428" i="25"/>
  <c r="K428" i="25"/>
  <c r="J428" i="25"/>
  <c r="I428" i="25"/>
  <c r="G428" i="25"/>
  <c r="F428" i="25"/>
  <c r="E428" i="25"/>
  <c r="D428" i="25"/>
  <c r="M427" i="25"/>
  <c r="L427" i="25"/>
  <c r="K427" i="25"/>
  <c r="J427" i="25"/>
  <c r="I427" i="25"/>
  <c r="G427" i="25"/>
  <c r="F427" i="25"/>
  <c r="E427" i="25"/>
  <c r="D427" i="25"/>
  <c r="M426" i="25"/>
  <c r="D426" i="25"/>
  <c r="L426" i="25"/>
  <c r="K426" i="25"/>
  <c r="J426" i="25"/>
  <c r="I426" i="25"/>
  <c r="G426" i="25"/>
  <c r="F426" i="25"/>
  <c r="E426" i="25"/>
  <c r="M425" i="25"/>
  <c r="D425" i="25"/>
  <c r="L425" i="25"/>
  <c r="K425" i="25"/>
  <c r="J425" i="25"/>
  <c r="I425" i="25"/>
  <c r="G425" i="25"/>
  <c r="F425" i="25"/>
  <c r="E425" i="25"/>
  <c r="M424" i="25"/>
  <c r="L424" i="25"/>
  <c r="K424" i="25"/>
  <c r="J424" i="25"/>
  <c r="I424" i="25"/>
  <c r="G424" i="25"/>
  <c r="F424" i="25"/>
  <c r="E424" i="25"/>
  <c r="D424" i="25"/>
  <c r="M423" i="25"/>
  <c r="D423" i="25"/>
  <c r="L423" i="25"/>
  <c r="K423" i="25"/>
  <c r="J423" i="25"/>
  <c r="I423" i="25"/>
  <c r="G423" i="25"/>
  <c r="F423" i="25"/>
  <c r="E423" i="25"/>
  <c r="M422" i="25"/>
  <c r="D422" i="25"/>
  <c r="L422" i="25"/>
  <c r="K422" i="25"/>
  <c r="J422" i="25"/>
  <c r="I422" i="25"/>
  <c r="G422" i="25"/>
  <c r="F422" i="25"/>
  <c r="E422" i="25"/>
  <c r="M421" i="25"/>
  <c r="D421" i="25"/>
  <c r="L421" i="25"/>
  <c r="K421" i="25"/>
  <c r="J421" i="25"/>
  <c r="I421" i="25"/>
  <c r="G421" i="25"/>
  <c r="F421" i="25"/>
  <c r="E421" i="25"/>
  <c r="M420" i="25"/>
  <c r="D420" i="25"/>
  <c r="L420" i="25"/>
  <c r="K420" i="25"/>
  <c r="J420" i="25"/>
  <c r="I420" i="25"/>
  <c r="G420" i="25"/>
  <c r="F420" i="25"/>
  <c r="E420" i="25"/>
  <c r="M419" i="25"/>
  <c r="L419" i="25"/>
  <c r="K419" i="25"/>
  <c r="J419" i="25"/>
  <c r="I419" i="25"/>
  <c r="G419" i="25"/>
  <c r="F419" i="25"/>
  <c r="E419" i="25"/>
  <c r="D419" i="25"/>
  <c r="M418" i="25"/>
  <c r="L418" i="25"/>
  <c r="K418" i="25"/>
  <c r="J418" i="25"/>
  <c r="I418" i="25"/>
  <c r="G418" i="25"/>
  <c r="F418" i="25"/>
  <c r="E418" i="25"/>
  <c r="D418" i="25"/>
  <c r="D417" i="25"/>
  <c r="M417" i="25"/>
  <c r="L417" i="25"/>
  <c r="K417" i="25"/>
  <c r="J417" i="25"/>
  <c r="I417" i="25"/>
  <c r="G417" i="25"/>
  <c r="F417" i="25"/>
  <c r="E417" i="25"/>
  <c r="M416" i="25"/>
  <c r="D416" i="25"/>
  <c r="L416" i="25"/>
  <c r="K416" i="25"/>
  <c r="J416" i="25"/>
  <c r="I416" i="25"/>
  <c r="G416" i="25"/>
  <c r="F416" i="25"/>
  <c r="E416" i="25"/>
  <c r="M415" i="25"/>
  <c r="L415" i="25"/>
  <c r="K415" i="25"/>
  <c r="J415" i="25"/>
  <c r="I415" i="25"/>
  <c r="G415" i="25"/>
  <c r="F415" i="25"/>
  <c r="E415" i="25"/>
  <c r="D415" i="25"/>
  <c r="M414" i="25"/>
  <c r="D414" i="25"/>
  <c r="L414" i="25"/>
  <c r="K414" i="25"/>
  <c r="J414" i="25"/>
  <c r="I414" i="25"/>
  <c r="G414" i="25"/>
  <c r="F414" i="25"/>
  <c r="E414" i="25"/>
  <c r="M413" i="25"/>
  <c r="D413" i="25"/>
  <c r="L413" i="25"/>
  <c r="K413" i="25"/>
  <c r="J413" i="25"/>
  <c r="I413" i="25"/>
  <c r="G413" i="25"/>
  <c r="F413" i="25"/>
  <c r="E413" i="25"/>
  <c r="M412" i="25"/>
  <c r="L412" i="25"/>
  <c r="K412" i="25"/>
  <c r="J412" i="25"/>
  <c r="I412" i="25"/>
  <c r="G412" i="25"/>
  <c r="F412" i="25"/>
  <c r="E412" i="25"/>
  <c r="D412" i="25"/>
  <c r="M411" i="25"/>
  <c r="D411" i="25"/>
  <c r="L411" i="25"/>
  <c r="K411" i="25"/>
  <c r="J411" i="25"/>
  <c r="I411" i="25"/>
  <c r="G411" i="25"/>
  <c r="F411" i="25"/>
  <c r="E411" i="25"/>
  <c r="M410" i="25"/>
  <c r="D410" i="25"/>
  <c r="L410" i="25"/>
  <c r="K410" i="25"/>
  <c r="J410" i="25"/>
  <c r="I410" i="25"/>
  <c r="G410" i="25"/>
  <c r="F410" i="25"/>
  <c r="E410" i="25"/>
  <c r="M409" i="25"/>
  <c r="D409" i="25"/>
  <c r="L409" i="25"/>
  <c r="K409" i="25"/>
  <c r="J409" i="25"/>
  <c r="I409" i="25"/>
  <c r="G409" i="25"/>
  <c r="F409" i="25"/>
  <c r="E409" i="25"/>
  <c r="M408" i="25"/>
  <c r="D408" i="25"/>
  <c r="L408" i="25"/>
  <c r="K408" i="25"/>
  <c r="J408" i="25"/>
  <c r="I408" i="25"/>
  <c r="G408" i="25"/>
  <c r="F408" i="25"/>
  <c r="E408" i="25"/>
  <c r="M407" i="25"/>
  <c r="L407" i="25"/>
  <c r="K407" i="25"/>
  <c r="J407" i="25"/>
  <c r="I407" i="25"/>
  <c r="G407" i="25"/>
  <c r="F407" i="25"/>
  <c r="E407" i="25"/>
  <c r="D407" i="25"/>
  <c r="M406" i="25"/>
  <c r="D406" i="25"/>
  <c r="L406" i="25"/>
  <c r="K406" i="25"/>
  <c r="J406" i="25"/>
  <c r="I406" i="25"/>
  <c r="G406" i="25"/>
  <c r="F406" i="25"/>
  <c r="E406" i="25"/>
  <c r="D405" i="25"/>
  <c r="M405" i="25"/>
  <c r="L405" i="25"/>
  <c r="K405" i="25"/>
  <c r="J405" i="25"/>
  <c r="I405" i="25"/>
  <c r="G405" i="25"/>
  <c r="F405" i="25"/>
  <c r="E405" i="25"/>
  <c r="M404" i="25"/>
  <c r="D404" i="25"/>
  <c r="L404" i="25"/>
  <c r="K404" i="25"/>
  <c r="J404" i="25"/>
  <c r="I404" i="25"/>
  <c r="G404" i="25"/>
  <c r="F404" i="25"/>
  <c r="E404" i="25"/>
  <c r="M403" i="25"/>
  <c r="L403" i="25"/>
  <c r="K403" i="25"/>
  <c r="J403" i="25"/>
  <c r="I403" i="25"/>
  <c r="G403" i="25"/>
  <c r="F403" i="25"/>
  <c r="E403" i="25"/>
  <c r="D403" i="25"/>
  <c r="M402" i="25"/>
  <c r="D402" i="25"/>
  <c r="L402" i="25"/>
  <c r="K402" i="25"/>
  <c r="J402" i="25"/>
  <c r="I402" i="25"/>
  <c r="G402" i="25"/>
  <c r="F402" i="25"/>
  <c r="E402" i="25"/>
  <c r="M401" i="25"/>
  <c r="L401" i="25"/>
  <c r="K401" i="25"/>
  <c r="J401" i="25"/>
  <c r="I401" i="25"/>
  <c r="G401" i="25"/>
  <c r="F401" i="25"/>
  <c r="E401" i="25"/>
  <c r="D401" i="25"/>
  <c r="L400" i="25"/>
  <c r="L399" i="25"/>
  <c r="L398" i="25"/>
  <c r="L397" i="25"/>
  <c r="L396" i="25"/>
  <c r="L395" i="25"/>
  <c r="L394" i="25"/>
  <c r="L393" i="25"/>
  <c r="L392" i="25"/>
  <c r="L391" i="25"/>
  <c r="L390" i="25"/>
  <c r="L389" i="25"/>
  <c r="L388" i="25"/>
  <c r="L387" i="25"/>
  <c r="L386" i="25"/>
  <c r="L385" i="25"/>
  <c r="L384" i="25"/>
  <c r="L383" i="25"/>
  <c r="L382" i="25"/>
  <c r="L381" i="25"/>
  <c r="L380" i="25"/>
  <c r="L379" i="25"/>
  <c r="L378" i="25"/>
  <c r="L377" i="25"/>
  <c r="L376" i="25"/>
  <c r="L375" i="25"/>
  <c r="L374" i="25"/>
  <c r="L373" i="25"/>
  <c r="L372" i="25"/>
  <c r="L371" i="25"/>
  <c r="L370" i="25"/>
  <c r="L369" i="25"/>
  <c r="L368" i="25"/>
  <c r="L367" i="25"/>
  <c r="L366" i="25"/>
  <c r="L365" i="25"/>
  <c r="L364" i="25"/>
  <c r="L363" i="25"/>
  <c r="L362" i="25"/>
  <c r="L361" i="25"/>
  <c r="L360" i="25"/>
  <c r="L359" i="25"/>
  <c r="L358" i="25"/>
  <c r="L357" i="25"/>
  <c r="L356" i="25"/>
  <c r="L355" i="25"/>
  <c r="L354" i="25"/>
  <c r="L353" i="25"/>
  <c r="L352" i="25"/>
  <c r="L351" i="25"/>
  <c r="L350" i="25"/>
  <c r="L349" i="25"/>
  <c r="L348" i="25"/>
  <c r="L347" i="25"/>
  <c r="L346" i="25"/>
  <c r="L345" i="25"/>
  <c r="L344" i="25"/>
  <c r="L343" i="25"/>
  <c r="L342" i="25"/>
  <c r="L341" i="25"/>
  <c r="L340" i="25"/>
  <c r="L339" i="25"/>
  <c r="L338" i="25"/>
  <c r="L337" i="25"/>
  <c r="L336" i="25"/>
  <c r="L335" i="25"/>
  <c r="L334" i="25"/>
  <c r="L333" i="25"/>
  <c r="L332" i="25"/>
  <c r="L331" i="25"/>
  <c r="L330" i="25"/>
  <c r="L329" i="25"/>
  <c r="L328" i="25"/>
  <c r="L327" i="25"/>
  <c r="L326" i="25"/>
  <c r="L325" i="25"/>
  <c r="L324" i="25"/>
  <c r="L323" i="25"/>
  <c r="L322" i="25"/>
  <c r="L321" i="25"/>
  <c r="L320" i="25"/>
  <c r="L319" i="25"/>
  <c r="L318" i="25"/>
  <c r="L317" i="25"/>
  <c r="L316" i="25"/>
  <c r="L315" i="25"/>
  <c r="L314" i="25"/>
  <c r="L313" i="25"/>
  <c r="L312" i="25"/>
  <c r="L311" i="25"/>
  <c r="L310" i="25"/>
  <c r="L309" i="25"/>
  <c r="L308" i="25"/>
  <c r="L307" i="25"/>
  <c r="L306" i="25"/>
  <c r="L305" i="25"/>
  <c r="L304" i="25"/>
  <c r="L303" i="25"/>
  <c r="L302" i="25"/>
  <c r="L301" i="25"/>
  <c r="L300" i="25"/>
  <c r="L299" i="25"/>
  <c r="L298" i="25"/>
  <c r="L297" i="25"/>
  <c r="L296" i="25"/>
  <c r="L295" i="25"/>
  <c r="L294" i="25"/>
  <c r="L293" i="25"/>
  <c r="L292" i="25"/>
  <c r="L291" i="25"/>
  <c r="L290" i="25"/>
  <c r="L289" i="25"/>
  <c r="L288" i="25"/>
  <c r="L287" i="25"/>
  <c r="L286" i="25"/>
  <c r="L285" i="25"/>
  <c r="L284" i="25"/>
  <c r="L283" i="25"/>
  <c r="L282" i="25"/>
  <c r="L281" i="25"/>
  <c r="L280" i="25"/>
  <c r="L279" i="25"/>
  <c r="L278" i="25"/>
  <c r="L277" i="25"/>
  <c r="L276" i="25"/>
  <c r="L275" i="25"/>
  <c r="L274" i="25"/>
  <c r="L273" i="25"/>
  <c r="L272" i="25"/>
  <c r="L271" i="25"/>
  <c r="L270" i="25"/>
  <c r="L269" i="25"/>
  <c r="L268" i="25"/>
  <c r="L267" i="25"/>
  <c r="L266" i="25"/>
  <c r="L265" i="25"/>
  <c r="L264" i="25"/>
  <c r="L263" i="25"/>
  <c r="L262" i="25"/>
  <c r="L261" i="25"/>
  <c r="L260" i="25"/>
  <c r="L259" i="25"/>
  <c r="L258" i="25"/>
  <c r="L257" i="25"/>
  <c r="L256" i="25"/>
  <c r="L255" i="25"/>
  <c r="L254" i="25"/>
  <c r="L253" i="25"/>
  <c r="L252" i="25"/>
  <c r="L251" i="25"/>
  <c r="L250" i="25"/>
  <c r="L249" i="25"/>
  <c r="L248" i="25"/>
  <c r="L247" i="25"/>
  <c r="L246" i="25"/>
  <c r="L245" i="25"/>
  <c r="L244" i="25"/>
  <c r="L243" i="25"/>
  <c r="L242" i="25"/>
  <c r="L241" i="25"/>
  <c r="L240" i="25"/>
  <c r="L239" i="25"/>
  <c r="L238" i="25"/>
  <c r="L237" i="25"/>
  <c r="L236" i="25"/>
  <c r="L235" i="25"/>
  <c r="L234" i="25"/>
  <c r="L233" i="25"/>
  <c r="L232" i="25"/>
  <c r="L231" i="25"/>
  <c r="L230" i="25"/>
  <c r="L229" i="25"/>
  <c r="L228" i="25"/>
  <c r="L227" i="25"/>
  <c r="L226" i="25"/>
  <c r="L225" i="25"/>
  <c r="L224" i="25"/>
  <c r="L223" i="25"/>
  <c r="L28" i="25"/>
  <c r="L27" i="25"/>
  <c r="L26" i="25"/>
  <c r="D26" i="25"/>
  <c r="E26" i="25" s="1"/>
  <c r="L25" i="25"/>
  <c r="D25" i="25"/>
  <c r="E25" i="25" s="1"/>
  <c r="L24" i="25"/>
  <c r="D24" i="25"/>
  <c r="E24" i="25" s="1"/>
  <c r="L23" i="25"/>
  <c r="D23" i="25"/>
  <c r="E23" i="25" s="1"/>
  <c r="L22" i="25"/>
  <c r="L21" i="25"/>
  <c r="D21" i="25"/>
  <c r="E21" i="25" s="1"/>
  <c r="L20" i="25"/>
  <c r="D20" i="25"/>
  <c r="E20" i="25" s="1"/>
  <c r="L19" i="25"/>
  <c r="D19" i="25"/>
  <c r="E19" i="25" s="1"/>
  <c r="L18" i="25"/>
  <c r="D18" i="25"/>
  <c r="E18" i="25" s="1"/>
  <c r="L17" i="25"/>
  <c r="D17" i="25"/>
  <c r="E17" i="25" s="1"/>
  <c r="L16" i="25"/>
  <c r="L15" i="25"/>
  <c r="D15" i="25"/>
  <c r="E15" i="25" s="1"/>
  <c r="L14" i="25"/>
  <c r="D14" i="25"/>
  <c r="E14" i="25" s="1"/>
  <c r="L13" i="25"/>
  <c r="D13" i="25"/>
  <c r="E13" i="25" s="1"/>
  <c r="L12" i="25"/>
  <c r="D12" i="25"/>
  <c r="E12" i="25" s="1"/>
  <c r="L11" i="25"/>
  <c r="L10" i="25"/>
  <c r="L8" i="25"/>
  <c r="D8" i="25"/>
  <c r="E8" i="25" s="1"/>
  <c r="L7" i="25"/>
  <c r="D7" i="25"/>
  <c r="E7" i="25" s="1"/>
  <c r="L6" i="25"/>
  <c r="D6" i="25"/>
  <c r="E6" i="25" s="1"/>
  <c r="L5" i="25"/>
  <c r="D5" i="25"/>
  <c r="E5" i="25" s="1"/>
  <c r="L4" i="25"/>
  <c r="L3" i="25"/>
  <c r="D3" i="25"/>
  <c r="L9" i="25"/>
  <c r="M400" i="25"/>
  <c r="N400" i="25" s="1"/>
  <c r="K400" i="25"/>
  <c r="J400" i="25"/>
  <c r="I400" i="25"/>
  <c r="G400" i="25"/>
  <c r="F400" i="25"/>
  <c r="E400" i="25"/>
  <c r="D400" i="25"/>
  <c r="M399" i="25"/>
  <c r="D399" i="25"/>
  <c r="K399" i="25"/>
  <c r="J399" i="25"/>
  <c r="I399" i="25"/>
  <c r="G399" i="25"/>
  <c r="F399" i="25"/>
  <c r="E399" i="25"/>
  <c r="M398" i="25"/>
  <c r="K398" i="25"/>
  <c r="J398" i="25"/>
  <c r="I398" i="25"/>
  <c r="G398" i="25"/>
  <c r="F398" i="25"/>
  <c r="E398" i="25"/>
  <c r="D398" i="25"/>
  <c r="M397" i="25"/>
  <c r="D397" i="25"/>
  <c r="K397" i="25"/>
  <c r="J397" i="25"/>
  <c r="I397" i="25"/>
  <c r="G397" i="25"/>
  <c r="F397" i="25"/>
  <c r="E397" i="25"/>
  <c r="M396" i="25"/>
  <c r="D396" i="25"/>
  <c r="K396" i="25"/>
  <c r="J396" i="25"/>
  <c r="I396" i="25"/>
  <c r="G396" i="25"/>
  <c r="F396" i="25"/>
  <c r="E396" i="25"/>
  <c r="M395" i="25"/>
  <c r="K395" i="25"/>
  <c r="J395" i="25"/>
  <c r="I395" i="25"/>
  <c r="G395" i="25"/>
  <c r="F395" i="25"/>
  <c r="E395" i="25"/>
  <c r="D395" i="25"/>
  <c r="M394" i="25"/>
  <c r="D394" i="25"/>
  <c r="K394" i="25"/>
  <c r="J394" i="25"/>
  <c r="I394" i="25"/>
  <c r="G394" i="25"/>
  <c r="F394" i="25"/>
  <c r="E394" i="25"/>
  <c r="M393" i="25"/>
  <c r="D393" i="25"/>
  <c r="K393" i="25"/>
  <c r="J393" i="25"/>
  <c r="I393" i="25"/>
  <c r="G393" i="25"/>
  <c r="F393" i="25"/>
  <c r="E393" i="25"/>
  <c r="M392" i="25"/>
  <c r="D392" i="25"/>
  <c r="K392" i="25"/>
  <c r="J392" i="25"/>
  <c r="I392" i="25"/>
  <c r="G392" i="25"/>
  <c r="F392" i="25"/>
  <c r="E392" i="25"/>
  <c r="M391" i="25"/>
  <c r="D391" i="25"/>
  <c r="K391" i="25"/>
  <c r="J391" i="25"/>
  <c r="I391" i="25"/>
  <c r="G391" i="25"/>
  <c r="F391" i="25"/>
  <c r="E391" i="25"/>
  <c r="M390" i="25"/>
  <c r="D390" i="25"/>
  <c r="K390" i="25"/>
  <c r="J390" i="25"/>
  <c r="I390" i="25"/>
  <c r="G390" i="25"/>
  <c r="F390" i="25"/>
  <c r="E390" i="25"/>
  <c r="M389" i="25"/>
  <c r="D389" i="25"/>
  <c r="K389" i="25"/>
  <c r="J389" i="25"/>
  <c r="I389" i="25"/>
  <c r="G389" i="25"/>
  <c r="F389" i="25"/>
  <c r="E389" i="25"/>
  <c r="M388" i="25"/>
  <c r="D388" i="25"/>
  <c r="K388" i="25"/>
  <c r="J388" i="25"/>
  <c r="I388" i="25"/>
  <c r="G388" i="25"/>
  <c r="F388" i="25"/>
  <c r="E388" i="25"/>
  <c r="M387" i="25"/>
  <c r="D387" i="25"/>
  <c r="K387" i="25"/>
  <c r="J387" i="25"/>
  <c r="I387" i="25"/>
  <c r="G387" i="25"/>
  <c r="F387" i="25"/>
  <c r="E387" i="25"/>
  <c r="M386" i="25"/>
  <c r="D386" i="25"/>
  <c r="K386" i="25"/>
  <c r="J386" i="25"/>
  <c r="I386" i="25"/>
  <c r="G386" i="25"/>
  <c r="F386" i="25"/>
  <c r="E386" i="25"/>
  <c r="M385" i="25"/>
  <c r="D385" i="25"/>
  <c r="K385" i="25"/>
  <c r="J385" i="25"/>
  <c r="I385" i="25"/>
  <c r="G385" i="25"/>
  <c r="F385" i="25"/>
  <c r="E385" i="25"/>
  <c r="M384" i="25"/>
  <c r="D384" i="25"/>
  <c r="K384" i="25"/>
  <c r="J384" i="25"/>
  <c r="I384" i="25"/>
  <c r="G384" i="25"/>
  <c r="F384" i="25"/>
  <c r="E384" i="25"/>
  <c r="M383" i="25"/>
  <c r="D383" i="25"/>
  <c r="K383" i="25"/>
  <c r="J383" i="25"/>
  <c r="I383" i="25"/>
  <c r="G383" i="25"/>
  <c r="F383" i="25"/>
  <c r="E383" i="25"/>
  <c r="M382" i="25"/>
  <c r="D382" i="25"/>
  <c r="K382" i="25"/>
  <c r="J382" i="25"/>
  <c r="I382" i="25"/>
  <c r="G382" i="25"/>
  <c r="F382" i="25"/>
  <c r="E382" i="25"/>
  <c r="M381" i="25"/>
  <c r="D381" i="25"/>
  <c r="K381" i="25"/>
  <c r="J381" i="25"/>
  <c r="I381" i="25"/>
  <c r="G381" i="25"/>
  <c r="F381" i="25"/>
  <c r="E381" i="25"/>
  <c r="M380" i="25"/>
  <c r="D380" i="25"/>
  <c r="K380" i="25"/>
  <c r="J380" i="25"/>
  <c r="I380" i="25"/>
  <c r="G380" i="25"/>
  <c r="F380" i="25"/>
  <c r="E380" i="25"/>
  <c r="M379" i="25"/>
  <c r="D379" i="25"/>
  <c r="K379" i="25"/>
  <c r="J379" i="25"/>
  <c r="I379" i="25"/>
  <c r="G379" i="25"/>
  <c r="F379" i="25"/>
  <c r="E379" i="25"/>
  <c r="M378" i="25"/>
  <c r="D378" i="25"/>
  <c r="K378" i="25"/>
  <c r="J378" i="25"/>
  <c r="I378" i="25"/>
  <c r="G378" i="25"/>
  <c r="F378" i="25"/>
  <c r="E378" i="25"/>
  <c r="M377" i="25"/>
  <c r="D377" i="25"/>
  <c r="K377" i="25"/>
  <c r="J377" i="25"/>
  <c r="I377" i="25"/>
  <c r="G377" i="25"/>
  <c r="F377" i="25"/>
  <c r="E377" i="25"/>
  <c r="M376" i="25"/>
  <c r="K376" i="25"/>
  <c r="J376" i="25"/>
  <c r="I376" i="25"/>
  <c r="G376" i="25"/>
  <c r="F376" i="25"/>
  <c r="E376" i="25"/>
  <c r="D376" i="25"/>
  <c r="M375" i="25"/>
  <c r="D375" i="25"/>
  <c r="K375" i="25"/>
  <c r="J375" i="25"/>
  <c r="I375" i="25"/>
  <c r="G375" i="25"/>
  <c r="F375" i="25"/>
  <c r="E375" i="25"/>
  <c r="M374" i="25"/>
  <c r="D374" i="25"/>
  <c r="K374" i="25"/>
  <c r="J374" i="25"/>
  <c r="I374" i="25"/>
  <c r="G374" i="25"/>
  <c r="F374" i="25"/>
  <c r="E374" i="25"/>
  <c r="M373" i="25"/>
  <c r="D373" i="25"/>
  <c r="K373" i="25"/>
  <c r="J373" i="25"/>
  <c r="I373" i="25"/>
  <c r="G373" i="25"/>
  <c r="F373" i="25"/>
  <c r="E373" i="25"/>
  <c r="M372" i="25"/>
  <c r="D372" i="25"/>
  <c r="K372" i="25"/>
  <c r="J372" i="25"/>
  <c r="I372" i="25"/>
  <c r="G372" i="25"/>
  <c r="F372" i="25"/>
  <c r="E372" i="25"/>
  <c r="D371" i="25"/>
  <c r="M371" i="25"/>
  <c r="K371" i="25"/>
  <c r="J371" i="25"/>
  <c r="I371" i="25"/>
  <c r="G371" i="25"/>
  <c r="F371" i="25"/>
  <c r="E371" i="25"/>
  <c r="M370" i="25"/>
  <c r="D370" i="25"/>
  <c r="K370" i="25"/>
  <c r="J370" i="25"/>
  <c r="I370" i="25"/>
  <c r="G370" i="25"/>
  <c r="F370" i="25"/>
  <c r="E370" i="25"/>
  <c r="M369" i="25"/>
  <c r="K369" i="25"/>
  <c r="J369" i="25"/>
  <c r="I369" i="25"/>
  <c r="G369" i="25"/>
  <c r="F369" i="25"/>
  <c r="E369" i="25"/>
  <c r="D369" i="25"/>
  <c r="M368" i="25"/>
  <c r="D368" i="25"/>
  <c r="K368" i="25"/>
  <c r="J368" i="25"/>
  <c r="I368" i="25"/>
  <c r="G368" i="25"/>
  <c r="F368" i="25"/>
  <c r="E368" i="25"/>
  <c r="M367" i="25"/>
  <c r="D367" i="25"/>
  <c r="K367" i="25"/>
  <c r="J367" i="25"/>
  <c r="I367" i="25"/>
  <c r="G367" i="25"/>
  <c r="F367" i="25"/>
  <c r="E367" i="25"/>
  <c r="M366" i="25"/>
  <c r="D366" i="25"/>
  <c r="K366" i="25"/>
  <c r="J366" i="25"/>
  <c r="I366" i="25"/>
  <c r="G366" i="25"/>
  <c r="F366" i="25"/>
  <c r="E366" i="25"/>
  <c r="M365" i="25"/>
  <c r="D365" i="25"/>
  <c r="K365" i="25"/>
  <c r="J365" i="25"/>
  <c r="I365" i="25"/>
  <c r="G365" i="25"/>
  <c r="F365" i="25"/>
  <c r="E365" i="25"/>
  <c r="M364" i="25"/>
  <c r="D364" i="25"/>
  <c r="K364" i="25"/>
  <c r="J364" i="25"/>
  <c r="I364" i="25"/>
  <c r="G364" i="25"/>
  <c r="F364" i="25"/>
  <c r="E364" i="25"/>
  <c r="M363" i="25"/>
  <c r="D363" i="25"/>
  <c r="K363" i="25"/>
  <c r="J363" i="25"/>
  <c r="I363" i="25"/>
  <c r="G363" i="25"/>
  <c r="F363" i="25"/>
  <c r="E363" i="25"/>
  <c r="M362" i="25"/>
  <c r="K362" i="25"/>
  <c r="J362" i="25"/>
  <c r="I362" i="25"/>
  <c r="G362" i="25"/>
  <c r="F362" i="25"/>
  <c r="E362" i="25"/>
  <c r="D362" i="25"/>
  <c r="M361" i="25"/>
  <c r="K361" i="25"/>
  <c r="J361" i="25"/>
  <c r="I361" i="25"/>
  <c r="G361" i="25"/>
  <c r="F361" i="25"/>
  <c r="E361" i="25"/>
  <c r="D361" i="25"/>
  <c r="M360" i="25"/>
  <c r="D360" i="25"/>
  <c r="K360" i="25"/>
  <c r="J360" i="25"/>
  <c r="I360" i="25"/>
  <c r="G360" i="25"/>
  <c r="F360" i="25"/>
  <c r="E360" i="25"/>
  <c r="M359" i="25"/>
  <c r="D359" i="25"/>
  <c r="K359" i="25"/>
  <c r="J359" i="25"/>
  <c r="I359" i="25"/>
  <c r="G359" i="25"/>
  <c r="F359" i="25"/>
  <c r="E359" i="25"/>
  <c r="M358" i="25"/>
  <c r="D358" i="25"/>
  <c r="K358" i="25"/>
  <c r="J358" i="25"/>
  <c r="I358" i="25"/>
  <c r="G358" i="25"/>
  <c r="F358" i="25"/>
  <c r="E358" i="25"/>
  <c r="M357" i="25"/>
  <c r="D357" i="25"/>
  <c r="K357" i="25"/>
  <c r="J357" i="25"/>
  <c r="I357" i="25"/>
  <c r="G357" i="25"/>
  <c r="F357" i="25"/>
  <c r="E357" i="25"/>
  <c r="M356" i="25"/>
  <c r="D356" i="25"/>
  <c r="K356" i="25"/>
  <c r="J356" i="25"/>
  <c r="I356" i="25"/>
  <c r="G356" i="25"/>
  <c r="F356" i="25"/>
  <c r="E356" i="25"/>
  <c r="M355" i="25"/>
  <c r="K355" i="25"/>
  <c r="J355" i="25"/>
  <c r="I355" i="25"/>
  <c r="G355" i="25"/>
  <c r="F355" i="25"/>
  <c r="E355" i="25"/>
  <c r="D355" i="25"/>
  <c r="M354" i="25"/>
  <c r="D354" i="25"/>
  <c r="K354" i="25"/>
  <c r="J354" i="25"/>
  <c r="I354" i="25"/>
  <c r="G354" i="25"/>
  <c r="F354" i="25"/>
  <c r="E354" i="25"/>
  <c r="M353" i="25"/>
  <c r="D353" i="25"/>
  <c r="K353" i="25"/>
  <c r="J353" i="25"/>
  <c r="I353" i="25"/>
  <c r="G353" i="25"/>
  <c r="F353" i="25"/>
  <c r="E353" i="25"/>
  <c r="M352" i="25"/>
  <c r="N352" i="25" s="1"/>
  <c r="D352" i="25"/>
  <c r="K352" i="25"/>
  <c r="J352" i="25"/>
  <c r="I352" i="25"/>
  <c r="G352" i="25"/>
  <c r="F352" i="25"/>
  <c r="E352" i="25"/>
  <c r="M351" i="25"/>
  <c r="D351" i="25"/>
  <c r="K351" i="25"/>
  <c r="J351" i="25"/>
  <c r="I351" i="25"/>
  <c r="G351" i="25"/>
  <c r="F351" i="25"/>
  <c r="E351" i="25"/>
  <c r="M350" i="25"/>
  <c r="D350" i="25"/>
  <c r="K350" i="25"/>
  <c r="J350" i="25"/>
  <c r="I350" i="25"/>
  <c r="G350" i="25"/>
  <c r="F350" i="25"/>
  <c r="E350" i="25"/>
  <c r="M349" i="25"/>
  <c r="K349" i="25"/>
  <c r="J349" i="25"/>
  <c r="I349" i="25"/>
  <c r="G349" i="25"/>
  <c r="F349" i="25"/>
  <c r="E349" i="25"/>
  <c r="D349" i="25"/>
  <c r="M348" i="25"/>
  <c r="D348" i="25"/>
  <c r="K348" i="25"/>
  <c r="J348" i="25"/>
  <c r="I348" i="25"/>
  <c r="G348" i="25"/>
  <c r="F348" i="25"/>
  <c r="E348" i="25"/>
  <c r="M347" i="25"/>
  <c r="D347" i="25"/>
  <c r="K347" i="25"/>
  <c r="J347" i="25"/>
  <c r="I347" i="25"/>
  <c r="G347" i="25"/>
  <c r="F347" i="25"/>
  <c r="E347" i="25"/>
  <c r="M346" i="25"/>
  <c r="D346" i="25"/>
  <c r="K346" i="25"/>
  <c r="J346" i="25"/>
  <c r="I346" i="25"/>
  <c r="G346" i="25"/>
  <c r="F346" i="25"/>
  <c r="E346" i="25"/>
  <c r="M345" i="25"/>
  <c r="K345" i="25"/>
  <c r="J345" i="25"/>
  <c r="I345" i="25"/>
  <c r="G345" i="25"/>
  <c r="F345" i="25"/>
  <c r="E345" i="25"/>
  <c r="D345" i="25"/>
  <c r="M344" i="25"/>
  <c r="D344" i="25"/>
  <c r="K344" i="25"/>
  <c r="J344" i="25"/>
  <c r="I344" i="25"/>
  <c r="G344" i="25"/>
  <c r="F344" i="25"/>
  <c r="E344" i="25"/>
  <c r="M343" i="25"/>
  <c r="D343" i="25"/>
  <c r="K343" i="25"/>
  <c r="J343" i="25"/>
  <c r="I343" i="25"/>
  <c r="G343" i="25"/>
  <c r="F343" i="25"/>
  <c r="E343" i="25"/>
  <c r="M342" i="25"/>
  <c r="D342" i="25"/>
  <c r="K342" i="25"/>
  <c r="J342" i="25"/>
  <c r="I342" i="25"/>
  <c r="G342" i="25"/>
  <c r="F342" i="25"/>
  <c r="E342" i="25"/>
  <c r="M341" i="25"/>
  <c r="D341" i="25"/>
  <c r="K341" i="25"/>
  <c r="J341" i="25"/>
  <c r="I341" i="25"/>
  <c r="G341" i="25"/>
  <c r="F341" i="25"/>
  <c r="E341" i="25"/>
  <c r="M340" i="25"/>
  <c r="D340" i="25"/>
  <c r="K340" i="25"/>
  <c r="J340" i="25"/>
  <c r="I340" i="25"/>
  <c r="G340" i="25"/>
  <c r="F340" i="25"/>
  <c r="E340" i="25"/>
  <c r="M339" i="25"/>
  <c r="D339" i="25"/>
  <c r="K339" i="25"/>
  <c r="J339" i="25"/>
  <c r="I339" i="25"/>
  <c r="G339" i="25"/>
  <c r="F339" i="25"/>
  <c r="E339" i="25"/>
  <c r="M338" i="25"/>
  <c r="D338" i="25"/>
  <c r="K338" i="25"/>
  <c r="J338" i="25"/>
  <c r="I338" i="25"/>
  <c r="G338" i="25"/>
  <c r="F338" i="25"/>
  <c r="E338" i="25"/>
  <c r="M337" i="25"/>
  <c r="D337" i="25"/>
  <c r="K337" i="25"/>
  <c r="J337" i="25"/>
  <c r="I337" i="25"/>
  <c r="G337" i="25"/>
  <c r="F337" i="25"/>
  <c r="E337" i="25"/>
  <c r="M336" i="25"/>
  <c r="D336" i="25"/>
  <c r="K336" i="25"/>
  <c r="J336" i="25"/>
  <c r="I336" i="25"/>
  <c r="G336" i="25"/>
  <c r="F336" i="25"/>
  <c r="E336" i="25"/>
  <c r="M335" i="25"/>
  <c r="K335" i="25"/>
  <c r="J335" i="25"/>
  <c r="I335" i="25"/>
  <c r="G335" i="25"/>
  <c r="F335" i="25"/>
  <c r="E335" i="25"/>
  <c r="D335" i="25"/>
  <c r="M334" i="25"/>
  <c r="K334" i="25"/>
  <c r="J334" i="25"/>
  <c r="I334" i="25"/>
  <c r="G334" i="25"/>
  <c r="F334" i="25"/>
  <c r="E334" i="25"/>
  <c r="D334" i="25"/>
  <c r="M333" i="25"/>
  <c r="K333" i="25"/>
  <c r="J333" i="25"/>
  <c r="I333" i="25"/>
  <c r="G333" i="25"/>
  <c r="F333" i="25"/>
  <c r="E333" i="25"/>
  <c r="D333" i="25"/>
  <c r="M332" i="25"/>
  <c r="D332" i="25"/>
  <c r="K332" i="25"/>
  <c r="J332" i="25"/>
  <c r="I332" i="25"/>
  <c r="G332" i="25"/>
  <c r="F332" i="25"/>
  <c r="E332" i="25"/>
  <c r="M331" i="25"/>
  <c r="D331" i="25"/>
  <c r="K331" i="25"/>
  <c r="J331" i="25"/>
  <c r="I331" i="25"/>
  <c r="G331" i="25"/>
  <c r="F331" i="25"/>
  <c r="E331" i="25"/>
  <c r="M330" i="25"/>
  <c r="K330" i="25"/>
  <c r="J330" i="25"/>
  <c r="I330" i="25"/>
  <c r="G330" i="25"/>
  <c r="F330" i="25"/>
  <c r="E330" i="25"/>
  <c r="D330" i="25"/>
  <c r="M329" i="25"/>
  <c r="D329" i="25"/>
  <c r="K329" i="25"/>
  <c r="J329" i="25"/>
  <c r="I329" i="25"/>
  <c r="G329" i="25"/>
  <c r="F329" i="25"/>
  <c r="E329" i="25"/>
  <c r="M328" i="25"/>
  <c r="D328" i="25"/>
  <c r="K328" i="25"/>
  <c r="J328" i="25"/>
  <c r="I328" i="25"/>
  <c r="G328" i="25"/>
  <c r="F328" i="25"/>
  <c r="E328" i="25"/>
  <c r="M327" i="25"/>
  <c r="D327" i="25"/>
  <c r="K327" i="25"/>
  <c r="J327" i="25"/>
  <c r="I327" i="25"/>
  <c r="G327" i="25"/>
  <c r="F327" i="25"/>
  <c r="E327" i="25"/>
  <c r="M326" i="25"/>
  <c r="D326" i="25"/>
  <c r="K326" i="25"/>
  <c r="J326" i="25"/>
  <c r="I326" i="25"/>
  <c r="G326" i="25"/>
  <c r="F326" i="25"/>
  <c r="E326" i="25"/>
  <c r="M325" i="25"/>
  <c r="K325" i="25"/>
  <c r="J325" i="25"/>
  <c r="I325" i="25"/>
  <c r="G325" i="25"/>
  <c r="F325" i="25"/>
  <c r="E325" i="25"/>
  <c r="D325" i="25"/>
  <c r="M324" i="25"/>
  <c r="D324" i="25"/>
  <c r="K324" i="25"/>
  <c r="J324" i="25"/>
  <c r="I324" i="25"/>
  <c r="G324" i="25"/>
  <c r="F324" i="25"/>
  <c r="E324" i="25"/>
  <c r="M323" i="25"/>
  <c r="D323" i="25"/>
  <c r="K323" i="25"/>
  <c r="J323" i="25"/>
  <c r="I323" i="25"/>
  <c r="G323" i="25"/>
  <c r="F323" i="25"/>
  <c r="E323" i="25"/>
  <c r="M322" i="25"/>
  <c r="D322" i="25"/>
  <c r="K322" i="25"/>
  <c r="J322" i="25"/>
  <c r="I322" i="25"/>
  <c r="G322" i="25"/>
  <c r="F322" i="25"/>
  <c r="E322" i="25"/>
  <c r="M321" i="25"/>
  <c r="D321" i="25"/>
  <c r="K321" i="25"/>
  <c r="J321" i="25"/>
  <c r="I321" i="25"/>
  <c r="G321" i="25"/>
  <c r="F321" i="25"/>
  <c r="E321" i="25"/>
  <c r="M320" i="25"/>
  <c r="D320" i="25"/>
  <c r="K320" i="25"/>
  <c r="J320" i="25"/>
  <c r="I320" i="25"/>
  <c r="G320" i="25"/>
  <c r="F320" i="25"/>
  <c r="E320" i="25"/>
  <c r="M319" i="25"/>
  <c r="K319" i="25"/>
  <c r="J319" i="25"/>
  <c r="I319" i="25"/>
  <c r="G319" i="25"/>
  <c r="F319" i="25"/>
  <c r="E319" i="25"/>
  <c r="D319" i="25"/>
  <c r="M318" i="25"/>
  <c r="D318" i="25"/>
  <c r="K318" i="25"/>
  <c r="J318" i="25"/>
  <c r="I318" i="25"/>
  <c r="G318" i="25"/>
  <c r="F318" i="25"/>
  <c r="E318" i="25"/>
  <c r="M317" i="25"/>
  <c r="D317" i="25"/>
  <c r="K317" i="25"/>
  <c r="J317" i="25"/>
  <c r="I317" i="25"/>
  <c r="G317" i="25"/>
  <c r="F317" i="25"/>
  <c r="E317" i="25"/>
  <c r="M316" i="25"/>
  <c r="K316" i="25"/>
  <c r="J316" i="25"/>
  <c r="I316" i="25"/>
  <c r="G316" i="25"/>
  <c r="F316" i="25"/>
  <c r="E316" i="25"/>
  <c r="D316" i="25"/>
  <c r="M315" i="25"/>
  <c r="D315" i="25"/>
  <c r="K315" i="25"/>
  <c r="J315" i="25"/>
  <c r="I315" i="25"/>
  <c r="G315" i="25"/>
  <c r="F315" i="25"/>
  <c r="E315" i="25"/>
  <c r="M314" i="25"/>
  <c r="D314" i="25"/>
  <c r="K314" i="25"/>
  <c r="J314" i="25"/>
  <c r="I314" i="25"/>
  <c r="G314" i="25"/>
  <c r="F314" i="25"/>
  <c r="E314" i="25"/>
  <c r="M313" i="25"/>
  <c r="D313" i="25"/>
  <c r="K313" i="25"/>
  <c r="J313" i="25"/>
  <c r="I313" i="25"/>
  <c r="G313" i="25"/>
  <c r="F313" i="25"/>
  <c r="E313" i="25"/>
  <c r="M312" i="25"/>
  <c r="D312" i="25"/>
  <c r="K312" i="25"/>
  <c r="J312" i="25"/>
  <c r="I312" i="25"/>
  <c r="G312" i="25"/>
  <c r="F312" i="25"/>
  <c r="E312" i="25"/>
  <c r="M311" i="25"/>
  <c r="D311" i="25"/>
  <c r="K311" i="25"/>
  <c r="J311" i="25"/>
  <c r="I311" i="25"/>
  <c r="G311" i="25"/>
  <c r="F311" i="25"/>
  <c r="E311" i="25"/>
  <c r="M310" i="25"/>
  <c r="D310" i="25"/>
  <c r="K310" i="25"/>
  <c r="J310" i="25"/>
  <c r="I310" i="25"/>
  <c r="G310" i="25"/>
  <c r="F310" i="25"/>
  <c r="E310" i="25"/>
  <c r="M309" i="25"/>
  <c r="D309" i="25"/>
  <c r="K309" i="25"/>
  <c r="J309" i="25"/>
  <c r="I309" i="25"/>
  <c r="G309" i="25"/>
  <c r="F309" i="25"/>
  <c r="E309" i="25"/>
  <c r="M308" i="25"/>
  <c r="D308" i="25"/>
  <c r="K308" i="25"/>
  <c r="J308" i="25"/>
  <c r="I308" i="25"/>
  <c r="G308" i="25"/>
  <c r="F308" i="25"/>
  <c r="E308" i="25"/>
  <c r="M307" i="25"/>
  <c r="D307" i="25"/>
  <c r="K307" i="25"/>
  <c r="J307" i="25"/>
  <c r="I307" i="25"/>
  <c r="G307" i="25"/>
  <c r="F307" i="25"/>
  <c r="E307" i="25"/>
  <c r="M306" i="25"/>
  <c r="D306" i="25"/>
  <c r="K306" i="25"/>
  <c r="J306" i="25"/>
  <c r="I306" i="25"/>
  <c r="G306" i="25"/>
  <c r="F306" i="25"/>
  <c r="E306" i="25"/>
  <c r="M305" i="25"/>
  <c r="D305" i="25"/>
  <c r="K305" i="25"/>
  <c r="J305" i="25"/>
  <c r="I305" i="25"/>
  <c r="G305" i="25"/>
  <c r="F305" i="25"/>
  <c r="E305" i="25"/>
  <c r="M304" i="25"/>
  <c r="D304" i="25"/>
  <c r="K304" i="25"/>
  <c r="J304" i="25"/>
  <c r="I304" i="25"/>
  <c r="G304" i="25"/>
  <c r="F304" i="25"/>
  <c r="E304" i="25"/>
  <c r="M303" i="25"/>
  <c r="D303" i="25"/>
  <c r="K303" i="25"/>
  <c r="J303" i="25"/>
  <c r="I303" i="25"/>
  <c r="G303" i="25"/>
  <c r="F303" i="25"/>
  <c r="E303" i="25"/>
  <c r="M302" i="25"/>
  <c r="D302" i="25"/>
  <c r="K302" i="25"/>
  <c r="J302" i="25"/>
  <c r="I302" i="25"/>
  <c r="G302" i="25"/>
  <c r="F302" i="25"/>
  <c r="E302" i="25"/>
  <c r="M301" i="25"/>
  <c r="D301" i="25"/>
  <c r="K301" i="25"/>
  <c r="J301" i="25"/>
  <c r="I301" i="25"/>
  <c r="G301" i="25"/>
  <c r="F301" i="25"/>
  <c r="E301" i="25"/>
  <c r="M300" i="25"/>
  <c r="D300" i="25"/>
  <c r="K300" i="25"/>
  <c r="J300" i="25"/>
  <c r="I300" i="25"/>
  <c r="G300" i="25"/>
  <c r="F300" i="25"/>
  <c r="E300" i="25"/>
  <c r="M299" i="25"/>
  <c r="D299" i="25"/>
  <c r="K299" i="25"/>
  <c r="J299" i="25"/>
  <c r="I299" i="25"/>
  <c r="G299" i="25"/>
  <c r="F299" i="25"/>
  <c r="E299" i="25"/>
  <c r="M298" i="25"/>
  <c r="D298" i="25"/>
  <c r="K298" i="25"/>
  <c r="J298" i="25"/>
  <c r="I298" i="25"/>
  <c r="G298" i="25"/>
  <c r="F298" i="25"/>
  <c r="E298" i="25"/>
  <c r="M297" i="25"/>
  <c r="D297" i="25"/>
  <c r="K297" i="25"/>
  <c r="J297" i="25"/>
  <c r="I297" i="25"/>
  <c r="G297" i="25"/>
  <c r="F297" i="25"/>
  <c r="E297" i="25"/>
  <c r="M296" i="25"/>
  <c r="D296" i="25"/>
  <c r="K296" i="25"/>
  <c r="J296" i="25"/>
  <c r="I296" i="25"/>
  <c r="G296" i="25"/>
  <c r="F296" i="25"/>
  <c r="E296" i="25"/>
  <c r="M295" i="25"/>
  <c r="K295" i="25"/>
  <c r="J295" i="25"/>
  <c r="I295" i="25"/>
  <c r="G295" i="25"/>
  <c r="F295" i="25"/>
  <c r="E295" i="25"/>
  <c r="D295" i="25"/>
  <c r="M294" i="25"/>
  <c r="D294" i="25"/>
  <c r="K294" i="25"/>
  <c r="J294" i="25"/>
  <c r="I294" i="25"/>
  <c r="G294" i="25"/>
  <c r="F294" i="25"/>
  <c r="E294" i="25"/>
  <c r="M293" i="25"/>
  <c r="D293" i="25"/>
  <c r="K293" i="25"/>
  <c r="J293" i="25"/>
  <c r="I293" i="25"/>
  <c r="G293" i="25"/>
  <c r="F293" i="25"/>
  <c r="E293" i="25"/>
  <c r="M292" i="25"/>
  <c r="D292" i="25"/>
  <c r="K292" i="25"/>
  <c r="J292" i="25"/>
  <c r="I292" i="25"/>
  <c r="G292" i="25"/>
  <c r="F292" i="25"/>
  <c r="E292" i="25"/>
  <c r="M291" i="25"/>
  <c r="K291" i="25"/>
  <c r="J291" i="25"/>
  <c r="I291" i="25"/>
  <c r="G291" i="25"/>
  <c r="F291" i="25"/>
  <c r="E291" i="25"/>
  <c r="D291" i="25"/>
  <c r="M290" i="25"/>
  <c r="D290" i="25"/>
  <c r="K290" i="25"/>
  <c r="J290" i="25"/>
  <c r="I290" i="25"/>
  <c r="G290" i="25"/>
  <c r="F290" i="25"/>
  <c r="E290" i="25"/>
  <c r="M289" i="25"/>
  <c r="K289" i="25"/>
  <c r="J289" i="25"/>
  <c r="I289" i="25"/>
  <c r="G289" i="25"/>
  <c r="F289" i="25"/>
  <c r="E289" i="25"/>
  <c r="D289" i="25"/>
  <c r="M288" i="25"/>
  <c r="D288" i="25"/>
  <c r="K288" i="25"/>
  <c r="J288" i="25"/>
  <c r="I288" i="25"/>
  <c r="G288" i="25"/>
  <c r="F288" i="25"/>
  <c r="E288" i="25"/>
  <c r="M287" i="25"/>
  <c r="D287" i="25"/>
  <c r="K287" i="25"/>
  <c r="J287" i="25"/>
  <c r="I287" i="25"/>
  <c r="G287" i="25"/>
  <c r="F287" i="25"/>
  <c r="E287" i="25"/>
  <c r="M286" i="25"/>
  <c r="D286" i="25"/>
  <c r="K286" i="25"/>
  <c r="J286" i="25"/>
  <c r="I286" i="25"/>
  <c r="G286" i="25"/>
  <c r="F286" i="25"/>
  <c r="E286" i="25"/>
  <c r="M285" i="25"/>
  <c r="D285" i="25"/>
  <c r="K285" i="25"/>
  <c r="J285" i="25"/>
  <c r="I285" i="25"/>
  <c r="G285" i="25"/>
  <c r="F285" i="25"/>
  <c r="E285" i="25"/>
  <c r="M284" i="25"/>
  <c r="D284" i="25"/>
  <c r="K284" i="25"/>
  <c r="J284" i="25"/>
  <c r="I284" i="25"/>
  <c r="G284" i="25"/>
  <c r="F284" i="25"/>
  <c r="E284" i="25"/>
  <c r="D283" i="25"/>
  <c r="M283" i="25"/>
  <c r="K283" i="25"/>
  <c r="J283" i="25"/>
  <c r="I283" i="25"/>
  <c r="G283" i="25"/>
  <c r="F283" i="25"/>
  <c r="E283" i="25"/>
  <c r="M282" i="25"/>
  <c r="D282" i="25"/>
  <c r="K282" i="25"/>
  <c r="J282" i="25"/>
  <c r="I282" i="25"/>
  <c r="G282" i="25"/>
  <c r="F282" i="25"/>
  <c r="E282" i="25"/>
  <c r="M281" i="25"/>
  <c r="D281" i="25"/>
  <c r="K281" i="25"/>
  <c r="J281" i="25"/>
  <c r="I281" i="25"/>
  <c r="G281" i="25"/>
  <c r="F281" i="25"/>
  <c r="E281" i="25"/>
  <c r="M280" i="25"/>
  <c r="K280" i="25"/>
  <c r="J280" i="25"/>
  <c r="I280" i="25"/>
  <c r="G280" i="25"/>
  <c r="F280" i="25"/>
  <c r="E280" i="25"/>
  <c r="D280" i="25"/>
  <c r="M279" i="25"/>
  <c r="K279" i="25"/>
  <c r="J279" i="25"/>
  <c r="I279" i="25"/>
  <c r="G279" i="25"/>
  <c r="F279" i="25"/>
  <c r="E279" i="25"/>
  <c r="D279" i="25"/>
  <c r="M278" i="25"/>
  <c r="K278" i="25"/>
  <c r="J278" i="25"/>
  <c r="I278" i="25"/>
  <c r="G278" i="25"/>
  <c r="F278" i="25"/>
  <c r="E278" i="25"/>
  <c r="D278" i="25"/>
  <c r="M277" i="25"/>
  <c r="D277" i="25"/>
  <c r="K277" i="25"/>
  <c r="J277" i="25"/>
  <c r="I277" i="25"/>
  <c r="G277" i="25"/>
  <c r="F277" i="25"/>
  <c r="E277" i="25"/>
  <c r="M276" i="25"/>
  <c r="D276" i="25"/>
  <c r="K276" i="25"/>
  <c r="J276" i="25"/>
  <c r="I276" i="25"/>
  <c r="G276" i="25"/>
  <c r="F276" i="25"/>
  <c r="E276" i="25"/>
  <c r="M275" i="25"/>
  <c r="D275" i="25"/>
  <c r="K275" i="25"/>
  <c r="J275" i="25"/>
  <c r="I275" i="25"/>
  <c r="G275" i="25"/>
  <c r="F275" i="25"/>
  <c r="E275" i="25"/>
  <c r="M274" i="25"/>
  <c r="D274" i="25"/>
  <c r="K274" i="25"/>
  <c r="J274" i="25"/>
  <c r="I274" i="25"/>
  <c r="G274" i="25"/>
  <c r="F274" i="25"/>
  <c r="E274" i="25"/>
  <c r="M273" i="25"/>
  <c r="D273" i="25"/>
  <c r="K273" i="25"/>
  <c r="J273" i="25"/>
  <c r="I273" i="25"/>
  <c r="G273" i="25"/>
  <c r="F273" i="25"/>
  <c r="E273" i="25"/>
  <c r="M272" i="25"/>
  <c r="D272" i="25"/>
  <c r="K272" i="25"/>
  <c r="J272" i="25"/>
  <c r="I272" i="25"/>
  <c r="G272" i="25"/>
  <c r="F272" i="25"/>
  <c r="E272" i="25"/>
  <c r="M271" i="25"/>
  <c r="N271" i="25" s="1"/>
  <c r="K271" i="25"/>
  <c r="J271" i="25"/>
  <c r="I271" i="25"/>
  <c r="G271" i="25"/>
  <c r="F271" i="25"/>
  <c r="E271" i="25"/>
  <c r="D271" i="25"/>
  <c r="M270" i="25"/>
  <c r="D270" i="25"/>
  <c r="K270" i="25"/>
  <c r="J270" i="25"/>
  <c r="I270" i="25"/>
  <c r="G270" i="25"/>
  <c r="F270" i="25"/>
  <c r="E270" i="25"/>
  <c r="M269" i="25"/>
  <c r="D269" i="25"/>
  <c r="K269" i="25"/>
  <c r="J269" i="25"/>
  <c r="I269" i="25"/>
  <c r="G269" i="25"/>
  <c r="F269" i="25"/>
  <c r="E269" i="25"/>
  <c r="M268" i="25"/>
  <c r="K268" i="25"/>
  <c r="J268" i="25"/>
  <c r="I268" i="25"/>
  <c r="G268" i="25"/>
  <c r="F268" i="25"/>
  <c r="E268" i="25"/>
  <c r="D268" i="25"/>
  <c r="M267" i="25"/>
  <c r="D267" i="25"/>
  <c r="K267" i="25"/>
  <c r="J267" i="25"/>
  <c r="I267" i="25"/>
  <c r="G267" i="25"/>
  <c r="F267" i="25"/>
  <c r="E267" i="25"/>
  <c r="M266" i="25"/>
  <c r="D266" i="25"/>
  <c r="K266" i="25"/>
  <c r="J266" i="25"/>
  <c r="I266" i="25"/>
  <c r="G266" i="25"/>
  <c r="F266" i="25"/>
  <c r="E266" i="25"/>
  <c r="M265" i="25"/>
  <c r="D265" i="25"/>
  <c r="K265" i="25"/>
  <c r="J265" i="25"/>
  <c r="I265" i="25"/>
  <c r="G265" i="25"/>
  <c r="F265" i="25"/>
  <c r="E265" i="25"/>
  <c r="M264" i="25"/>
  <c r="D264" i="25"/>
  <c r="K264" i="25"/>
  <c r="J264" i="25"/>
  <c r="I264" i="25"/>
  <c r="G264" i="25"/>
  <c r="F264" i="25"/>
  <c r="E264" i="25"/>
  <c r="M263" i="25"/>
  <c r="D263" i="25"/>
  <c r="K263" i="25"/>
  <c r="J263" i="25"/>
  <c r="I263" i="25"/>
  <c r="G263" i="25"/>
  <c r="F263" i="25"/>
  <c r="E263" i="25"/>
  <c r="M262" i="25"/>
  <c r="D262" i="25"/>
  <c r="K262" i="25"/>
  <c r="J262" i="25"/>
  <c r="I262" i="25"/>
  <c r="G262" i="25"/>
  <c r="F262" i="25"/>
  <c r="E262" i="25"/>
  <c r="M261" i="25"/>
  <c r="D261" i="25"/>
  <c r="K261" i="25"/>
  <c r="J261" i="25"/>
  <c r="I261" i="25"/>
  <c r="G261" i="25"/>
  <c r="F261" i="25"/>
  <c r="E261" i="25"/>
  <c r="M260" i="25"/>
  <c r="D260" i="25"/>
  <c r="K260" i="25"/>
  <c r="J260" i="25"/>
  <c r="I260" i="25"/>
  <c r="G260" i="25"/>
  <c r="F260" i="25"/>
  <c r="E260" i="25"/>
  <c r="M259" i="25"/>
  <c r="D259" i="25"/>
  <c r="K259" i="25"/>
  <c r="J259" i="25"/>
  <c r="I259" i="25"/>
  <c r="G259" i="25"/>
  <c r="F259" i="25"/>
  <c r="E259" i="25"/>
  <c r="M258" i="25"/>
  <c r="D258" i="25"/>
  <c r="K258" i="25"/>
  <c r="J258" i="25"/>
  <c r="I258" i="25"/>
  <c r="G258" i="25"/>
  <c r="F258" i="25"/>
  <c r="E258" i="25"/>
  <c r="M257" i="25"/>
  <c r="D257" i="25"/>
  <c r="K257" i="25"/>
  <c r="J257" i="25"/>
  <c r="I257" i="25"/>
  <c r="G257" i="25"/>
  <c r="F257" i="25"/>
  <c r="E257" i="25"/>
  <c r="M256" i="25"/>
  <c r="K256" i="25"/>
  <c r="J256" i="25"/>
  <c r="I256" i="25"/>
  <c r="G256" i="25"/>
  <c r="F256" i="25"/>
  <c r="E256" i="25"/>
  <c r="D256" i="25"/>
  <c r="M255" i="25"/>
  <c r="D255" i="25"/>
  <c r="K255" i="25"/>
  <c r="J255" i="25"/>
  <c r="I255" i="25"/>
  <c r="G255" i="25"/>
  <c r="F255" i="25"/>
  <c r="E255" i="25"/>
  <c r="M254" i="25"/>
  <c r="D254" i="25"/>
  <c r="K254" i="25"/>
  <c r="J254" i="25"/>
  <c r="I254" i="25"/>
  <c r="G254" i="25"/>
  <c r="F254" i="25"/>
  <c r="E254" i="25"/>
  <c r="M253" i="25"/>
  <c r="D253" i="25"/>
  <c r="K253" i="25"/>
  <c r="J253" i="25"/>
  <c r="I253" i="25"/>
  <c r="G253" i="25"/>
  <c r="F253" i="25"/>
  <c r="E253" i="25"/>
  <c r="M252" i="25"/>
  <c r="D252" i="25"/>
  <c r="K252" i="25"/>
  <c r="J252" i="25"/>
  <c r="I252" i="25"/>
  <c r="G252" i="25"/>
  <c r="F252" i="25"/>
  <c r="E252" i="25"/>
  <c r="M251" i="25"/>
  <c r="D251" i="25"/>
  <c r="K251" i="25"/>
  <c r="J251" i="25"/>
  <c r="I251" i="25"/>
  <c r="G251" i="25"/>
  <c r="F251" i="25"/>
  <c r="E251" i="25"/>
  <c r="M250" i="25"/>
  <c r="D250" i="25"/>
  <c r="K250" i="25"/>
  <c r="J250" i="25"/>
  <c r="I250" i="25"/>
  <c r="G250" i="25"/>
  <c r="F250" i="25"/>
  <c r="E250" i="25"/>
  <c r="M249" i="25"/>
  <c r="D249" i="25"/>
  <c r="K249" i="25"/>
  <c r="J249" i="25"/>
  <c r="I249" i="25"/>
  <c r="G249" i="25"/>
  <c r="F249" i="25"/>
  <c r="E249" i="25"/>
  <c r="M248" i="25"/>
  <c r="D248" i="25"/>
  <c r="K248" i="25"/>
  <c r="J248" i="25"/>
  <c r="I248" i="25"/>
  <c r="G248" i="25"/>
  <c r="F248" i="25"/>
  <c r="E248" i="25"/>
  <c r="M247" i="25"/>
  <c r="D247" i="25"/>
  <c r="K247" i="25"/>
  <c r="J247" i="25"/>
  <c r="I247" i="25"/>
  <c r="G247" i="25"/>
  <c r="F247" i="25"/>
  <c r="E247" i="25"/>
  <c r="M246" i="25"/>
  <c r="D246" i="25"/>
  <c r="K246" i="25"/>
  <c r="J246" i="25"/>
  <c r="I246" i="25"/>
  <c r="G246" i="25"/>
  <c r="F246" i="25"/>
  <c r="E246" i="25"/>
  <c r="M245" i="25"/>
  <c r="D245" i="25"/>
  <c r="K245" i="25"/>
  <c r="J245" i="25"/>
  <c r="I245" i="25"/>
  <c r="G245" i="25"/>
  <c r="F245" i="25"/>
  <c r="E245" i="25"/>
  <c r="M244" i="25"/>
  <c r="D244" i="25"/>
  <c r="K244" i="25"/>
  <c r="J244" i="25"/>
  <c r="I244" i="25"/>
  <c r="G244" i="25"/>
  <c r="F244" i="25"/>
  <c r="E244" i="25"/>
  <c r="M243" i="25"/>
  <c r="D243" i="25"/>
  <c r="K243" i="25"/>
  <c r="J243" i="25"/>
  <c r="I243" i="25"/>
  <c r="G243" i="25"/>
  <c r="F243" i="25"/>
  <c r="E243" i="25"/>
  <c r="M242" i="25"/>
  <c r="D242" i="25"/>
  <c r="K242" i="25"/>
  <c r="J242" i="25"/>
  <c r="I242" i="25"/>
  <c r="G242" i="25"/>
  <c r="F242" i="25"/>
  <c r="E242" i="25"/>
  <c r="M241" i="25"/>
  <c r="D241" i="25"/>
  <c r="K241" i="25"/>
  <c r="J241" i="25"/>
  <c r="I241" i="25"/>
  <c r="G241" i="25"/>
  <c r="F241" i="25"/>
  <c r="E241" i="25"/>
  <c r="M240" i="25"/>
  <c r="D240" i="25"/>
  <c r="K240" i="25"/>
  <c r="J240" i="25"/>
  <c r="I240" i="25"/>
  <c r="G240" i="25"/>
  <c r="F240" i="25"/>
  <c r="E240" i="25"/>
  <c r="M239" i="25"/>
  <c r="D239" i="25"/>
  <c r="K239" i="25"/>
  <c r="J239" i="25"/>
  <c r="I239" i="25"/>
  <c r="G239" i="25"/>
  <c r="F239" i="25"/>
  <c r="E239" i="25"/>
  <c r="M238" i="25"/>
  <c r="D238" i="25"/>
  <c r="K238" i="25"/>
  <c r="J238" i="25"/>
  <c r="I238" i="25"/>
  <c r="G238" i="25"/>
  <c r="F238" i="25"/>
  <c r="E238" i="25"/>
  <c r="M237" i="25"/>
  <c r="D237" i="25"/>
  <c r="K237" i="25"/>
  <c r="J237" i="25"/>
  <c r="I237" i="25"/>
  <c r="G237" i="25"/>
  <c r="F237" i="25"/>
  <c r="E237" i="25"/>
  <c r="M236" i="25"/>
  <c r="D236" i="25"/>
  <c r="K236" i="25"/>
  <c r="J236" i="25"/>
  <c r="I236" i="25"/>
  <c r="G236" i="25"/>
  <c r="F236" i="25"/>
  <c r="E236" i="25"/>
  <c r="M235" i="25"/>
  <c r="D235" i="25"/>
  <c r="K235" i="25"/>
  <c r="J235" i="25"/>
  <c r="I235" i="25"/>
  <c r="G235" i="25"/>
  <c r="F235" i="25"/>
  <c r="E235" i="25"/>
  <c r="M234" i="25"/>
  <c r="D234" i="25"/>
  <c r="K234" i="25"/>
  <c r="J234" i="25"/>
  <c r="I234" i="25"/>
  <c r="G234" i="25"/>
  <c r="F234" i="25"/>
  <c r="E234" i="25"/>
  <c r="M233" i="25"/>
  <c r="D233" i="25"/>
  <c r="K233" i="25"/>
  <c r="J233" i="25"/>
  <c r="I233" i="25"/>
  <c r="G233" i="25"/>
  <c r="F233" i="25"/>
  <c r="E233" i="25"/>
  <c r="M232" i="25"/>
  <c r="D232" i="25"/>
  <c r="K232" i="25"/>
  <c r="J232" i="25"/>
  <c r="I232" i="25"/>
  <c r="G232" i="25"/>
  <c r="F232" i="25"/>
  <c r="E232" i="25"/>
  <c r="M231" i="25"/>
  <c r="D231" i="25"/>
  <c r="K231" i="25"/>
  <c r="J231" i="25"/>
  <c r="I231" i="25"/>
  <c r="G231" i="25"/>
  <c r="F231" i="25"/>
  <c r="E231" i="25"/>
  <c r="M230" i="25"/>
  <c r="D230" i="25"/>
  <c r="K230" i="25"/>
  <c r="J230" i="25"/>
  <c r="I230" i="25"/>
  <c r="G230" i="25"/>
  <c r="F230" i="25"/>
  <c r="E230" i="25"/>
  <c r="M229" i="25"/>
  <c r="D229" i="25"/>
  <c r="K229" i="25"/>
  <c r="J229" i="25"/>
  <c r="I229" i="25"/>
  <c r="G229" i="25"/>
  <c r="F229" i="25"/>
  <c r="E229" i="25"/>
  <c r="M228" i="25"/>
  <c r="D228" i="25"/>
  <c r="K228" i="25"/>
  <c r="J228" i="25"/>
  <c r="I228" i="25"/>
  <c r="G228" i="25"/>
  <c r="F228" i="25"/>
  <c r="E228" i="25"/>
  <c r="M227" i="25"/>
  <c r="D227" i="25"/>
  <c r="K227" i="25"/>
  <c r="J227" i="25"/>
  <c r="I227" i="25"/>
  <c r="G227" i="25"/>
  <c r="F227" i="25"/>
  <c r="E227" i="25"/>
  <c r="M226" i="25"/>
  <c r="D226" i="25"/>
  <c r="K226" i="25"/>
  <c r="J226" i="25"/>
  <c r="I226" i="25"/>
  <c r="G226" i="25"/>
  <c r="F226" i="25"/>
  <c r="E226" i="25"/>
  <c r="M225" i="25"/>
  <c r="D225" i="25"/>
  <c r="K225" i="25"/>
  <c r="J225" i="25"/>
  <c r="I225" i="25"/>
  <c r="G225" i="25"/>
  <c r="F225" i="25"/>
  <c r="E225" i="25"/>
  <c r="M224" i="25"/>
  <c r="D224" i="25"/>
  <c r="K224" i="25"/>
  <c r="J224" i="25"/>
  <c r="I224" i="25"/>
  <c r="G224" i="25"/>
  <c r="F224" i="25"/>
  <c r="E224" i="25"/>
  <c r="M223" i="25"/>
  <c r="D223" i="25"/>
  <c r="K223" i="25"/>
  <c r="J223" i="25"/>
  <c r="I223" i="25"/>
  <c r="G223" i="25"/>
  <c r="F223" i="25"/>
  <c r="E223" i="25"/>
  <c r="D222" i="25"/>
  <c r="E222" i="25" s="1"/>
  <c r="D221" i="25"/>
  <c r="E221" i="25" s="1"/>
  <c r="D220" i="25"/>
  <c r="D219" i="25"/>
  <c r="E219" i="25" s="1"/>
  <c r="D218" i="25"/>
  <c r="D196" i="25"/>
  <c r="E196" i="25" s="1"/>
  <c r="D217" i="25"/>
  <c r="E217" i="25" s="1"/>
  <c r="D216" i="25"/>
  <c r="D215" i="25"/>
  <c r="E215" i="25" s="1"/>
  <c r="D214" i="25"/>
  <c r="E214" i="25" s="1"/>
  <c r="D213" i="25"/>
  <c r="E213" i="25" s="1"/>
  <c r="D212" i="25"/>
  <c r="E212" i="25" s="1"/>
  <c r="D211" i="25"/>
  <c r="E211" i="25" s="1"/>
  <c r="D210" i="25"/>
  <c r="E210" i="25" s="1"/>
  <c r="D209" i="25"/>
  <c r="E209" i="25" s="1"/>
  <c r="D208" i="25"/>
  <c r="E208" i="25" s="1"/>
  <c r="D207" i="25"/>
  <c r="D206" i="25"/>
  <c r="E206" i="25" s="1"/>
  <c r="D205" i="25"/>
  <c r="D204" i="25"/>
  <c r="E204" i="25" s="1"/>
  <c r="D203" i="25"/>
  <c r="E203" i="25" s="1"/>
  <c r="D202" i="25"/>
  <c r="D201" i="25"/>
  <c r="D200" i="25"/>
  <c r="E200" i="25" s="1"/>
  <c r="D199" i="25"/>
  <c r="E199" i="25" s="1"/>
  <c r="D198" i="25"/>
  <c r="E198" i="25" s="1"/>
  <c r="D197" i="25"/>
  <c r="D195" i="25"/>
  <c r="D194" i="25"/>
  <c r="E194" i="25" s="1"/>
  <c r="D193" i="25"/>
  <c r="E193" i="25" s="1"/>
  <c r="D192" i="25"/>
  <c r="E192" i="25" s="1"/>
  <c r="D191" i="25"/>
  <c r="E191" i="25" s="1"/>
  <c r="D190" i="25"/>
  <c r="E190" i="25" s="1"/>
  <c r="D189" i="25"/>
  <c r="E189" i="25" s="1"/>
  <c r="D188" i="25"/>
  <c r="E188" i="25" s="1"/>
  <c r="D187" i="25"/>
  <c r="E187" i="25" s="1"/>
  <c r="D186" i="25"/>
  <c r="E186" i="25" s="1"/>
  <c r="D185" i="25"/>
  <c r="E185" i="25" s="1"/>
  <c r="D184" i="25"/>
  <c r="E184" i="25" s="1"/>
  <c r="D183" i="25"/>
  <c r="E183" i="25" s="1"/>
  <c r="D182" i="25"/>
  <c r="L182" i="25" s="1"/>
  <c r="M182" i="25" s="1"/>
  <c r="N182" i="25" s="1"/>
  <c r="D181" i="25"/>
  <c r="E181" i="25" s="1"/>
  <c r="D180" i="25"/>
  <c r="E180" i="25" s="1"/>
  <c r="D179" i="25"/>
  <c r="E179" i="25" s="1"/>
  <c r="D178" i="25"/>
  <c r="E178" i="25" s="1"/>
  <c r="D177" i="25"/>
  <c r="E177" i="25" s="1"/>
  <c r="D176" i="25"/>
  <c r="E176" i="25" s="1"/>
  <c r="D175" i="25"/>
  <c r="D174" i="25"/>
  <c r="E174" i="25" s="1"/>
  <c r="D173" i="25"/>
  <c r="E173" i="25" s="1"/>
  <c r="D172" i="25"/>
  <c r="E172" i="25" s="1"/>
  <c r="D171" i="25"/>
  <c r="E171" i="25" s="1"/>
  <c r="D170" i="25"/>
  <c r="E170" i="25" s="1"/>
  <c r="D169" i="25"/>
  <c r="D168" i="25"/>
  <c r="E168" i="25" s="1"/>
  <c r="D167" i="25"/>
  <c r="L167" i="25" s="1"/>
  <c r="M167" i="25" s="1"/>
  <c r="N167" i="25" s="1"/>
  <c r="D166" i="25"/>
  <c r="E166" i="25" s="1"/>
  <c r="D165" i="25"/>
  <c r="E165" i="25" s="1"/>
  <c r="D164" i="25"/>
  <c r="E164" i="25" s="1"/>
  <c r="D163" i="25"/>
  <c r="E163" i="25" s="1"/>
  <c r="D162" i="25"/>
  <c r="E162" i="25" s="1"/>
  <c r="D161" i="25"/>
  <c r="E161" i="25" s="1"/>
  <c r="D160" i="25"/>
  <c r="D159" i="25"/>
  <c r="E159" i="25" s="1"/>
  <c r="D158" i="25"/>
  <c r="E158" i="25" s="1"/>
  <c r="D157" i="25"/>
  <c r="E157" i="25" s="1"/>
  <c r="D156" i="25"/>
  <c r="L156" i="25" s="1"/>
  <c r="M156" i="25" s="1"/>
  <c r="N156" i="25" s="1"/>
  <c r="D155" i="25"/>
  <c r="E155" i="25" s="1"/>
  <c r="D154" i="25"/>
  <c r="E154" i="25" s="1"/>
  <c r="D153" i="25"/>
  <c r="E153" i="25" s="1"/>
  <c r="D152" i="25"/>
  <c r="E152" i="25" s="1"/>
  <c r="D151" i="25"/>
  <c r="D150" i="25"/>
  <c r="E150" i="25" s="1"/>
  <c r="D149" i="25"/>
  <c r="E149" i="25" s="1"/>
  <c r="D148" i="25"/>
  <c r="D139" i="25"/>
  <c r="E139" i="25" s="1"/>
  <c r="D140" i="25"/>
  <c r="E140" i="25" s="1"/>
  <c r="D141" i="25"/>
  <c r="E141" i="25" s="1"/>
  <c r="D142" i="25"/>
  <c r="E142" i="25" s="1"/>
  <c r="D143" i="25"/>
  <c r="D144" i="25"/>
  <c r="D145" i="25"/>
  <c r="E145" i="25" s="1"/>
  <c r="D146" i="25"/>
  <c r="E146" i="25" s="1"/>
  <c r="D147" i="25"/>
  <c r="D118" i="25"/>
  <c r="L118" i="25" s="1"/>
  <c r="M118" i="25" s="1"/>
  <c r="N118" i="25" s="1"/>
  <c r="D119" i="25"/>
  <c r="E119" i="25" s="1"/>
  <c r="D120" i="25"/>
  <c r="E120" i="25" s="1"/>
  <c r="D121" i="25"/>
  <c r="E121" i="25" s="1"/>
  <c r="D122" i="25"/>
  <c r="D123" i="25"/>
  <c r="E123" i="25" s="1"/>
  <c r="D124" i="25"/>
  <c r="E124" i="25" s="1"/>
  <c r="D125" i="25"/>
  <c r="E125" i="25" s="1"/>
  <c r="D126" i="25"/>
  <c r="E126" i="25" s="1"/>
  <c r="D127" i="25"/>
  <c r="E127" i="25" s="1"/>
  <c r="D128" i="25"/>
  <c r="E128" i="25" s="1"/>
  <c r="D65" i="25"/>
  <c r="E65" i="25" s="1"/>
  <c r="D136" i="25"/>
  <c r="E136" i="25" s="1"/>
  <c r="D129" i="25"/>
  <c r="E129" i="25" s="1"/>
  <c r="D130" i="25"/>
  <c r="E130" i="25" s="1"/>
  <c r="D131" i="25"/>
  <c r="E131" i="25" s="1"/>
  <c r="D132" i="25"/>
  <c r="E132" i="25" s="1"/>
  <c r="D133" i="25"/>
  <c r="E133" i="25" s="1"/>
  <c r="D134" i="25"/>
  <c r="D135" i="25"/>
  <c r="E135" i="25" s="1"/>
  <c r="D137" i="25"/>
  <c r="D138" i="25"/>
  <c r="L138" i="25" s="1"/>
  <c r="M138" i="25" s="1"/>
  <c r="N138" i="25" s="1"/>
  <c r="D116" i="25"/>
  <c r="E116" i="25" s="1"/>
  <c r="D117" i="25"/>
  <c r="E117" i="25" s="1"/>
  <c r="A7" i="37"/>
  <c r="E7" i="37" s="1"/>
  <c r="D115" i="25"/>
  <c r="E115" i="25" s="1"/>
  <c r="D114" i="25"/>
  <c r="E114" i="25" s="1"/>
  <c r="D113" i="25"/>
  <c r="E113" i="25" s="1"/>
  <c r="D112" i="25"/>
  <c r="E112" i="25" s="1"/>
  <c r="D111" i="25"/>
  <c r="E111" i="25" s="1"/>
  <c r="D100" i="25"/>
  <c r="D99" i="25"/>
  <c r="D98" i="25"/>
  <c r="E98" i="25" s="1"/>
  <c r="D97" i="25"/>
  <c r="E97" i="25" s="1"/>
  <c r="D96" i="25"/>
  <c r="E96" i="25" s="1"/>
  <c r="D95" i="25"/>
  <c r="E95" i="25" s="1"/>
  <c r="D94" i="25"/>
  <c r="E94" i="25" s="1"/>
  <c r="D93" i="25"/>
  <c r="E93" i="25" s="1"/>
  <c r="D92" i="25"/>
  <c r="E92" i="25" s="1"/>
  <c r="D91" i="25"/>
  <c r="D90" i="25"/>
  <c r="E90" i="25" s="1"/>
  <c r="D89" i="25"/>
  <c r="D88" i="25"/>
  <c r="D85" i="25"/>
  <c r="E85" i="25" s="1"/>
  <c r="D84" i="25"/>
  <c r="E84" i="25" s="1"/>
  <c r="D83" i="25"/>
  <c r="D79" i="25"/>
  <c r="E79" i="25" s="1"/>
  <c r="D4" i="25"/>
  <c r="E4" i="25" s="1"/>
  <c r="D110" i="25"/>
  <c r="E110" i="25" s="1"/>
  <c r="D109" i="25"/>
  <c r="E109" i="25" s="1"/>
  <c r="D108" i="25"/>
  <c r="E108" i="25" s="1"/>
  <c r="D107" i="25"/>
  <c r="E107" i="25" s="1"/>
  <c r="D106" i="25"/>
  <c r="E106" i="25" s="1"/>
  <c r="D105" i="25"/>
  <c r="E105" i="25" s="1"/>
  <c r="D104" i="25"/>
  <c r="E104" i="25" s="1"/>
  <c r="D103" i="25"/>
  <c r="E103" i="25" s="1"/>
  <c r="D102" i="25"/>
  <c r="E102" i="25" s="1"/>
  <c r="D101" i="25"/>
  <c r="E101" i="25" s="1"/>
  <c r="D87" i="25"/>
  <c r="E87" i="25" s="1"/>
  <c r="D86" i="25"/>
  <c r="E86" i="25" s="1"/>
  <c r="D82" i="25"/>
  <c r="E82" i="25" s="1"/>
  <c r="D81" i="25"/>
  <c r="D80" i="25"/>
  <c r="E80" i="25" s="1"/>
  <c r="D78" i="25"/>
  <c r="E78" i="25" s="1"/>
  <c r="D77" i="25"/>
  <c r="E77" i="25" s="1"/>
  <c r="D76" i="25"/>
  <c r="E76" i="25" s="1"/>
  <c r="D75" i="25"/>
  <c r="E75" i="25" s="1"/>
  <c r="D74" i="25"/>
  <c r="E74" i="25" s="1"/>
  <c r="D73" i="25"/>
  <c r="E73" i="25" s="1"/>
  <c r="D72" i="25"/>
  <c r="E72" i="25" s="1"/>
  <c r="D61" i="25"/>
  <c r="E61" i="25" s="1"/>
  <c r="D71" i="25"/>
  <c r="E71" i="25" s="1"/>
  <c r="D70" i="25"/>
  <c r="E70" i="25" s="1"/>
  <c r="D69" i="25"/>
  <c r="G2" i="25"/>
  <c r="F2" i="25"/>
  <c r="F1" i="25"/>
  <c r="M2" i="25"/>
  <c r="L2" i="25"/>
  <c r="J2" i="25"/>
  <c r="D68" i="25"/>
  <c r="E68" i="25" s="1"/>
  <c r="D67" i="25"/>
  <c r="E67" i="25" s="1"/>
  <c r="D66" i="25"/>
  <c r="E66" i="25" s="1"/>
  <c r="D64" i="25"/>
  <c r="E64" i="25" s="1"/>
  <c r="D63" i="25"/>
  <c r="E63" i="25" s="1"/>
  <c r="D62" i="25"/>
  <c r="E62" i="25" s="1"/>
  <c r="D60" i="25"/>
  <c r="E60" i="25" s="1"/>
  <c r="D59" i="25"/>
  <c r="D58" i="25"/>
  <c r="E58" i="25" s="1"/>
  <c r="D57" i="25"/>
  <c r="E57" i="25" s="1"/>
  <c r="D56" i="25"/>
  <c r="E56" i="25" s="1"/>
  <c r="D55" i="25"/>
  <c r="L55" i="25" s="1"/>
  <c r="M55" i="25" s="1"/>
  <c r="N55" i="25" s="1"/>
  <c r="D54" i="25"/>
  <c r="E54" i="25" s="1"/>
  <c r="D53" i="25"/>
  <c r="E53" i="25" s="1"/>
  <c r="D52" i="25"/>
  <c r="E52" i="25" s="1"/>
  <c r="D51" i="25"/>
  <c r="D50" i="25"/>
  <c r="E50" i="25" s="1"/>
  <c r="D49" i="25"/>
  <c r="E49" i="25" s="1"/>
  <c r="D48" i="25"/>
  <c r="D47" i="25"/>
  <c r="E47" i="25" s="1"/>
  <c r="D46" i="25"/>
  <c r="E46" i="25" s="1"/>
  <c r="D45" i="25"/>
  <c r="E45" i="25" s="1"/>
  <c r="D44" i="25"/>
  <c r="E44" i="25" s="1"/>
  <c r="D36" i="25"/>
  <c r="D37" i="25"/>
  <c r="E37" i="25" s="1"/>
  <c r="D38" i="25"/>
  <c r="D39" i="25"/>
  <c r="E39" i="25" s="1"/>
  <c r="D40" i="25"/>
  <c r="E40" i="25" s="1"/>
  <c r="D41" i="25"/>
  <c r="D42" i="25"/>
  <c r="E42" i="25" s="1"/>
  <c r="D43" i="25"/>
  <c r="E43" i="25" s="1"/>
  <c r="I2" i="25"/>
  <c r="I1" i="25"/>
  <c r="D31" i="25"/>
  <c r="D30" i="25"/>
  <c r="E30" i="25" s="1"/>
  <c r="D35" i="25"/>
  <c r="D34" i="25"/>
  <c r="E34" i="25" s="1"/>
  <c r="D33" i="25"/>
  <c r="E33" i="25" s="1"/>
  <c r="D32" i="25"/>
  <c r="E32" i="25" s="1"/>
  <c r="D29" i="25"/>
  <c r="D28" i="25"/>
  <c r="E28" i="25" s="1"/>
  <c r="D27" i="25"/>
  <c r="E27" i="25" s="1"/>
  <c r="D22" i="25"/>
  <c r="E22" i="25" s="1"/>
  <c r="D16" i="25"/>
  <c r="E16" i="25" s="1"/>
  <c r="D9" i="25"/>
  <c r="E9" i="25" s="1"/>
  <c r="D10" i="25"/>
  <c r="E10" i="25" s="1"/>
  <c r="D11" i="25"/>
  <c r="E11" i="25" s="1"/>
  <c r="F2" i="28"/>
  <c r="W4" i="28"/>
  <c r="V4" i="28"/>
  <c r="U4" i="28"/>
  <c r="T4" i="28"/>
  <c r="S4" i="28"/>
  <c r="R4" i="28"/>
  <c r="Q4" i="28"/>
  <c r="P4" i="28"/>
  <c r="G77" i="28"/>
  <c r="K77" i="28" s="1"/>
  <c r="M77" i="28" s="1"/>
  <c r="I77" i="28"/>
  <c r="O77" i="28" s="1"/>
  <c r="H77" i="28"/>
  <c r="N77" i="28" s="1"/>
  <c r="F77" i="28"/>
  <c r="J77" i="28" s="1"/>
  <c r="L77" i="28" s="1"/>
  <c r="E77" i="28"/>
  <c r="D77" i="28"/>
  <c r="I76" i="28"/>
  <c r="O76" i="28" s="1"/>
  <c r="H76" i="28"/>
  <c r="N76" i="28" s="1"/>
  <c r="G76" i="28"/>
  <c r="K76" i="28" s="1"/>
  <c r="M76" i="28" s="1"/>
  <c r="F76" i="28"/>
  <c r="J76" i="28" s="1"/>
  <c r="L76" i="28" s="1"/>
  <c r="E76" i="28"/>
  <c r="D76" i="28"/>
  <c r="F75" i="28"/>
  <c r="J75" i="28" s="1"/>
  <c r="L75" i="28" s="1"/>
  <c r="G75" i="28"/>
  <c r="K75" i="28" s="1"/>
  <c r="M75" i="28" s="1"/>
  <c r="F74" i="28"/>
  <c r="J74" i="28" s="1"/>
  <c r="L74" i="28" s="1"/>
  <c r="G74" i="28"/>
  <c r="K74" i="28" s="1"/>
  <c r="M74" i="28" s="1"/>
  <c r="G73" i="28"/>
  <c r="K73" i="28" s="1"/>
  <c r="M73" i="28" s="1"/>
  <c r="F73" i="28"/>
  <c r="J73" i="28" s="1"/>
  <c r="L73" i="28" s="1"/>
  <c r="G72" i="28"/>
  <c r="K72" i="28" s="1"/>
  <c r="M72" i="28" s="1"/>
  <c r="F72" i="28"/>
  <c r="J72" i="28" s="1"/>
  <c r="L72" i="28" s="1"/>
  <c r="G71" i="28"/>
  <c r="K71" i="28" s="1"/>
  <c r="M71" i="28" s="1"/>
  <c r="F70" i="28"/>
  <c r="J70" i="28" s="1"/>
  <c r="L70" i="28" s="1"/>
  <c r="G68" i="28"/>
  <c r="K68" i="28" s="1"/>
  <c r="M68" i="28" s="1"/>
  <c r="F68" i="28"/>
  <c r="J68" i="28" s="1"/>
  <c r="L68" i="28" s="1"/>
  <c r="G67" i="28"/>
  <c r="K67" i="28" s="1"/>
  <c r="M67" i="28" s="1"/>
  <c r="F67" i="28"/>
  <c r="J67" i="28" s="1"/>
  <c r="L67" i="28" s="1"/>
  <c r="F71" i="28"/>
  <c r="J71" i="28" s="1"/>
  <c r="L71" i="28" s="1"/>
  <c r="G66" i="28"/>
  <c r="K66" i="28" s="1"/>
  <c r="M66" i="28" s="1"/>
  <c r="F66" i="28"/>
  <c r="J66" i="28" s="1"/>
  <c r="L66" i="28" s="1"/>
  <c r="A7" i="28"/>
  <c r="F7" i="28" s="1"/>
  <c r="J7" i="28" s="1"/>
  <c r="L7" i="28" s="1"/>
  <c r="F52" i="28"/>
  <c r="J52" i="28" s="1"/>
  <c r="L52" i="28" s="1"/>
  <c r="G51" i="28"/>
  <c r="K51" i="28" s="1"/>
  <c r="M51" i="28" s="1"/>
  <c r="F51" i="28"/>
  <c r="J51" i="28" s="1"/>
  <c r="L51" i="28" s="1"/>
  <c r="F41" i="28"/>
  <c r="J41" i="28" s="1"/>
  <c r="L41" i="28" s="1"/>
  <c r="G37" i="28"/>
  <c r="K37" i="28" s="1"/>
  <c r="M37" i="28" s="1"/>
  <c r="G43" i="28"/>
  <c r="K43" i="28" s="1"/>
  <c r="M43" i="28" s="1"/>
  <c r="G47" i="28"/>
  <c r="K47" i="28" s="1"/>
  <c r="M47" i="28" s="1"/>
  <c r="F47" i="28"/>
  <c r="J47" i="28" s="1"/>
  <c r="L47" i="28" s="1"/>
  <c r="F46" i="28"/>
  <c r="J46" i="28" s="1"/>
  <c r="L46" i="28" s="1"/>
  <c r="G45" i="28"/>
  <c r="K45" i="28" s="1"/>
  <c r="M45" i="28" s="1"/>
  <c r="F45" i="28"/>
  <c r="J45" i="28" s="1"/>
  <c r="L45" i="28" s="1"/>
  <c r="F44" i="28"/>
  <c r="J44" i="28" s="1"/>
  <c r="L44" i="28" s="1"/>
  <c r="G40" i="28"/>
  <c r="K40" i="28" s="1"/>
  <c r="M40" i="28" s="1"/>
  <c r="F40" i="28"/>
  <c r="J40" i="28" s="1"/>
  <c r="L40" i="28" s="1"/>
  <c r="G20" i="28"/>
  <c r="K20" i="28" s="1"/>
  <c r="M20" i="28" s="1"/>
  <c r="G18" i="28"/>
  <c r="K18" i="28" s="1"/>
  <c r="M18" i="28" s="1"/>
  <c r="F15" i="28"/>
  <c r="J15" i="28" s="1"/>
  <c r="L15" i="28" s="1"/>
  <c r="D2" i="28"/>
  <c r="G2" i="28"/>
  <c r="E2" i="28"/>
  <c r="G28" i="28"/>
  <c r="K28" i="28" s="1"/>
  <c r="M28" i="28" s="1"/>
  <c r="F36" i="28"/>
  <c r="J36" i="28" s="1"/>
  <c r="L36" i="28" s="1"/>
  <c r="F24" i="28"/>
  <c r="J24" i="28" s="1"/>
  <c r="L24" i="28" s="1"/>
  <c r="G26" i="28"/>
  <c r="K26" i="28" s="1"/>
  <c r="M26" i="28" s="1"/>
  <c r="G31" i="28"/>
  <c r="K31" i="28" s="1"/>
  <c r="M31" i="28" s="1"/>
  <c r="F29" i="28"/>
  <c r="J29" i="28" s="1"/>
  <c r="L29" i="28" s="1"/>
  <c r="F25" i="28"/>
  <c r="J25" i="28" s="1"/>
  <c r="L25" i="28" s="1"/>
  <c r="G23" i="28"/>
  <c r="K23" i="28" s="1"/>
  <c r="M23" i="28" s="1"/>
  <c r="F30" i="28"/>
  <c r="J30" i="28" s="1"/>
  <c r="L30" i="28" s="1"/>
  <c r="G27" i="28"/>
  <c r="K27" i="28" s="1"/>
  <c r="M27" i="28" s="1"/>
  <c r="F28" i="28"/>
  <c r="J28" i="28" s="1"/>
  <c r="L28" i="28" s="1"/>
  <c r="F10" i="28"/>
  <c r="J10" i="28" s="1"/>
  <c r="L10" i="28" s="1"/>
  <c r="F19" i="28"/>
  <c r="J19" i="28" s="1"/>
  <c r="L19" i="28" s="1"/>
  <c r="F31" i="28"/>
  <c r="J31" i="28" s="1"/>
  <c r="L31" i="28" s="1"/>
  <c r="F11" i="28"/>
  <c r="J11" i="28" s="1"/>
  <c r="L11" i="28" s="1"/>
  <c r="G36" i="28"/>
  <c r="K36" i="28" s="1"/>
  <c r="M36" i="28" s="1"/>
  <c r="G34" i="28"/>
  <c r="K34" i="28" s="1"/>
  <c r="M34" i="28" s="1"/>
  <c r="F32" i="28"/>
  <c r="J32" i="28" s="1"/>
  <c r="L32" i="28" s="1"/>
  <c r="F35" i="28"/>
  <c r="J35" i="28" s="1"/>
  <c r="L35" i="28" s="1"/>
  <c r="F14" i="28"/>
  <c r="J14" i="28" s="1"/>
  <c r="L14" i="28" s="1"/>
  <c r="F38" i="28"/>
  <c r="J38" i="28" s="1"/>
  <c r="L38" i="28" s="1"/>
  <c r="G35" i="28"/>
  <c r="K35" i="28" s="1"/>
  <c r="M35" i="28" s="1"/>
  <c r="G22" i="28"/>
  <c r="K22" i="28" s="1"/>
  <c r="M22" i="28" s="1"/>
  <c r="G17" i="28"/>
  <c r="K17" i="28" s="1"/>
  <c r="M17" i="28" s="1"/>
  <c r="G13" i="28"/>
  <c r="K13" i="28" s="1"/>
  <c r="M13" i="28" s="1"/>
  <c r="G16" i="28"/>
  <c r="K16" i="28" s="1"/>
  <c r="M16" i="28" s="1"/>
  <c r="G19" i="28"/>
  <c r="K19" i="28" s="1"/>
  <c r="M19" i="28" s="1"/>
  <c r="G10" i="28"/>
  <c r="K10" i="28" s="1"/>
  <c r="M10" i="28" s="1"/>
  <c r="G15" i="28"/>
  <c r="K15" i="28" s="1"/>
  <c r="M15" i="28" s="1"/>
  <c r="G41" i="28"/>
  <c r="K41" i="28" s="1"/>
  <c r="M41" i="28" s="1"/>
  <c r="G30" i="28"/>
  <c r="K30" i="28" s="1"/>
  <c r="M30" i="28" s="1"/>
  <c r="G38" i="28"/>
  <c r="K38" i="28" s="1"/>
  <c r="M38" i="28" s="1"/>
  <c r="F42" i="28"/>
  <c r="J42" i="28" s="1"/>
  <c r="L42" i="28" s="1"/>
  <c r="G33" i="28"/>
  <c r="K33" i="28" s="1"/>
  <c r="M33" i="28" s="1"/>
  <c r="F13" i="28"/>
  <c r="J13" i="28" s="1"/>
  <c r="L13" i="28" s="1"/>
  <c r="F16" i="28"/>
  <c r="J16" i="28" s="1"/>
  <c r="L16" i="28" s="1"/>
  <c r="F23" i="28"/>
  <c r="J23" i="28" s="1"/>
  <c r="L23" i="28" s="1"/>
  <c r="G11" i="28"/>
  <c r="K11" i="28" s="1"/>
  <c r="M11" i="28" s="1"/>
  <c r="F17" i="28"/>
  <c r="J17" i="28" s="1"/>
  <c r="L17" i="28" s="1"/>
  <c r="F26" i="28"/>
  <c r="J26" i="28" s="1"/>
  <c r="L26" i="28" s="1"/>
  <c r="G42" i="28"/>
  <c r="K42" i="28" s="1"/>
  <c r="M42" i="28" s="1"/>
  <c r="F39" i="28"/>
  <c r="J39" i="28" s="1"/>
  <c r="L39" i="28" s="1"/>
  <c r="F12" i="28"/>
  <c r="J12" i="28" s="1"/>
  <c r="L12" i="28" s="1"/>
  <c r="F18" i="28"/>
  <c r="J18" i="28" s="1"/>
  <c r="L18" i="28" s="1"/>
  <c r="F27" i="28"/>
  <c r="J27" i="28" s="1"/>
  <c r="L27" i="28" s="1"/>
  <c r="G32" i="28"/>
  <c r="K32" i="28" s="1"/>
  <c r="M32" i="28" s="1"/>
  <c r="F33" i="28"/>
  <c r="J33" i="28" s="1"/>
  <c r="L33" i="28" s="1"/>
  <c r="G24" i="28"/>
  <c r="K24" i="28" s="1"/>
  <c r="M24" i="28" s="1"/>
  <c r="G12" i="28"/>
  <c r="K12" i="28" s="1"/>
  <c r="M12" i="28" s="1"/>
  <c r="G39" i="28"/>
  <c r="K39" i="28" s="1"/>
  <c r="M39" i="28" s="1"/>
  <c r="G21" i="28"/>
  <c r="K21" i="28" s="1"/>
  <c r="M21" i="28" s="1"/>
  <c r="F34" i="28"/>
  <c r="J34" i="28" s="1"/>
  <c r="L34" i="28" s="1"/>
  <c r="F20" i="28"/>
  <c r="J20" i="28" s="1"/>
  <c r="L20" i="28" s="1"/>
  <c r="G25" i="28"/>
  <c r="K25" i="28" s="1"/>
  <c r="M25" i="28" s="1"/>
  <c r="G8" i="28"/>
  <c r="K8" i="28" s="1"/>
  <c r="M8" i="28" s="1"/>
  <c r="G14" i="28"/>
  <c r="K14" i="28" s="1"/>
  <c r="M14" i="28" s="1"/>
  <c r="F21" i="28"/>
  <c r="J21" i="28" s="1"/>
  <c r="L21" i="28" s="1"/>
  <c r="G29" i="28"/>
  <c r="K29" i="28" s="1"/>
  <c r="M29" i="28" s="1"/>
  <c r="F37" i="28"/>
  <c r="J37" i="28" s="1"/>
  <c r="L37" i="28" s="1"/>
  <c r="G65" i="28"/>
  <c r="K65" i="28" s="1"/>
  <c r="M65" i="28" s="1"/>
  <c r="G60" i="28"/>
  <c r="K60" i="28" s="1"/>
  <c r="M60" i="28" s="1"/>
  <c r="F56" i="28"/>
  <c r="J56" i="28" s="1"/>
  <c r="L56" i="28" s="1"/>
  <c r="F65" i="28"/>
  <c r="J65" i="28" s="1"/>
  <c r="L65" i="28" s="1"/>
  <c r="F60" i="28"/>
  <c r="J60" i="28" s="1"/>
  <c r="L60" i="28" s="1"/>
  <c r="G55" i="28"/>
  <c r="K55" i="28" s="1"/>
  <c r="M55" i="28" s="1"/>
  <c r="G59" i="28"/>
  <c r="K59" i="28" s="1"/>
  <c r="M59" i="28" s="1"/>
  <c r="G64" i="28"/>
  <c r="K64" i="28" s="1"/>
  <c r="M64" i="28" s="1"/>
  <c r="F55" i="28"/>
  <c r="J55" i="28" s="1"/>
  <c r="L55" i="28" s="1"/>
  <c r="F64" i="28"/>
  <c r="J64" i="28" s="1"/>
  <c r="L64" i="28" s="1"/>
  <c r="F59" i="28"/>
  <c r="J59" i="28" s="1"/>
  <c r="L59" i="28" s="1"/>
  <c r="G54" i="28"/>
  <c r="K54" i="28" s="1"/>
  <c r="M54" i="28" s="1"/>
  <c r="F63" i="28"/>
  <c r="J63" i="28" s="1"/>
  <c r="L63" i="28" s="1"/>
  <c r="G58" i="28"/>
  <c r="K58" i="28" s="1"/>
  <c r="M58" i="28" s="1"/>
  <c r="G53" i="28"/>
  <c r="K53" i="28" s="1"/>
  <c r="M53" i="28" s="1"/>
  <c r="G63" i="28"/>
  <c r="K63" i="28" s="1"/>
  <c r="M63" i="28" s="1"/>
  <c r="F54" i="28"/>
  <c r="J54" i="28" s="1"/>
  <c r="L54" i="28" s="1"/>
  <c r="G62" i="28"/>
  <c r="K62" i="28" s="1"/>
  <c r="M62" i="28" s="1"/>
  <c r="F57" i="28"/>
  <c r="J57" i="28" s="1"/>
  <c r="L57" i="28" s="1"/>
  <c r="F61" i="28"/>
  <c r="J61" i="28" s="1"/>
  <c r="L61" i="28" s="1"/>
  <c r="F62" i="28"/>
  <c r="J62" i="28" s="1"/>
  <c r="L62" i="28" s="1"/>
  <c r="F58" i="28"/>
  <c r="J58" i="28" s="1"/>
  <c r="L58" i="28" s="1"/>
  <c r="F53" i="28"/>
  <c r="J53" i="28" s="1"/>
  <c r="L53" i="28" s="1"/>
  <c r="G61" i="28"/>
  <c r="K61" i="28" s="1"/>
  <c r="M61" i="28" s="1"/>
  <c r="G56" i="28"/>
  <c r="K56" i="28" s="1"/>
  <c r="M56" i="28" s="1"/>
  <c r="G57" i="28"/>
  <c r="K57" i="28" s="1"/>
  <c r="M57" i="28" s="1"/>
  <c r="F49" i="28"/>
  <c r="J49" i="28" s="1"/>
  <c r="L49" i="28" s="1"/>
  <c r="G49" i="28"/>
  <c r="K49" i="28" s="1"/>
  <c r="M49" i="28" s="1"/>
  <c r="F50" i="28"/>
  <c r="J50" i="28" s="1"/>
  <c r="L50" i="28" s="1"/>
  <c r="G52" i="28"/>
  <c r="K52" i="28" s="1"/>
  <c r="M52" i="28" s="1"/>
  <c r="F22" i="28"/>
  <c r="J22" i="28" s="1"/>
  <c r="L22" i="28" s="1"/>
  <c r="G44" i="28"/>
  <c r="K44" i="28" s="1"/>
  <c r="M44" i="28" s="1"/>
  <c r="G46" i="28"/>
  <c r="K46" i="28" s="1"/>
  <c r="M46" i="28" s="1"/>
  <c r="F43" i="28"/>
  <c r="J43" i="28" s="1"/>
  <c r="L43" i="28" s="1"/>
  <c r="G50" i="28"/>
  <c r="K50" i="28" s="1"/>
  <c r="M50" i="28" s="1"/>
  <c r="G48" i="28"/>
  <c r="K48" i="28" s="1"/>
  <c r="M48" i="28" s="1"/>
  <c r="F69" i="28"/>
  <c r="J69" i="28" s="1"/>
  <c r="L69" i="28" s="1"/>
  <c r="G69" i="28"/>
  <c r="K69" i="28" s="1"/>
  <c r="M69" i="28" s="1"/>
  <c r="G70" i="28"/>
  <c r="K70" i="28" s="1"/>
  <c r="M70" i="28" s="1"/>
  <c r="F48" i="28"/>
  <c r="J48" i="28" s="1"/>
  <c r="L48" i="28" s="1"/>
  <c r="I29" i="28"/>
  <c r="O29" i="28" s="1"/>
  <c r="H24" i="28"/>
  <c r="N24" i="28" s="1"/>
  <c r="I37" i="28"/>
  <c r="O37" i="28" s="1"/>
  <c r="E41" i="28"/>
  <c r="D38" i="28"/>
  <c r="I35" i="28"/>
  <c r="O35" i="28" s="1"/>
  <c r="E75" i="28"/>
  <c r="I50" i="28"/>
  <c r="O50" i="28" s="1"/>
  <c r="H21" i="28"/>
  <c r="N21" i="28" s="1"/>
  <c r="H39" i="28"/>
  <c r="N39" i="28" s="1"/>
  <c r="I67" i="28"/>
  <c r="O67" i="28" s="1"/>
  <c r="I41" i="28"/>
  <c r="O41" i="28" s="1"/>
  <c r="H72" i="28"/>
  <c r="N72" i="28" s="1"/>
  <c r="E26" i="28"/>
  <c r="D36" i="28"/>
  <c r="D34" i="28"/>
  <c r="H53" i="28"/>
  <c r="N53" i="28" s="1"/>
  <c r="I40" i="28"/>
  <c r="O40" i="28" s="1"/>
  <c r="E28" i="28"/>
  <c r="E49" i="28"/>
  <c r="D54" i="28"/>
  <c r="D59" i="28"/>
  <c r="I32" i="28"/>
  <c r="O32" i="28" s="1"/>
  <c r="E30" i="28"/>
  <c r="E46" i="28"/>
  <c r="D47" i="28"/>
  <c r="H42" i="28"/>
  <c r="N42" i="28" s="1"/>
  <c r="D61" i="28"/>
  <c r="H37" i="28"/>
  <c r="N37" i="28" s="1"/>
  <c r="D62" i="28"/>
  <c r="H48" i="28"/>
  <c r="N48" i="28" s="1"/>
  <c r="E36" i="28"/>
  <c r="I48" i="28"/>
  <c r="O48" i="28" s="1"/>
  <c r="H12" i="28"/>
  <c r="N12" i="28" s="1"/>
  <c r="H10" i="28"/>
  <c r="N10" i="28" s="1"/>
  <c r="H66" i="28"/>
  <c r="N66" i="28" s="1"/>
  <c r="H46" i="28"/>
  <c r="N46" i="28" s="1"/>
  <c r="H58" i="28"/>
  <c r="N58" i="28" s="1"/>
  <c r="D40" i="28"/>
  <c r="I17" i="28"/>
  <c r="O17" i="28" s="1"/>
  <c r="D75" i="28"/>
  <c r="D23" i="28"/>
  <c r="D66" i="28"/>
  <c r="H68" i="28"/>
  <c r="N68" i="28" s="1"/>
  <c r="D67" i="28"/>
  <c r="E71" i="28"/>
  <c r="I36" i="28"/>
  <c r="O36" i="28" s="1"/>
  <c r="I18" i="28"/>
  <c r="O18" i="28" s="1"/>
  <c r="I49" i="28"/>
  <c r="O49" i="28" s="1"/>
  <c r="E53" i="28"/>
  <c r="I23" i="28"/>
  <c r="O23" i="28" s="1"/>
  <c r="E74" i="28"/>
  <c r="H62" i="28"/>
  <c r="N62" i="28" s="1"/>
  <c r="E50" i="28"/>
  <c r="H75" i="28"/>
  <c r="N75" i="28" s="1"/>
  <c r="I75" i="28"/>
  <c r="O75" i="28" s="1"/>
  <c r="E66" i="28"/>
  <c r="E57" i="28"/>
  <c r="E39" i="28"/>
  <c r="H31" i="28"/>
  <c r="N31" i="28" s="1"/>
  <c r="D19" i="28"/>
  <c r="D57" i="28"/>
  <c r="H11" i="28"/>
  <c r="N11" i="28" s="1"/>
  <c r="H40" i="28"/>
  <c r="N40" i="28" s="1"/>
  <c r="D31" i="28"/>
  <c r="H27" i="28"/>
  <c r="N27" i="28" s="1"/>
  <c r="H51" i="28"/>
  <c r="N51" i="28" s="1"/>
  <c r="E17" i="28"/>
  <c r="D21" i="28"/>
  <c r="H50" i="28"/>
  <c r="N50" i="28" s="1"/>
  <c r="E24" i="28"/>
  <c r="E68" i="28"/>
  <c r="E45" i="28"/>
  <c r="D33" i="28"/>
  <c r="D11" i="28"/>
  <c r="I63" i="28"/>
  <c r="O63" i="28" s="1"/>
  <c r="H60" i="28"/>
  <c r="N60" i="28" s="1"/>
  <c r="H73" i="28"/>
  <c r="N73" i="28" s="1"/>
  <c r="E25" i="28"/>
  <c r="E32" i="28"/>
  <c r="D45" i="28"/>
  <c r="I34" i="28"/>
  <c r="O34" i="28" s="1"/>
  <c r="I28" i="28"/>
  <c r="O28" i="28" s="1"/>
  <c r="D50" i="28"/>
  <c r="D41" i="28"/>
  <c r="D58" i="28"/>
  <c r="I71" i="28"/>
  <c r="O71" i="28" s="1"/>
  <c r="H16" i="28"/>
  <c r="N16" i="28" s="1"/>
  <c r="D28" i="28"/>
  <c r="I12" i="28"/>
  <c r="O12" i="28" s="1"/>
  <c r="E31" i="28"/>
  <c r="I72" i="28"/>
  <c r="O72" i="28" s="1"/>
  <c r="H13" i="28"/>
  <c r="N13" i="28" s="1"/>
  <c r="D44" i="28"/>
  <c r="I51" i="28"/>
  <c r="O51" i="28" s="1"/>
  <c r="H56" i="28"/>
  <c r="N56" i="28" s="1"/>
  <c r="I69" i="28"/>
  <c r="O69" i="28" s="1"/>
  <c r="D12" i="28"/>
  <c r="E20" i="28"/>
  <c r="H36" i="28"/>
  <c r="N36" i="28" s="1"/>
  <c r="E56" i="28"/>
  <c r="H74" i="28"/>
  <c r="N74" i="28" s="1"/>
  <c r="I68" i="28"/>
  <c r="O68" i="28" s="1"/>
  <c r="E13" i="28"/>
  <c r="E38" i="28"/>
  <c r="D30" i="28"/>
  <c r="D22" i="28"/>
  <c r="H14" i="28"/>
  <c r="N14" i="28" s="1"/>
  <c r="D26" i="28"/>
  <c r="E43" i="28"/>
  <c r="D64" i="28"/>
  <c r="H55" i="28"/>
  <c r="N55" i="28" s="1"/>
  <c r="H47" i="28"/>
  <c r="N47" i="28" s="1"/>
  <c r="H49" i="28"/>
  <c r="N49" i="28" s="1"/>
  <c r="D71" i="28"/>
  <c r="I39" i="28"/>
  <c r="O39" i="28" s="1"/>
  <c r="H69" i="28"/>
  <c r="N69" i="28" s="1"/>
  <c r="D43" i="28"/>
  <c r="H61" i="28"/>
  <c r="N61" i="28" s="1"/>
  <c r="D20" i="28"/>
  <c r="I15" i="28"/>
  <c r="O15" i="28" s="1"/>
  <c r="H30" i="28"/>
  <c r="N30" i="28" s="1"/>
  <c r="I16" i="28"/>
  <c r="O16" i="28" s="1"/>
  <c r="I26" i="28"/>
  <c r="O26" i="28" s="1"/>
  <c r="I27" i="28"/>
  <c r="O27" i="28" s="1"/>
  <c r="E14" i="28"/>
  <c r="D52" i="28"/>
  <c r="I38" i="28"/>
  <c r="O38" i="28" s="1"/>
  <c r="D14" i="28"/>
  <c r="I60" i="28"/>
  <c r="O60" i="28" s="1"/>
  <c r="H64" i="28"/>
  <c r="N64" i="28" s="1"/>
  <c r="D49" i="28"/>
  <c r="I46" i="28"/>
  <c r="O46" i="28" s="1"/>
  <c r="E42" i="28"/>
  <c r="E54" i="28"/>
  <c r="I55" i="28"/>
  <c r="O55" i="28" s="1"/>
  <c r="I22" i="28"/>
  <c r="O22" i="28" s="1"/>
  <c r="I19" i="28"/>
  <c r="O19" i="28" s="1"/>
  <c r="I57" i="28"/>
  <c r="O57" i="28" s="1"/>
  <c r="E52" i="28"/>
  <c r="D68" i="28"/>
  <c r="E55" i="28"/>
  <c r="D29" i="28"/>
  <c r="D72" i="28"/>
  <c r="D42" i="28"/>
  <c r="D32" i="28"/>
  <c r="D25" i="28"/>
  <c r="D17" i="28"/>
  <c r="D63" i="28"/>
  <c r="D27" i="28"/>
  <c r="I20" i="28"/>
  <c r="O20" i="28" s="1"/>
  <c r="I54" i="28"/>
  <c r="O54" i="28" s="1"/>
  <c r="D37" i="28"/>
  <c r="H26" i="28"/>
  <c r="N26" i="28" s="1"/>
  <c r="E29" i="28"/>
  <c r="D46" i="28"/>
  <c r="I11" i="28"/>
  <c r="O11" i="28" s="1"/>
  <c r="E48" i="28"/>
  <c r="I70" i="28"/>
  <c r="O70" i="28" s="1"/>
  <c r="D39" i="28"/>
  <c r="H57" i="28"/>
  <c r="N57" i="28" s="1"/>
  <c r="D16" i="28"/>
  <c r="E12" i="28"/>
  <c r="E65" i="28"/>
  <c r="D56" i="28"/>
  <c r="I59" i="28"/>
  <c r="O59" i="28" s="1"/>
  <c r="H23" i="28"/>
  <c r="N23" i="28" s="1"/>
  <c r="E64" i="28"/>
  <c r="H52" i="28"/>
  <c r="N52" i="28" s="1"/>
  <c r="I73" i="28"/>
  <c r="O73" i="28" s="1"/>
  <c r="I56" i="28"/>
  <c r="O56" i="28" s="1"/>
  <c r="H38" i="28"/>
  <c r="N38" i="28" s="1"/>
  <c r="E59" i="28"/>
  <c r="H17" i="28"/>
  <c r="N17" i="28" s="1"/>
  <c r="E47" i="28"/>
  <c r="I66" i="28"/>
  <c r="O66" i="28" s="1"/>
  <c r="I74" i="28"/>
  <c r="O74" i="28" s="1"/>
  <c r="E22" i="28"/>
  <c r="H33" i="28"/>
  <c r="N33" i="28" s="1"/>
  <c r="D65" i="28"/>
  <c r="I61" i="28"/>
  <c r="O61" i="28" s="1"/>
  <c r="H67" i="28"/>
  <c r="N67" i="28" s="1"/>
  <c r="E18" i="28"/>
  <c r="E34" i="28"/>
  <c r="I13" i="28"/>
  <c r="O13" i="28" s="1"/>
  <c r="E44" i="28"/>
  <c r="I45" i="28"/>
  <c r="O45" i="28" s="1"/>
  <c r="H45" i="28"/>
  <c r="N45" i="28" s="1"/>
  <c r="H29" i="28"/>
  <c r="N29" i="28" s="1"/>
  <c r="D48" i="28"/>
  <c r="I33" i="28"/>
  <c r="O33" i="28" s="1"/>
  <c r="H15" i="28"/>
  <c r="N15" i="28" s="1"/>
  <c r="H59" i="28"/>
  <c r="N59" i="28" s="1"/>
  <c r="D70" i="28"/>
  <c r="D74" i="28"/>
  <c r="E35" i="28"/>
  <c r="D69" i="28"/>
  <c r="I44" i="28"/>
  <c r="O44" i="28" s="1"/>
  <c r="I43" i="28"/>
  <c r="O43" i="28" s="1"/>
  <c r="H70" i="28"/>
  <c r="N70" i="28" s="1"/>
  <c r="I62" i="28"/>
  <c r="O62" i="28" s="1"/>
  <c r="D60" i="28"/>
  <c r="H43" i="28"/>
  <c r="N43" i="28" s="1"/>
  <c r="E27" i="28"/>
  <c r="E63" i="28"/>
  <c r="D55" i="28"/>
  <c r="H65" i="28"/>
  <c r="N65" i="28" s="1"/>
  <c r="E19" i="28"/>
  <c r="I52" i="28"/>
  <c r="O52" i="28" s="1"/>
  <c r="E51" i="28"/>
  <c r="E37" i="28"/>
  <c r="D53" i="28"/>
  <c r="E67" i="28"/>
  <c r="D10" i="28"/>
  <c r="D15" i="28"/>
  <c r="D18" i="28"/>
  <c r="H54" i="28"/>
  <c r="N54" i="28" s="1"/>
  <c r="D73" i="28"/>
  <c r="H63" i="28"/>
  <c r="N63" i="28" s="1"/>
  <c r="I47" i="28"/>
  <c r="O47" i="28" s="1"/>
  <c r="E23" i="28"/>
  <c r="I21" i="28"/>
  <c r="O21" i="28" s="1"/>
  <c r="E33" i="28"/>
  <c r="E21" i="28"/>
  <c r="H44" i="28"/>
  <c r="N44" i="28" s="1"/>
  <c r="H35" i="28"/>
  <c r="N35" i="28" s="1"/>
  <c r="H18" i="28"/>
  <c r="N18" i="28" s="1"/>
  <c r="H28" i="28"/>
  <c r="N28" i="28" s="1"/>
  <c r="I58" i="28"/>
  <c r="O58" i="28" s="1"/>
  <c r="E10" i="28"/>
  <c r="H19" i="28"/>
  <c r="N19" i="28" s="1"/>
  <c r="H20" i="28"/>
  <c r="N20" i="28" s="1"/>
  <c r="E70" i="28"/>
  <c r="I65" i="28"/>
  <c r="O65" i="28" s="1"/>
  <c r="I10" i="28"/>
  <c r="O10" i="28" s="1"/>
  <c r="D51" i="28"/>
  <c r="E73" i="28"/>
  <c r="H22" i="28"/>
  <c r="N22" i="28" s="1"/>
  <c r="I31" i="28"/>
  <c r="O31" i="28" s="1"/>
  <c r="E15" i="28"/>
  <c r="I24" i="28"/>
  <c r="O24" i="28" s="1"/>
  <c r="I64" i="28"/>
  <c r="O64" i="28" s="1"/>
  <c r="H32" i="28"/>
  <c r="N32" i="28" s="1"/>
  <c r="E62" i="28"/>
  <c r="E72" i="28"/>
  <c r="D24" i="28"/>
  <c r="E16" i="28"/>
  <c r="E61" i="28"/>
  <c r="E60" i="28"/>
  <c r="H41" i="28"/>
  <c r="N41" i="28" s="1"/>
  <c r="I25" i="28"/>
  <c r="O25" i="28" s="1"/>
  <c r="D35" i="28"/>
  <c r="E11" i="28"/>
  <c r="E40" i="28"/>
  <c r="H71" i="28"/>
  <c r="N71" i="28" s="1"/>
  <c r="I30" i="28"/>
  <c r="O30" i="28" s="1"/>
  <c r="I53" i="28"/>
  <c r="O53" i="28" s="1"/>
  <c r="H25" i="28"/>
  <c r="N25" i="28" s="1"/>
  <c r="H34" i="28"/>
  <c r="N34" i="28" s="1"/>
  <c r="D13" i="28"/>
  <c r="I42" i="28"/>
  <c r="O42" i="28" s="1"/>
  <c r="E58" i="28"/>
  <c r="E69" i="28"/>
  <c r="I14" i="28"/>
  <c r="O14" i="28" s="1"/>
  <c r="E51" i="25"/>
  <c r="L86" i="25"/>
  <c r="M86" i="25" s="1"/>
  <c r="N86" i="25" s="1"/>
  <c r="E143" i="25"/>
  <c r="L193" i="25"/>
  <c r="M193" i="25" s="1"/>
  <c r="N193" i="25" s="1"/>
  <c r="L117" i="25"/>
  <c r="M117" i="25" s="1"/>
  <c r="N117" i="25" s="1"/>
  <c r="L185" i="25"/>
  <c r="M185" i="25" s="1"/>
  <c r="N185" i="25" s="1"/>
  <c r="L68" i="25"/>
  <c r="M68" i="25" s="1"/>
  <c r="N68" i="25" s="1"/>
  <c r="L98" i="25"/>
  <c r="M98" i="25" s="1"/>
  <c r="N98" i="25" s="1"/>
  <c r="N631" i="25"/>
  <c r="I41" i="16"/>
  <c r="J41" i="16"/>
  <c r="I45" i="16"/>
  <c r="J45" i="16" s="1"/>
  <c r="I9" i="16"/>
  <c r="J9" i="16" s="1"/>
  <c r="I25" i="16"/>
  <c r="J25" i="16" s="1"/>
  <c r="I33" i="16"/>
  <c r="J33" i="16" s="1"/>
  <c r="I49" i="16"/>
  <c r="J49" i="16" s="1"/>
  <c r="I18" i="16"/>
  <c r="J18" i="16" s="1"/>
  <c r="I22" i="16"/>
  <c r="J22" i="16" s="1"/>
  <c r="I39" i="16"/>
  <c r="J39" i="16"/>
  <c r="I43" i="16"/>
  <c r="J43" i="16" s="1"/>
  <c r="I62" i="16"/>
  <c r="J62" i="16" s="1"/>
  <c r="I66" i="16"/>
  <c r="J66" i="16" s="1"/>
  <c r="I11" i="16"/>
  <c r="J11" i="16" s="1"/>
  <c r="I23" i="16"/>
  <c r="J23" i="16"/>
  <c r="I27" i="16"/>
  <c r="J27" i="16"/>
  <c r="I31" i="16"/>
  <c r="J31" i="16" s="1"/>
  <c r="I35" i="16"/>
  <c r="J35" i="16" s="1"/>
  <c r="I47" i="16"/>
  <c r="J47" i="16" s="1"/>
  <c r="I63" i="16"/>
  <c r="J63" i="16" s="1"/>
  <c r="I17" i="16"/>
  <c r="J17" i="16" s="1"/>
  <c r="I42" i="16"/>
  <c r="J42" i="16" s="1"/>
  <c r="I46" i="16"/>
  <c r="J46" i="16" s="1"/>
  <c r="I65" i="16"/>
  <c r="J65" i="16"/>
  <c r="I34" i="16"/>
  <c r="J34" i="16" s="1"/>
  <c r="I76" i="16"/>
  <c r="J76" i="16" s="1"/>
  <c r="I28" i="16"/>
  <c r="J28" i="16"/>
  <c r="I50" i="16"/>
  <c r="J50" i="16" s="1"/>
  <c r="I54" i="16"/>
  <c r="J54" i="16" s="1"/>
  <c r="I61" i="16"/>
  <c r="J61" i="16" s="1"/>
  <c r="I15" i="16"/>
  <c r="J15" i="16" s="1"/>
  <c r="I58" i="16"/>
  <c r="J58" i="16" s="1"/>
  <c r="I68" i="16"/>
  <c r="J68" i="16" s="1"/>
  <c r="I72" i="16"/>
  <c r="J72" i="16" s="1"/>
  <c r="G10" i="16"/>
  <c r="G9" i="16"/>
  <c r="G7" i="16"/>
  <c r="I7" i="16"/>
  <c r="J7" i="16" s="1"/>
  <c r="I51" i="16"/>
  <c r="J51" i="16" s="1"/>
  <c r="I16" i="16"/>
  <c r="J16" i="16" s="1"/>
  <c r="I55" i="16"/>
  <c r="J55" i="16" s="1"/>
  <c r="I59" i="16"/>
  <c r="J59" i="16" s="1"/>
  <c r="I69" i="16"/>
  <c r="J69" i="16"/>
  <c r="I79" i="16"/>
  <c r="J79" i="16" s="1"/>
  <c r="I74" i="16"/>
  <c r="J74" i="16"/>
  <c r="I70" i="16"/>
  <c r="J70" i="16" s="1"/>
  <c r="I56" i="16"/>
  <c r="J56" i="16" s="1"/>
  <c r="I77" i="16"/>
  <c r="J77" i="16" s="1"/>
  <c r="I80" i="16"/>
  <c r="J80" i="16" s="1"/>
  <c r="I37" i="16"/>
  <c r="J37" i="16" s="1"/>
  <c r="I60" i="16"/>
  <c r="J60" i="16" s="1"/>
  <c r="I67" i="16"/>
  <c r="J67" i="16" s="1"/>
  <c r="I75" i="16"/>
  <c r="J75" i="16" s="1"/>
  <c r="I53" i="16"/>
  <c r="J53" i="16" s="1"/>
  <c r="I57" i="16"/>
  <c r="J57" i="16"/>
  <c r="I64" i="16"/>
  <c r="J64" i="16" s="1"/>
  <c r="I71" i="16"/>
  <c r="J71" i="16" s="1"/>
  <c r="E186" i="46" l="1"/>
  <c r="D187" i="46"/>
  <c r="B187" i="46"/>
  <c r="C187" i="46" s="1"/>
  <c r="A188" i="46"/>
  <c r="L217" i="25"/>
  <c r="M217" i="25" s="1"/>
  <c r="N217" i="25" s="1"/>
  <c r="N489" i="25"/>
  <c r="N493" i="25"/>
  <c r="N513" i="25"/>
  <c r="N517" i="25"/>
  <c r="N525" i="25"/>
  <c r="L113" i="25"/>
  <c r="M113" i="25" s="1"/>
  <c r="N113" i="25" s="1"/>
  <c r="N512" i="25"/>
  <c r="N540" i="25"/>
  <c r="N560" i="25"/>
  <c r="N624" i="25"/>
  <c r="L92" i="25"/>
  <c r="M92" i="25" s="1"/>
  <c r="N92" i="25" s="1"/>
  <c r="E118" i="25"/>
  <c r="N529" i="25"/>
  <c r="N533" i="25"/>
  <c r="N537" i="25"/>
  <c r="N541" i="25"/>
  <c r="N549" i="25"/>
  <c r="N581" i="25"/>
  <c r="N585" i="25"/>
  <c r="N589" i="25"/>
  <c r="E182" i="25"/>
  <c r="N411" i="25"/>
  <c r="N423" i="25"/>
  <c r="N463" i="25"/>
  <c r="N471" i="25"/>
  <c r="N475" i="25"/>
  <c r="N603" i="25"/>
  <c r="N643" i="25"/>
  <c r="N671" i="25"/>
  <c r="N444" i="25"/>
  <c r="N632" i="25"/>
  <c r="N305" i="25"/>
  <c r="N314" i="25"/>
  <c r="N320" i="25"/>
  <c r="N329" i="25"/>
  <c r="N338" i="25"/>
  <c r="N341" i="25"/>
  <c r="N344" i="25"/>
  <c r="N347" i="25"/>
  <c r="N380" i="25"/>
  <c r="N383" i="25"/>
  <c r="N527" i="25"/>
  <c r="N627" i="25"/>
  <c r="N651" i="25"/>
  <c r="N667" i="25"/>
  <c r="N675" i="25"/>
  <c r="N403" i="25"/>
  <c r="N448" i="25"/>
  <c r="N484" i="25"/>
  <c r="N500" i="25"/>
  <c r="N520" i="25"/>
  <c r="N532" i="25"/>
  <c r="N620" i="25"/>
  <c r="N636" i="25"/>
  <c r="N648" i="25"/>
  <c r="N656" i="25"/>
  <c r="N664" i="25"/>
  <c r="N676" i="25"/>
  <c r="N680" i="25"/>
  <c r="N684" i="25"/>
  <c r="N688" i="25"/>
  <c r="N458" i="25"/>
  <c r="N470" i="25"/>
  <c r="N474" i="25"/>
  <c r="N498" i="25"/>
  <c r="N502" i="25"/>
  <c r="N545" i="25"/>
  <c r="N557" i="25"/>
  <c r="N597" i="25"/>
  <c r="N601" i="25"/>
  <c r="N605" i="25"/>
  <c r="N653" i="25"/>
  <c r="N657" i="25"/>
  <c r="N665" i="25"/>
  <c r="N669" i="25"/>
  <c r="N681" i="25"/>
  <c r="N330" i="25"/>
  <c r="N442" i="25"/>
  <c r="N446" i="25"/>
  <c r="N454" i="25"/>
  <c r="N478" i="25"/>
  <c r="N566" i="25"/>
  <c r="N614" i="25"/>
  <c r="N642" i="25"/>
  <c r="N666" i="25"/>
  <c r="N313" i="25"/>
  <c r="N328" i="25"/>
  <c r="N337" i="25"/>
  <c r="N343" i="25"/>
  <c r="N346" i="25"/>
  <c r="N450" i="25"/>
  <c r="N546" i="25"/>
  <c r="N558" i="25"/>
  <c r="N570" i="25"/>
  <c r="N574" i="25"/>
  <c r="N594" i="25"/>
  <c r="N602" i="25"/>
  <c r="N654" i="25"/>
  <c r="N662" i="25"/>
  <c r="N670" i="25"/>
  <c r="N674" i="25"/>
  <c r="N682" i="25"/>
  <c r="N686" i="25"/>
  <c r="N694" i="25"/>
  <c r="N698" i="25"/>
  <c r="N303" i="25"/>
  <c r="L140" i="25"/>
  <c r="M140" i="25" s="1"/>
  <c r="N140" i="25" s="1"/>
  <c r="N424" i="25"/>
  <c r="N456" i="25"/>
  <c r="N528" i="25"/>
  <c r="N576" i="25"/>
  <c r="N588" i="25"/>
  <c r="N616" i="25"/>
  <c r="N288" i="25"/>
  <c r="N294" i="25"/>
  <c r="N300" i="25"/>
  <c r="N387" i="25"/>
  <c r="M15" i="25"/>
  <c r="N15" i="25" s="1"/>
  <c r="L159" i="25"/>
  <c r="M159" i="25" s="1"/>
  <c r="N159" i="25" s="1"/>
  <c r="N569" i="25"/>
  <c r="N649" i="25"/>
  <c r="N362" i="25"/>
  <c r="L33" i="25"/>
  <c r="M33" i="25" s="1"/>
  <c r="N33" i="25" s="1"/>
  <c r="L176" i="25"/>
  <c r="M176" i="25" s="1"/>
  <c r="N176" i="25" s="1"/>
  <c r="L74" i="25"/>
  <c r="M74" i="25" s="1"/>
  <c r="N74" i="25" s="1"/>
  <c r="L214" i="25"/>
  <c r="M214" i="25" s="1"/>
  <c r="N214" i="25" s="1"/>
  <c r="L194" i="25"/>
  <c r="M194" i="25" s="1"/>
  <c r="N194" i="25" s="1"/>
  <c r="L163" i="25"/>
  <c r="M163" i="25" s="1"/>
  <c r="N163" i="25" s="1"/>
  <c r="E167" i="25"/>
  <c r="L201" i="25"/>
  <c r="M201" i="25" s="1"/>
  <c r="N201" i="25" s="1"/>
  <c r="N480" i="25"/>
  <c r="N516" i="25"/>
  <c r="N564" i="25"/>
  <c r="N652" i="25"/>
  <c r="L165" i="25"/>
  <c r="M165" i="25" s="1"/>
  <c r="N165" i="25" s="1"/>
  <c r="L97" i="25"/>
  <c r="M97" i="25" s="1"/>
  <c r="N97" i="25" s="1"/>
  <c r="L105" i="25"/>
  <c r="M105" i="25" s="1"/>
  <c r="N105" i="25" s="1"/>
  <c r="L208" i="25"/>
  <c r="M208" i="25" s="1"/>
  <c r="N208" i="25" s="1"/>
  <c r="L180" i="25"/>
  <c r="M180" i="25" s="1"/>
  <c r="N180" i="25" s="1"/>
  <c r="L152" i="25"/>
  <c r="M152" i="25" s="1"/>
  <c r="N152" i="25" s="1"/>
  <c r="L121" i="25"/>
  <c r="M121" i="25" s="1"/>
  <c r="N121" i="25" s="1"/>
  <c r="L81" i="25"/>
  <c r="M81" i="25" s="1"/>
  <c r="N81" i="25" s="1"/>
  <c r="L169" i="25"/>
  <c r="M169" i="25" s="1"/>
  <c r="N169" i="25" s="1"/>
  <c r="N279" i="25"/>
  <c r="N333" i="25"/>
  <c r="L115" i="25"/>
  <c r="M115" i="25" s="1"/>
  <c r="N115" i="25" s="1"/>
  <c r="L186" i="25"/>
  <c r="M186" i="25" s="1"/>
  <c r="N186" i="25" s="1"/>
  <c r="L102" i="25"/>
  <c r="M102" i="25" s="1"/>
  <c r="N102" i="25" s="1"/>
  <c r="L101" i="25"/>
  <c r="M101" i="25" s="1"/>
  <c r="N101" i="25" s="1"/>
  <c r="L35" i="25"/>
  <c r="M35" i="25" s="1"/>
  <c r="N35" i="25" s="1"/>
  <c r="E55" i="25"/>
  <c r="N483" i="25"/>
  <c r="N487" i="25"/>
  <c r="N499" i="25"/>
  <c r="N507" i="25"/>
  <c r="N511" i="25"/>
  <c r="N523" i="25"/>
  <c r="N539" i="25"/>
  <c r="N543" i="25"/>
  <c r="N547" i="25"/>
  <c r="N555" i="25"/>
  <c r="N559" i="25"/>
  <c r="N563" i="25"/>
  <c r="L47" i="25"/>
  <c r="M47" i="25" s="1"/>
  <c r="N47" i="25" s="1"/>
  <c r="L49" i="25"/>
  <c r="M49" i="25" s="1"/>
  <c r="N49" i="25" s="1"/>
  <c r="L50" i="25"/>
  <c r="M50" i="25" s="1"/>
  <c r="N50" i="25" s="1"/>
  <c r="L198" i="25"/>
  <c r="M198" i="25" s="1"/>
  <c r="N198" i="25" s="1"/>
  <c r="L154" i="25"/>
  <c r="M154" i="25" s="1"/>
  <c r="N154" i="25" s="1"/>
  <c r="L78" i="25"/>
  <c r="M78" i="25" s="1"/>
  <c r="N78" i="25" s="1"/>
  <c r="L31" i="25"/>
  <c r="M31" i="25" s="1"/>
  <c r="N31" i="25" s="1"/>
  <c r="L207" i="25"/>
  <c r="M207" i="25" s="1"/>
  <c r="N207" i="25" s="1"/>
  <c r="L218" i="25"/>
  <c r="M218" i="25" s="1"/>
  <c r="N218" i="25" s="1"/>
  <c r="N310" i="25"/>
  <c r="N422" i="25"/>
  <c r="N426" i="25"/>
  <c r="L206" i="25"/>
  <c r="M206" i="25" s="1"/>
  <c r="N206" i="25" s="1"/>
  <c r="L109" i="25"/>
  <c r="M109" i="25" s="1"/>
  <c r="N109" i="25" s="1"/>
  <c r="L79" i="25"/>
  <c r="M79" i="25" s="1"/>
  <c r="N79" i="25" s="1"/>
  <c r="L114" i="25"/>
  <c r="M114" i="25" s="1"/>
  <c r="N114" i="25" s="1"/>
  <c r="L197" i="25"/>
  <c r="M197" i="25" s="1"/>
  <c r="N197" i="25" s="1"/>
  <c r="N407" i="25"/>
  <c r="N427" i="25"/>
  <c r="N431" i="25"/>
  <c r="E201" i="25"/>
  <c r="L48" i="25"/>
  <c r="M48" i="25" s="1"/>
  <c r="N48" i="25" s="1"/>
  <c r="L175" i="25"/>
  <c r="M175" i="25" s="1"/>
  <c r="N175" i="25" s="1"/>
  <c r="N312" i="25"/>
  <c r="N324" i="25"/>
  <c r="N327" i="25"/>
  <c r="N348" i="25"/>
  <c r="N351" i="25"/>
  <c r="N357" i="25"/>
  <c r="N360" i="25"/>
  <c r="N363" i="25"/>
  <c r="N372" i="25"/>
  <c r="N375" i="25"/>
  <c r="N378" i="25"/>
  <c r="N381" i="25"/>
  <c r="N461" i="25"/>
  <c r="N465" i="25"/>
  <c r="N469" i="25"/>
  <c r="L88" i="25"/>
  <c r="M88" i="25" s="1"/>
  <c r="N88" i="25" s="1"/>
  <c r="L100" i="25"/>
  <c r="M100" i="25" s="1"/>
  <c r="N100" i="25" s="1"/>
  <c r="L134" i="25"/>
  <c r="M134" i="25" s="1"/>
  <c r="N134" i="25" s="1"/>
  <c r="N289" i="25"/>
  <c r="N349" i="25"/>
  <c r="N355" i="25"/>
  <c r="N416" i="25"/>
  <c r="N432" i="25"/>
  <c r="L72" i="25"/>
  <c r="M72" i="25" s="1"/>
  <c r="N72" i="25" s="1"/>
  <c r="L141" i="25"/>
  <c r="M141" i="25" s="1"/>
  <c r="N141" i="25" s="1"/>
  <c r="N415" i="25"/>
  <c r="N419" i="25"/>
  <c r="N613" i="25"/>
  <c r="N625" i="25"/>
  <c r="N629" i="25"/>
  <c r="N633" i="25"/>
  <c r="N637" i="25"/>
  <c r="N661" i="25"/>
  <c r="N677" i="25"/>
  <c r="N685" i="25"/>
  <c r="N693" i="25"/>
  <c r="N697" i="25"/>
  <c r="L30" i="25"/>
  <c r="M30" i="25" s="1"/>
  <c r="N30" i="25" s="1"/>
  <c r="G23" i="16"/>
  <c r="E100" i="25"/>
  <c r="N388" i="25"/>
  <c r="N571" i="25"/>
  <c r="N587" i="25"/>
  <c r="N591" i="25"/>
  <c r="N615" i="25"/>
  <c r="N623" i="25"/>
  <c r="N635" i="25"/>
  <c r="N647" i="25"/>
  <c r="N695" i="25"/>
  <c r="G162" i="16"/>
  <c r="G161" i="16"/>
  <c r="G160" i="16"/>
  <c r="G159" i="16"/>
  <c r="G158" i="16"/>
  <c r="G157" i="16"/>
  <c r="G156" i="16"/>
  <c r="G155" i="16"/>
  <c r="G154" i="16"/>
  <c r="G153" i="16"/>
  <c r="G151" i="16"/>
  <c r="G152" i="16"/>
  <c r="I90" i="16"/>
  <c r="J90" i="16" s="1"/>
  <c r="L183" i="25"/>
  <c r="M183" i="25" s="1"/>
  <c r="N183" i="25" s="1"/>
  <c r="L77" i="25"/>
  <c r="M77" i="25" s="1"/>
  <c r="N77" i="25" s="1"/>
  <c r="E156" i="25"/>
  <c r="L112" i="25"/>
  <c r="M112" i="25" s="1"/>
  <c r="N112" i="25" s="1"/>
  <c r="E31" i="25"/>
  <c r="N267" i="25"/>
  <c r="N270" i="25"/>
  <c r="N276" i="25"/>
  <c r="N285" i="25"/>
  <c r="N297" i="25"/>
  <c r="N402" i="25"/>
  <c r="N406" i="25"/>
  <c r="I91" i="16"/>
  <c r="J91" i="16" s="1"/>
  <c r="L136" i="25"/>
  <c r="M136" i="25" s="1"/>
  <c r="N136" i="25" s="1"/>
  <c r="L155" i="25"/>
  <c r="M155" i="25" s="1"/>
  <c r="N155" i="25" s="1"/>
  <c r="L181" i="25"/>
  <c r="M181" i="25" s="1"/>
  <c r="N181" i="25" s="1"/>
  <c r="N405" i="25"/>
  <c r="N409" i="25"/>
  <c r="N413" i="25"/>
  <c r="N417" i="25"/>
  <c r="N421" i="25"/>
  <c r="N425" i="25"/>
  <c r="N429" i="25"/>
  <c r="N447" i="25"/>
  <c r="N451" i="25"/>
  <c r="N455" i="25"/>
  <c r="N459" i="25"/>
  <c r="N479" i="25"/>
  <c r="N486" i="25"/>
  <c r="N490" i="25"/>
  <c r="N494" i="25"/>
  <c r="N506" i="25"/>
  <c r="N514" i="25"/>
  <c r="N518" i="25"/>
  <c r="N522" i="25"/>
  <c r="N538" i="25"/>
  <c r="N542" i="25"/>
  <c r="N562" i="25"/>
  <c r="L110" i="25"/>
  <c r="M110" i="25" s="1"/>
  <c r="N110" i="25" s="1"/>
  <c r="N565" i="25"/>
  <c r="N573" i="25"/>
  <c r="N577" i="25"/>
  <c r="N350" i="25"/>
  <c r="N353" i="25"/>
  <c r="N356" i="25"/>
  <c r="N359" i="25"/>
  <c r="N365" i="25"/>
  <c r="N368" i="25"/>
  <c r="N371" i="25"/>
  <c r="N374" i="25"/>
  <c r="N377" i="25"/>
  <c r="L66" i="25"/>
  <c r="M66" i="25" s="1"/>
  <c r="N66" i="25" s="1"/>
  <c r="G8" i="16"/>
  <c r="N274" i="25"/>
  <c r="N286" i="25"/>
  <c r="N292" i="25"/>
  <c r="N301" i="25"/>
  <c r="N304" i="25"/>
  <c r="N452" i="25"/>
  <c r="N464" i="25"/>
  <c r="N468" i="25"/>
  <c r="N476" i="25"/>
  <c r="I26" i="16"/>
  <c r="J26" i="16" s="1"/>
  <c r="I30" i="16"/>
  <c r="J30" i="16" s="1"/>
  <c r="I38" i="16"/>
  <c r="J38" i="16" s="1"/>
  <c r="L189" i="25"/>
  <c r="M189" i="25" s="1"/>
  <c r="N189" i="25" s="1"/>
  <c r="E197" i="25"/>
  <c r="E88" i="25"/>
  <c r="L119" i="25"/>
  <c r="M119" i="25" s="1"/>
  <c r="N119" i="25" s="1"/>
  <c r="E169" i="25"/>
  <c r="L179" i="25"/>
  <c r="M179" i="25" s="1"/>
  <c r="N179" i="25" s="1"/>
  <c r="N412" i="25"/>
  <c r="N436" i="25"/>
  <c r="N535" i="25"/>
  <c r="N596" i="25"/>
  <c r="N612" i="25"/>
  <c r="N644" i="25"/>
  <c r="N660" i="25"/>
  <c r="N668" i="25"/>
  <c r="N672" i="25"/>
  <c r="N696" i="25"/>
  <c r="N700" i="25"/>
  <c r="L34" i="25"/>
  <c r="M34" i="25" s="1"/>
  <c r="N34" i="25" s="1"/>
  <c r="L204" i="25"/>
  <c r="M204" i="25" s="1"/>
  <c r="N204" i="25" s="1"/>
  <c r="L104" i="25"/>
  <c r="M104" i="25" s="1"/>
  <c r="N104" i="25" s="1"/>
  <c r="L95" i="25"/>
  <c r="M95" i="25" s="1"/>
  <c r="N95" i="25" s="1"/>
  <c r="L37" i="25"/>
  <c r="M37" i="25" s="1"/>
  <c r="N37" i="25" s="1"/>
  <c r="L70" i="25"/>
  <c r="M70" i="25" s="1"/>
  <c r="N70" i="25" s="1"/>
  <c r="L171" i="25"/>
  <c r="M171" i="25" s="1"/>
  <c r="N171" i="25" s="1"/>
  <c r="L213" i="25"/>
  <c r="M213" i="25" s="1"/>
  <c r="N213" i="25" s="1"/>
  <c r="L60" i="25"/>
  <c r="M60" i="25" s="1"/>
  <c r="N60" i="25" s="1"/>
  <c r="N336" i="25"/>
  <c r="N339" i="25"/>
  <c r="N342" i="25"/>
  <c r="N345" i="25"/>
  <c r="N414" i="25"/>
  <c r="N488" i="25"/>
  <c r="N496" i="25"/>
  <c r="N524" i="25"/>
  <c r="N536" i="25"/>
  <c r="N544" i="25"/>
  <c r="N548" i="25"/>
  <c r="L32" i="25"/>
  <c r="M32" i="25" s="1"/>
  <c r="N32" i="25" s="1"/>
  <c r="L168" i="25"/>
  <c r="M168" i="25" s="1"/>
  <c r="N168" i="25" s="1"/>
  <c r="L75" i="25"/>
  <c r="M75" i="25" s="1"/>
  <c r="N75" i="25" s="1"/>
  <c r="L187" i="25"/>
  <c r="M187" i="25" s="1"/>
  <c r="N187" i="25" s="1"/>
  <c r="L212" i="25"/>
  <c r="M212" i="25" s="1"/>
  <c r="N212" i="25" s="1"/>
  <c r="L184" i="25"/>
  <c r="M184" i="25" s="1"/>
  <c r="N184" i="25" s="1"/>
  <c r="L211" i="25"/>
  <c r="M211" i="25" s="1"/>
  <c r="N211" i="25" s="1"/>
  <c r="L192" i="25"/>
  <c r="M192" i="25" s="1"/>
  <c r="N192" i="25" s="1"/>
  <c r="L90" i="25"/>
  <c r="M90" i="25" s="1"/>
  <c r="N90" i="25" s="1"/>
  <c r="E138" i="25"/>
  <c r="N266" i="25"/>
  <c r="N269" i="25"/>
  <c r="N272" i="25"/>
  <c r="N275" i="25"/>
  <c r="N281" i="25"/>
  <c r="N287" i="25"/>
  <c r="N290" i="25"/>
  <c r="N299" i="25"/>
  <c r="N302" i="25"/>
  <c r="N316" i="25"/>
  <c r="N334" i="25"/>
  <c r="N396" i="25"/>
  <c r="M20" i="25"/>
  <c r="N20" i="25" s="1"/>
  <c r="N534" i="25"/>
  <c r="N568" i="25"/>
  <c r="N595" i="25"/>
  <c r="N607" i="25"/>
  <c r="N611" i="25"/>
  <c r="N659" i="25"/>
  <c r="L56" i="25"/>
  <c r="M56" i="25" s="1"/>
  <c r="N56" i="25" s="1"/>
  <c r="L151" i="25"/>
  <c r="M151" i="25" s="1"/>
  <c r="N151" i="25" s="1"/>
  <c r="L205" i="25"/>
  <c r="M205" i="25" s="1"/>
  <c r="N205" i="25" s="1"/>
  <c r="N437" i="25"/>
  <c r="N441" i="25"/>
  <c r="N491" i="25"/>
  <c r="N515" i="25"/>
  <c r="L51" i="25"/>
  <c r="M51" i="25" s="1"/>
  <c r="N51" i="25" s="1"/>
  <c r="L111" i="25"/>
  <c r="M111" i="25" s="1"/>
  <c r="N111" i="25" s="1"/>
  <c r="L174" i="25"/>
  <c r="M174" i="25" s="1"/>
  <c r="N174" i="25" s="1"/>
  <c r="E151" i="25"/>
  <c r="L157" i="25"/>
  <c r="M157" i="25" s="1"/>
  <c r="N157" i="25" s="1"/>
  <c r="L71" i="25"/>
  <c r="M71" i="25" s="1"/>
  <c r="N71" i="25" s="1"/>
  <c r="L124" i="25"/>
  <c r="M124" i="25" s="1"/>
  <c r="N124" i="25" s="1"/>
  <c r="L128" i="25"/>
  <c r="M128" i="25" s="1"/>
  <c r="N128" i="25" s="1"/>
  <c r="E134" i="25"/>
  <c r="E3" i="25"/>
  <c r="E81" i="25"/>
  <c r="N335" i="25"/>
  <c r="N418" i="25"/>
  <c r="N434" i="25"/>
  <c r="N473" i="25"/>
  <c r="N481" i="25"/>
  <c r="N501" i="25"/>
  <c r="N505" i="25"/>
  <c r="N567" i="25"/>
  <c r="N586" i="25"/>
  <c r="N606" i="25"/>
  <c r="L94" i="25"/>
  <c r="M94" i="25" s="1"/>
  <c r="N94" i="25" s="1"/>
  <c r="L219" i="25"/>
  <c r="M219" i="25" s="1"/>
  <c r="N219" i="25" s="1"/>
  <c r="N256" i="25"/>
  <c r="N268" i="25"/>
  <c r="N280" i="25"/>
  <c r="N530" i="25"/>
  <c r="N609" i="25"/>
  <c r="N621" i="25"/>
  <c r="L120" i="25"/>
  <c r="M120" i="25" s="1"/>
  <c r="N120" i="25" s="1"/>
  <c r="L108" i="25"/>
  <c r="M108" i="25" s="1"/>
  <c r="N108" i="25" s="1"/>
  <c r="L29" i="25"/>
  <c r="M29" i="25" s="1"/>
  <c r="N29" i="25" s="1"/>
  <c r="L166" i="25"/>
  <c r="M166" i="25" s="1"/>
  <c r="N166" i="25" s="1"/>
  <c r="L46" i="25"/>
  <c r="M46" i="25" s="1"/>
  <c r="N46" i="25" s="1"/>
  <c r="L215" i="25"/>
  <c r="M215" i="25" s="1"/>
  <c r="N215" i="25" s="1"/>
  <c r="L161" i="25"/>
  <c r="M161" i="25" s="1"/>
  <c r="N161" i="25" s="1"/>
  <c r="E175" i="25"/>
  <c r="L199" i="25"/>
  <c r="M199" i="25" s="1"/>
  <c r="N199" i="25" s="1"/>
  <c r="N331" i="25"/>
  <c r="L162" i="25"/>
  <c r="M162" i="25" s="1"/>
  <c r="N162" i="25" s="1"/>
  <c r="L196" i="25"/>
  <c r="M196" i="25" s="1"/>
  <c r="N196" i="25" s="1"/>
  <c r="L203" i="25"/>
  <c r="M203" i="25" s="1"/>
  <c r="N203" i="25" s="1"/>
  <c r="L142" i="25"/>
  <c r="M142" i="25" s="1"/>
  <c r="N142" i="25" s="1"/>
  <c r="L178" i="25"/>
  <c r="M178" i="25" s="1"/>
  <c r="N178" i="25" s="1"/>
  <c r="L107" i="25"/>
  <c r="M107" i="25" s="1"/>
  <c r="N107" i="25" s="1"/>
  <c r="L76" i="25"/>
  <c r="M76" i="25" s="1"/>
  <c r="N76" i="25" s="1"/>
  <c r="L191" i="25"/>
  <c r="M191" i="25" s="1"/>
  <c r="N191" i="25" s="1"/>
  <c r="L145" i="25"/>
  <c r="M145" i="25" s="1"/>
  <c r="N145" i="25" s="1"/>
  <c r="E48" i="25"/>
  <c r="L106" i="25"/>
  <c r="M106" i="25" s="1"/>
  <c r="N106" i="25" s="1"/>
  <c r="L210" i="25"/>
  <c r="M210" i="25" s="1"/>
  <c r="N210" i="25" s="1"/>
  <c r="L130" i="25"/>
  <c r="M130" i="25" s="1"/>
  <c r="N130" i="25" s="1"/>
  <c r="L200" i="25"/>
  <c r="M200" i="25" s="1"/>
  <c r="N200" i="25" s="1"/>
  <c r="L62" i="25"/>
  <c r="M62" i="25" s="1"/>
  <c r="N62" i="25" s="1"/>
  <c r="L153" i="25"/>
  <c r="M153" i="25" s="1"/>
  <c r="N153" i="25" s="1"/>
  <c r="L146" i="25"/>
  <c r="M146" i="25" s="1"/>
  <c r="N146" i="25" s="1"/>
  <c r="L57" i="25"/>
  <c r="M57" i="25" s="1"/>
  <c r="N57" i="25" s="1"/>
  <c r="L54" i="25"/>
  <c r="M54" i="25" s="1"/>
  <c r="N54" i="25" s="1"/>
  <c r="L122" i="25"/>
  <c r="M122" i="25" s="1"/>
  <c r="N122" i="25" s="1"/>
  <c r="N673" i="25"/>
  <c r="L80" i="25"/>
  <c r="M80" i="25" s="1"/>
  <c r="N80" i="25" s="1"/>
  <c r="L149" i="25"/>
  <c r="M149" i="25" s="1"/>
  <c r="N149" i="25" s="1"/>
  <c r="L93" i="25"/>
  <c r="M93" i="25" s="1"/>
  <c r="N93" i="25" s="1"/>
  <c r="L42" i="25"/>
  <c r="M42" i="25" s="1"/>
  <c r="N42" i="25" s="1"/>
  <c r="L65" i="25"/>
  <c r="M65" i="25" s="1"/>
  <c r="N65" i="25" s="1"/>
  <c r="L158" i="25"/>
  <c r="M158" i="25" s="1"/>
  <c r="N158" i="25" s="1"/>
  <c r="L123" i="25"/>
  <c r="M123" i="25" s="1"/>
  <c r="N123" i="25" s="1"/>
  <c r="L129" i="25"/>
  <c r="M129" i="25" s="1"/>
  <c r="N129" i="25" s="1"/>
  <c r="L39" i="25"/>
  <c r="M39" i="25" s="1"/>
  <c r="N39" i="25" s="1"/>
  <c r="L222" i="25"/>
  <c r="M222" i="25" s="1"/>
  <c r="N222" i="25" s="1"/>
  <c r="L73" i="25"/>
  <c r="M73" i="25" s="1"/>
  <c r="N73" i="25" s="1"/>
  <c r="L58" i="25"/>
  <c r="M58" i="25" s="1"/>
  <c r="N58" i="25" s="1"/>
  <c r="L64" i="25"/>
  <c r="M64" i="25" s="1"/>
  <c r="N64" i="25" s="1"/>
  <c r="L85" i="25"/>
  <c r="M85" i="25" s="1"/>
  <c r="N85" i="25" s="1"/>
  <c r="N358" i="25"/>
  <c r="N361" i="25"/>
  <c r="N364" i="25"/>
  <c r="N367" i="25"/>
  <c r="N370" i="25"/>
  <c r="N373" i="25"/>
  <c r="N376" i="25"/>
  <c r="N379" i="25"/>
  <c r="N382" i="25"/>
  <c r="N497" i="25"/>
  <c r="E218" i="25"/>
  <c r="E38" i="25"/>
  <c r="L38" i="25"/>
  <c r="M38" i="25" s="1"/>
  <c r="N38" i="25" s="1"/>
  <c r="E148" i="25"/>
  <c r="L148" i="25"/>
  <c r="M148" i="25" s="1"/>
  <c r="N148" i="25" s="1"/>
  <c r="L67" i="25"/>
  <c r="M67" i="25" s="1"/>
  <c r="N67" i="25" s="1"/>
  <c r="E160" i="25"/>
  <c r="L160" i="25"/>
  <c r="M160" i="25" s="1"/>
  <c r="N160" i="25" s="1"/>
  <c r="L61" i="25"/>
  <c r="M61" i="25" s="1"/>
  <c r="N61" i="25" s="1"/>
  <c r="E35" i="25"/>
  <c r="E99" i="25"/>
  <c r="L99" i="25"/>
  <c r="M99" i="25" s="1"/>
  <c r="N99" i="25" s="1"/>
  <c r="L147" i="25"/>
  <c r="M147" i="25" s="1"/>
  <c r="N147" i="25" s="1"/>
  <c r="E147" i="25"/>
  <c r="E207" i="25"/>
  <c r="E91" i="25"/>
  <c r="L91" i="25"/>
  <c r="M91" i="25" s="1"/>
  <c r="N91" i="25" s="1"/>
  <c r="E216" i="25"/>
  <c r="L216" i="25"/>
  <c r="M216" i="25" s="1"/>
  <c r="N216" i="25" s="1"/>
  <c r="E195" i="25"/>
  <c r="L195" i="25"/>
  <c r="M195" i="25" s="1"/>
  <c r="N195" i="25" s="1"/>
  <c r="L83" i="25"/>
  <c r="M83" i="25" s="1"/>
  <c r="N83" i="25" s="1"/>
  <c r="E83" i="25"/>
  <c r="E205" i="25"/>
  <c r="L137" i="25"/>
  <c r="M137" i="25" s="1"/>
  <c r="N137" i="25" s="1"/>
  <c r="E137" i="25"/>
  <c r="E69" i="25"/>
  <c r="L69" i="25"/>
  <c r="M69" i="25" s="1"/>
  <c r="N69" i="25" s="1"/>
  <c r="L103" i="25"/>
  <c r="M103" i="25" s="1"/>
  <c r="N103" i="25" s="1"/>
  <c r="N598" i="25"/>
  <c r="N645" i="25"/>
  <c r="I83" i="16"/>
  <c r="J83" i="16" s="1"/>
  <c r="N224" i="25"/>
  <c r="N227" i="25"/>
  <c r="N230" i="25"/>
  <c r="N233" i="25"/>
  <c r="N236" i="25"/>
  <c r="N239" i="25"/>
  <c r="N242" i="25"/>
  <c r="N245" i="25"/>
  <c r="N248" i="25"/>
  <c r="N251" i="25"/>
  <c r="N254" i="25"/>
  <c r="N257" i="25"/>
  <c r="N260" i="25"/>
  <c r="N263" i="25"/>
  <c r="N293" i="25"/>
  <c r="N296" i="25"/>
  <c r="M5" i="25"/>
  <c r="N5" i="25" s="1"/>
  <c r="M23" i="25"/>
  <c r="N23" i="25" s="1"/>
  <c r="N572" i="25"/>
  <c r="N608" i="25"/>
  <c r="N690" i="25"/>
  <c r="N315" i="25"/>
  <c r="N318" i="25"/>
  <c r="N321" i="25"/>
  <c r="M18" i="25"/>
  <c r="N18" i="25" s="1"/>
  <c r="N404" i="25"/>
  <c r="N462" i="25"/>
  <c r="N510" i="25"/>
  <c r="N640" i="25"/>
  <c r="N519" i="25"/>
  <c r="L126" i="25"/>
  <c r="M126" i="25" s="1"/>
  <c r="N126" i="25" s="1"/>
  <c r="N235" i="25"/>
  <c r="N241" i="25"/>
  <c r="N253" i="25"/>
  <c r="N262" i="25"/>
  <c r="N265" i="25"/>
  <c r="N283" i="25"/>
  <c r="L173" i="25"/>
  <c r="M173" i="25" s="1"/>
  <c r="N173" i="25" s="1"/>
  <c r="N278" i="25"/>
  <c r="N317" i="25"/>
  <c r="N323" i="25"/>
  <c r="N326" i="25"/>
  <c r="N332" i="25"/>
  <c r="M7" i="25"/>
  <c r="N7" i="25" s="1"/>
  <c r="M25" i="25"/>
  <c r="N25" i="25" s="1"/>
  <c r="N466" i="25"/>
  <c r="N509" i="25"/>
  <c r="N521" i="25"/>
  <c r="N554" i="25"/>
  <c r="N580" i="25"/>
  <c r="N223" i="25"/>
  <c r="N226" i="25"/>
  <c r="N229" i="25"/>
  <c r="N232" i="25"/>
  <c r="N238" i="25"/>
  <c r="N244" i="25"/>
  <c r="N247" i="25"/>
  <c r="N250" i="25"/>
  <c r="N259" i="25"/>
  <c r="N277" i="25"/>
  <c r="N298" i="25"/>
  <c r="N384" i="25"/>
  <c r="N393" i="25"/>
  <c r="N399" i="25"/>
  <c r="N449" i="25"/>
  <c r="N453" i="25"/>
  <c r="N457" i="25"/>
  <c r="N579" i="25"/>
  <c r="N583" i="25"/>
  <c r="G14" i="16"/>
  <c r="L170" i="25"/>
  <c r="M170" i="25" s="1"/>
  <c r="N170" i="25" s="1"/>
  <c r="G37" i="16"/>
  <c r="L84" i="25"/>
  <c r="M84" i="25" s="1"/>
  <c r="N84" i="25" s="1"/>
  <c r="L135" i="25"/>
  <c r="M135" i="25" s="1"/>
  <c r="N135" i="25" s="1"/>
  <c r="N307" i="25"/>
  <c r="N551" i="25"/>
  <c r="N582" i="25"/>
  <c r="N590" i="25"/>
  <c r="I73" i="16"/>
  <c r="J73" i="16" s="1"/>
  <c r="I85" i="16"/>
  <c r="J85" i="16" s="1"/>
  <c r="N366" i="25"/>
  <c r="M24" i="25"/>
  <c r="N24" i="25" s="1"/>
  <c r="N308" i="25"/>
  <c r="M6" i="25"/>
  <c r="N6" i="25" s="1"/>
  <c r="N401" i="25"/>
  <c r="N420" i="25"/>
  <c r="N526" i="25"/>
  <c r="N689" i="25"/>
  <c r="G75" i="16"/>
  <c r="L45" i="25"/>
  <c r="M45" i="25" s="1"/>
  <c r="N45" i="25" s="1"/>
  <c r="N472" i="25"/>
  <c r="G40" i="16"/>
  <c r="L87" i="25"/>
  <c r="M87" i="25" s="1"/>
  <c r="N87" i="25" s="1"/>
  <c r="E29" i="25"/>
  <c r="N386" i="25"/>
  <c r="N389" i="25"/>
  <c r="N392" i="25"/>
  <c r="N395" i="25"/>
  <c r="N398" i="25"/>
  <c r="N410" i="25"/>
  <c r="N435" i="25"/>
  <c r="N439" i="25"/>
  <c r="N443" i="25"/>
  <c r="N504" i="25"/>
  <c r="N508" i="25"/>
  <c r="N553" i="25"/>
  <c r="N622" i="25"/>
  <c r="N626" i="25"/>
  <c r="I82" i="16"/>
  <c r="J82" i="16" s="1"/>
  <c r="M16" i="25"/>
  <c r="N16" i="25" s="1"/>
  <c r="N460" i="25"/>
  <c r="G30" i="16"/>
  <c r="L131" i="25"/>
  <c r="M131" i="25" s="1"/>
  <c r="N131" i="25" s="1"/>
  <c r="N295" i="25"/>
  <c r="N325" i="25"/>
  <c r="N340" i="25"/>
  <c r="M11" i="25"/>
  <c r="N11" i="25" s="1"/>
  <c r="N658" i="25"/>
  <c r="N679" i="25"/>
  <c r="N683" i="25"/>
  <c r="N687" i="25"/>
  <c r="N691" i="25"/>
  <c r="I86" i="16"/>
  <c r="J86" i="16" s="1"/>
  <c r="N306" i="25"/>
  <c r="N309" i="25"/>
  <c r="N495" i="25"/>
  <c r="N552" i="25"/>
  <c r="N556" i="25"/>
  <c r="N593" i="25"/>
  <c r="N617" i="25"/>
  <c r="N692" i="25"/>
  <c r="F8" i="28"/>
  <c r="J8" i="28" s="1"/>
  <c r="L8" i="28" s="1"/>
  <c r="F9" i="28"/>
  <c r="J9" i="28" s="1"/>
  <c r="L9" i="28" s="1"/>
  <c r="G9" i="28"/>
  <c r="K9" i="28" s="1"/>
  <c r="M9" i="28" s="1"/>
  <c r="L59" i="25"/>
  <c r="M59" i="25" s="1"/>
  <c r="N59" i="25" s="1"/>
  <c r="E59" i="25"/>
  <c r="E220" i="25"/>
  <c r="L220" i="25"/>
  <c r="M220" i="25" s="1"/>
  <c r="N220" i="25" s="1"/>
  <c r="L202" i="25"/>
  <c r="M202" i="25" s="1"/>
  <c r="N202" i="25" s="1"/>
  <c r="E202" i="25"/>
  <c r="L44" i="25"/>
  <c r="M44" i="25" s="1"/>
  <c r="N44" i="25" s="1"/>
  <c r="L177" i="25"/>
  <c r="M177" i="25" s="1"/>
  <c r="N177" i="25" s="1"/>
  <c r="L132" i="25"/>
  <c r="M132" i="25" s="1"/>
  <c r="N132" i="25" s="1"/>
  <c r="L63" i="25"/>
  <c r="M63" i="25" s="1"/>
  <c r="N63" i="25" s="1"/>
  <c r="L127" i="25"/>
  <c r="M127" i="25" s="1"/>
  <c r="N127" i="25" s="1"/>
  <c r="L188" i="25"/>
  <c r="M188" i="25" s="1"/>
  <c r="N188" i="25" s="1"/>
  <c r="L209" i="25"/>
  <c r="M209" i="25" s="1"/>
  <c r="N209" i="25" s="1"/>
  <c r="L164" i="25"/>
  <c r="M164" i="25" s="1"/>
  <c r="N164" i="25" s="1"/>
  <c r="L133" i="25"/>
  <c r="M133" i="25" s="1"/>
  <c r="N133" i="25" s="1"/>
  <c r="L116" i="25"/>
  <c r="M116" i="25" s="1"/>
  <c r="N116" i="25" s="1"/>
  <c r="L150" i="25"/>
  <c r="M150" i="25" s="1"/>
  <c r="N150" i="25" s="1"/>
  <c r="L53" i="25"/>
  <c r="M53" i="25" s="1"/>
  <c r="N53" i="25" s="1"/>
  <c r="E122" i="25"/>
  <c r="L221" i="25"/>
  <c r="M221" i="25" s="1"/>
  <c r="N221" i="25" s="1"/>
  <c r="M21" i="25"/>
  <c r="N21" i="25" s="1"/>
  <c r="L52" i="25"/>
  <c r="M52" i="25" s="1"/>
  <c r="N52" i="25" s="1"/>
  <c r="L96" i="25"/>
  <c r="M96" i="25" s="1"/>
  <c r="N96" i="25" s="1"/>
  <c r="L125" i="25"/>
  <c r="M125" i="25" s="1"/>
  <c r="N125" i="25" s="1"/>
  <c r="I44" i="16"/>
  <c r="J44" i="16" s="1"/>
  <c r="L36" i="25"/>
  <c r="M36" i="25" s="1"/>
  <c r="N36" i="25" s="1"/>
  <c r="E36" i="25"/>
  <c r="N354" i="25"/>
  <c r="M12" i="25"/>
  <c r="N12" i="25" s="1"/>
  <c r="N485" i="25"/>
  <c r="N531" i="25"/>
  <c r="E89" i="25"/>
  <c r="L89" i="25"/>
  <c r="M89" i="25" s="1"/>
  <c r="N89" i="25" s="1"/>
  <c r="N291" i="25"/>
  <c r="N390" i="25"/>
  <c r="N428" i="25"/>
  <c r="N592" i="25"/>
  <c r="I12" i="16"/>
  <c r="J12" i="16" s="1"/>
  <c r="L144" i="25"/>
  <c r="M144" i="25" s="1"/>
  <c r="N144" i="25" s="1"/>
  <c r="E144" i="25"/>
  <c r="L43" i="25"/>
  <c r="M43" i="25" s="1"/>
  <c r="N43" i="25" s="1"/>
  <c r="L143" i="25"/>
  <c r="M143" i="25" s="1"/>
  <c r="N143" i="25" s="1"/>
  <c r="N430" i="25"/>
  <c r="N561" i="25"/>
  <c r="N628" i="25"/>
  <c r="N655" i="25"/>
  <c r="L172" i="25"/>
  <c r="M172" i="25" s="1"/>
  <c r="N172" i="25" s="1"/>
  <c r="E41" i="25"/>
  <c r="L41" i="25"/>
  <c r="M41" i="25" s="1"/>
  <c r="N41" i="25" s="1"/>
  <c r="N408" i="25"/>
  <c r="G7" i="28"/>
  <c r="K7" i="28" s="1"/>
  <c r="M7" i="28" s="1"/>
  <c r="L40" i="25"/>
  <c r="M40" i="25" s="1"/>
  <c r="N40" i="25" s="1"/>
  <c r="L82" i="25"/>
  <c r="M82" i="25" s="1"/>
  <c r="N82" i="25" s="1"/>
  <c r="L139" i="25"/>
  <c r="M139" i="25" s="1"/>
  <c r="N139" i="25" s="1"/>
  <c r="L190" i="25"/>
  <c r="M190" i="25" s="1"/>
  <c r="N190" i="25" s="1"/>
  <c r="N641" i="25"/>
  <c r="N225" i="25"/>
  <c r="N228" i="25"/>
  <c r="N231" i="25"/>
  <c r="N234" i="25"/>
  <c r="N237" i="25"/>
  <c r="N240" i="25"/>
  <c r="N243" i="25"/>
  <c r="N246" i="25"/>
  <c r="N249" i="25"/>
  <c r="N252" i="25"/>
  <c r="N255" i="25"/>
  <c r="N258" i="25"/>
  <c r="N261" i="25"/>
  <c r="N264" i="25"/>
  <c r="N273" i="25"/>
  <c r="N385" i="25"/>
  <c r="M17" i="25"/>
  <c r="N17" i="25" s="1"/>
  <c r="M22" i="25"/>
  <c r="N22" i="25" s="1"/>
  <c r="M26" i="25"/>
  <c r="N26" i="25" s="1"/>
  <c r="N438" i="25"/>
  <c r="N619" i="25"/>
  <c r="N699" i="25"/>
  <c r="M27" i="25"/>
  <c r="N27" i="25" s="1"/>
  <c r="N282" i="25"/>
  <c r="N319" i="25"/>
  <c r="N322" i="25"/>
  <c r="N369" i="25"/>
  <c r="N391" i="25"/>
  <c r="N394" i="25"/>
  <c r="N397" i="25"/>
  <c r="M13" i="25"/>
  <c r="N13" i="25" s="1"/>
  <c r="M28" i="25"/>
  <c r="N28" i="25" s="1"/>
  <c r="N433" i="25"/>
  <c r="N467" i="25"/>
  <c r="N492" i="25"/>
  <c r="I14" i="16"/>
  <c r="J14" i="16" s="1"/>
  <c r="I29" i="16"/>
  <c r="J29" i="16" s="1"/>
  <c r="I81" i="16"/>
  <c r="J81" i="16" s="1"/>
  <c r="I84" i="16"/>
  <c r="J84" i="16" s="1"/>
  <c r="G89" i="16"/>
  <c r="N311" i="25"/>
  <c r="M9" i="25"/>
  <c r="N9" i="25" s="1"/>
  <c r="M14" i="25"/>
  <c r="N14" i="25" s="1"/>
  <c r="M19" i="25"/>
  <c r="N19" i="25" s="1"/>
  <c r="N445" i="25"/>
  <c r="N584" i="25"/>
  <c r="N630" i="25"/>
  <c r="N638" i="25"/>
  <c r="F3" i="16" a="1"/>
  <c r="F3" i="16" s="1"/>
  <c r="N284" i="25"/>
  <c r="M3" i="25"/>
  <c r="N3" i="25" s="1"/>
  <c r="M8" i="25"/>
  <c r="N8" i="25" s="1"/>
  <c r="N440" i="25"/>
  <c r="N477" i="25"/>
  <c r="N503" i="25"/>
  <c r="N575" i="25"/>
  <c r="N600" i="25"/>
  <c r="N604" i="25"/>
  <c r="N646" i="25"/>
  <c r="N663" i="25"/>
  <c r="G90" i="16"/>
  <c r="G150" i="16"/>
  <c r="G149" i="16"/>
  <c r="G148" i="16"/>
  <c r="G147" i="16"/>
  <c r="G146" i="16"/>
  <c r="G145" i="16"/>
  <c r="G144" i="16"/>
  <c r="G143" i="16"/>
  <c r="G142" i="16"/>
  <c r="G141" i="16"/>
  <c r="G140" i="16"/>
  <c r="G139" i="16"/>
  <c r="G137" i="16"/>
  <c r="G138" i="16"/>
  <c r="G136" i="16"/>
  <c r="G135" i="16"/>
  <c r="G134" i="16"/>
  <c r="G133" i="16"/>
  <c r="G132" i="16"/>
  <c r="G131" i="16"/>
  <c r="G130" i="16"/>
  <c r="G129" i="16"/>
  <c r="G128" i="16"/>
  <c r="G127" i="16"/>
  <c r="G126" i="16"/>
  <c r="G125" i="16"/>
  <c r="G124" i="16"/>
  <c r="G123" i="16"/>
  <c r="G122" i="16"/>
  <c r="G121" i="16"/>
  <c r="G120" i="16"/>
  <c r="G119" i="16"/>
  <c r="G118" i="16"/>
  <c r="G117" i="16"/>
  <c r="G116" i="16"/>
  <c r="G115" i="16"/>
  <c r="G114" i="16"/>
  <c r="G113" i="16"/>
  <c r="G112" i="16"/>
  <c r="G111" i="16"/>
  <c r="G110" i="16"/>
  <c r="G109" i="16"/>
  <c r="G107" i="16"/>
  <c r="G108" i="16"/>
  <c r="G106" i="16"/>
  <c r="G105" i="16"/>
  <c r="G104" i="16"/>
  <c r="G103" i="16"/>
  <c r="G102" i="16"/>
  <c r="G101" i="16"/>
  <c r="G100" i="16"/>
  <c r="G99" i="16"/>
  <c r="G98" i="16"/>
  <c r="G97" i="16"/>
  <c r="G96" i="16"/>
  <c r="G95" i="16"/>
  <c r="M4" i="25"/>
  <c r="N4" i="25" s="1"/>
  <c r="M10" i="25"/>
  <c r="N10" i="25" s="1"/>
  <c r="G51" i="16"/>
  <c r="G85" i="16"/>
  <c r="G82" i="16"/>
  <c r="I10" i="16"/>
  <c r="J10" i="16" s="1"/>
  <c r="G74" i="16"/>
  <c r="G25" i="16"/>
  <c r="G79" i="16"/>
  <c r="G80" i="16"/>
  <c r="G69" i="16"/>
  <c r="G12" i="16"/>
  <c r="G92" i="16"/>
  <c r="G13" i="16"/>
  <c r="G63" i="16"/>
  <c r="G18" i="16"/>
  <c r="G11" i="16"/>
  <c r="G19" i="16"/>
  <c r="G86" i="16"/>
  <c r="G28" i="16"/>
  <c r="G49" i="16"/>
  <c r="G81" i="16"/>
  <c r="G17" i="16"/>
  <c r="G61" i="16"/>
  <c r="G24" i="16"/>
  <c r="G91" i="16"/>
  <c r="G15" i="16"/>
  <c r="G64" i="16"/>
  <c r="G42" i="16"/>
  <c r="G20" i="16"/>
  <c r="G22" i="16"/>
  <c r="G36" i="16"/>
  <c r="G94" i="16"/>
  <c r="G93" i="16"/>
  <c r="G26" i="16"/>
  <c r="G87" i="16"/>
  <c r="H3" i="16" a="1"/>
  <c r="H3" i="16" s="1"/>
  <c r="G41" i="16"/>
  <c r="G54" i="16"/>
  <c r="G31" i="16"/>
  <c r="G21" i="16"/>
  <c r="G35" i="16"/>
  <c r="G48" i="16"/>
  <c r="G52" i="16"/>
  <c r="G27" i="16"/>
  <c r="G66" i="16"/>
  <c r="G34" i="16"/>
  <c r="G60" i="16"/>
  <c r="G38" i="16"/>
  <c r="G76" i="16"/>
  <c r="G32" i="16"/>
  <c r="G47" i="16"/>
  <c r="G73" i="16"/>
  <c r="G53" i="16"/>
  <c r="G43" i="16"/>
  <c r="G44" i="16"/>
  <c r="G33" i="16"/>
  <c r="G46" i="16"/>
  <c r="G59" i="16"/>
  <c r="G72" i="16"/>
  <c r="E3" i="16" a="1"/>
  <c r="E3" i="16" s="1"/>
  <c r="G39" i="16"/>
  <c r="G78" i="16"/>
  <c r="G56" i="16"/>
  <c r="G58" i="16"/>
  <c r="G84" i="16"/>
  <c r="G29" i="16"/>
  <c r="G50" i="16"/>
  <c r="G88" i="16"/>
  <c r="G65" i="16"/>
  <c r="G55" i="16"/>
  <c r="G45" i="16"/>
  <c r="G71" i="16"/>
  <c r="G16" i="16"/>
  <c r="I3" i="16" a="1"/>
  <c r="I3" i="16" s="1"/>
  <c r="G77" i="16"/>
  <c r="G67" i="16"/>
  <c r="G68" i="16"/>
  <c r="G57" i="16"/>
  <c r="G70" i="16"/>
  <c r="G83" i="16"/>
  <c r="G62" i="16"/>
  <c r="A8" i="37"/>
  <c r="E8" i="37" s="1"/>
  <c r="C7" i="37"/>
  <c r="E187" i="46" l="1"/>
  <c r="B188" i="46"/>
  <c r="C188" i="46" s="1"/>
  <c r="D188" i="46"/>
  <c r="A189" i="46"/>
  <c r="J3" i="16"/>
  <c r="C8" i="37"/>
  <c r="A9" i="37"/>
  <c r="E9" i="37" s="1"/>
  <c r="E188" i="46" l="1"/>
  <c r="B189" i="46"/>
  <c r="C189" i="46" s="1"/>
  <c r="D189" i="46"/>
  <c r="A190" i="46"/>
  <c r="A10" i="37"/>
  <c r="E10" i="37" s="1"/>
  <c r="C9" i="37"/>
  <c r="E189" i="46" l="1"/>
  <c r="B190" i="46"/>
  <c r="C190" i="46" s="1"/>
  <c r="D190" i="46"/>
  <c r="A191" i="46"/>
  <c r="C10" i="37"/>
  <c r="A11" i="37"/>
  <c r="E11" i="37" s="1"/>
  <c r="E190" i="46" l="1"/>
  <c r="B191" i="46"/>
  <c r="C191" i="46" s="1"/>
  <c r="D191" i="46"/>
  <c r="A192" i="46"/>
  <c r="C11" i="37"/>
  <c r="A12" i="37"/>
  <c r="E12" i="37" s="1"/>
  <c r="E191" i="46" l="1"/>
  <c r="B192" i="46"/>
  <c r="C192" i="46" s="1"/>
  <c r="D192" i="46"/>
  <c r="A193" i="46"/>
  <c r="C12" i="37"/>
  <c r="A13" i="37"/>
  <c r="E13" i="37" s="1"/>
  <c r="I199" i="25"/>
  <c r="I131" i="25"/>
  <c r="F162" i="25"/>
  <c r="I12" i="25"/>
  <c r="I98" i="25"/>
  <c r="I181" i="25"/>
  <c r="H7" i="28"/>
  <c r="F146" i="25"/>
  <c r="F159" i="25"/>
  <c r="I28" i="25"/>
  <c r="I83" i="25"/>
  <c r="I15" i="25"/>
  <c r="F83" i="25"/>
  <c r="I147" i="25"/>
  <c r="I10" i="25"/>
  <c r="I19" i="25"/>
  <c r="I93" i="25"/>
  <c r="F80" i="25"/>
  <c r="F99" i="25"/>
  <c r="F45" i="25"/>
  <c r="I169" i="25"/>
  <c r="I92" i="25"/>
  <c r="I125" i="25"/>
  <c r="I129" i="25"/>
  <c r="I206" i="25"/>
  <c r="I141" i="25"/>
  <c r="I35" i="25"/>
  <c r="F67" i="25"/>
  <c r="I111" i="25"/>
  <c r="F86" i="25"/>
  <c r="I120" i="25"/>
  <c r="I20" i="25"/>
  <c r="I217" i="25"/>
  <c r="I67" i="25"/>
  <c r="F8" i="25"/>
  <c r="I182" i="25"/>
  <c r="I11" i="25"/>
  <c r="F103" i="25"/>
  <c r="I122" i="25"/>
  <c r="I106" i="25"/>
  <c r="F214" i="25"/>
  <c r="I115" i="25"/>
  <c r="F178" i="25"/>
  <c r="F221" i="25"/>
  <c r="I185" i="25"/>
  <c r="I58" i="25"/>
  <c r="F116" i="25"/>
  <c r="I91" i="25"/>
  <c r="I74" i="25"/>
  <c r="I112" i="25"/>
  <c r="F17" i="25"/>
  <c r="F118" i="25"/>
  <c r="I44" i="25"/>
  <c r="F119" i="25"/>
  <c r="F155" i="25"/>
  <c r="I133" i="25"/>
  <c r="I78" i="25"/>
  <c r="I178" i="25"/>
  <c r="F109" i="25"/>
  <c r="F135" i="25"/>
  <c r="I81" i="25"/>
  <c r="D7" i="28"/>
  <c r="F70" i="25"/>
  <c r="I47" i="25"/>
  <c r="F186" i="25"/>
  <c r="I49" i="25"/>
  <c r="I132" i="25"/>
  <c r="I79" i="25"/>
  <c r="I188" i="25"/>
  <c r="I213" i="25"/>
  <c r="F165" i="25"/>
  <c r="I87" i="25"/>
  <c r="I102" i="25"/>
  <c r="F213" i="25"/>
  <c r="I21" i="25"/>
  <c r="F98" i="25"/>
  <c r="F110" i="25"/>
  <c r="I155" i="25"/>
  <c r="F183" i="25"/>
  <c r="F137" i="25"/>
  <c r="F194" i="25"/>
  <c r="F27" i="25"/>
  <c r="F160" i="25"/>
  <c r="I42" i="25"/>
  <c r="I221" i="25"/>
  <c r="F207" i="25"/>
  <c r="I31" i="25"/>
  <c r="F58" i="25"/>
  <c r="F147" i="25"/>
  <c r="F151" i="25"/>
  <c r="I3" i="25"/>
  <c r="I59" i="25"/>
  <c r="F84" i="25"/>
  <c r="H8" i="28"/>
  <c r="F124" i="25"/>
  <c r="I95" i="25"/>
  <c r="F31" i="25"/>
  <c r="F211" i="25"/>
  <c r="F144" i="25"/>
  <c r="I36" i="25"/>
  <c r="I172" i="25"/>
  <c r="I13" i="25"/>
  <c r="I33" i="25"/>
  <c r="F204" i="25"/>
  <c r="F14" i="25"/>
  <c r="F112" i="25"/>
  <c r="I14" i="25"/>
  <c r="F156" i="25"/>
  <c r="F94" i="25"/>
  <c r="I210" i="25"/>
  <c r="H9" i="28"/>
  <c r="F131" i="25"/>
  <c r="F43" i="25"/>
  <c r="F101" i="25"/>
  <c r="F161" i="25"/>
  <c r="F40" i="25"/>
  <c r="I183" i="25"/>
  <c r="F187" i="25"/>
  <c r="I161" i="25"/>
  <c r="F81" i="25"/>
  <c r="I71" i="25"/>
  <c r="F120" i="25"/>
  <c r="F5" i="25"/>
  <c r="I41" i="25"/>
  <c r="F105" i="25"/>
  <c r="F34" i="25"/>
  <c r="F168" i="25"/>
  <c r="I34" i="25"/>
  <c r="I220" i="25"/>
  <c r="F217" i="25"/>
  <c r="F216" i="25"/>
  <c r="I153" i="25"/>
  <c r="F63" i="25"/>
  <c r="F4" i="25"/>
  <c r="F136" i="25"/>
  <c r="F100" i="25"/>
  <c r="F172" i="25"/>
  <c r="I68" i="25"/>
  <c r="I101" i="25"/>
  <c r="F189" i="25"/>
  <c r="I135" i="25"/>
  <c r="I54" i="25"/>
  <c r="I123" i="25"/>
  <c r="I166" i="25"/>
  <c r="F26" i="25"/>
  <c r="I159" i="25"/>
  <c r="I32" i="25"/>
  <c r="F24" i="25"/>
  <c r="I193" i="25"/>
  <c r="I16" i="25"/>
  <c r="F130" i="25"/>
  <c r="I187" i="25"/>
  <c r="I8" i="25"/>
  <c r="F73" i="25"/>
  <c r="F36" i="25"/>
  <c r="F117" i="25"/>
  <c r="F198" i="25"/>
  <c r="I72" i="25"/>
  <c r="I80" i="25"/>
  <c r="F115" i="25"/>
  <c r="F25" i="25"/>
  <c r="F32" i="25"/>
  <c r="I211" i="25"/>
  <c r="I24" i="25"/>
  <c r="F42" i="25"/>
  <c r="I29" i="25"/>
  <c r="F44" i="25"/>
  <c r="F188" i="25"/>
  <c r="F157" i="25"/>
  <c r="I77" i="25"/>
  <c r="F76" i="25"/>
  <c r="F57" i="25"/>
  <c r="I104" i="25"/>
  <c r="I189" i="25"/>
  <c r="I151" i="25"/>
  <c r="F141" i="25"/>
  <c r="F122" i="25"/>
  <c r="F202" i="25"/>
  <c r="I150" i="25"/>
  <c r="F106" i="25"/>
  <c r="F205" i="25"/>
  <c r="F197" i="25"/>
  <c r="I7" i="25"/>
  <c r="I138" i="25"/>
  <c r="F89" i="25"/>
  <c r="F134" i="25"/>
  <c r="F222" i="25"/>
  <c r="D8" i="28"/>
  <c r="F12" i="25"/>
  <c r="I86" i="25"/>
  <c r="F77" i="25"/>
  <c r="I119" i="25"/>
  <c r="I179" i="25"/>
  <c r="F59" i="25"/>
  <c r="F54" i="25"/>
  <c r="F88" i="25"/>
  <c r="F60" i="25"/>
  <c r="F138" i="25"/>
  <c r="I208" i="25"/>
  <c r="F107" i="25"/>
  <c r="F143" i="25"/>
  <c r="I75" i="25"/>
  <c r="I18" i="25"/>
  <c r="I63" i="25"/>
  <c r="I84" i="25"/>
  <c r="I140" i="25"/>
  <c r="I17" i="25"/>
  <c r="I22" i="25"/>
  <c r="I64" i="25"/>
  <c r="I73" i="25"/>
  <c r="F163" i="25"/>
  <c r="I62" i="25"/>
  <c r="F64" i="25"/>
  <c r="F108" i="25"/>
  <c r="I163" i="25"/>
  <c r="F148" i="25"/>
  <c r="I197" i="25"/>
  <c r="I61" i="25"/>
  <c r="F41" i="25"/>
  <c r="F66" i="25"/>
  <c r="I4" i="25"/>
  <c r="I9" i="25"/>
  <c r="I55" i="25"/>
  <c r="I152" i="25"/>
  <c r="I109" i="25"/>
  <c r="I196" i="25"/>
  <c r="I156" i="25"/>
  <c r="I130" i="25"/>
  <c r="F180" i="25"/>
  <c r="F50" i="25"/>
  <c r="I45" i="25"/>
  <c r="I53" i="25"/>
  <c r="F153" i="25"/>
  <c r="F154" i="25"/>
  <c r="F3" i="25"/>
  <c r="I144" i="25"/>
  <c r="I37" i="25"/>
  <c r="F75" i="25"/>
  <c r="D9" i="28"/>
  <c r="F47" i="25"/>
  <c r="F71" i="25"/>
  <c r="F184" i="25"/>
  <c r="I157" i="25"/>
  <c r="F181" i="25"/>
  <c r="F52" i="25"/>
  <c r="F170" i="25"/>
  <c r="F55" i="25"/>
  <c r="E8" i="28"/>
  <c r="F28" i="25"/>
  <c r="I219" i="25"/>
  <c r="I146" i="25"/>
  <c r="F152" i="25"/>
  <c r="F13" i="25"/>
  <c r="F18" i="25"/>
  <c r="I114" i="25"/>
  <c r="F209" i="25"/>
  <c r="I69" i="25"/>
  <c r="I51" i="25"/>
  <c r="F10" i="25"/>
  <c r="I121" i="25"/>
  <c r="F220" i="25"/>
  <c r="I60" i="25"/>
  <c r="F208" i="25"/>
  <c r="F140" i="25"/>
  <c r="I216" i="25"/>
  <c r="F203" i="25"/>
  <c r="I149" i="25"/>
  <c r="I26" i="25"/>
  <c r="I88" i="25"/>
  <c r="I222" i="25"/>
  <c r="F150" i="25"/>
  <c r="I170" i="25"/>
  <c r="I107" i="25"/>
  <c r="F82" i="25"/>
  <c r="F190" i="25"/>
  <c r="F91" i="25"/>
  <c r="F90" i="25"/>
  <c r="F177" i="25"/>
  <c r="I134" i="25"/>
  <c r="I194" i="25"/>
  <c r="F104" i="25"/>
  <c r="F85" i="25"/>
  <c r="F127" i="25"/>
  <c r="I5" i="25"/>
  <c r="F62" i="25"/>
  <c r="F166" i="25"/>
  <c r="F199" i="25"/>
  <c r="I39" i="25"/>
  <c r="F92" i="25"/>
  <c r="F111" i="25"/>
  <c r="F72" i="25"/>
  <c r="I154" i="25"/>
  <c r="F61" i="25"/>
  <c r="F133" i="25"/>
  <c r="I8" i="28"/>
  <c r="I200" i="25"/>
  <c r="I142" i="25"/>
  <c r="I7" i="28"/>
  <c r="I180" i="25"/>
  <c r="I70" i="25"/>
  <c r="F171" i="25"/>
  <c r="I46" i="25"/>
  <c r="I207" i="25"/>
  <c r="F19" i="25"/>
  <c r="F129" i="25"/>
  <c r="F173" i="25"/>
  <c r="I85" i="25"/>
  <c r="F48" i="25"/>
  <c r="F23" i="25"/>
  <c r="F97" i="25"/>
  <c r="F210" i="25"/>
  <c r="I9" i="28"/>
  <c r="F201" i="25"/>
  <c r="F164" i="25"/>
  <c r="F95" i="25"/>
  <c r="I103" i="25"/>
  <c r="F149" i="25"/>
  <c r="I203" i="25"/>
  <c r="I118" i="25"/>
  <c r="F206" i="25"/>
  <c r="F6" i="25"/>
  <c r="F16" i="25"/>
  <c r="F196" i="25"/>
  <c r="F125" i="25"/>
  <c r="I195" i="25"/>
  <c r="I173" i="25"/>
  <c r="F158" i="25"/>
  <c r="F192" i="25"/>
  <c r="F46" i="25"/>
  <c r="I105" i="25"/>
  <c r="F65" i="25"/>
  <c r="I66" i="25"/>
  <c r="F200" i="25"/>
  <c r="I190" i="25"/>
  <c r="I205" i="25"/>
  <c r="I145" i="25"/>
  <c r="F179" i="25"/>
  <c r="F113" i="25"/>
  <c r="I177" i="25"/>
  <c r="I174" i="25"/>
  <c r="I158" i="25"/>
  <c r="I176" i="25"/>
  <c r="F128" i="25"/>
  <c r="E9" i="28"/>
  <c r="I139" i="25"/>
  <c r="F39" i="25"/>
  <c r="I38" i="25"/>
  <c r="I192" i="25"/>
  <c r="F218" i="25"/>
  <c r="F68" i="25"/>
  <c r="I218" i="25"/>
  <c r="I76" i="25"/>
  <c r="I43" i="25"/>
  <c r="F93" i="25"/>
  <c r="I202" i="25"/>
  <c r="F185" i="25"/>
  <c r="F51" i="25"/>
  <c r="I127" i="25"/>
  <c r="I52" i="25"/>
  <c r="F9" i="25"/>
  <c r="F38" i="25"/>
  <c r="I148" i="25"/>
  <c r="I99" i="25"/>
  <c r="F37" i="25"/>
  <c r="I94" i="25"/>
  <c r="E7" i="28"/>
  <c r="I110" i="25"/>
  <c r="F132" i="25"/>
  <c r="F219" i="25"/>
  <c r="I113" i="25"/>
  <c r="F30" i="25"/>
  <c r="F29" i="25"/>
  <c r="F174" i="25"/>
  <c r="I90" i="25"/>
  <c r="F74" i="25"/>
  <c r="F121" i="25"/>
  <c r="I198" i="25"/>
  <c r="F33" i="25"/>
  <c r="I136" i="25"/>
  <c r="I97" i="25"/>
  <c r="I126" i="25"/>
  <c r="F169" i="25"/>
  <c r="F126" i="25"/>
  <c r="I23" i="25"/>
  <c r="F20" i="25"/>
  <c r="I48" i="25"/>
  <c r="F21" i="25"/>
  <c r="I204" i="25"/>
  <c r="F182" i="25"/>
  <c r="I124" i="25"/>
  <c r="I25" i="25"/>
  <c r="F22" i="25"/>
  <c r="I162" i="25"/>
  <c r="F11" i="25"/>
  <c r="F191" i="25"/>
  <c r="I160" i="25"/>
  <c r="I175" i="25"/>
  <c r="I201" i="25"/>
  <c r="F193" i="25"/>
  <c r="F35" i="25"/>
  <c r="I191" i="25"/>
  <c r="F96" i="25"/>
  <c r="F175" i="25"/>
  <c r="F79" i="25"/>
  <c r="I184" i="25"/>
  <c r="I214" i="25"/>
  <c r="F142" i="25"/>
  <c r="I6" i="25"/>
  <c r="F195" i="25"/>
  <c r="I164" i="25"/>
  <c r="I30" i="25"/>
  <c r="I167" i="25"/>
  <c r="F53" i="25"/>
  <c r="I209" i="25"/>
  <c r="I57" i="25"/>
  <c r="F102" i="25"/>
  <c r="F69" i="25"/>
  <c r="I50" i="25"/>
  <c r="I27" i="25"/>
  <c r="F139" i="25"/>
  <c r="F145" i="25"/>
  <c r="I65" i="25"/>
  <c r="I89" i="25"/>
  <c r="I168" i="25"/>
  <c r="F78" i="25"/>
  <c r="I56" i="25"/>
  <c r="I215" i="25"/>
  <c r="I117" i="25"/>
  <c r="F56" i="25"/>
  <c r="F87" i="25"/>
  <c r="F176" i="25"/>
  <c r="F7" i="25"/>
  <c r="I82" i="25"/>
  <c r="I137" i="25"/>
  <c r="I212" i="25"/>
  <c r="F15" i="25"/>
  <c r="I96" i="25"/>
  <c r="F114" i="25"/>
  <c r="I40" i="25"/>
  <c r="F49" i="25"/>
  <c r="F167" i="25"/>
  <c r="I100" i="25"/>
  <c r="I171" i="25"/>
  <c r="F212" i="25"/>
  <c r="F123" i="25"/>
  <c r="I186" i="25"/>
  <c r="I165" i="25"/>
  <c r="I143" i="25"/>
  <c r="I128" i="25"/>
  <c r="I116" i="25"/>
  <c r="I108" i="25"/>
  <c r="F215" i="25"/>
  <c r="J194" i="25" l="1"/>
  <c r="K194" i="25" s="1"/>
  <c r="J112" i="25"/>
  <c r="K112" i="25" s="1"/>
  <c r="G87" i="25"/>
  <c r="H87" i="25" s="1"/>
  <c r="J212" i="25"/>
  <c r="K212" i="25" s="1"/>
  <c r="G20" i="25"/>
  <c r="H20" i="25" s="1"/>
  <c r="G67" i="25"/>
  <c r="H67" i="25" s="1"/>
  <c r="G43" i="25"/>
  <c r="H43" i="25" s="1"/>
  <c r="J93" i="25"/>
  <c r="K93" i="25" s="1"/>
  <c r="J198" i="25"/>
  <c r="K198" i="25" s="1"/>
  <c r="G32" i="25"/>
  <c r="H32" i="25" s="1"/>
  <c r="J171" i="25"/>
  <c r="K171" i="25" s="1"/>
  <c r="G210" i="25"/>
  <c r="H210" i="25" s="1"/>
  <c r="G85" i="25"/>
  <c r="H85" i="25" s="1"/>
  <c r="G28" i="25"/>
  <c r="H28" i="25" s="1"/>
  <c r="G111" i="25"/>
  <c r="H111" i="25" s="1"/>
  <c r="G121" i="25"/>
  <c r="H121" i="25" s="1"/>
  <c r="J119" i="25"/>
  <c r="K119" i="25" s="1"/>
  <c r="J174" i="25"/>
  <c r="K174" i="25" s="1"/>
  <c r="J130" i="25"/>
  <c r="K130" i="25" s="1"/>
  <c r="G180" i="25"/>
  <c r="H180" i="25" s="1"/>
  <c r="G163" i="25"/>
  <c r="H163" i="25" s="1"/>
  <c r="J66" i="25"/>
  <c r="K66" i="25" s="1"/>
  <c r="J164" i="25"/>
  <c r="K164" i="25" s="1"/>
  <c r="J33" i="25"/>
  <c r="K33" i="25" s="1"/>
  <c r="J136" i="25"/>
  <c r="K136" i="25" s="1"/>
  <c r="J158" i="25"/>
  <c r="K158" i="25" s="1"/>
  <c r="J44" i="25"/>
  <c r="K44" i="25" s="1"/>
  <c r="G194" i="25"/>
  <c r="H194" i="25" s="1"/>
  <c r="G221" i="25"/>
  <c r="H221" i="25" s="1"/>
  <c r="G125" i="25"/>
  <c r="H125" i="25" s="1"/>
  <c r="G173" i="25"/>
  <c r="H173" i="25" s="1"/>
  <c r="G201" i="25"/>
  <c r="H201" i="25" s="1"/>
  <c r="J122" i="25"/>
  <c r="K122" i="25" s="1"/>
  <c r="J102" i="25"/>
  <c r="K102" i="25" s="1"/>
  <c r="G5" i="25"/>
  <c r="H5" i="25" s="1"/>
  <c r="G15" i="25"/>
  <c r="H15" i="25" s="1"/>
  <c r="G169" i="25"/>
  <c r="H169" i="25" s="1"/>
  <c r="G6" i="25"/>
  <c r="H6" i="25" s="1"/>
  <c r="G135" i="25"/>
  <c r="H135" i="25" s="1"/>
  <c r="J84" i="25"/>
  <c r="K84" i="25" s="1"/>
  <c r="J22" i="25"/>
  <c r="K22" i="25" s="1"/>
  <c r="J131" i="25"/>
  <c r="K131" i="25" s="1"/>
  <c r="J222" i="25"/>
  <c r="K222" i="25" s="1"/>
  <c r="G13" i="25"/>
  <c r="H13" i="25" s="1"/>
  <c r="G214" i="25"/>
  <c r="H214" i="25" s="1"/>
  <c r="J156" i="25"/>
  <c r="K156" i="25" s="1"/>
  <c r="J184" i="25"/>
  <c r="K184" i="25" s="1"/>
  <c r="G112" i="25"/>
  <c r="H112" i="25" s="1"/>
  <c r="G26" i="25"/>
  <c r="H26" i="25" s="1"/>
  <c r="G14" i="25"/>
  <c r="H14" i="25" s="1"/>
  <c r="J211" i="25"/>
  <c r="K211" i="25" s="1"/>
  <c r="J91" i="25"/>
  <c r="K91" i="25" s="1"/>
  <c r="J163" i="25"/>
  <c r="K163" i="25" s="1"/>
  <c r="J41" i="25"/>
  <c r="K41" i="25" s="1"/>
  <c r="G148" i="25"/>
  <c r="H148" i="25" s="1"/>
  <c r="G41" i="25"/>
  <c r="H41" i="25" s="1"/>
  <c r="G74" i="25"/>
  <c r="H74" i="25" s="1"/>
  <c r="G68" i="25"/>
  <c r="H68" i="25" s="1"/>
  <c r="G88" i="25"/>
  <c r="H88" i="25" s="1"/>
  <c r="G174" i="25"/>
  <c r="H174" i="25" s="1"/>
  <c r="G170" i="25"/>
  <c r="H170" i="25" s="1"/>
  <c r="J50" i="25"/>
  <c r="K50" i="25" s="1"/>
  <c r="G17" i="25"/>
  <c r="H17" i="25" s="1"/>
  <c r="J217" i="25"/>
  <c r="K217" i="25" s="1"/>
  <c r="J137" i="25"/>
  <c r="K137" i="25" s="1"/>
  <c r="G57" i="25"/>
  <c r="H57" i="25" s="1"/>
  <c r="J181" i="25"/>
  <c r="K181" i="25" s="1"/>
  <c r="J101" i="25"/>
  <c r="K101" i="25" s="1"/>
  <c r="G77" i="25"/>
  <c r="H77" i="25" s="1"/>
  <c r="J80" i="25"/>
  <c r="K80" i="25" s="1"/>
  <c r="J111" i="25"/>
  <c r="K111" i="25" s="1"/>
  <c r="J6" i="25"/>
  <c r="K6" i="25" s="1"/>
  <c r="G86" i="25"/>
  <c r="H86" i="25" s="1"/>
  <c r="G144" i="25"/>
  <c r="H144" i="25" s="1"/>
  <c r="N7" i="28"/>
  <c r="J51" i="25"/>
  <c r="K51" i="25" s="1"/>
  <c r="J31" i="25"/>
  <c r="K31" i="25" s="1"/>
  <c r="J153" i="25"/>
  <c r="K153" i="25" s="1"/>
  <c r="G10" i="25"/>
  <c r="H10" i="25" s="1"/>
  <c r="G136" i="25"/>
  <c r="H136" i="25" s="1"/>
  <c r="G117" i="25"/>
  <c r="H117" i="25" s="1"/>
  <c r="J52" i="25"/>
  <c r="K52" i="25" s="1"/>
  <c r="G119" i="25"/>
  <c r="H119" i="25" s="1"/>
  <c r="G110" i="25"/>
  <c r="H110" i="25" s="1"/>
  <c r="J196" i="25"/>
  <c r="K196" i="25" s="1"/>
  <c r="G134" i="25"/>
  <c r="H134" i="25" s="1"/>
  <c r="G217" i="25"/>
  <c r="H217" i="25" s="1"/>
  <c r="G64" i="25"/>
  <c r="H64" i="25" s="1"/>
  <c r="J118" i="25"/>
  <c r="K118" i="25" s="1"/>
  <c r="J177" i="25"/>
  <c r="K177" i="25" s="1"/>
  <c r="J138" i="25"/>
  <c r="K138" i="25" s="1"/>
  <c r="J54" i="25"/>
  <c r="K54" i="25" s="1"/>
  <c r="J125" i="25"/>
  <c r="K125" i="25" s="1"/>
  <c r="G149" i="25"/>
  <c r="H149" i="25" s="1"/>
  <c r="J168" i="25"/>
  <c r="K168" i="25" s="1"/>
  <c r="J180" i="25"/>
  <c r="K180" i="25" s="1"/>
  <c r="G19" i="25"/>
  <c r="H19" i="25" s="1"/>
  <c r="J142" i="25"/>
  <c r="K142" i="25" s="1"/>
  <c r="J64" i="25"/>
  <c r="K64" i="25" s="1"/>
  <c r="G193" i="25"/>
  <c r="H193" i="25" s="1"/>
  <c r="J63" i="25"/>
  <c r="K63" i="25" s="1"/>
  <c r="J186" i="25"/>
  <c r="K186" i="25" s="1"/>
  <c r="G24" i="25"/>
  <c r="H24" i="25" s="1"/>
  <c r="J182" i="25"/>
  <c r="K182" i="25" s="1"/>
  <c r="G105" i="25"/>
  <c r="H105" i="25" s="1"/>
  <c r="G175" i="25"/>
  <c r="H175" i="25" s="1"/>
  <c r="J95" i="25"/>
  <c r="K95" i="25" s="1"/>
  <c r="J9" i="25"/>
  <c r="K9" i="25" s="1"/>
  <c r="J76" i="25"/>
  <c r="K76" i="25" s="1"/>
  <c r="G91" i="25"/>
  <c r="H91" i="25" s="1"/>
  <c r="G96" i="25"/>
  <c r="H96" i="25" s="1"/>
  <c r="G143" i="25"/>
  <c r="H143" i="25" s="1"/>
  <c r="O8" i="28"/>
  <c r="J202" i="25"/>
  <c r="K202" i="25" s="1"/>
  <c r="J77" i="25"/>
  <c r="K77" i="25" s="1"/>
  <c r="G187" i="25"/>
  <c r="H187" i="25" s="1"/>
  <c r="J7" i="25"/>
  <c r="K7" i="25" s="1"/>
  <c r="G158" i="25"/>
  <c r="H158" i="25" s="1"/>
  <c r="J57" i="25"/>
  <c r="K57" i="25" s="1"/>
  <c r="J75" i="25"/>
  <c r="K75" i="25" s="1"/>
  <c r="G81" i="25"/>
  <c r="H81" i="25" s="1"/>
  <c r="J204" i="25"/>
  <c r="K204" i="25" s="1"/>
  <c r="G195" i="25"/>
  <c r="H195" i="25" s="1"/>
  <c r="J141" i="25"/>
  <c r="K141" i="25" s="1"/>
  <c r="G113" i="25"/>
  <c r="H113" i="25" s="1"/>
  <c r="G50" i="25"/>
  <c r="H50" i="25" s="1"/>
  <c r="G33" i="25"/>
  <c r="H33" i="25" s="1"/>
  <c r="J58" i="25"/>
  <c r="K58" i="25" s="1"/>
  <c r="J12" i="25"/>
  <c r="K12" i="25" s="1"/>
  <c r="J197" i="25"/>
  <c r="K197" i="25" s="1"/>
  <c r="J162" i="25"/>
  <c r="K162" i="25" s="1"/>
  <c r="J152" i="25"/>
  <c r="K152" i="25" s="1"/>
  <c r="J92" i="25"/>
  <c r="K92" i="25" s="1"/>
  <c r="G92" i="25"/>
  <c r="H92" i="25" s="1"/>
  <c r="J169" i="25"/>
  <c r="K169" i="25" s="1"/>
  <c r="G220" i="25"/>
  <c r="H220" i="25" s="1"/>
  <c r="G47" i="25"/>
  <c r="H47" i="25" s="1"/>
  <c r="G99" i="25"/>
  <c r="H99" i="25" s="1"/>
  <c r="J78" i="25"/>
  <c r="K78" i="25" s="1"/>
  <c r="G97" i="25"/>
  <c r="H97" i="25" s="1"/>
  <c r="G62" i="25"/>
  <c r="H62" i="25" s="1"/>
  <c r="J220" i="25"/>
  <c r="K220" i="25" s="1"/>
  <c r="G166" i="25"/>
  <c r="H166" i="25" s="1"/>
  <c r="J88" i="25"/>
  <c r="K88" i="25" s="1"/>
  <c r="J49" i="25"/>
  <c r="K49" i="25" s="1"/>
  <c r="G9" i="25"/>
  <c r="H9" i="25" s="1"/>
  <c r="J159" i="25"/>
  <c r="K159" i="25" s="1"/>
  <c r="J210" i="25"/>
  <c r="K210" i="25" s="1"/>
  <c r="J179" i="25"/>
  <c r="K179" i="25" s="1"/>
  <c r="G176" i="25"/>
  <c r="H176" i="25" s="1"/>
  <c r="G219" i="25"/>
  <c r="H219" i="25" s="1"/>
  <c r="J19" i="25"/>
  <c r="K19" i="25" s="1"/>
  <c r="G76" i="25"/>
  <c r="H76" i="25" s="1"/>
  <c r="G140" i="25"/>
  <c r="H140" i="25" s="1"/>
  <c r="G192" i="25"/>
  <c r="H192" i="25" s="1"/>
  <c r="G120" i="25"/>
  <c r="H120" i="25" s="1"/>
  <c r="J203" i="25"/>
  <c r="K203" i="25" s="1"/>
  <c r="G190" i="25"/>
  <c r="H190" i="25" s="1"/>
  <c r="J157" i="25"/>
  <c r="K157" i="25" s="1"/>
  <c r="J60" i="25"/>
  <c r="K60" i="25" s="1"/>
  <c r="G133" i="25"/>
  <c r="H133" i="25" s="1"/>
  <c r="G150" i="25"/>
  <c r="H150" i="25" s="1"/>
  <c r="J190" i="25"/>
  <c r="K190" i="25" s="1"/>
  <c r="G213" i="25"/>
  <c r="H213" i="25" s="1"/>
  <c r="J103" i="25"/>
  <c r="K103" i="25" s="1"/>
  <c r="J94" i="25"/>
  <c r="K94" i="25" s="1"/>
  <c r="G23" i="25"/>
  <c r="H23" i="25" s="1"/>
  <c r="J205" i="25"/>
  <c r="K205" i="25" s="1"/>
  <c r="J11" i="25"/>
  <c r="K11" i="25" s="1"/>
  <c r="J188" i="25"/>
  <c r="K188" i="25" s="1"/>
  <c r="G137" i="25"/>
  <c r="H137" i="25" s="1"/>
  <c r="J175" i="25"/>
  <c r="K175" i="25" s="1"/>
  <c r="J21" i="25"/>
  <c r="K21" i="25" s="1"/>
  <c r="J120" i="25"/>
  <c r="K120" i="25" s="1"/>
  <c r="G185" i="25"/>
  <c r="H185" i="25" s="1"/>
  <c r="G129" i="25"/>
  <c r="H129" i="25" s="1"/>
  <c r="G98" i="25"/>
  <c r="H98" i="25" s="1"/>
  <c r="G22" i="25"/>
  <c r="H22" i="25" s="1"/>
  <c r="J15" i="25"/>
  <c r="K15" i="25" s="1"/>
  <c r="G206" i="25"/>
  <c r="H206" i="25" s="1"/>
  <c r="J134" i="25"/>
  <c r="K134" i="25" s="1"/>
  <c r="G131" i="25"/>
  <c r="H131" i="25" s="1"/>
  <c r="G3" i="25"/>
  <c r="H3" i="25" s="1"/>
  <c r="J45" i="25"/>
  <c r="K45" i="25" s="1"/>
  <c r="J215" i="25"/>
  <c r="K215" i="25" s="1"/>
  <c r="J154" i="25"/>
  <c r="K154" i="25" s="1"/>
  <c r="G48" i="25"/>
  <c r="H48" i="25" s="1"/>
  <c r="J23" i="25"/>
  <c r="K23" i="25" s="1"/>
  <c r="J208" i="25"/>
  <c r="K208" i="25" s="1"/>
  <c r="G116" i="25"/>
  <c r="H116" i="25" s="1"/>
  <c r="G78" i="25"/>
  <c r="H78" i="25" s="1"/>
  <c r="J86" i="25"/>
  <c r="K86" i="25" s="1"/>
  <c r="J139" i="25"/>
  <c r="K139" i="25" s="1"/>
  <c r="G59" i="25"/>
  <c r="H59" i="25" s="1"/>
  <c r="J135" i="25"/>
  <c r="K135" i="25" s="1"/>
  <c r="G27" i="25"/>
  <c r="H27" i="25" s="1"/>
  <c r="J149" i="25"/>
  <c r="K149" i="25" s="1"/>
  <c r="G146" i="25"/>
  <c r="H146" i="25" s="1"/>
  <c r="G109" i="25"/>
  <c r="H109" i="25" s="1"/>
  <c r="G191" i="25"/>
  <c r="H191" i="25" s="1"/>
  <c r="J160" i="25"/>
  <c r="K160" i="25" s="1"/>
  <c r="G123" i="25"/>
  <c r="H123" i="25" s="1"/>
  <c r="G128" i="25"/>
  <c r="H128" i="25" s="1"/>
  <c r="G100" i="25"/>
  <c r="H100" i="25" s="1"/>
  <c r="G203" i="25"/>
  <c r="H203" i="25" s="1"/>
  <c r="G181" i="25"/>
  <c r="H181" i="25" s="1"/>
  <c r="G196" i="25"/>
  <c r="H196" i="25" s="1"/>
  <c r="J201" i="25"/>
  <c r="K201" i="25" s="1"/>
  <c r="J216" i="25"/>
  <c r="K216" i="25" s="1"/>
  <c r="J140" i="25"/>
  <c r="K140" i="25" s="1"/>
  <c r="J83" i="25"/>
  <c r="K83" i="25" s="1"/>
  <c r="G182" i="25"/>
  <c r="H182" i="25" s="1"/>
  <c r="G165" i="25"/>
  <c r="H165" i="25" s="1"/>
  <c r="G138" i="25"/>
  <c r="H138" i="25" s="1"/>
  <c r="J85" i="25"/>
  <c r="K85" i="25" s="1"/>
  <c r="J29" i="25"/>
  <c r="K29" i="25" s="1"/>
  <c r="G183" i="25"/>
  <c r="H183" i="25" s="1"/>
  <c r="G156" i="25"/>
  <c r="H156" i="25" s="1"/>
  <c r="G79" i="25"/>
  <c r="H79" i="25" s="1"/>
  <c r="G38" i="25"/>
  <c r="H38" i="25" s="1"/>
  <c r="J113" i="25"/>
  <c r="K113" i="25" s="1"/>
  <c r="J147" i="25"/>
  <c r="K147" i="25" s="1"/>
  <c r="G168" i="25"/>
  <c r="H168" i="25" s="1"/>
  <c r="G132" i="25"/>
  <c r="H132" i="25" s="1"/>
  <c r="J192" i="25"/>
  <c r="K192" i="25" s="1"/>
  <c r="J8" i="25"/>
  <c r="K8" i="25" s="1"/>
  <c r="G60" i="25"/>
  <c r="H60" i="25" s="1"/>
  <c r="G37" i="25"/>
  <c r="H37" i="25" s="1"/>
  <c r="J200" i="25"/>
  <c r="K200" i="25" s="1"/>
  <c r="J14" i="25"/>
  <c r="K14" i="25" s="1"/>
  <c r="G61" i="25"/>
  <c r="H61" i="25" s="1"/>
  <c r="J27" i="25"/>
  <c r="K27" i="25" s="1"/>
  <c r="J62" i="25"/>
  <c r="K62" i="25" s="1"/>
  <c r="G102" i="25"/>
  <c r="H102" i="25" s="1"/>
  <c r="G83" i="25"/>
  <c r="H83" i="25" s="1"/>
  <c r="J13" i="25"/>
  <c r="K13" i="25" s="1"/>
  <c r="G209" i="25"/>
  <c r="H209" i="25" s="1"/>
  <c r="J108" i="25"/>
  <c r="K108" i="25" s="1"/>
  <c r="G42" i="25"/>
  <c r="H42" i="25" s="1"/>
  <c r="J193" i="25"/>
  <c r="K193" i="25" s="1"/>
  <c r="J18" i="25"/>
  <c r="K18" i="25" s="1"/>
  <c r="G94" i="25"/>
  <c r="H94" i="25" s="1"/>
  <c r="J61" i="25"/>
  <c r="K61" i="25" s="1"/>
  <c r="J185" i="25"/>
  <c r="K185" i="25" s="1"/>
  <c r="G34" i="25"/>
  <c r="H34" i="25" s="1"/>
  <c r="G155" i="25"/>
  <c r="H155" i="25" s="1"/>
  <c r="G197" i="25"/>
  <c r="H197" i="25" s="1"/>
  <c r="J5" i="25"/>
  <c r="K5" i="25" s="1"/>
  <c r="J79" i="25"/>
  <c r="K79" i="25" s="1"/>
  <c r="G108" i="25"/>
  <c r="H108" i="25" s="1"/>
  <c r="G89" i="25"/>
  <c r="H89" i="25" s="1"/>
  <c r="J43" i="25"/>
  <c r="K43" i="25" s="1"/>
  <c r="J148" i="25"/>
  <c r="K148" i="25" s="1"/>
  <c r="J189" i="25"/>
  <c r="K189" i="25" s="1"/>
  <c r="G171" i="25"/>
  <c r="H171" i="25" s="1"/>
  <c r="G153" i="25"/>
  <c r="H153" i="25" s="1"/>
  <c r="G106" i="25"/>
  <c r="H106" i="25" s="1"/>
  <c r="J38" i="25"/>
  <c r="K38" i="25" s="1"/>
  <c r="G80" i="25"/>
  <c r="H80" i="25" s="1"/>
  <c r="J55" i="25"/>
  <c r="K55" i="25" s="1"/>
  <c r="J213" i="25"/>
  <c r="K213" i="25" s="1"/>
  <c r="G4" i="25"/>
  <c r="H4" i="25" s="1"/>
  <c r="G101" i="25"/>
  <c r="H101" i="25" s="1"/>
  <c r="J69" i="25"/>
  <c r="K69" i="25" s="1"/>
  <c r="J56" i="25"/>
  <c r="K56" i="25" s="1"/>
  <c r="G75" i="25"/>
  <c r="H75" i="25" s="1"/>
  <c r="G126" i="25"/>
  <c r="H126" i="25" s="1"/>
  <c r="G202" i="25"/>
  <c r="H202" i="25" s="1"/>
  <c r="J219" i="25"/>
  <c r="K219" i="25" s="1"/>
  <c r="J65" i="25"/>
  <c r="K65" i="25" s="1"/>
  <c r="G45" i="25"/>
  <c r="H45" i="25" s="1"/>
  <c r="G84" i="25"/>
  <c r="H84" i="25" s="1"/>
  <c r="G90" i="25"/>
  <c r="H90" i="25" s="1"/>
  <c r="G204" i="25"/>
  <c r="H204" i="25" s="1"/>
  <c r="J178" i="25"/>
  <c r="K178" i="25" s="1"/>
  <c r="J99" i="25"/>
  <c r="K99" i="25" s="1"/>
  <c r="G21" i="25"/>
  <c r="H21" i="25" s="1"/>
  <c r="G160" i="25"/>
  <c r="H160" i="25" s="1"/>
  <c r="J67" i="25"/>
  <c r="K67" i="25" s="1"/>
  <c r="G178" i="25"/>
  <c r="H178" i="25" s="1"/>
  <c r="G130" i="25"/>
  <c r="H130" i="25" s="1"/>
  <c r="J144" i="25"/>
  <c r="K144" i="25" s="1"/>
  <c r="J90" i="25"/>
  <c r="K90" i="25" s="1"/>
  <c r="G159" i="25"/>
  <c r="H159" i="25" s="1"/>
  <c r="G44" i="25"/>
  <c r="H44" i="25" s="1"/>
  <c r="J105" i="25"/>
  <c r="K105" i="25" s="1"/>
  <c r="G53" i="25"/>
  <c r="H53" i="25" s="1"/>
  <c r="G189" i="25"/>
  <c r="H189" i="25" s="1"/>
  <c r="G52" i="25"/>
  <c r="H52" i="25" s="1"/>
  <c r="J167" i="25"/>
  <c r="K167" i="25" s="1"/>
  <c r="J143" i="25"/>
  <c r="K143" i="25" s="1"/>
  <c r="G167" i="25"/>
  <c r="H167" i="25" s="1"/>
  <c r="J34" i="25"/>
  <c r="K34" i="25" s="1"/>
  <c r="G46" i="25"/>
  <c r="H46" i="25" s="1"/>
  <c r="G30" i="25"/>
  <c r="H30" i="25" s="1"/>
  <c r="G161" i="25"/>
  <c r="H161" i="25" s="1"/>
  <c r="J10" i="25"/>
  <c r="K10" i="25" s="1"/>
  <c r="J132" i="25"/>
  <c r="K132" i="25" s="1"/>
  <c r="J161" i="25"/>
  <c r="K161" i="25" s="1"/>
  <c r="G186" i="25"/>
  <c r="H186" i="25" s="1"/>
  <c r="J53" i="25"/>
  <c r="K53" i="25" s="1"/>
  <c r="O7" i="28"/>
  <c r="G7" i="25"/>
  <c r="H7" i="25" s="1"/>
  <c r="J214" i="25"/>
  <c r="K214" i="25" s="1"/>
  <c r="G71" i="25"/>
  <c r="H71" i="25" s="1"/>
  <c r="J191" i="25"/>
  <c r="K191" i="25" s="1"/>
  <c r="G31" i="25"/>
  <c r="H31" i="25" s="1"/>
  <c r="J28" i="25"/>
  <c r="K28" i="25" s="1"/>
  <c r="G147" i="25"/>
  <c r="H147" i="25" s="1"/>
  <c r="G216" i="25"/>
  <c r="H216" i="25" s="1"/>
  <c r="O9" i="28"/>
  <c r="G56" i="25"/>
  <c r="H56" i="25" s="1"/>
  <c r="J39" i="25"/>
  <c r="K39" i="25" s="1"/>
  <c r="J115" i="25"/>
  <c r="K115" i="25" s="1"/>
  <c r="G157" i="25"/>
  <c r="H157" i="25" s="1"/>
  <c r="G122" i="25"/>
  <c r="H122" i="25" s="1"/>
  <c r="G70" i="25"/>
  <c r="H70" i="25" s="1"/>
  <c r="J100" i="25"/>
  <c r="K100" i="25" s="1"/>
  <c r="G211" i="25"/>
  <c r="H211" i="25" s="1"/>
  <c r="J35" i="25"/>
  <c r="K35" i="25" s="1"/>
  <c r="J121" i="25"/>
  <c r="K121" i="25" s="1"/>
  <c r="J71" i="25"/>
  <c r="K71" i="25" s="1"/>
  <c r="J166" i="25"/>
  <c r="K166" i="25" s="1"/>
  <c r="G139" i="25"/>
  <c r="H139" i="25" s="1"/>
  <c r="J146" i="25"/>
  <c r="K146" i="25" s="1"/>
  <c r="J195" i="25"/>
  <c r="K195" i="25" s="1"/>
  <c r="J145" i="25"/>
  <c r="K145" i="25" s="1"/>
  <c r="G172" i="25"/>
  <c r="H172" i="25" s="1"/>
  <c r="J109" i="25"/>
  <c r="K109" i="25" s="1"/>
  <c r="J46" i="25"/>
  <c r="K46" i="25" s="1"/>
  <c r="J124" i="25"/>
  <c r="K124" i="25" s="1"/>
  <c r="J82" i="25"/>
  <c r="K82" i="25" s="1"/>
  <c r="J47" i="25"/>
  <c r="K47" i="25" s="1"/>
  <c r="G141" i="25"/>
  <c r="H141" i="25" s="1"/>
  <c r="J32" i="25"/>
  <c r="K32" i="25" s="1"/>
  <c r="G29" i="25"/>
  <c r="H29" i="25" s="1"/>
  <c r="G66" i="25"/>
  <c r="H66" i="25" s="1"/>
  <c r="J40" i="25"/>
  <c r="K40" i="25" s="1"/>
  <c r="G179" i="25"/>
  <c r="H179" i="25" s="1"/>
  <c r="G36" i="25"/>
  <c r="H36" i="25" s="1"/>
  <c r="J218" i="25"/>
  <c r="K218" i="25" s="1"/>
  <c r="J104" i="25"/>
  <c r="K104" i="25" s="1"/>
  <c r="G58" i="25"/>
  <c r="H58" i="25" s="1"/>
  <c r="J165" i="25"/>
  <c r="K165" i="25" s="1"/>
  <c r="G200" i="25"/>
  <c r="H200" i="25" s="1"/>
  <c r="G51" i="25"/>
  <c r="H51" i="25" s="1"/>
  <c r="J42" i="25"/>
  <c r="K42" i="25" s="1"/>
  <c r="J151" i="25"/>
  <c r="K151" i="25" s="1"/>
  <c r="G207" i="25"/>
  <c r="H207" i="25" s="1"/>
  <c r="G212" i="25"/>
  <c r="H212" i="25" s="1"/>
  <c r="J36" i="25"/>
  <c r="K36" i="25" s="1"/>
  <c r="J26" i="25"/>
  <c r="K26" i="25" s="1"/>
  <c r="G107" i="25"/>
  <c r="H107" i="25" s="1"/>
  <c r="J110" i="25"/>
  <c r="K110" i="25" s="1"/>
  <c r="G177" i="25"/>
  <c r="H177" i="25" s="1"/>
  <c r="J98" i="25"/>
  <c r="K98" i="25" s="1"/>
  <c r="G65" i="25"/>
  <c r="H65" i="25" s="1"/>
  <c r="G162" i="25"/>
  <c r="H162" i="25" s="1"/>
  <c r="G18" i="25"/>
  <c r="H18" i="25" s="1"/>
  <c r="G199" i="25"/>
  <c r="H199" i="25" s="1"/>
  <c r="J59" i="25"/>
  <c r="K59" i="25" s="1"/>
  <c r="G82" i="25"/>
  <c r="H82" i="25" s="1"/>
  <c r="G12" i="25"/>
  <c r="H12" i="25" s="1"/>
  <c r="J96" i="25"/>
  <c r="K96" i="25" s="1"/>
  <c r="N8" i="28"/>
  <c r="J25" i="25"/>
  <c r="K25" i="25" s="1"/>
  <c r="G151" i="25"/>
  <c r="H151" i="25" s="1"/>
  <c r="G198" i="25"/>
  <c r="H198" i="25" s="1"/>
  <c r="J209" i="25"/>
  <c r="K209" i="25" s="1"/>
  <c r="J206" i="25"/>
  <c r="K206" i="25" s="1"/>
  <c r="J150" i="25"/>
  <c r="K150" i="25" s="1"/>
  <c r="J30" i="25"/>
  <c r="K30" i="25" s="1"/>
  <c r="G55" i="25"/>
  <c r="H55" i="25" s="1"/>
  <c r="G40" i="25"/>
  <c r="H40" i="25" s="1"/>
  <c r="G152" i="25"/>
  <c r="H152" i="25" s="1"/>
  <c r="G154" i="25"/>
  <c r="H154" i="25" s="1"/>
  <c r="G8" i="25"/>
  <c r="H8" i="25" s="1"/>
  <c r="G49" i="25"/>
  <c r="H49" i="25" s="1"/>
  <c r="G95" i="25"/>
  <c r="H95" i="25" s="1"/>
  <c r="J176" i="25"/>
  <c r="K176" i="25" s="1"/>
  <c r="G215" i="25"/>
  <c r="H215" i="25" s="1"/>
  <c r="J97" i="25"/>
  <c r="K97" i="25" s="1"/>
  <c r="J20" i="25"/>
  <c r="K20" i="25" s="1"/>
  <c r="G164" i="25"/>
  <c r="H164" i="25" s="1"/>
  <c r="G73" i="25"/>
  <c r="H73" i="25" s="1"/>
  <c r="G114" i="25"/>
  <c r="H114" i="25" s="1"/>
  <c r="J73" i="25"/>
  <c r="K73" i="25" s="1"/>
  <c r="G222" i="25"/>
  <c r="H222" i="25" s="1"/>
  <c r="N9" i="28"/>
  <c r="J48" i="25"/>
  <c r="K48" i="25" s="1"/>
  <c r="G127" i="25"/>
  <c r="H127" i="25" s="1"/>
  <c r="G39" i="25"/>
  <c r="H39" i="25" s="1"/>
  <c r="J133" i="25"/>
  <c r="K133" i="25" s="1"/>
  <c r="G35" i="25"/>
  <c r="H35" i="25" s="1"/>
  <c r="J87" i="25"/>
  <c r="K87" i="25" s="1"/>
  <c r="J173" i="25"/>
  <c r="K173" i="25" s="1"/>
  <c r="G115" i="25"/>
  <c r="H115" i="25" s="1"/>
  <c r="G124" i="25"/>
  <c r="H124" i="25" s="1"/>
  <c r="J187" i="25"/>
  <c r="K187" i="25" s="1"/>
  <c r="J70" i="25"/>
  <c r="K70" i="25" s="1"/>
  <c r="J116" i="25"/>
  <c r="K116" i="25" s="1"/>
  <c r="G103" i="25"/>
  <c r="H103" i="25" s="1"/>
  <c r="J117" i="25"/>
  <c r="K117" i="25" s="1"/>
  <c r="J4" i="25"/>
  <c r="K4" i="25" s="1"/>
  <c r="G72" i="25"/>
  <c r="H72" i="25" s="1"/>
  <c r="G11" i="25"/>
  <c r="H11" i="25" s="1"/>
  <c r="J123" i="25"/>
  <c r="K123" i="25" s="1"/>
  <c r="J114" i="25"/>
  <c r="K114" i="25" s="1"/>
  <c r="J74" i="25"/>
  <c r="K74" i="25" s="1"/>
  <c r="J106" i="25"/>
  <c r="K106" i="25" s="1"/>
  <c r="G63" i="25"/>
  <c r="H63" i="25" s="1"/>
  <c r="J155" i="25"/>
  <c r="K155" i="25" s="1"/>
  <c r="J170" i="25"/>
  <c r="K170" i="25" s="1"/>
  <c r="J89" i="25"/>
  <c r="K89" i="25" s="1"/>
  <c r="J128" i="25"/>
  <c r="K128" i="25" s="1"/>
  <c r="G16" i="25"/>
  <c r="H16" i="25" s="1"/>
  <c r="J72" i="25"/>
  <c r="K72" i="25" s="1"/>
  <c r="G188" i="25"/>
  <c r="H188" i="25" s="1"/>
  <c r="J16" i="25"/>
  <c r="K16" i="25" s="1"/>
  <c r="G142" i="25"/>
  <c r="H142" i="25" s="1"/>
  <c r="J17" i="25"/>
  <c r="K17" i="25" s="1"/>
  <c r="G69" i="25"/>
  <c r="H69" i="25" s="1"/>
  <c r="J127" i="25"/>
  <c r="K127" i="25" s="1"/>
  <c r="J207" i="25"/>
  <c r="K207" i="25" s="1"/>
  <c r="G54" i="25"/>
  <c r="H54" i="25" s="1"/>
  <c r="G205" i="25"/>
  <c r="H205" i="25" s="1"/>
  <c r="J37" i="25"/>
  <c r="K37" i="25" s="1"/>
  <c r="G118" i="25"/>
  <c r="H118" i="25" s="1"/>
  <c r="J199" i="25"/>
  <c r="K199" i="25" s="1"/>
  <c r="J221" i="25"/>
  <c r="K221" i="25" s="1"/>
  <c r="J3" i="25"/>
  <c r="K3" i="25" s="1"/>
  <c r="G218" i="25"/>
  <c r="H218" i="25" s="1"/>
  <c r="G208" i="25"/>
  <c r="H208" i="25" s="1"/>
  <c r="J172" i="25"/>
  <c r="K172" i="25" s="1"/>
  <c r="G93" i="25"/>
  <c r="H93" i="25" s="1"/>
  <c r="G25" i="25"/>
  <c r="H25" i="25" s="1"/>
  <c r="J24" i="25"/>
  <c r="K24" i="25" s="1"/>
  <c r="G184" i="25"/>
  <c r="H184" i="25" s="1"/>
  <c r="J107" i="25"/>
  <c r="K107" i="25" s="1"/>
  <c r="J68" i="25"/>
  <c r="K68" i="25" s="1"/>
  <c r="J126" i="25"/>
  <c r="K126" i="25" s="1"/>
  <c r="G145" i="25"/>
  <c r="H145" i="25" s="1"/>
  <c r="J81" i="25"/>
  <c r="K81" i="25" s="1"/>
  <c r="J183" i="25"/>
  <c r="K183" i="25" s="1"/>
  <c r="J129" i="25"/>
  <c r="K129" i="25" s="1"/>
  <c r="G104" i="25"/>
  <c r="H104" i="25" s="1"/>
  <c r="E192" i="46"/>
  <c r="B193" i="46"/>
  <c r="C193" i="46" s="1"/>
  <c r="D193" i="46"/>
  <c r="A194" i="46"/>
  <c r="C13" i="37"/>
  <c r="A14" i="37"/>
  <c r="E14" i="37" s="1"/>
  <c r="E193" i="46" l="1"/>
  <c r="B194" i="46"/>
  <c r="C194" i="46" s="1"/>
  <c r="D194" i="46"/>
  <c r="A195" i="46"/>
  <c r="C14" i="37"/>
  <c r="A15" i="37"/>
  <c r="E15" i="37" s="1"/>
  <c r="E194" i="46" l="1"/>
  <c r="D195" i="46"/>
  <c r="B195" i="46"/>
  <c r="C195" i="46" s="1"/>
  <c r="A196" i="46"/>
  <c r="A16" i="37"/>
  <c r="E16" i="37" s="1"/>
  <c r="C15" i="37"/>
  <c r="E195" i="46" l="1"/>
  <c r="B196" i="46"/>
  <c r="C196" i="46" s="1"/>
  <c r="D196" i="46"/>
  <c r="A197" i="46"/>
  <c r="A17" i="37"/>
  <c r="E17" i="37" s="1"/>
  <c r="C16" i="37"/>
  <c r="E196" i="46" l="1"/>
  <c r="D197" i="46"/>
  <c r="B197" i="46"/>
  <c r="C197" i="46" s="1"/>
  <c r="A198" i="46"/>
  <c r="A18" i="37"/>
  <c r="E18" i="37" s="1"/>
  <c r="C17" i="37"/>
  <c r="E197" i="46" l="1"/>
  <c r="D198" i="46"/>
  <c r="B198" i="46"/>
  <c r="C198" i="46" s="1"/>
  <c r="A199" i="46"/>
  <c r="C18" i="37"/>
  <c r="A19" i="37"/>
  <c r="E19" i="37" s="1"/>
  <c r="E198" i="46" l="1"/>
  <c r="D199" i="46"/>
  <c r="B199" i="46"/>
  <c r="C199" i="46" s="1"/>
  <c r="A200" i="46"/>
  <c r="A20" i="37"/>
  <c r="E20" i="37" s="1"/>
  <c r="C19" i="37"/>
  <c r="E199" i="46" l="1"/>
  <c r="B200" i="46"/>
  <c r="C200" i="46" s="1"/>
  <c r="D200" i="46"/>
  <c r="A201" i="46"/>
  <c r="A21" i="37"/>
  <c r="E21" i="37" s="1"/>
  <c r="C20" i="37"/>
  <c r="E200" i="46" l="1"/>
  <c r="B201" i="46"/>
  <c r="C201" i="46" s="1"/>
  <c r="D201" i="46"/>
  <c r="A202" i="46"/>
  <c r="A22" i="37"/>
  <c r="E22" i="37" s="1"/>
  <c r="C21" i="37"/>
  <c r="E201" i="46" l="1"/>
  <c r="B202" i="46"/>
  <c r="C202" i="46" s="1"/>
  <c r="D202" i="46"/>
  <c r="A203" i="46"/>
  <c r="A23" i="37"/>
  <c r="E23" i="37" s="1"/>
  <c r="C22" i="37"/>
  <c r="E202" i="46" l="1"/>
  <c r="B203" i="46"/>
  <c r="C203" i="46" s="1"/>
  <c r="D203" i="46"/>
  <c r="A204" i="46"/>
  <c r="C23" i="37"/>
  <c r="A24" i="37"/>
  <c r="E24" i="37" s="1"/>
  <c r="E203" i="46" l="1"/>
  <c r="B204" i="46"/>
  <c r="C204" i="46" s="1"/>
  <c r="D204" i="46"/>
  <c r="A205" i="46"/>
  <c r="A25" i="37"/>
  <c r="E25" i="37" s="1"/>
  <c r="C24" i="37"/>
  <c r="E204" i="46" l="1"/>
  <c r="B205" i="46"/>
  <c r="C205" i="46" s="1"/>
  <c r="D205" i="46"/>
  <c r="A206" i="46"/>
  <c r="A26" i="37"/>
  <c r="E26" i="37" s="1"/>
  <c r="C25" i="37"/>
  <c r="E205" i="46" l="1"/>
  <c r="B206" i="46"/>
  <c r="C206" i="46" s="1"/>
  <c r="D206" i="46"/>
  <c r="A207" i="46"/>
  <c r="C26" i="37"/>
  <c r="A27" i="37"/>
  <c r="E27" i="37" s="1"/>
  <c r="E206" i="46" l="1"/>
  <c r="D207" i="46"/>
  <c r="B207" i="46"/>
  <c r="C207" i="46" s="1"/>
  <c r="A208" i="46"/>
  <c r="A28" i="37"/>
  <c r="E28" i="37" s="1"/>
  <c r="C27" i="37"/>
  <c r="E207" i="46" l="1"/>
  <c r="B208" i="46"/>
  <c r="C208" i="46" s="1"/>
  <c r="D208" i="46"/>
  <c r="A209" i="46"/>
  <c r="C28" i="37"/>
  <c r="A29" i="37"/>
  <c r="E29" i="37" s="1"/>
  <c r="E208" i="46" l="1"/>
  <c r="D209" i="46"/>
  <c r="B209" i="46"/>
  <c r="C209" i="46" s="1"/>
  <c r="A210" i="46"/>
  <c r="C29" i="37"/>
  <c r="A30" i="37"/>
  <c r="E30" i="37" s="1"/>
  <c r="E209" i="46" l="1"/>
  <c r="D210" i="46"/>
  <c r="B210" i="46"/>
  <c r="C210" i="46" s="1"/>
  <c r="A211" i="46"/>
  <c r="C30" i="37"/>
  <c r="A31" i="37"/>
  <c r="E31" i="37" s="1"/>
  <c r="E210" i="46" l="1"/>
  <c r="D211" i="46"/>
  <c r="B211" i="46"/>
  <c r="C211" i="46" s="1"/>
  <c r="A212" i="46"/>
  <c r="A32" i="37"/>
  <c r="E32" i="37" s="1"/>
  <c r="C31" i="37"/>
  <c r="E211" i="46" l="1"/>
  <c r="B212" i="46"/>
  <c r="C212" i="46" s="1"/>
  <c r="D212" i="46"/>
  <c r="A213" i="46"/>
  <c r="A33" i="37"/>
  <c r="E33" i="37" s="1"/>
  <c r="C32" i="37"/>
  <c r="E212" i="46" l="1"/>
  <c r="B213" i="46"/>
  <c r="C213" i="46" s="1"/>
  <c r="D213" i="46"/>
  <c r="A214" i="46"/>
  <c r="A34" i="37"/>
  <c r="E34" i="37" s="1"/>
  <c r="C33" i="37"/>
  <c r="E213" i="46" l="1"/>
  <c r="B214" i="46"/>
  <c r="C214" i="46" s="1"/>
  <c r="D214" i="46"/>
  <c r="A215" i="46"/>
  <c r="A35" i="37"/>
  <c r="E35" i="37" s="1"/>
  <c r="C34" i="37"/>
  <c r="E214" i="46" l="1"/>
  <c r="B215" i="46"/>
  <c r="C215" i="46" s="1"/>
  <c r="D215" i="46"/>
  <c r="A216" i="46"/>
  <c r="A36" i="37"/>
  <c r="E36" i="37" s="1"/>
  <c r="C35" i="37"/>
  <c r="E215" i="46" l="1"/>
  <c r="D216" i="46"/>
  <c r="B216" i="46"/>
  <c r="C216" i="46" s="1"/>
  <c r="A217" i="46"/>
  <c r="A37" i="37"/>
  <c r="E37" i="37" s="1"/>
  <c r="C36" i="37"/>
  <c r="D1" i="37" s="1"/>
  <c r="F1" i="37" l="1"/>
  <c r="E216" i="46"/>
  <c r="B217" i="46"/>
  <c r="C217" i="46" s="1"/>
  <c r="D217" i="46"/>
  <c r="A218" i="46"/>
  <c r="A38" i="37"/>
  <c r="E38" i="37" s="1"/>
  <c r="C37" i="37"/>
  <c r="E217" i="46" l="1"/>
  <c r="B218" i="46"/>
  <c r="C218" i="46" s="1"/>
  <c r="D218" i="46"/>
  <c r="A219" i="46"/>
  <c r="A39" i="37"/>
  <c r="E39" i="37" s="1"/>
  <c r="C38" i="37"/>
  <c r="E218" i="46" l="1"/>
  <c r="D219" i="46"/>
  <c r="B219" i="46"/>
  <c r="C219" i="46" s="1"/>
  <c r="A220" i="46"/>
  <c r="C39" i="37"/>
  <c r="A40" i="37"/>
  <c r="E219" i="46" l="1"/>
  <c r="B220" i="46"/>
  <c r="C220" i="46" s="1"/>
  <c r="D220" i="46"/>
  <c r="A221" i="46"/>
  <c r="C40" i="37"/>
  <c r="E40" i="37"/>
  <c r="E220" i="46" l="1"/>
  <c r="B221" i="46"/>
  <c r="C221" i="46" s="1"/>
  <c r="D221" i="46"/>
  <c r="A222" i="46"/>
  <c r="E221" i="46" l="1"/>
  <c r="D222" i="46"/>
  <c r="B222" i="46"/>
  <c r="C222" i="46" s="1"/>
  <c r="A223" i="46"/>
  <c r="E222" i="46" l="1"/>
  <c r="D223" i="46"/>
  <c r="B223" i="46"/>
  <c r="C223" i="46" s="1"/>
  <c r="A224" i="46"/>
  <c r="E223" i="46" l="1"/>
  <c r="B224" i="46"/>
  <c r="C224" i="46" s="1"/>
  <c r="D224" i="46"/>
  <c r="A225" i="46"/>
  <c r="E224" i="46" l="1"/>
  <c r="B225" i="46"/>
  <c r="C225" i="46" s="1"/>
  <c r="D225" i="46"/>
  <c r="A226" i="46"/>
  <c r="E225" i="46" l="1"/>
  <c r="B226" i="46"/>
  <c r="C226" i="46" s="1"/>
  <c r="D226" i="46"/>
  <c r="A227" i="46"/>
  <c r="E226" i="46" l="1"/>
  <c r="B227" i="46"/>
  <c r="C227" i="46" s="1"/>
  <c r="D227" i="46"/>
  <c r="A228" i="46"/>
  <c r="E227" i="46" l="1"/>
  <c r="B228" i="46"/>
  <c r="C228" i="46" s="1"/>
  <c r="D228" i="46"/>
  <c r="A229" i="46"/>
  <c r="E228" i="46" l="1"/>
  <c r="B229" i="46"/>
  <c r="C229" i="46" s="1"/>
  <c r="D229" i="46"/>
  <c r="A230" i="46"/>
  <c r="E229" i="46" l="1"/>
  <c r="B230" i="46"/>
  <c r="C230" i="46" s="1"/>
  <c r="D230" i="46"/>
  <c r="A231" i="46"/>
  <c r="E230" i="46" l="1"/>
  <c r="D231" i="46"/>
  <c r="B231" i="46"/>
  <c r="C231" i="46" s="1"/>
  <c r="A232" i="46"/>
  <c r="E231" i="46" l="1"/>
  <c r="B232" i="46"/>
  <c r="C232" i="46" s="1"/>
  <c r="D232" i="46"/>
  <c r="A233" i="46"/>
  <c r="E232" i="46" l="1"/>
  <c r="D233" i="46"/>
  <c r="B233" i="46"/>
  <c r="C233" i="46" s="1"/>
  <c r="A234" i="46"/>
  <c r="E233" i="46" l="1"/>
  <c r="B234" i="46"/>
  <c r="C234" i="46" s="1"/>
  <c r="D234" i="46"/>
  <c r="A235" i="46"/>
  <c r="E234" i="46" l="1"/>
  <c r="D235" i="46"/>
  <c r="A236" i="46"/>
  <c r="B235" i="46"/>
  <c r="C235" i="46" s="1"/>
  <c r="E235" i="46" l="1"/>
  <c r="B236" i="46"/>
  <c r="C236" i="46" s="1"/>
  <c r="A237" i="46"/>
  <c r="D236" i="46"/>
  <c r="E236" i="46" l="1"/>
  <c r="B237" i="46"/>
  <c r="C237" i="46" s="1"/>
  <c r="A238" i="46"/>
  <c r="D237" i="46"/>
  <c r="E237" i="46" l="1"/>
  <c r="D238" i="46"/>
  <c r="A239" i="46"/>
  <c r="B238" i="46"/>
  <c r="C238" i="46" s="1"/>
  <c r="B239" i="46" l="1"/>
  <c r="C239" i="46" s="1"/>
  <c r="D239" i="46"/>
  <c r="A240" i="46"/>
  <c r="E238" i="46"/>
  <c r="E239" i="46" l="1"/>
  <c r="A241" i="46"/>
  <c r="B240" i="46"/>
  <c r="C240" i="46" s="1"/>
  <c r="D240" i="46"/>
  <c r="E240" i="46" l="1"/>
  <c r="B241" i="46"/>
  <c r="C241" i="46" s="1"/>
  <c r="D241" i="46"/>
  <c r="A242" i="46"/>
  <c r="E241" i="46" l="1"/>
  <c r="D242" i="46"/>
  <c r="B242" i="46"/>
  <c r="C242" i="46" s="1"/>
  <c r="A243" i="46"/>
  <c r="E242" i="46" l="1"/>
  <c r="D243" i="46"/>
  <c r="A244" i="46"/>
  <c r="B243" i="46"/>
  <c r="C243" i="46" s="1"/>
  <c r="B244" i="46" l="1"/>
  <c r="C244" i="46" s="1"/>
  <c r="D244" i="46"/>
  <c r="A245" i="46"/>
  <c r="E243" i="46"/>
  <c r="E244" i="46" l="1"/>
  <c r="A246" i="46"/>
  <c r="B245" i="46"/>
  <c r="C245" i="46" s="1"/>
  <c r="D245" i="46"/>
  <c r="E245" i="46" l="1"/>
  <c r="B246" i="46"/>
  <c r="C246" i="46" s="1"/>
  <c r="D246" i="46"/>
  <c r="A247" i="46"/>
  <c r="D247" i="46" l="1"/>
  <c r="B247" i="46"/>
  <c r="C247" i="46" s="1"/>
  <c r="A248" i="46"/>
  <c r="E246" i="46"/>
  <c r="B248" i="46" l="1"/>
  <c r="C248" i="46" s="1"/>
  <c r="D248" i="46"/>
  <c r="A249" i="46"/>
  <c r="E247" i="46"/>
  <c r="E248" i="46" l="1"/>
  <c r="A250" i="46"/>
  <c r="B249" i="46"/>
  <c r="C249" i="46" s="1"/>
  <c r="D249" i="46"/>
  <c r="E249" i="46" l="1"/>
  <c r="A251" i="46"/>
  <c r="B250" i="46"/>
  <c r="C250" i="46" s="1"/>
  <c r="D250" i="46"/>
  <c r="E250" i="46" l="1"/>
  <c r="B251" i="46"/>
  <c r="C251" i="46" s="1"/>
  <c r="D251" i="46"/>
  <c r="A252" i="46"/>
  <c r="A253" i="46" l="1"/>
  <c r="B252" i="46"/>
  <c r="C252" i="46" s="1"/>
  <c r="D252" i="46"/>
  <c r="E251" i="46"/>
  <c r="E252" i="46" l="1"/>
  <c r="B253" i="46"/>
  <c r="C253" i="46" s="1"/>
  <c r="D253" i="46"/>
  <c r="A254" i="46"/>
  <c r="E253" i="46" l="1"/>
  <c r="B254" i="46"/>
  <c r="C254" i="46" s="1"/>
  <c r="D254" i="46"/>
  <c r="A255" i="46"/>
  <c r="E254" i="46" l="1"/>
  <c r="D255" i="46"/>
  <c r="A256" i="46"/>
  <c r="B255" i="46"/>
  <c r="C255" i="46" s="1"/>
  <c r="A257" i="46" l="1"/>
  <c r="B256" i="46"/>
  <c r="C256" i="46" s="1"/>
  <c r="D256" i="46"/>
  <c r="E255" i="46"/>
  <c r="E256" i="46" l="1"/>
  <c r="A258" i="46"/>
  <c r="B257" i="46"/>
  <c r="C257" i="46" s="1"/>
  <c r="D257" i="46"/>
  <c r="E257" i="46" l="1"/>
  <c r="B258" i="46"/>
  <c r="C258" i="46" s="1"/>
  <c r="A259" i="46"/>
  <c r="D258" i="46"/>
  <c r="E258" i="46" l="1"/>
  <c r="D259" i="46"/>
  <c r="A260" i="46"/>
  <c r="B259" i="46"/>
  <c r="C259" i="46" s="1"/>
  <c r="B260" i="46" l="1"/>
  <c r="C260" i="46" s="1"/>
  <c r="A261" i="46"/>
  <c r="D260" i="46"/>
  <c r="E259" i="46"/>
  <c r="E260" i="46" l="1"/>
  <c r="B261" i="46"/>
  <c r="C261" i="46" s="1"/>
  <c r="A262" i="46"/>
  <c r="D261" i="46"/>
  <c r="E261" i="46" l="1"/>
  <c r="D262" i="46"/>
  <c r="A263" i="46"/>
  <c r="B262" i="46"/>
  <c r="C262" i="46" s="1"/>
  <c r="E262" i="46" l="1"/>
  <c r="B263" i="46"/>
  <c r="C263" i="46" s="1"/>
  <c r="D263" i="46"/>
  <c r="A264" i="46"/>
  <c r="E263" i="46" l="1"/>
  <c r="B264" i="46"/>
  <c r="C264" i="46" s="1"/>
  <c r="D264" i="46"/>
  <c r="A265" i="46"/>
  <c r="B265" i="46" l="1"/>
  <c r="C265" i="46" s="1"/>
  <c r="A266" i="46"/>
  <c r="D265" i="46"/>
  <c r="E264" i="46"/>
  <c r="E265" i="46" l="1"/>
  <c r="D266" i="46"/>
  <c r="B266" i="46"/>
  <c r="C266" i="46" s="1"/>
  <c r="A267" i="46"/>
  <c r="D267" i="46" l="1"/>
  <c r="A268" i="46"/>
  <c r="B267" i="46"/>
  <c r="C267" i="46" s="1"/>
  <c r="E266" i="46"/>
  <c r="A269" i="46" l="1"/>
  <c r="B268" i="46"/>
  <c r="C268" i="46" s="1"/>
  <c r="D268" i="46"/>
  <c r="E267" i="46"/>
  <c r="E268" i="46" l="1"/>
  <c r="A270" i="46"/>
  <c r="B269" i="46"/>
  <c r="C269" i="46" s="1"/>
  <c r="D269" i="46"/>
  <c r="E269" i="46" l="1"/>
  <c r="B270" i="46"/>
  <c r="C270" i="46" s="1"/>
  <c r="D270" i="46"/>
  <c r="A271" i="46"/>
  <c r="D271" i="46" l="1"/>
  <c r="B271" i="46"/>
  <c r="C271" i="46" s="1"/>
  <c r="A272" i="46"/>
  <c r="E270" i="46"/>
  <c r="E271" i="46" l="1"/>
  <c r="B272" i="46"/>
  <c r="C272" i="46" s="1"/>
  <c r="D272" i="46"/>
  <c r="A273" i="46"/>
  <c r="A274" i="46" l="1"/>
  <c r="B273" i="46"/>
  <c r="C273" i="46" s="1"/>
  <c r="D273" i="46"/>
  <c r="E272" i="46"/>
  <c r="E273" i="46" l="1"/>
  <c r="D274" i="46"/>
  <c r="A275" i="46"/>
  <c r="B274" i="46"/>
  <c r="C274" i="46" s="1"/>
  <c r="B275" i="46" l="1"/>
  <c r="C275" i="46" s="1"/>
  <c r="A276" i="46"/>
  <c r="D275" i="46"/>
  <c r="E274" i="46"/>
  <c r="E275" i="46" l="1"/>
  <c r="A277" i="46"/>
  <c r="D276" i="46"/>
  <c r="B276" i="46"/>
  <c r="C276" i="46" s="1"/>
  <c r="E276" i="46" l="1"/>
  <c r="B277" i="46"/>
  <c r="C277" i="46" s="1"/>
  <c r="D277" i="46"/>
  <c r="A278" i="46"/>
  <c r="E277" i="46" l="1"/>
  <c r="D278" i="46"/>
  <c r="B278" i="46"/>
  <c r="C278" i="46" s="1"/>
  <c r="A279" i="46"/>
  <c r="D279" i="46" l="1"/>
  <c r="A280" i="46"/>
  <c r="B279" i="46"/>
  <c r="C279" i="46" s="1"/>
  <c r="E278" i="46"/>
  <c r="B280" i="46" l="1"/>
  <c r="C280" i="46" s="1"/>
  <c r="A281" i="46"/>
  <c r="D280" i="46"/>
  <c r="E279" i="46"/>
  <c r="E280" i="46" l="1"/>
  <c r="A282" i="46"/>
  <c r="B281" i="46"/>
  <c r="C281" i="46" s="1"/>
  <c r="D281" i="46"/>
  <c r="E281" i="46" l="1"/>
  <c r="B282" i="46"/>
  <c r="C282" i="46" s="1"/>
  <c r="D282" i="46"/>
  <c r="A283" i="46"/>
  <c r="D283" i="46" l="1"/>
  <c r="B283" i="46"/>
  <c r="C283" i="46" s="1"/>
  <c r="A284" i="46"/>
  <c r="E282" i="46"/>
  <c r="E283" i="46" l="1"/>
  <c r="A285" i="46"/>
  <c r="B284" i="46"/>
  <c r="C284" i="46" s="1"/>
  <c r="D284" i="46"/>
  <c r="E284" i="46" l="1"/>
  <c r="A286" i="46"/>
  <c r="B285" i="46"/>
  <c r="C285" i="46" s="1"/>
  <c r="D285" i="46"/>
  <c r="E285" i="46" l="1"/>
  <c r="D286" i="46"/>
  <c r="A287" i="46"/>
  <c r="B286" i="46"/>
  <c r="C286" i="46" s="1"/>
  <c r="B287" i="46" l="1"/>
  <c r="C287" i="46" s="1"/>
  <c r="D287" i="46"/>
  <c r="A288" i="46"/>
  <c r="E286" i="46"/>
  <c r="E287" i="46" l="1"/>
  <c r="B288" i="46"/>
  <c r="C288" i="46" s="1"/>
  <c r="A289" i="46"/>
  <c r="D288" i="46"/>
  <c r="E288" i="46" l="1"/>
  <c r="B289" i="46"/>
  <c r="C289" i="46" s="1"/>
  <c r="D289" i="46"/>
  <c r="A290" i="46"/>
  <c r="D290" i="46" l="1"/>
  <c r="B290" i="46"/>
  <c r="C290" i="46" s="1"/>
  <c r="A291" i="46"/>
  <c r="E289" i="46"/>
  <c r="D291" i="46" l="1"/>
  <c r="A292" i="46"/>
  <c r="B291" i="46"/>
  <c r="C291" i="46" s="1"/>
  <c r="E290" i="46"/>
  <c r="B292" i="46" l="1"/>
  <c r="C292" i="46" s="1"/>
  <c r="D292" i="46"/>
  <c r="A293" i="46"/>
  <c r="E291" i="46"/>
  <c r="A294" i="46" l="1"/>
  <c r="B293" i="46"/>
  <c r="C293" i="46" s="1"/>
  <c r="D293" i="46"/>
  <c r="E292" i="46"/>
  <c r="E293" i="46" l="1"/>
  <c r="B294" i="46"/>
  <c r="C294" i="46" s="1"/>
  <c r="D294" i="46"/>
  <c r="A295" i="46"/>
  <c r="B295" i="46" l="1"/>
  <c r="C295" i="46" s="1"/>
  <c r="D295" i="46"/>
  <c r="A296" i="46"/>
  <c r="E294" i="46"/>
  <c r="B296" i="46" l="1"/>
  <c r="C296" i="46" s="1"/>
  <c r="A297" i="46"/>
  <c r="D296" i="46"/>
  <c r="E295" i="46"/>
  <c r="E296" i="46" l="1"/>
  <c r="B297" i="46"/>
  <c r="C297" i="46" s="1"/>
  <c r="A298" i="46"/>
  <c r="D297" i="46"/>
  <c r="E297" i="46" l="1"/>
  <c r="D298" i="46"/>
  <c r="A299" i="46"/>
  <c r="B298" i="46"/>
  <c r="C298" i="46" s="1"/>
  <c r="B299" i="46" l="1"/>
  <c r="C299" i="46" s="1"/>
  <c r="D299" i="46"/>
  <c r="A300" i="46"/>
  <c r="E298" i="46"/>
  <c r="E299" i="46" l="1"/>
  <c r="A301" i="46"/>
  <c r="B300" i="46"/>
  <c r="C300" i="46" s="1"/>
  <c r="D300" i="46"/>
  <c r="E300" i="46" l="1"/>
  <c r="B301" i="46"/>
  <c r="C301" i="46" s="1"/>
  <c r="D301" i="46"/>
  <c r="A302" i="46"/>
  <c r="B302" i="46" l="1"/>
  <c r="C302" i="46" s="1"/>
  <c r="D302" i="46"/>
  <c r="E301" i="46"/>
  <c r="E302" i="4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0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<sst xmlns="http://schemas.openxmlformats.org/spreadsheetml/2006/main" count="1255" uniqueCount="371">
  <si>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</si>
  <si>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</si>
  <si>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</si>
  <si>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</si>
  <si>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</si>
  <si>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</si>
  <si>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</si>
  <si>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</si>
  <si>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</si>
  <si>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</si>
  <si>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等量鑽</t>
  </si>
  <si>
    <t>時間</t>
  </si>
  <si>
    <t>進度</t>
  </si>
  <si>
    <t>場次</t>
  </si>
  <si>
    <t>樣本數</t>
  </si>
  <si>
    <t>等級</t>
  </si>
  <si>
    <t>總需求</t>
  </si>
  <si>
    <t>前</t>
  </si>
  <si>
    <t>後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</si>
  <si>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</si>
  <si>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</si>
  <si>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</si>
  <si>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</si>
  <si>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</si>
  <si>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</si>
  <si>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</si>
  <si>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</si>
  <si>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</si>
  <si>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</si>
  <si>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</si>
  <si>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</si>
  <si>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</si>
  <si>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</si>
  <si>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</si>
  <si>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剩餘</t>
  </si>
  <si>
    <t>差異</t>
  </si>
  <si>
    <t>幸運草</t>
  </si>
  <si>
    <t>★3</t>
  </si>
  <si>
    <t>★4</t>
  </si>
  <si>
    <t>★5</t>
  </si>
  <si>
    <t>經過時長</t>
  </si>
  <si>
    <t>預估目標差距</t>
  </si>
  <si>
    <t>預期進度差距</t>
  </si>
  <si>
    <t>預期進度差距%</t>
  </si>
  <si>
    <t>速度 (每日)</t>
  </si>
  <si>
    <t>-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</si>
  <si>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</si>
  <si>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</si>
  <si>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</si>
  <si>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</si>
  <si>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</si>
  <si>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</si>
  <si>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</si>
  <si>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</si>
  <si>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</si>
  <si>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</si>
  <si>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</si>
  <si>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</si>
  <si>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</si>
  <si>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</si>
  <si>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</si>
  <si>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目前等級</t>
  </si>
  <si>
    <t>擁有素材</t>
  </si>
  <si>
    <t>所需素材</t>
  </si>
  <si>
    <t>週期(日) 1/2</t>
  </si>
  <si>
    <t>預估週期</t>
  </si>
  <si>
    <t>總和</t>
  </si>
  <si>
    <t>中級</t>
  </si>
  <si>
    <t>珠</t>
  </si>
  <si>
    <t>高級</t>
  </si>
  <si>
    <t>鋼</t>
  </si>
  <si>
    <t>尾</t>
  </si>
  <si>
    <t>角</t>
  </si>
  <si>
    <t>超級</t>
  </si>
  <si>
    <t>短</t>
  </si>
  <si>
    <t>場次(中)</t>
  </si>
  <si>
    <t>場次(高)</t>
  </si>
  <si>
    <t>現在等級</t>
  </si>
  <si>
    <t>升等素材</t>
  </si>
  <si>
    <t>最高等級</t>
  </si>
  <si>
    <t>日期時間</t>
  </si>
  <si>
    <t>彩鑽</t>
  </si>
  <si>
    <t>龍鑽</t>
  </si>
  <si>
    <t>初始</t>
  </si>
  <si>
    <t>總數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</si>
  <si>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</si>
  <si>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</si>
  <si>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</si>
  <si>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</si>
  <si>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</si>
  <si>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</si>
  <si>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</si>
  <si>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</si>
  <si>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</si>
  <si>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</si>
  <si>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</si>
  <si>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</si>
  <si>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練教官</t>
  </si>
  <si>
    <t>2x包</t>
  </si>
  <si>
    <t>龍瞳軌跡 Part 1</t>
  </si>
  <si>
    <t>龍瞳軌跡 Part 2 / 練教官</t>
  </si>
  <si>
    <t>星宿結晶</t>
  </si>
  <si>
    <t>龍絆日瑪斯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</si>
  <si>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</si>
  <si>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</si>
  <si>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</si>
  <si>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</si>
  <si>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</si>
  <si>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</si>
  <si>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</si>
  <si>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</si>
  <si>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</si>
  <si>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</si>
  <si>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</si>
  <si>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</si>
  <si>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升等所需</t>
  </si>
  <si>
    <t>場次(超)</t>
  </si>
  <si>
    <t>抽池特徵</t>
  </si>
  <si>
    <t>開始日期</t>
  </si>
  <si>
    <t>抽數</t>
  </si>
  <si>
    <t>結束日期</t>
  </si>
  <si>
    <t>龍絆日琉卡</t>
  </si>
  <si>
    <t>三葉</t>
  </si>
  <si>
    <t>龍絆日夏儂</t>
  </si>
  <si>
    <t>寡婦</t>
  </si>
  <si>
    <t>瑪斯</t>
  </si>
  <si>
    <t>抽/日</t>
  </si>
  <si>
    <t>總抽</t>
  </si>
  <si>
    <t>十抽卷</t>
  </si>
  <si>
    <t>補</t>
  </si>
  <si>
    <t>黃鑽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</si>
  <si>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</si>
  <si>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</si>
  <si>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</si>
  <si>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</si>
  <si>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</si>
  <si>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</si>
  <si>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</si>
  <si>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技能書</t>
  </si>
  <si>
    <t>累計 (25)</t>
  </si>
  <si>
    <t>累計 (15)</t>
  </si>
  <si>
    <t>新建築活動</t>
  </si>
  <si>
    <t>Target</t>
  </si>
  <si>
    <t>Mins</t>
  </si>
  <si>
    <t>Progress+</t>
  </si>
  <si>
    <t>Mins ACC</t>
  </si>
  <si>
    <t>Progress ACC</t>
  </si>
  <si>
    <t>Current Progress</t>
  </si>
  <si>
    <t>mins</t>
  </si>
  <si>
    <t>火牙共鬥</t>
  </si>
  <si>
    <t>龍絆日凱特西</t>
  </si>
  <si>
    <t>月包、4單</t>
  </si>
  <si>
    <t>五星</t>
  </si>
  <si>
    <t xml:space="preserve"> </t>
  </si>
  <si>
    <t>★5 %</t>
  </si>
  <si>
    <t>新物件#</t>
  </si>
  <si>
    <t>平均抽數</t>
  </si>
  <si>
    <t>MH凡妮莎、MH狂戰</t>
  </si>
  <si>
    <t>MH妹弓、黑炎龍</t>
  </si>
  <si>
    <t>廚師刀、咕嚕曼</t>
  </si>
  <si>
    <t>弗爾提、由里烏斯、阿薩</t>
  </si>
  <si>
    <t>泳裝尊、泳裝副團</t>
  </si>
  <si>
    <t>舊趣、新Raid</t>
  </si>
  <si>
    <t>解教官、虛空任務</t>
  </si>
  <si>
    <t>養教官</t>
  </si>
  <si>
    <t>養教官、虛空任務</t>
  </si>
  <si>
    <t>養教官、解教官</t>
  </si>
  <si>
    <t>龍絆日拉契希</t>
  </si>
  <si>
    <t>新Raid、共鬥超光牙</t>
  </si>
  <si>
    <t>夏日禮包</t>
  </si>
  <si>
    <t>新Raid</t>
  </si>
  <si>
    <t>養教官、領教官、兩倍包</t>
  </si>
  <si>
    <t>新迎擊戰</t>
  </si>
  <si>
    <t>浴衣卡珊、浴衣庫豹</t>
  </si>
  <si>
    <t>浴衣庫豹、浴衣卡珊</t>
  </si>
  <si>
    <t>夏日活動、主線C15</t>
  </si>
  <si>
    <t>月包、每周鑽</t>
  </si>
  <si>
    <t>鑽石包、兩倍包</t>
  </si>
  <si>
    <t>龍絆日、暗牙共鬥</t>
  </si>
  <si>
    <t>高火牙</t>
  </si>
  <si>
    <t>Start</t>
  </si>
  <si>
    <t>End</t>
  </si>
  <si>
    <t>高暗牙</t>
  </si>
  <si>
    <t>超光牙</t>
  </si>
  <si>
    <t>超風牙</t>
  </si>
  <si>
    <t>養教官、新活動、暗牙共鬥</t>
  </si>
  <si>
    <t>暗牙共鬥</t>
  </si>
  <si>
    <t>銀證</t>
  </si>
  <si>
    <t>T4 珠</t>
  </si>
  <si>
    <t>彩珠</t>
  </si>
  <si>
    <t>屬性之心</t>
  </si>
  <si>
    <t>黑心</t>
  </si>
  <si>
    <t>金證</t>
  </si>
  <si>
    <t>~S1</t>
  </si>
  <si>
    <t>~S2</t>
  </si>
  <si>
    <r>
      <rPr>
        <sz val="16"/>
        <color theme="1"/>
        <rFont val="Calibri Light"/>
        <family val="2"/>
        <scheme val="major"/>
      </rPr>
      <t xml:space="preserve">70環所需素材 </t>
    </r>
    <r>
      <rPr>
        <sz val="10"/>
        <color theme="1"/>
        <rFont val="Calibri Light"/>
        <family val="2"/>
        <scheme val="major"/>
      </rPr>
      <t>Oasis of the Maniacs - 2020/09/03</t>
    </r>
  </si>
  <si>
    <t>兩倍包</t>
  </si>
  <si>
    <t>龍絆女王、龍絆荷魯斯</t>
  </si>
  <si>
    <t>防衛戰、每日包</t>
  </si>
  <si>
    <t>龍絆日</t>
  </si>
  <si>
    <t>兩倍包、體毛包、每日包</t>
  </si>
  <si>
    <t>日期</t>
  </si>
  <si>
    <t>單抽</t>
  </si>
  <si>
    <t>十抽</t>
  </si>
  <si>
    <t>單抽差異</t>
  </si>
  <si>
    <t>十抽差異</t>
  </si>
  <si>
    <t>總抽差異</t>
  </si>
  <si>
    <t>鑽差異</t>
  </si>
  <si>
    <t>一周年 Raid 復刻、二周年倒數</t>
  </si>
  <si>
    <t>一周年 Raid 復刻</t>
  </si>
  <si>
    <t>體毛包</t>
  </si>
  <si>
    <t>二周年活動</t>
  </si>
  <si>
    <t>一般</t>
  </si>
  <si>
    <t>復活</t>
  </si>
  <si>
    <t>單機</t>
  </si>
  <si>
    <t>AP/1</t>
  </si>
  <si>
    <t>法</t>
  </si>
  <si>
    <t>銃</t>
  </si>
  <si>
    <t>加成</t>
  </si>
  <si>
    <t>手動輸入</t>
  </si>
  <si>
    <t>尚缺</t>
  </si>
  <si>
    <t>X</t>
  </si>
  <si>
    <t>心</t>
  </si>
  <si>
    <t>素材總覽</t>
  </si>
  <si>
    <t>素材別一覽</t>
  </si>
  <si>
    <t>任務花費 (等量AP)</t>
  </si>
  <si>
    <t>奧力哈爾鋼</t>
  </si>
  <si>
    <t>花鑽(高)</t>
  </si>
  <si>
    <t>花鑽(超)</t>
  </si>
  <si>
    <t>(共鬥)</t>
  </si>
  <si>
    <t>平均 (每場)</t>
  </si>
  <si>
    <t>自動產出</t>
  </si>
  <si>
    <t>O</t>
  </si>
  <si>
    <t>碎鑽打龍</t>
  </si>
  <si>
    <t>場次 (高)</t>
  </si>
  <si>
    <t>場次 (超)</t>
  </si>
  <si>
    <t>盧比</t>
  </si>
  <si>
    <t>代碼表</t>
  </si>
  <si>
    <t>製作</t>
  </si>
  <si>
    <t>精煉</t>
  </si>
  <si>
    <t>5突</t>
  </si>
  <si>
    <t>需毛</t>
  </si>
  <si>
    <t>需棒</t>
  </si>
  <si>
    <t>需角</t>
  </si>
  <si>
    <t>#</t>
  </si>
  <si>
    <t>目前進度 (代碼)</t>
  </si>
  <si>
    <t>每場</t>
  </si>
  <si>
    <t>場 / 1</t>
  </si>
  <si>
    <t>花鑽</t>
  </si>
  <si>
    <t>(高級)</t>
  </si>
  <si>
    <t>平均掉落</t>
  </si>
  <si>
    <t>總計</t>
  </si>
  <si>
    <t>碎鑽打龍、迎擊</t>
  </si>
  <si>
    <t>自動輸出</t>
  </si>
  <si>
    <t>需珠</t>
  </si>
  <si>
    <t>需尾</t>
  </si>
  <si>
    <t>需心</t>
  </si>
  <si>
    <t>需鋼</t>
  </si>
  <si>
    <t>需$</t>
  </si>
  <si>
    <t>4突</t>
  </si>
  <si>
    <t>額外備料</t>
  </si>
  <si>
    <t>部分二周年禮包</t>
  </si>
  <si>
    <t>8突</t>
  </si>
  <si>
    <t>需銀</t>
  </si>
  <si>
    <t>需金</t>
  </si>
  <si>
    <t>需壺</t>
  </si>
  <si>
    <t>需砂</t>
  </si>
  <si>
    <t>花鑽(中)</t>
  </si>
  <si>
    <t>砂</t>
  </si>
  <si>
    <t>星砂</t>
  </si>
  <si>
    <t>五星鋼包 x 3 + 六星鋼包 x 1</t>
  </si>
  <si>
    <t>農虛空、二周年龍絆日</t>
  </si>
  <si>
    <t>天井</t>
  </si>
  <si>
    <t>農龍</t>
  </si>
  <si>
    <t>初見</t>
  </si>
  <si>
    <t>二周年龍絆日</t>
  </si>
  <si>
    <t>初見、農</t>
  </si>
  <si>
    <t>舊趣</t>
  </si>
  <si>
    <t>伊利亞</t>
  </si>
  <si>
    <t>農高風</t>
  </si>
  <si>
    <t>農超水</t>
  </si>
  <si>
    <t>農高火</t>
  </si>
  <si>
    <t>每日</t>
  </si>
  <si>
    <t>農超水牙、兩倍包</t>
  </si>
  <si>
    <t>掛超暗</t>
  </si>
  <si>
    <t>掛超火</t>
  </si>
  <si>
    <t>防衛戰</t>
  </si>
  <si>
    <t>掛超風</t>
  </si>
  <si>
    <t>火牙</t>
  </si>
  <si>
    <t>水牙</t>
  </si>
  <si>
    <t>風牙</t>
  </si>
  <si>
    <t>光牙</t>
  </si>
  <si>
    <t>暗牙</t>
  </si>
  <si>
    <t>火武</t>
  </si>
  <si>
    <t>水武</t>
  </si>
  <si>
    <t>風武</t>
  </si>
  <si>
    <t>光武</t>
  </si>
  <si>
    <t>暗武</t>
  </si>
  <si>
    <t>掛超光</t>
  </si>
  <si>
    <t>萬聖梅兒莎、萬聖阿迦奢</t>
  </si>
  <si>
    <t>萬聖龍絆日、兩倍包</t>
  </si>
  <si>
    <t>鑽包、體毛包</t>
  </si>
  <si>
    <t>月贈送抽</t>
  </si>
  <si>
    <t>月贈送+</t>
  </si>
  <si>
    <t>升等需求</t>
  </si>
  <si>
    <t>逆引 (30)</t>
  </si>
  <si>
    <t>逆引 (35)</t>
  </si>
  <si>
    <t>耗時 (30)</t>
  </si>
  <si>
    <t>耗時 (35)</t>
  </si>
  <si>
    <t>升等耗時</t>
  </si>
  <si>
    <t>圖書館系列活動復刻</t>
  </si>
  <si>
    <t>C16-N</t>
  </si>
  <si>
    <t>C16-H/VH</t>
  </si>
  <si>
    <t>超火牙</t>
  </si>
  <si>
    <t>怪盜龍絆日</t>
  </si>
  <si>
    <t>掛超火牙</t>
  </si>
  <si>
    <t>掛高暗牙</t>
  </si>
  <si>
    <t>歌劇海盜、鯨魚</t>
  </si>
  <si>
    <t>掛高暗牙、歌劇海盜</t>
  </si>
  <si>
    <t>兩倍包、每日包</t>
  </si>
  <si>
    <t>迎擊戰</t>
  </si>
  <si>
    <t>禮服諾艾兒、禮服約爾希姆</t>
  </si>
  <si>
    <t>禮服池、掛高火牙</t>
  </si>
  <si>
    <t>體毛包、兩倍包</t>
  </si>
  <si>
    <t>中水牙、每日包、兩倍包</t>
  </si>
  <si>
    <t>版本更新</t>
  </si>
  <si>
    <t>絕風牙、新舊趣</t>
  </si>
  <si>
    <t>龍絆日大哥</t>
  </si>
  <si>
    <t>舊趣活動</t>
  </si>
  <si>
    <t>兩倍包、每日包、舊趣</t>
  </si>
  <si>
    <t>精煉 2</t>
  </si>
  <si>
    <t>9 突</t>
  </si>
  <si>
    <t>9突</t>
  </si>
  <si>
    <t>精煉2</t>
  </si>
  <si>
    <t>需頭</t>
  </si>
  <si>
    <t>最終目標</t>
  </si>
  <si>
    <t>頭</t>
  </si>
  <si>
    <t>絕級</t>
  </si>
  <si>
    <t>∞</t>
  </si>
  <si>
    <t>場次(絕)</t>
  </si>
  <si>
    <t>PCR 連動</t>
  </si>
  <si>
    <t>新活動</t>
  </si>
  <si>
    <t>PCR</t>
  </si>
  <si>
    <t>預期 ★5%</t>
  </si>
  <si>
    <t>★5% 差異</t>
  </si>
  <si>
    <r>
      <rPr>
        <sz val="11"/>
        <color rgb="FFFF0000"/>
        <rFont val="Calibri"/>
        <family val="2"/>
        <scheme val="minor"/>
      </rPr>
      <t>佩可</t>
    </r>
    <r>
      <rPr>
        <sz val="11"/>
        <color theme="1"/>
        <rFont val="Calibri"/>
        <family val="2"/>
        <scheme val="minor"/>
      </rPr>
      <t>、野外三葉、潘朵拉</t>
    </r>
  </si>
  <si>
    <r>
      <t>涅因、琵儂、</t>
    </r>
    <r>
      <rPr>
        <sz val="11"/>
        <color rgb="FF7030A0"/>
        <rFont val="Calibri"/>
        <family val="2"/>
        <scheme val="minor"/>
      </rPr>
      <t>索爾(x2)</t>
    </r>
    <r>
      <rPr>
        <sz val="11"/>
        <color theme="1"/>
        <rFont val="Calibri"/>
        <family val="2"/>
        <scheme val="minor"/>
      </rPr>
      <t>、雷米爾</t>
    </r>
  </si>
  <si>
    <r>
      <rPr>
        <sz val="9"/>
        <color rgb="FFFF0000"/>
        <rFont val="Calibri"/>
        <family val="2"/>
        <scheme val="minor"/>
      </rPr>
      <t>龍絆拉契希</t>
    </r>
    <r>
      <rPr>
        <sz val="9"/>
        <color theme="1"/>
        <rFont val="Calibri"/>
        <family val="2"/>
        <scheme val="minor"/>
      </rPr>
      <t>、泳裝花開、泳裝筱雅、泳裝諾斯敦</t>
    </r>
  </si>
  <si>
    <r>
      <t>泳裝尊、</t>
    </r>
    <r>
      <rPr>
        <sz val="11"/>
        <color rgb="FFFF0000"/>
        <rFont val="Calibri"/>
        <family val="2"/>
        <scheme val="minor"/>
      </rPr>
      <t>泳裝副團</t>
    </r>
  </si>
  <si>
    <r>
      <rPr>
        <sz val="11"/>
        <color rgb="FFFF0000"/>
        <rFont val="Calibri"/>
        <family val="2"/>
        <scheme val="minor"/>
      </rPr>
      <t>龍絆潔那</t>
    </r>
    <r>
      <rPr>
        <sz val="11"/>
        <color theme="1"/>
        <rFont val="Calibri"/>
        <family val="2"/>
        <scheme val="minor"/>
      </rPr>
      <t>、梅涅、耶夢零</t>
    </r>
  </si>
  <si>
    <r>
      <rPr>
        <sz val="11"/>
        <color rgb="FF7030A0"/>
        <rFont val="Calibri"/>
        <family val="2"/>
        <scheme val="minor"/>
      </rPr>
      <t>凱特西</t>
    </r>
    <r>
      <rPr>
        <sz val="11"/>
        <color theme="1"/>
        <rFont val="Calibri"/>
        <family val="2"/>
        <scheme val="minor"/>
      </rPr>
      <t>、綠頭、鑽頭</t>
    </r>
  </si>
  <si>
    <r>
      <t>李弗、三藏、八戒、</t>
    </r>
    <r>
      <rPr>
        <sz val="11"/>
        <color rgb="FFFF0000"/>
        <rFont val="Calibri"/>
        <family val="2"/>
        <scheme val="minor"/>
      </rPr>
      <t>鐵扇</t>
    </r>
  </si>
  <si>
    <r>
      <t>庫洛武、</t>
    </r>
    <r>
      <rPr>
        <sz val="11"/>
        <color rgb="FF7030A0"/>
        <rFont val="Calibri"/>
        <family val="2"/>
        <scheme val="minor"/>
      </rPr>
      <t>皮亞妮</t>
    </r>
    <r>
      <rPr>
        <sz val="11"/>
        <color theme="1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7G</t>
    </r>
  </si>
  <si>
    <r>
      <t>拉茲莉、</t>
    </r>
    <r>
      <rPr>
        <sz val="11"/>
        <color rgb="FF7030A0"/>
        <rFont val="Calibri"/>
        <family val="2"/>
        <scheme val="minor"/>
      </rPr>
      <t>兔龍</t>
    </r>
  </si>
  <si>
    <r>
      <rPr>
        <sz val="11"/>
        <color rgb="FF7030A0"/>
        <rFont val="Calibri"/>
        <family val="2"/>
        <scheme val="minor"/>
      </rPr>
      <t>貝莉娜</t>
    </r>
    <r>
      <rPr>
        <sz val="11"/>
        <color theme="1"/>
        <rFont val="Calibri"/>
        <family val="2"/>
        <scheme val="minor"/>
      </rPr>
      <t>、安朵美達</t>
    </r>
  </si>
  <si>
    <r>
      <rPr>
        <sz val="11"/>
        <color rgb="FFFF0000"/>
        <rFont val="Calibri"/>
        <family val="2"/>
        <scheme val="minor"/>
      </rPr>
      <t>特萊茲</t>
    </r>
    <r>
      <rPr>
        <sz val="11"/>
        <color theme="1"/>
        <rFont val="Calibri"/>
        <family val="2"/>
        <scheme val="minor"/>
      </rPr>
      <t>、亞列爾</t>
    </r>
  </si>
  <si>
    <r>
      <rPr>
        <sz val="11"/>
        <color rgb="FFFF0000"/>
        <rFont val="Calibri"/>
        <family val="2"/>
        <scheme val="minor"/>
      </rPr>
      <t>女僕斧</t>
    </r>
    <r>
      <rPr>
        <sz val="11"/>
        <color theme="1"/>
        <rFont val="Calibri"/>
        <family val="2"/>
        <scheme val="minor"/>
      </rPr>
      <t>、黑人弓</t>
    </r>
  </si>
  <si>
    <r>
      <t>怪盜銃、</t>
    </r>
    <r>
      <rPr>
        <sz val="11"/>
        <color rgb="FFFF0000"/>
        <rFont val="Calibri"/>
        <family val="2"/>
        <scheme val="minor"/>
      </rPr>
      <t>波勇</t>
    </r>
  </si>
  <si>
    <t>月鑽量</t>
  </si>
  <si>
    <t>卷 / Tickets</t>
  </si>
  <si>
    <t>鑽 / Wyrmites</t>
  </si>
  <si>
    <t>總量 / Sum</t>
  </si>
  <si>
    <t>星龍莉莉、星龍禿頭</t>
  </si>
  <si>
    <t>星龍</t>
  </si>
  <si>
    <t>刷$</t>
  </si>
  <si>
    <t>雷鷹．勇</t>
  </si>
  <si>
    <t>雷勇</t>
  </si>
  <si>
    <t>義經</t>
  </si>
  <si>
    <t>晴明、牛頭天王</t>
  </si>
  <si>
    <t>晴明</t>
  </si>
  <si>
    <t>新春禮包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</si>
</sst>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44" formatCode="_(&quot;$&quot;* #,##0.00_);_(&quot;$&quot;* \(#,##0.00\);_(&quot;$&quot;* &quot;-&quot;??_);_(@_)"/>
    <numFmt numFmtId="164" formatCode="0.0000"/>
    <numFmt numFmtId="165" formatCode="d\ \D\ hh\ \H"/>
    <numFmt numFmtId="166" formatCode="0.000"/>
    <numFmt numFmtId="167" formatCode="0.0,\ &quot;K&quot;"/>
    <numFmt numFmtId="168" formatCode="mm\-dd\ hh:mm"/>
    <numFmt numFmtId="169" formatCode="[Color50]\+0.0,\ &quot;K&quot;;[Red]\-0.0,\ &quot;K&quot;"/>
    <numFmt numFmtId="170" formatCode="0.0000%"/>
    <numFmt numFmtId="171" formatCode="[&gt;3][h]\ \H;[&lt;=3][h]\ \H\ mm\ \M"/>
    <numFmt numFmtId="172" formatCode="[Color50]\+0.00%;[Red]\-0.00%"/>
    <numFmt numFmtId="173" formatCode="0.00,\ &quot;K&quot;"/>
    <numFmt numFmtId="174" formatCode="\+0"/>
    <numFmt numFmtId="175" formatCode="0.000%"/>
    <numFmt numFmtId="176" formatCode="yyyy\-mm\-dd\ /\ hh"/>
    <numFmt numFmtId="177" formatCode="0.0"/>
    <numFmt numFmtId="178" formatCode="[Color50]\+0;[Red]\-0;0"/>
    <numFmt numFmtId="179" formatCode="yyyy\-mm\-dd\ hh:mm"/>
    <numFmt numFmtId="180" formatCode="[Color50]_(&quot;$&quot;* #,##0.00;[Red]_(&quot;$&quot;* \-#,##0.00;_(&quot;$&quot;* &quot;-&quot;??;_(@"/>
    <numFmt numFmtId="181" formatCode="yyyy\-mm\-dd"/>
    <numFmt numFmtId="182" formatCode="[h]\ \H\ mm\ \M"/>
    <numFmt numFmtId="183" formatCode="[&gt;1000000]#,###.0,,&quot; M&quot;;#,&quot; K&quot;;0"/>
    <numFmt numFmtId="184" formatCode="[h]:mm"/>
    <numFmt numFmtId="185" formatCode="[Color50]\+0.00%;[Red]\-0.00%;0.00%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0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4"/>
      <color theme="1"/>
      <name val="Consolas"/>
      <family val="3"/>
    </font>
    <font>
      <sz val="10"/>
      <color rgb="FF7030A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0"/>
      <color theme="5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0070C0"/>
      <name val="Calibri"/>
      <family val="2"/>
      <scheme val="minor"/>
    </font>
    <font>
      <sz val="20"/>
      <color theme="1" tint="0.34998626667073579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3965F"/>
        <bgColor indexed="64"/>
      </patternFill>
    </fill>
    <fill>
      <patternFill patternType="solid">
        <fgColor rgb="FFFFE875"/>
        <bgColor indexed="64"/>
      </patternFill>
    </fill>
    <fill>
      <patternFill patternType="solid">
        <fgColor rgb="FFE9CAAD"/>
        <bgColor indexed="64"/>
      </patternFill>
    </fill>
    <fill>
      <patternFill patternType="solid">
        <fgColor rgb="FFE5E3E3"/>
        <bgColor indexed="64"/>
      </patternFill>
    </fill>
    <fill>
      <patternFill patternType="solid">
        <fgColor rgb="FFFFF9D9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220000"/>
        <bgColor indexed="64"/>
      </patternFill>
    </fill>
    <fill>
      <patternFill patternType="solid">
        <fgColor rgb="FF000322"/>
        <bgColor indexed="64"/>
      </patternFill>
    </fill>
    <fill>
      <patternFill patternType="solid">
        <fgColor rgb="FF00192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1F0E03"/>
        <bgColor indexed="64"/>
      </patternFill>
    </fill>
    <fill>
      <patternFill patternType="solid">
        <fgColor rgb="FF07111B"/>
        <bgColor indexed="64"/>
      </patternFill>
    </fill>
    <fill>
      <patternFill patternType="solid">
        <fgColor rgb="FF221A00"/>
        <bgColor indexed="64"/>
      </patternFill>
    </fill>
    <fill>
      <patternFill patternType="solid">
        <fgColor rgb="FF232200"/>
        <bgColor indexed="64"/>
      </patternFill>
    </fill>
    <fill>
      <patternFill patternType="solid">
        <fgColor rgb="FF00220F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indexed="64"/>
      </right>
      <top style="thin">
        <color theme="2" tint="-0.499984740745262"/>
      </top>
      <bottom/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indexed="64"/>
      </right>
      <top/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/>
      <diagonal/>
    </border>
    <border>
      <left style="thin">
        <color indexed="64"/>
      </left>
      <right/>
      <top/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68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2" fontId="0" fillId="0" borderId="0" xfId="0" applyNumberFormat="1" applyAlignment="1">
      <alignment horizontal="center" vertical="center"/>
    </xf>
    <xf numFmtId="172" fontId="3" fillId="0" borderId="0" xfId="1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3" fontId="0" fillId="0" borderId="0" xfId="0" applyNumberFormat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175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8" fontId="3" fillId="0" borderId="1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78" fontId="3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vertical="center"/>
    </xf>
    <xf numFmtId="180" fontId="0" fillId="0" borderId="0" xfId="2" applyNumberFormat="1" applyFont="1" applyAlignment="1">
      <alignment vertical="center"/>
    </xf>
    <xf numFmtId="180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178" fontId="0" fillId="0" borderId="0" xfId="2" applyNumberFormat="1" applyFont="1" applyAlignment="1">
      <alignment vertical="center"/>
    </xf>
    <xf numFmtId="0" fontId="13" fillId="0" borderId="0" xfId="0" quotePrefix="1" applyNumberFormat="1" applyFont="1" applyAlignment="1">
      <alignment horizontal="center" vertical="center"/>
    </xf>
    <xf numFmtId="0" fontId="6" fillId="0" borderId="0" xfId="0" quotePrefix="1" applyNumberFormat="1" applyFont="1" applyAlignment="1">
      <alignment horizontal="center" vertical="center"/>
    </xf>
    <xf numFmtId="44" fontId="0" fillId="0" borderId="0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66" fontId="0" fillId="0" borderId="9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81" fontId="0" fillId="0" borderId="0" xfId="0" applyNumberFormat="1" applyBorder="1" applyAlignment="1">
      <alignment vertical="center"/>
    </xf>
    <xf numFmtId="0" fontId="1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/>
    <xf numFmtId="182" fontId="0" fillId="0" borderId="0" xfId="0" applyNumberFormat="1"/>
    <xf numFmtId="0" fontId="14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4" fillId="11" borderId="3" xfId="0" applyFont="1" applyFill="1" applyBorder="1" applyAlignment="1">
      <alignment horizontal="center" vertical="center"/>
    </xf>
    <xf numFmtId="0" fontId="14" fillId="11" borderId="0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4" fillId="12" borderId="0" xfId="0" applyFont="1" applyFill="1" applyBorder="1" applyAlignment="1">
      <alignment horizontal="center" vertical="center"/>
    </xf>
    <xf numFmtId="0" fontId="15" fillId="11" borderId="3" xfId="0" applyFont="1" applyFill="1" applyBorder="1" applyAlignment="1">
      <alignment horizontal="center" vertical="center"/>
    </xf>
    <xf numFmtId="0" fontId="15" fillId="11" borderId="4" xfId="0" applyFont="1" applyFill="1" applyBorder="1" applyAlignment="1">
      <alignment horizontal="center" vertical="center"/>
    </xf>
    <xf numFmtId="0" fontId="15" fillId="11" borderId="0" xfId="0" applyFont="1" applyFill="1" applyBorder="1" applyAlignment="1">
      <alignment horizontal="center" vertical="center"/>
    </xf>
    <xf numFmtId="0" fontId="15" fillId="11" borderId="9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0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15" fillId="12" borderId="0" xfId="0" applyFont="1" applyFill="1" applyBorder="1" applyAlignment="1">
      <alignment horizontal="center" vertical="center"/>
    </xf>
    <xf numFmtId="0" fontId="15" fillId="12" borderId="9" xfId="0" applyFont="1" applyFill="1" applyBorder="1" applyAlignment="1">
      <alignment horizontal="center" vertical="center"/>
    </xf>
    <xf numFmtId="0" fontId="14" fillId="13" borderId="1" xfId="0" applyFont="1" applyFill="1" applyBorder="1" applyAlignment="1">
      <alignment horizontal="center" vertical="center"/>
    </xf>
    <xf numFmtId="0" fontId="19" fillId="13" borderId="1" xfId="0" applyFont="1" applyFill="1" applyBorder="1" applyAlignment="1">
      <alignment horizontal="center" vertical="center"/>
    </xf>
    <xf numFmtId="0" fontId="19" fillId="13" borderId="6" xfId="0" applyFont="1" applyFill="1" applyBorder="1" applyAlignment="1">
      <alignment horizontal="center" vertical="center"/>
    </xf>
    <xf numFmtId="0" fontId="14" fillId="14" borderId="1" xfId="0" applyFont="1" applyFill="1" applyBorder="1" applyAlignment="1">
      <alignment horizontal="center" vertical="center"/>
    </xf>
    <xf numFmtId="0" fontId="19" fillId="14" borderId="1" xfId="0" applyFont="1" applyFill="1" applyBorder="1" applyAlignment="1">
      <alignment horizontal="center" vertical="center"/>
    </xf>
    <xf numFmtId="0" fontId="19" fillId="14" borderId="6" xfId="0" applyFont="1" applyFill="1" applyBorder="1" applyAlignment="1">
      <alignment horizontal="center" vertical="center"/>
    </xf>
    <xf numFmtId="0" fontId="14" fillId="15" borderId="1" xfId="0" applyFont="1" applyFill="1" applyBorder="1" applyAlignment="1">
      <alignment horizontal="center" vertical="center"/>
    </xf>
    <xf numFmtId="0" fontId="19" fillId="15" borderId="1" xfId="0" applyFont="1" applyFill="1" applyBorder="1" applyAlignment="1">
      <alignment horizontal="center" vertical="center"/>
    </xf>
    <xf numFmtId="0" fontId="19" fillId="15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0" xfId="0" applyNumberFormat="1" applyFont="1" applyAlignment="1">
      <alignment horizontal="center" vertical="center"/>
    </xf>
    <xf numFmtId="0" fontId="8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166" fontId="11" fillId="0" borderId="0" xfId="0" applyNumberFormat="1" applyFont="1" applyBorder="1" applyAlignment="1">
      <alignment horizontal="center" vertical="center"/>
    </xf>
    <xf numFmtId="0" fontId="22" fillId="5" borderId="0" xfId="0" applyFont="1" applyFill="1" applyBorder="1" applyAlignment="1">
      <alignment horizontal="center" vertical="center"/>
    </xf>
    <xf numFmtId="0" fontId="22" fillId="7" borderId="0" xfId="0" applyFont="1" applyFill="1" applyBorder="1" applyAlignment="1">
      <alignment horizontal="center" vertical="center"/>
    </xf>
    <xf numFmtId="0" fontId="22" fillId="8" borderId="0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0" fillId="8" borderId="13" xfId="0" applyFont="1" applyFill="1" applyBorder="1" applyAlignment="1">
      <alignment horizontal="center" vertical="center"/>
    </xf>
    <xf numFmtId="0" fontId="10" fillId="5" borderId="18" xfId="0" applyFont="1" applyFill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10" fillId="7" borderId="18" xfId="0" applyFont="1" applyFill="1" applyBorder="1" applyAlignment="1">
      <alignment horizontal="center" vertical="center"/>
    </xf>
    <xf numFmtId="0" fontId="10" fillId="8" borderId="18" xfId="0" applyFont="1" applyFill="1" applyBorder="1" applyAlignment="1">
      <alignment horizontal="center" vertical="center"/>
    </xf>
    <xf numFmtId="0" fontId="22" fillId="5" borderId="15" xfId="0" applyFont="1" applyFill="1" applyBorder="1" applyAlignment="1">
      <alignment horizontal="center" vertical="center"/>
    </xf>
    <xf numFmtId="0" fontId="22" fillId="6" borderId="15" xfId="0" applyFont="1" applyFill="1" applyBorder="1" applyAlignment="1">
      <alignment horizontal="center" vertical="center"/>
    </xf>
    <xf numFmtId="0" fontId="22" fillId="7" borderId="15" xfId="0" applyFont="1" applyFill="1" applyBorder="1" applyAlignment="1">
      <alignment horizontal="center" vertical="center"/>
    </xf>
    <xf numFmtId="0" fontId="22" fillId="8" borderId="15" xfId="0" applyFont="1" applyFill="1" applyBorder="1" applyAlignment="1">
      <alignment horizontal="center" vertical="center"/>
    </xf>
    <xf numFmtId="0" fontId="22" fillId="4" borderId="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2" fillId="4" borderId="15" xfId="0" applyFont="1" applyFill="1" applyBorder="1" applyAlignment="1">
      <alignment horizontal="center" vertical="center"/>
    </xf>
    <xf numFmtId="0" fontId="10" fillId="4" borderId="18" xfId="0" applyFont="1" applyFill="1" applyBorder="1" applyAlignment="1">
      <alignment horizontal="center" vertical="center"/>
    </xf>
    <xf numFmtId="0" fontId="3" fillId="9" borderId="23" xfId="0" applyFont="1" applyFill="1" applyBorder="1" applyAlignment="1">
      <alignment horizontal="center" vertical="center"/>
    </xf>
    <xf numFmtId="0" fontId="10" fillId="9" borderId="23" xfId="0" applyFont="1" applyFill="1" applyBorder="1" applyAlignment="1">
      <alignment horizontal="center" vertical="center"/>
    </xf>
    <xf numFmtId="0" fontId="0" fillId="9" borderId="12" xfId="0" applyFont="1" applyFill="1" applyBorder="1" applyAlignment="1">
      <alignment horizontal="center" vertical="center"/>
    </xf>
    <xf numFmtId="0" fontId="22" fillId="9" borderId="12" xfId="0" applyFont="1" applyFill="1" applyBorder="1" applyAlignment="1">
      <alignment horizontal="center" vertical="center"/>
    </xf>
    <xf numFmtId="0" fontId="22" fillId="9" borderId="24" xfId="0" applyFont="1" applyFill="1" applyBorder="1" applyAlignment="1">
      <alignment horizontal="center" vertical="center"/>
    </xf>
    <xf numFmtId="0" fontId="10" fillId="9" borderId="22" xfId="0" applyFont="1" applyFill="1" applyBorder="1" applyAlignment="1">
      <alignment horizontal="center" vertical="center"/>
    </xf>
    <xf numFmtId="166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11" fillId="0" borderId="0" xfId="0" applyNumberFormat="1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22" fillId="10" borderId="16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166" fontId="3" fillId="0" borderId="9" xfId="0" applyNumberFormat="1" applyFont="1" applyBorder="1" applyAlignment="1">
      <alignment horizontal="center" vertical="center"/>
    </xf>
    <xf numFmtId="1" fontId="11" fillId="0" borderId="15" xfId="0" applyNumberFormat="1" applyFont="1" applyBorder="1" applyAlignment="1">
      <alignment horizontal="center" vertical="center"/>
    </xf>
    <xf numFmtId="166" fontId="11" fillId="0" borderId="15" xfId="0" applyNumberFormat="1" applyFont="1" applyBorder="1" applyAlignment="1">
      <alignment horizontal="center" vertical="center"/>
    </xf>
    <xf numFmtId="166" fontId="0" fillId="0" borderId="15" xfId="0" applyNumberFormat="1" applyBorder="1" applyAlignment="1">
      <alignment horizontal="center" vertical="center"/>
    </xf>
    <xf numFmtId="166" fontId="0" fillId="0" borderId="16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4" fillId="0" borderId="9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6" fillId="0" borderId="9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5" fillId="0" borderId="9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9" xfId="0" applyFont="1" applyFill="1" applyBorder="1" applyAlignment="1">
      <alignment horizontal="center" vertical="center"/>
    </xf>
    <xf numFmtId="0" fontId="23" fillId="0" borderId="15" xfId="0" applyFont="1" applyFill="1" applyBorder="1" applyAlignment="1">
      <alignment horizontal="center" vertical="center"/>
    </xf>
    <xf numFmtId="0" fontId="23" fillId="0" borderId="1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183" fontId="0" fillId="5" borderId="0" xfId="0" applyNumberFormat="1" applyFill="1" applyBorder="1" applyAlignment="1">
      <alignment horizontal="center" vertical="center"/>
    </xf>
    <xf numFmtId="183" fontId="0" fillId="5" borderId="9" xfId="0" applyNumberFormat="1" applyFill="1" applyBorder="1" applyAlignment="1">
      <alignment horizontal="center" vertical="center"/>
    </xf>
    <xf numFmtId="183" fontId="0" fillId="6" borderId="0" xfId="0" applyNumberFormat="1" applyFill="1" applyBorder="1" applyAlignment="1">
      <alignment horizontal="center" vertical="center"/>
    </xf>
    <xf numFmtId="183" fontId="0" fillId="6" borderId="9" xfId="0" applyNumberFormat="1" applyFill="1" applyBorder="1" applyAlignment="1">
      <alignment horizontal="center" vertical="center"/>
    </xf>
    <xf numFmtId="183" fontId="0" fillId="7" borderId="0" xfId="0" applyNumberFormat="1" applyFill="1" applyBorder="1" applyAlignment="1">
      <alignment horizontal="center" vertical="center"/>
    </xf>
    <xf numFmtId="183" fontId="0" fillId="7" borderId="9" xfId="0" applyNumberFormat="1" applyFill="1" applyBorder="1" applyAlignment="1">
      <alignment horizontal="center" vertical="center"/>
    </xf>
    <xf numFmtId="183" fontId="0" fillId="8" borderId="0" xfId="0" applyNumberFormat="1" applyFill="1" applyBorder="1" applyAlignment="1">
      <alignment horizontal="center" vertical="center"/>
    </xf>
    <xf numFmtId="183" fontId="0" fillId="8" borderId="9" xfId="0" applyNumberFormat="1" applyFill="1" applyBorder="1" applyAlignment="1">
      <alignment horizontal="center" vertical="center"/>
    </xf>
    <xf numFmtId="183" fontId="0" fillId="4" borderId="1" xfId="0" applyNumberFormat="1" applyFill="1" applyBorder="1" applyAlignment="1">
      <alignment horizontal="center" vertical="center"/>
    </xf>
    <xf numFmtId="183" fontId="0" fillId="4" borderId="6" xfId="0" applyNumberFormat="1" applyFill="1" applyBorder="1" applyAlignment="1">
      <alignment horizontal="center" vertical="center"/>
    </xf>
    <xf numFmtId="183" fontId="0" fillId="0" borderId="0" xfId="0" applyNumberForma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183" fontId="0" fillId="0" borderId="9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28" fillId="16" borderId="25" xfId="0" applyFont="1" applyFill="1" applyBorder="1" applyAlignment="1">
      <alignment horizontal="center" vertical="center"/>
    </xf>
    <xf numFmtId="0" fontId="29" fillId="16" borderId="25" xfId="0" applyFont="1" applyFill="1" applyBorder="1" applyAlignment="1">
      <alignment horizontal="center" vertical="center"/>
    </xf>
    <xf numFmtId="0" fontId="32" fillId="16" borderId="25" xfId="0" applyFont="1" applyFill="1" applyBorder="1" applyAlignment="1">
      <alignment horizontal="center" vertical="center"/>
    </xf>
    <xf numFmtId="0" fontId="33" fillId="16" borderId="25" xfId="0" applyFont="1" applyFill="1" applyBorder="1" applyAlignment="1">
      <alignment horizontal="center" vertical="center"/>
    </xf>
    <xf numFmtId="46" fontId="28" fillId="16" borderId="25" xfId="0" applyNumberFormat="1" applyFont="1" applyFill="1" applyBorder="1" applyAlignment="1">
      <alignment horizontal="center" vertical="center"/>
    </xf>
    <xf numFmtId="46" fontId="32" fillId="16" borderId="25" xfId="0" applyNumberFormat="1" applyFont="1" applyFill="1" applyBorder="1" applyAlignment="1">
      <alignment horizontal="center" vertical="center"/>
    </xf>
    <xf numFmtId="1" fontId="32" fillId="16" borderId="25" xfId="0" applyNumberFormat="1" applyFont="1" applyFill="1" applyBorder="1" applyAlignment="1">
      <alignment horizontal="center" vertical="center"/>
    </xf>
    <xf numFmtId="0" fontId="32" fillId="17" borderId="25" xfId="0" applyFont="1" applyFill="1" applyBorder="1" applyAlignment="1">
      <alignment horizontal="center" vertical="center"/>
    </xf>
    <xf numFmtId="0" fontId="32" fillId="18" borderId="25" xfId="0" applyFont="1" applyFill="1" applyBorder="1" applyAlignment="1">
      <alignment horizontal="center" vertical="center"/>
    </xf>
    <xf numFmtId="0" fontId="32" fillId="19" borderId="25" xfId="0" applyFont="1" applyFill="1" applyBorder="1" applyAlignment="1">
      <alignment horizontal="center" vertical="center"/>
    </xf>
    <xf numFmtId="1" fontId="28" fillId="20" borderId="25" xfId="0" applyNumberFormat="1" applyFont="1" applyFill="1" applyBorder="1" applyAlignment="1">
      <alignment horizontal="center" vertical="center"/>
    </xf>
    <xf numFmtId="0" fontId="28" fillId="20" borderId="25" xfId="0" applyFont="1" applyFill="1" applyBorder="1" applyAlignment="1">
      <alignment horizontal="center" vertical="center"/>
    </xf>
    <xf numFmtId="0" fontId="32" fillId="21" borderId="25" xfId="0" applyFont="1" applyFill="1" applyBorder="1" applyAlignment="1">
      <alignment horizontal="center" vertical="center"/>
    </xf>
    <xf numFmtId="20" fontId="32" fillId="21" borderId="25" xfId="0" applyNumberFormat="1" applyFont="1" applyFill="1" applyBorder="1" applyAlignment="1">
      <alignment horizontal="center" vertical="center"/>
    </xf>
    <xf numFmtId="0" fontId="32" fillId="22" borderId="25" xfId="0" applyFont="1" applyFill="1" applyBorder="1" applyAlignment="1">
      <alignment horizontal="center" vertical="center"/>
    </xf>
    <xf numFmtId="20" fontId="32" fillId="22" borderId="25" xfId="0" applyNumberFormat="1" applyFont="1" applyFill="1" applyBorder="1" applyAlignment="1">
      <alignment horizontal="center" vertical="center"/>
    </xf>
    <xf numFmtId="0" fontId="32" fillId="23" borderId="25" xfId="0" applyFont="1" applyFill="1" applyBorder="1" applyAlignment="1">
      <alignment horizontal="center" vertical="center"/>
    </xf>
    <xf numFmtId="184" fontId="32" fillId="23" borderId="25" xfId="0" applyNumberFormat="1" applyFont="1" applyFill="1" applyBorder="1" applyAlignment="1">
      <alignment horizontal="center" vertical="center"/>
    </xf>
    <xf numFmtId="184" fontId="32" fillId="19" borderId="25" xfId="0" applyNumberFormat="1" applyFont="1" applyFill="1" applyBorder="1" applyAlignment="1">
      <alignment horizontal="center" vertical="center"/>
    </xf>
    <xf numFmtId="0" fontId="32" fillId="24" borderId="25" xfId="0" applyFont="1" applyFill="1" applyBorder="1" applyAlignment="1">
      <alignment horizontal="center" vertical="center"/>
    </xf>
    <xf numFmtId="184" fontId="32" fillId="24" borderId="25" xfId="0" applyNumberFormat="1" applyFont="1" applyFill="1" applyBorder="1" applyAlignment="1">
      <alignment horizontal="center" vertical="center"/>
    </xf>
    <xf numFmtId="0" fontId="32" fillId="25" borderId="25" xfId="0" applyFont="1" applyFill="1" applyBorder="1" applyAlignment="1">
      <alignment horizontal="center" vertical="center"/>
    </xf>
    <xf numFmtId="184" fontId="32" fillId="25" borderId="25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/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34" fillId="0" borderId="4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166" fontId="11" fillId="0" borderId="1" xfId="0" applyNumberFormat="1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0" borderId="6" xfId="0" applyNumberForma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1" fontId="35" fillId="0" borderId="1" xfId="0" applyNumberFormat="1" applyFont="1" applyBorder="1" applyAlignment="1">
      <alignment horizontal="center" vertical="center"/>
    </xf>
    <xf numFmtId="1" fontId="36" fillId="0" borderId="1" xfId="0" applyNumberFormat="1" applyFont="1" applyBorder="1" applyAlignment="1">
      <alignment horizontal="center" vertical="center"/>
    </xf>
    <xf numFmtId="0" fontId="22" fillId="5" borderId="1" xfId="0" applyFont="1" applyFill="1" applyBorder="1" applyAlignment="1">
      <alignment horizontal="center" vertical="center"/>
    </xf>
    <xf numFmtId="0" fontId="22" fillId="6" borderId="1" xfId="0" applyFont="1" applyFill="1" applyBorder="1" applyAlignment="1">
      <alignment horizontal="center" vertical="center"/>
    </xf>
    <xf numFmtId="0" fontId="22" fillId="7" borderId="1" xfId="0" applyFont="1" applyFill="1" applyBorder="1" applyAlignment="1">
      <alignment horizontal="center" vertical="center"/>
    </xf>
    <xf numFmtId="0" fontId="22" fillId="8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9" borderId="26" xfId="0" applyFont="1" applyFill="1" applyBorder="1" applyAlignment="1">
      <alignment horizontal="center" vertical="center"/>
    </xf>
    <xf numFmtId="0" fontId="22" fillId="9" borderId="27" xfId="0" applyFont="1" applyFill="1" applyBorder="1" applyAlignment="1">
      <alignment horizontal="center" vertical="center"/>
    </xf>
    <xf numFmtId="0" fontId="3" fillId="9" borderId="26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181" fontId="3" fillId="0" borderId="3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85" fontId="3" fillId="0" borderId="0" xfId="0" applyNumberFormat="1" applyFont="1" applyBorder="1" applyAlignment="1">
      <alignment horizontal="center" vertical="center"/>
    </xf>
    <xf numFmtId="185" fontId="0" fillId="0" borderId="0" xfId="0" applyNumberFormat="1" applyBorder="1" applyAlignment="1">
      <alignment horizontal="center" vertical="center"/>
    </xf>
    <xf numFmtId="185" fontId="3" fillId="0" borderId="3" xfId="0" applyNumberFormat="1" applyFont="1" applyBorder="1" applyAlignment="1">
      <alignment horizontal="center" vertical="center"/>
    </xf>
    <xf numFmtId="185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4" fillId="0" borderId="0" xfId="0" applyFont="1" applyAlignment="1">
      <alignment vertical="center"/>
    </xf>
    <xf numFmtId="166" fontId="0" fillId="3" borderId="2" xfId="0" applyNumberFormat="1" applyFill="1" applyBorder="1" applyAlignment="1">
      <alignment horizontal="center" vertical="center"/>
    </xf>
    <xf numFmtId="166" fontId="0" fillId="3" borderId="8" xfId="0" applyNumberFormat="1" applyFill="1" applyBorder="1" applyAlignment="1">
      <alignment horizontal="center" vertical="center"/>
    </xf>
    <xf numFmtId="166" fontId="0" fillId="3" borderId="5" xfId="0" applyNumberFormat="1" applyFill="1" applyBorder="1" applyAlignment="1">
      <alignment horizontal="center" vertical="center"/>
    </xf>
    <xf numFmtId="183" fontId="5" fillId="2" borderId="18" xfId="2" applyNumberFormat="1" applyFont="1" applyFill="1" applyBorder="1" applyAlignment="1">
      <alignment horizontal="center" vertical="center"/>
    </xf>
    <xf numFmtId="183" fontId="5" fillId="2" borderId="19" xfId="2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0" fillId="2" borderId="1" xfId="2" applyNumberFormat="1" applyFont="1" applyFill="1" applyBorder="1" applyAlignment="1">
      <alignment horizontal="center" vertical="center"/>
    </xf>
    <xf numFmtId="0" fontId="10" fillId="2" borderId="6" xfId="2" applyNumberFormat="1" applyFont="1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183" fontId="5" fillId="2" borderId="7" xfId="2" applyNumberFormat="1" applyFont="1" applyFill="1" applyBorder="1" applyAlignment="1">
      <alignment horizontal="center" vertical="center"/>
    </xf>
    <xf numFmtId="183" fontId="5" fillId="2" borderId="11" xfId="2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4" fillId="12" borderId="8" xfId="0" applyFont="1" applyFill="1" applyBorder="1" applyAlignment="1">
      <alignment horizontal="center" vertical="center"/>
    </xf>
    <xf numFmtId="0" fontId="14" fillId="12" borderId="5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4" fillId="3" borderId="8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0" fontId="14" fillId="11" borderId="2" xfId="0" applyFont="1" applyFill="1" applyBorder="1" applyAlignment="1">
      <alignment horizontal="center" vertical="center"/>
    </xf>
    <xf numFmtId="0" fontId="14" fillId="11" borderId="8" xfId="0" applyFont="1" applyFill="1" applyBorder="1" applyAlignment="1">
      <alignment horizontal="center" vertical="center"/>
    </xf>
    <xf numFmtId="0" fontId="14" fillId="11" borderId="5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3" xfId="0" applyNumberFormat="1" applyFont="1" applyBorder="1" applyAlignment="1">
      <alignment horizontal="center" vertical="center"/>
    </xf>
    <xf numFmtId="179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170" fontId="0" fillId="0" borderId="0" xfId="1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46" fontId="28" fillId="16" borderId="25" xfId="0" applyNumberFormat="1" applyFont="1" applyFill="1" applyBorder="1" applyAlignment="1">
      <alignment horizontal="center" vertical="center"/>
    </xf>
    <xf numFmtId="1" fontId="30" fillId="16" borderId="25" xfId="0" applyNumberFormat="1" applyFont="1" applyFill="1" applyBorder="1" applyAlignment="1">
      <alignment horizontal="center" vertical="center"/>
    </xf>
    <xf numFmtId="10" fontId="31" fillId="16" borderId="25" xfId="1" applyNumberFormat="1" applyFont="1" applyFill="1" applyBorder="1" applyAlignment="1">
      <alignment horizontal="center" vertical="center"/>
    </xf>
  </cellXfs>
  <cellStyles count="3">
    <cellStyle name="Currency" xfId="2" builtinId="4"/>
    <cellStyle name="Normal" xfId="0" builtinId="0"/>
    <cellStyle name="Percent" xfId="1" builtinId="5"/>
  </cellStyles>
  <dxfs count="28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</dxfs>
  <tableStyles count="0" defaultTableStyle="TableStyleMedium2" defaultPivotStyle="PivotStyleLight16"/>
  <colors>
    <mruColors>
      <color rgb="FFFF8585"/>
      <color rgb="FFA9D08E"/>
      <color rgb="FFFBA5A7"/>
      <color rgb="FF00220F"/>
      <color rgb="FF232200"/>
      <color rgb="FF001922"/>
      <color rgb="FF221A00"/>
      <color rgb="FF07111B"/>
      <color rgb="FF1F0E03"/>
      <color rgb="FF221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0.xml"/><Relationship Id="rId18" Type="http://schemas.openxmlformats.org/officeDocument/2006/relationships/worksheet" Target="worksheets/sheet14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6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3.xml"/><Relationship Id="rId17" Type="http://schemas.openxmlformats.org/officeDocument/2006/relationships/worksheet" Target="worksheets/sheet13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2.xml"/><Relationship Id="rId20" Type="http://schemas.openxmlformats.org/officeDocument/2006/relationships/worksheet" Target="worksheets/sheet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1.xml"/><Relationship Id="rId23" Type="http://schemas.openxmlformats.org/officeDocument/2006/relationships/worksheet" Target="worksheets/sheet16.xml"/><Relationship Id="rId28" Type="http://schemas.openxmlformats.org/officeDocument/2006/relationships/calcChain" Target="calcChain.xml"/><Relationship Id="rId10" Type="http://schemas.openxmlformats.org/officeDocument/2006/relationships/chartsheet" Target="chartsheets/sheet2.xml"/><Relationship Id="rId19" Type="http://schemas.openxmlformats.org/officeDocument/2006/relationships/chartsheet" Target="chartsheets/sheet5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hartsheet" Target="chartsheets/sheet4.xml"/><Relationship Id="rId22" Type="http://schemas.openxmlformats.org/officeDocument/2006/relationships/chartsheet" Target="chartsheets/sheet7.xml"/><Relationship Id="rId27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彩鑽月成長 / Monthly Gems Growth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鑽量!$A$6:$A$99999</c:f>
              <c:numCache>
                <c:formatCode>yyyy\-mm\-dd\ hh:mm</c:formatCode>
                <c:ptCount val="99994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  <c:pt idx="142">
                  <c:v>44076.088888888888</c:v>
                </c:pt>
                <c:pt idx="143">
                  <c:v>44077.094444444447</c:v>
                </c:pt>
                <c:pt idx="144">
                  <c:v>44078.844444444447</c:v>
                </c:pt>
                <c:pt idx="145">
                  <c:v>44080.875</c:v>
                </c:pt>
                <c:pt idx="146">
                  <c:v>44081.661111111112</c:v>
                </c:pt>
                <c:pt idx="147">
                  <c:v>44082.099305555559</c:v>
                </c:pt>
                <c:pt idx="148">
                  <c:v>44083.069444444445</c:v>
                </c:pt>
                <c:pt idx="149">
                  <c:v>44084.088194444441</c:v>
                </c:pt>
                <c:pt idx="150">
                  <c:v>44085.643055555556</c:v>
                </c:pt>
                <c:pt idx="151">
                  <c:v>44086.419444444444</c:v>
                </c:pt>
                <c:pt idx="152">
                  <c:v>44087.070138888892</c:v>
                </c:pt>
                <c:pt idx="153">
                  <c:v>44089.077777777777</c:v>
                </c:pt>
                <c:pt idx="154">
                  <c:v>44090.068055555559</c:v>
                </c:pt>
                <c:pt idx="155">
                  <c:v>44091.87777777778</c:v>
                </c:pt>
                <c:pt idx="156">
                  <c:v>44092.488194444442</c:v>
                </c:pt>
                <c:pt idx="157">
                  <c:v>44093.272916666669</c:v>
                </c:pt>
                <c:pt idx="158">
                  <c:v>44094.209027777775</c:v>
                </c:pt>
                <c:pt idx="159">
                  <c:v>44095.466666666667</c:v>
                </c:pt>
                <c:pt idx="160">
                  <c:v>44096.39166666667</c:v>
                </c:pt>
                <c:pt idx="161">
                  <c:v>44097.388888888891</c:v>
                </c:pt>
                <c:pt idx="162">
                  <c:v>44098.445833333331</c:v>
                </c:pt>
                <c:pt idx="163">
                  <c:v>44099.1</c:v>
                </c:pt>
                <c:pt idx="164">
                  <c:v>44100.588888888888</c:v>
                </c:pt>
                <c:pt idx="165">
                  <c:v>44101.04791666667</c:v>
                </c:pt>
                <c:pt idx="166">
                  <c:v>44101.078472222223</c:v>
                </c:pt>
                <c:pt idx="167">
                  <c:v>44102.477083333331</c:v>
                </c:pt>
                <c:pt idx="168">
                  <c:v>44103.054166666669</c:v>
                </c:pt>
                <c:pt idx="169">
                  <c:v>44103.058333333334</c:v>
                </c:pt>
                <c:pt idx="170">
                  <c:v>44104.373611111114</c:v>
                </c:pt>
                <c:pt idx="171">
                  <c:v>44104.456944444442</c:v>
                </c:pt>
                <c:pt idx="172">
                  <c:v>44104.540277777778</c:v>
                </c:pt>
                <c:pt idx="173">
                  <c:v>44105.105555555558</c:v>
                </c:pt>
                <c:pt idx="174">
                  <c:v>44106.066666666666</c:v>
                </c:pt>
                <c:pt idx="175">
                  <c:v>44107.056944444441</c:v>
                </c:pt>
                <c:pt idx="176">
                  <c:v>44108.432638888888</c:v>
                </c:pt>
                <c:pt idx="177">
                  <c:v>44109.045138888891</c:v>
                </c:pt>
                <c:pt idx="178">
                  <c:v>44110.046527777777</c:v>
                </c:pt>
                <c:pt idx="179">
                  <c:v>44110.083333333336</c:v>
                </c:pt>
                <c:pt idx="180">
                  <c:v>44111.042361111111</c:v>
                </c:pt>
                <c:pt idx="181">
                  <c:v>44111.111111111109</c:v>
                </c:pt>
                <c:pt idx="182">
                  <c:v>44112.045138888891</c:v>
                </c:pt>
                <c:pt idx="183">
                  <c:v>44112.142361111109</c:v>
                </c:pt>
                <c:pt idx="184">
                  <c:v>44112.257638888892</c:v>
                </c:pt>
                <c:pt idx="185">
                  <c:v>44113.240972222222</c:v>
                </c:pt>
                <c:pt idx="186">
                  <c:v>44114.05972222222</c:v>
                </c:pt>
                <c:pt idx="187">
                  <c:v>44114.138194444444</c:v>
                </c:pt>
                <c:pt idx="188">
                  <c:v>44115.041666666664</c:v>
                </c:pt>
                <c:pt idx="189">
                  <c:v>44115.106249999997</c:v>
                </c:pt>
                <c:pt idx="190">
                  <c:v>44116.059027777781</c:v>
                </c:pt>
                <c:pt idx="191">
                  <c:v>44116.081250000003</c:v>
                </c:pt>
                <c:pt idx="192">
                  <c:v>44116.84652777778</c:v>
                </c:pt>
                <c:pt idx="193">
                  <c:v>44117.600694444445</c:v>
                </c:pt>
                <c:pt idx="194">
                  <c:v>44117.60833333333</c:v>
                </c:pt>
                <c:pt idx="195">
                  <c:v>44118.054861111108</c:v>
                </c:pt>
                <c:pt idx="196">
                  <c:v>44119.049305555556</c:v>
                </c:pt>
                <c:pt idx="197">
                  <c:v>44119.147222222222</c:v>
                </c:pt>
                <c:pt idx="198">
                  <c:v>44120.174305555556</c:v>
                </c:pt>
                <c:pt idx="199">
                  <c:v>44120.204861111109</c:v>
                </c:pt>
                <c:pt idx="200">
                  <c:v>44121.52847222222</c:v>
                </c:pt>
                <c:pt idx="201">
                  <c:v>44121.974305555559</c:v>
                </c:pt>
                <c:pt idx="202">
                  <c:v>44122.167361111111</c:v>
                </c:pt>
                <c:pt idx="203">
                  <c:v>44123.044444444444</c:v>
                </c:pt>
                <c:pt idx="204">
                  <c:v>44123.165277777778</c:v>
                </c:pt>
                <c:pt idx="205">
                  <c:v>44124.158333333333</c:v>
                </c:pt>
                <c:pt idx="206">
                  <c:v>44125.623611111114</c:v>
                </c:pt>
                <c:pt idx="207">
                  <c:v>44126.047222222223</c:v>
                </c:pt>
                <c:pt idx="208">
                  <c:v>44127.375694444447</c:v>
                </c:pt>
                <c:pt idx="209">
                  <c:v>44128.201388888891</c:v>
                </c:pt>
                <c:pt idx="210">
                  <c:v>44130.044444444444</c:v>
                </c:pt>
                <c:pt idx="211">
                  <c:v>44131.328472222223</c:v>
                </c:pt>
                <c:pt idx="212">
                  <c:v>44132.470138888886</c:v>
                </c:pt>
                <c:pt idx="213">
                  <c:v>44134.042361111111</c:v>
                </c:pt>
                <c:pt idx="214">
                  <c:v>44134.056250000001</c:v>
                </c:pt>
                <c:pt idx="215">
                  <c:v>44134.271527777775</c:v>
                </c:pt>
                <c:pt idx="216">
                  <c:v>44135.375</c:v>
                </c:pt>
                <c:pt idx="217">
                  <c:v>44136.129861111112</c:v>
                </c:pt>
                <c:pt idx="218">
                  <c:v>44137.363888888889</c:v>
                </c:pt>
                <c:pt idx="219">
                  <c:v>44138.12222222222</c:v>
                </c:pt>
                <c:pt idx="220">
                  <c:v>44139.001388888886</c:v>
                </c:pt>
                <c:pt idx="221">
                  <c:v>44140.142361111109</c:v>
                </c:pt>
                <c:pt idx="222">
                  <c:v>44141.667361111111</c:v>
                </c:pt>
                <c:pt idx="223">
                  <c:v>44141.92083333333</c:v>
                </c:pt>
                <c:pt idx="224">
                  <c:v>44142.001388888886</c:v>
                </c:pt>
                <c:pt idx="225">
                  <c:v>44142.019444444442</c:v>
                </c:pt>
                <c:pt idx="226">
                  <c:v>44143.212500000001</c:v>
                </c:pt>
                <c:pt idx="227">
                  <c:v>44144.083333333336</c:v>
                </c:pt>
                <c:pt idx="228">
                  <c:v>44144.269444444442</c:v>
                </c:pt>
                <c:pt idx="229">
                  <c:v>44145.065972222219</c:v>
                </c:pt>
                <c:pt idx="230">
                  <c:v>44145.996527777781</c:v>
                </c:pt>
                <c:pt idx="231">
                  <c:v>44146.801388888889</c:v>
                </c:pt>
                <c:pt idx="232">
                  <c:v>44147.304861111108</c:v>
                </c:pt>
                <c:pt idx="233">
                  <c:v>44149.261111111111</c:v>
                </c:pt>
                <c:pt idx="234">
                  <c:v>44149.62222222222</c:v>
                </c:pt>
                <c:pt idx="235">
                  <c:v>44150.202777777777</c:v>
                </c:pt>
                <c:pt idx="236">
                  <c:v>44151.444444444445</c:v>
                </c:pt>
                <c:pt idx="237">
                  <c:v>44152.215277777781</c:v>
                </c:pt>
                <c:pt idx="238">
                  <c:v>44153.294444444444</c:v>
                </c:pt>
                <c:pt idx="239">
                  <c:v>44154.629166666666</c:v>
                </c:pt>
                <c:pt idx="240">
                  <c:v>44155.32916666667</c:v>
                </c:pt>
                <c:pt idx="241">
                  <c:v>44156.618750000001</c:v>
                </c:pt>
                <c:pt idx="242">
                  <c:v>44157.438194444447</c:v>
                </c:pt>
                <c:pt idx="243">
                  <c:v>44158.165972222225</c:v>
                </c:pt>
                <c:pt idx="244">
                  <c:v>44159.003472222219</c:v>
                </c:pt>
                <c:pt idx="245">
                  <c:v>44160.904166666667</c:v>
                </c:pt>
                <c:pt idx="246">
                  <c:v>44161.138194444444</c:v>
                </c:pt>
                <c:pt idx="247">
                  <c:v>44161.900694444441</c:v>
                </c:pt>
                <c:pt idx="248">
                  <c:v>44162.533333333333</c:v>
                </c:pt>
                <c:pt idx="249">
                  <c:v>44164.081944444442</c:v>
                </c:pt>
                <c:pt idx="250">
                  <c:v>44165.065972222219</c:v>
                </c:pt>
                <c:pt idx="251">
                  <c:v>44165.190972222219</c:v>
                </c:pt>
                <c:pt idx="252">
                  <c:v>44166.293749999997</c:v>
                </c:pt>
                <c:pt idx="253">
                  <c:v>44167.293749999997</c:v>
                </c:pt>
                <c:pt idx="254">
                  <c:v>44168.175694444442</c:v>
                </c:pt>
                <c:pt idx="255">
                  <c:v>44169.754861111112</c:v>
                </c:pt>
                <c:pt idx="256">
                  <c:v>44170.035416666666</c:v>
                </c:pt>
                <c:pt idx="257">
                  <c:v>44171.594444444447</c:v>
                </c:pt>
                <c:pt idx="258">
                  <c:v>44172.018750000003</c:v>
                </c:pt>
                <c:pt idx="259">
                  <c:v>44173.915972222225</c:v>
                </c:pt>
                <c:pt idx="260">
                  <c:v>44174.231249999997</c:v>
                </c:pt>
                <c:pt idx="261">
                  <c:v>44175.32708333333</c:v>
                </c:pt>
                <c:pt idx="262">
                  <c:v>44176.415277777778</c:v>
                </c:pt>
                <c:pt idx="263">
                  <c:v>44177.791666666664</c:v>
                </c:pt>
                <c:pt idx="264">
                  <c:v>44178.615277777775</c:v>
                </c:pt>
                <c:pt idx="265">
                  <c:v>44179.063888888886</c:v>
                </c:pt>
                <c:pt idx="266">
                  <c:v>44180.186805555553</c:v>
                </c:pt>
                <c:pt idx="267">
                  <c:v>44181.272916666669</c:v>
                </c:pt>
                <c:pt idx="268">
                  <c:v>44182.362500000003</c:v>
                </c:pt>
                <c:pt idx="269">
                  <c:v>44183.550694444442</c:v>
                </c:pt>
                <c:pt idx="270">
                  <c:v>44184.210416666669</c:v>
                </c:pt>
                <c:pt idx="271">
                  <c:v>44185.538194444445</c:v>
                </c:pt>
                <c:pt idx="272">
                  <c:v>44186.543055555558</c:v>
                </c:pt>
                <c:pt idx="273">
                  <c:v>44187.379861111112</c:v>
                </c:pt>
                <c:pt idx="274">
                  <c:v>44188.379861111112</c:v>
                </c:pt>
                <c:pt idx="275">
                  <c:v>44189.761111111111</c:v>
                </c:pt>
                <c:pt idx="276">
                  <c:v>44190.740277777775</c:v>
                </c:pt>
                <c:pt idx="277">
                  <c:v>44191.968055555553</c:v>
                </c:pt>
                <c:pt idx="278">
                  <c:v>44192.4</c:v>
                </c:pt>
                <c:pt idx="279">
                  <c:v>44192.609027777777</c:v>
                </c:pt>
                <c:pt idx="280">
                  <c:v>44193.339583333334</c:v>
                </c:pt>
                <c:pt idx="281">
                  <c:v>44193.428472222222</c:v>
                </c:pt>
                <c:pt idx="282">
                  <c:v>44193.46597222222</c:v>
                </c:pt>
                <c:pt idx="283">
                  <c:v>44194.430555555555</c:v>
                </c:pt>
                <c:pt idx="284">
                  <c:v>44194.45</c:v>
                </c:pt>
                <c:pt idx="285">
                  <c:v>44195.634027777778</c:v>
                </c:pt>
                <c:pt idx="286">
                  <c:v>44196.003472222219</c:v>
                </c:pt>
                <c:pt idx="287">
                  <c:v>44196.034722222219</c:v>
                </c:pt>
                <c:pt idx="288">
                  <c:v>44196.243055555555</c:v>
                </c:pt>
                <c:pt idx="289">
                  <c:v>44196.245833333334</c:v>
                </c:pt>
              </c:numCache>
            </c:numRef>
          </c:xVal>
          <c:yVal>
            <c:numRef>
              <c:f>鑽量!$K$6:$K$99999</c:f>
              <c:numCache>
                <c:formatCode>[Color50]\+0;[Red]\-0;0</c:formatCode>
                <c:ptCount val="9999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25135</c:v>
                </c:pt>
                <c:pt idx="39">
                  <c:v>25585</c:v>
                </c:pt>
                <c:pt idx="40">
                  <c:v>26360</c:v>
                </c:pt>
                <c:pt idx="41">
                  <c:v>31010</c:v>
                </c:pt>
                <c:pt idx="42">
                  <c:v>32335</c:v>
                </c:pt>
                <c:pt idx="43">
                  <c:v>31635</c:v>
                </c:pt>
                <c:pt idx="44">
                  <c:v>30285</c:v>
                </c:pt>
                <c:pt idx="45">
                  <c:v>30210</c:v>
                </c:pt>
                <c:pt idx="46">
                  <c:v>30310</c:v>
                </c:pt>
                <c:pt idx="47">
                  <c:v>23335</c:v>
                </c:pt>
                <c:pt idx="48">
                  <c:v>25000</c:v>
                </c:pt>
                <c:pt idx="49">
                  <c:v>24660</c:v>
                </c:pt>
                <c:pt idx="50">
                  <c:v>24660</c:v>
                </c:pt>
                <c:pt idx="51">
                  <c:v>23285</c:v>
                </c:pt>
                <c:pt idx="52">
                  <c:v>24735</c:v>
                </c:pt>
                <c:pt idx="53">
                  <c:v>24345</c:v>
                </c:pt>
                <c:pt idx="54">
                  <c:v>24805</c:v>
                </c:pt>
                <c:pt idx="55">
                  <c:v>24980</c:v>
                </c:pt>
                <c:pt idx="56">
                  <c:v>22190</c:v>
                </c:pt>
                <c:pt idx="57">
                  <c:v>23515</c:v>
                </c:pt>
                <c:pt idx="58">
                  <c:v>23515</c:v>
                </c:pt>
                <c:pt idx="59">
                  <c:v>25195</c:v>
                </c:pt>
                <c:pt idx="60">
                  <c:v>25370</c:v>
                </c:pt>
                <c:pt idx="61">
                  <c:v>23140</c:v>
                </c:pt>
                <c:pt idx="62">
                  <c:v>23065</c:v>
                </c:pt>
                <c:pt idx="63">
                  <c:v>17440</c:v>
                </c:pt>
                <c:pt idx="64">
                  <c:v>19805</c:v>
                </c:pt>
                <c:pt idx="65">
                  <c:v>19755</c:v>
                </c:pt>
                <c:pt idx="66">
                  <c:v>19905</c:v>
                </c:pt>
                <c:pt idx="67">
                  <c:v>20930</c:v>
                </c:pt>
                <c:pt idx="68">
                  <c:v>24545</c:v>
                </c:pt>
                <c:pt idx="69">
                  <c:v>24220</c:v>
                </c:pt>
                <c:pt idx="70">
                  <c:v>24220</c:v>
                </c:pt>
                <c:pt idx="71">
                  <c:v>23170</c:v>
                </c:pt>
                <c:pt idx="72">
                  <c:v>23420</c:v>
                </c:pt>
                <c:pt idx="73">
                  <c:v>21120</c:v>
                </c:pt>
                <c:pt idx="74">
                  <c:v>20745</c:v>
                </c:pt>
                <c:pt idx="75">
                  <c:v>21095</c:v>
                </c:pt>
                <c:pt idx="76">
                  <c:v>20785</c:v>
                </c:pt>
                <c:pt idx="77">
                  <c:v>18885</c:v>
                </c:pt>
                <c:pt idx="78">
                  <c:v>19995</c:v>
                </c:pt>
                <c:pt idx="79">
                  <c:v>18540</c:v>
                </c:pt>
                <c:pt idx="80">
                  <c:v>18425</c:v>
                </c:pt>
                <c:pt idx="81">
                  <c:v>18035</c:v>
                </c:pt>
                <c:pt idx="82">
                  <c:v>18080</c:v>
                </c:pt>
                <c:pt idx="83">
                  <c:v>18440</c:v>
                </c:pt>
                <c:pt idx="84">
                  <c:v>20490</c:v>
                </c:pt>
                <c:pt idx="85">
                  <c:v>20890</c:v>
                </c:pt>
                <c:pt idx="86">
                  <c:v>19490</c:v>
                </c:pt>
                <c:pt idx="87">
                  <c:v>20195</c:v>
                </c:pt>
                <c:pt idx="88">
                  <c:v>20720</c:v>
                </c:pt>
                <c:pt idx="89">
                  <c:v>21045</c:v>
                </c:pt>
                <c:pt idx="90">
                  <c:v>21170</c:v>
                </c:pt>
                <c:pt idx="91">
                  <c:v>22820</c:v>
                </c:pt>
                <c:pt idx="92">
                  <c:v>22345</c:v>
                </c:pt>
                <c:pt idx="93">
                  <c:v>22820</c:v>
                </c:pt>
                <c:pt idx="94">
                  <c:v>16980</c:v>
                </c:pt>
                <c:pt idx="95">
                  <c:v>16980</c:v>
                </c:pt>
                <c:pt idx="96">
                  <c:v>16530</c:v>
                </c:pt>
                <c:pt idx="97">
                  <c:v>16630</c:v>
                </c:pt>
                <c:pt idx="98">
                  <c:v>16855</c:v>
                </c:pt>
                <c:pt idx="99">
                  <c:v>16180</c:v>
                </c:pt>
                <c:pt idx="100">
                  <c:v>16155</c:v>
                </c:pt>
                <c:pt idx="101">
                  <c:v>16480</c:v>
                </c:pt>
                <c:pt idx="102">
                  <c:v>16805</c:v>
                </c:pt>
                <c:pt idx="103">
                  <c:v>16855</c:v>
                </c:pt>
                <c:pt idx="104">
                  <c:v>16355</c:v>
                </c:pt>
                <c:pt idx="105">
                  <c:v>15345</c:v>
                </c:pt>
                <c:pt idx="106">
                  <c:v>16500</c:v>
                </c:pt>
                <c:pt idx="107">
                  <c:v>16440</c:v>
                </c:pt>
                <c:pt idx="108">
                  <c:v>16715</c:v>
                </c:pt>
                <c:pt idx="109">
                  <c:v>15325</c:v>
                </c:pt>
                <c:pt idx="110">
                  <c:v>17350</c:v>
                </c:pt>
                <c:pt idx="111">
                  <c:v>19350</c:v>
                </c:pt>
                <c:pt idx="112">
                  <c:v>15830</c:v>
                </c:pt>
                <c:pt idx="113">
                  <c:v>15955</c:v>
                </c:pt>
                <c:pt idx="114">
                  <c:v>15605</c:v>
                </c:pt>
                <c:pt idx="115">
                  <c:v>13980</c:v>
                </c:pt>
                <c:pt idx="116">
                  <c:v>14630</c:v>
                </c:pt>
                <c:pt idx="117">
                  <c:v>14855</c:v>
                </c:pt>
                <c:pt idx="118">
                  <c:v>14855</c:v>
                </c:pt>
                <c:pt idx="119">
                  <c:v>15665</c:v>
                </c:pt>
                <c:pt idx="120">
                  <c:v>15765</c:v>
                </c:pt>
                <c:pt idx="121">
                  <c:v>16290</c:v>
                </c:pt>
                <c:pt idx="122">
                  <c:v>16090</c:v>
                </c:pt>
                <c:pt idx="123">
                  <c:v>16265</c:v>
                </c:pt>
                <c:pt idx="124">
                  <c:v>15765</c:v>
                </c:pt>
                <c:pt idx="125">
                  <c:v>15865</c:v>
                </c:pt>
                <c:pt idx="126">
                  <c:v>16040</c:v>
                </c:pt>
                <c:pt idx="127">
                  <c:v>15730</c:v>
                </c:pt>
                <c:pt idx="128">
                  <c:v>15730</c:v>
                </c:pt>
                <c:pt idx="129">
                  <c:v>15790</c:v>
                </c:pt>
                <c:pt idx="130">
                  <c:v>16080</c:v>
                </c:pt>
                <c:pt idx="131">
                  <c:v>16520</c:v>
                </c:pt>
                <c:pt idx="132">
                  <c:v>18780</c:v>
                </c:pt>
                <c:pt idx="133">
                  <c:v>17845</c:v>
                </c:pt>
                <c:pt idx="134">
                  <c:v>14470</c:v>
                </c:pt>
                <c:pt idx="135">
                  <c:v>14695</c:v>
                </c:pt>
                <c:pt idx="136">
                  <c:v>14520</c:v>
                </c:pt>
                <c:pt idx="137">
                  <c:v>14295</c:v>
                </c:pt>
                <c:pt idx="138">
                  <c:v>14020</c:v>
                </c:pt>
                <c:pt idx="139">
                  <c:v>16120</c:v>
                </c:pt>
                <c:pt idx="140">
                  <c:v>14195</c:v>
                </c:pt>
                <c:pt idx="141">
                  <c:v>13610</c:v>
                </c:pt>
                <c:pt idx="142">
                  <c:v>13840</c:v>
                </c:pt>
                <c:pt idx="143">
                  <c:v>13415</c:v>
                </c:pt>
                <c:pt idx="144">
                  <c:v>13515</c:v>
                </c:pt>
                <c:pt idx="145">
                  <c:v>13315</c:v>
                </c:pt>
                <c:pt idx="146">
                  <c:v>13215</c:v>
                </c:pt>
                <c:pt idx="147">
                  <c:v>13590</c:v>
                </c:pt>
                <c:pt idx="148">
                  <c:v>13540</c:v>
                </c:pt>
                <c:pt idx="149">
                  <c:v>13465</c:v>
                </c:pt>
                <c:pt idx="150">
                  <c:v>14345</c:v>
                </c:pt>
                <c:pt idx="151">
                  <c:v>14345</c:v>
                </c:pt>
                <c:pt idx="152">
                  <c:v>13035</c:v>
                </c:pt>
                <c:pt idx="153">
                  <c:v>13265</c:v>
                </c:pt>
                <c:pt idx="154">
                  <c:v>13625</c:v>
                </c:pt>
                <c:pt idx="155">
                  <c:v>10155</c:v>
                </c:pt>
                <c:pt idx="156">
                  <c:v>10215</c:v>
                </c:pt>
                <c:pt idx="157">
                  <c:v>10150</c:v>
                </c:pt>
                <c:pt idx="158">
                  <c:v>9560</c:v>
                </c:pt>
                <c:pt idx="159">
                  <c:v>10910</c:v>
                </c:pt>
                <c:pt idx="160">
                  <c:v>10310</c:v>
                </c:pt>
                <c:pt idx="161">
                  <c:v>10135</c:v>
                </c:pt>
                <c:pt idx="162">
                  <c:v>10210</c:v>
                </c:pt>
                <c:pt idx="163">
                  <c:v>11575</c:v>
                </c:pt>
                <c:pt idx="164">
                  <c:v>11960</c:v>
                </c:pt>
                <c:pt idx="165">
                  <c:v>11960</c:v>
                </c:pt>
                <c:pt idx="166">
                  <c:v>12610</c:v>
                </c:pt>
                <c:pt idx="167">
                  <c:v>9835</c:v>
                </c:pt>
                <c:pt idx="168">
                  <c:v>9835</c:v>
                </c:pt>
                <c:pt idx="169">
                  <c:v>10035</c:v>
                </c:pt>
                <c:pt idx="170">
                  <c:v>10745</c:v>
                </c:pt>
                <c:pt idx="171">
                  <c:v>10745</c:v>
                </c:pt>
                <c:pt idx="172">
                  <c:v>11745</c:v>
                </c:pt>
                <c:pt idx="173">
                  <c:v>11420</c:v>
                </c:pt>
                <c:pt idx="174">
                  <c:v>13960</c:v>
                </c:pt>
                <c:pt idx="175">
                  <c:v>13430</c:v>
                </c:pt>
                <c:pt idx="176">
                  <c:v>13430</c:v>
                </c:pt>
                <c:pt idx="177">
                  <c:v>14330</c:v>
                </c:pt>
                <c:pt idx="178">
                  <c:v>14330</c:v>
                </c:pt>
                <c:pt idx="179">
                  <c:v>16790</c:v>
                </c:pt>
                <c:pt idx="180">
                  <c:v>16390</c:v>
                </c:pt>
                <c:pt idx="181">
                  <c:v>16965</c:v>
                </c:pt>
                <c:pt idx="182">
                  <c:v>16665</c:v>
                </c:pt>
                <c:pt idx="183">
                  <c:v>16290</c:v>
                </c:pt>
                <c:pt idx="184">
                  <c:v>16390</c:v>
                </c:pt>
                <c:pt idx="185">
                  <c:v>16400</c:v>
                </c:pt>
                <c:pt idx="186">
                  <c:v>16400</c:v>
                </c:pt>
                <c:pt idx="187">
                  <c:v>16400</c:v>
                </c:pt>
                <c:pt idx="188">
                  <c:v>16425</c:v>
                </c:pt>
                <c:pt idx="189">
                  <c:v>16525</c:v>
                </c:pt>
                <c:pt idx="190">
                  <c:v>15745</c:v>
                </c:pt>
                <c:pt idx="191">
                  <c:v>16450</c:v>
                </c:pt>
                <c:pt idx="192">
                  <c:v>16475</c:v>
                </c:pt>
                <c:pt idx="193">
                  <c:v>16415</c:v>
                </c:pt>
                <c:pt idx="194">
                  <c:v>16685</c:v>
                </c:pt>
                <c:pt idx="195">
                  <c:v>16830</c:v>
                </c:pt>
                <c:pt idx="196">
                  <c:v>16830</c:v>
                </c:pt>
                <c:pt idx="197">
                  <c:v>16660</c:v>
                </c:pt>
                <c:pt idx="198">
                  <c:v>16300</c:v>
                </c:pt>
                <c:pt idx="199">
                  <c:v>16660</c:v>
                </c:pt>
                <c:pt idx="200">
                  <c:v>16790</c:v>
                </c:pt>
                <c:pt idx="201">
                  <c:v>16750</c:v>
                </c:pt>
                <c:pt idx="202">
                  <c:v>17210</c:v>
                </c:pt>
                <c:pt idx="203">
                  <c:v>17150</c:v>
                </c:pt>
                <c:pt idx="204">
                  <c:v>19600</c:v>
                </c:pt>
                <c:pt idx="205">
                  <c:v>19615</c:v>
                </c:pt>
                <c:pt idx="206">
                  <c:v>18155</c:v>
                </c:pt>
                <c:pt idx="207">
                  <c:v>18705</c:v>
                </c:pt>
                <c:pt idx="208">
                  <c:v>18480</c:v>
                </c:pt>
                <c:pt idx="209">
                  <c:v>18505</c:v>
                </c:pt>
                <c:pt idx="210">
                  <c:v>17155</c:v>
                </c:pt>
                <c:pt idx="211">
                  <c:v>17430</c:v>
                </c:pt>
                <c:pt idx="212">
                  <c:v>17480</c:v>
                </c:pt>
                <c:pt idx="213">
                  <c:v>17355</c:v>
                </c:pt>
                <c:pt idx="214">
                  <c:v>17355</c:v>
                </c:pt>
                <c:pt idx="215">
                  <c:v>17555</c:v>
                </c:pt>
                <c:pt idx="216">
                  <c:v>15845</c:v>
                </c:pt>
                <c:pt idx="217">
                  <c:v>13355</c:v>
                </c:pt>
                <c:pt idx="218">
                  <c:v>13745</c:v>
                </c:pt>
                <c:pt idx="219">
                  <c:v>13795</c:v>
                </c:pt>
                <c:pt idx="220">
                  <c:v>13695</c:v>
                </c:pt>
                <c:pt idx="221">
                  <c:v>10335</c:v>
                </c:pt>
                <c:pt idx="222">
                  <c:v>10560</c:v>
                </c:pt>
                <c:pt idx="223">
                  <c:v>10560</c:v>
                </c:pt>
                <c:pt idx="224">
                  <c:v>10560</c:v>
                </c:pt>
                <c:pt idx="225">
                  <c:v>10610</c:v>
                </c:pt>
                <c:pt idx="226">
                  <c:v>10510</c:v>
                </c:pt>
                <c:pt idx="227">
                  <c:v>10450</c:v>
                </c:pt>
                <c:pt idx="228">
                  <c:v>10770</c:v>
                </c:pt>
                <c:pt idx="229">
                  <c:v>10790</c:v>
                </c:pt>
                <c:pt idx="230">
                  <c:v>10690</c:v>
                </c:pt>
                <c:pt idx="231">
                  <c:v>10195</c:v>
                </c:pt>
                <c:pt idx="232">
                  <c:v>10170</c:v>
                </c:pt>
                <c:pt idx="233">
                  <c:v>9345</c:v>
                </c:pt>
                <c:pt idx="234">
                  <c:v>9345</c:v>
                </c:pt>
                <c:pt idx="235">
                  <c:v>10105</c:v>
                </c:pt>
                <c:pt idx="236">
                  <c:v>10720</c:v>
                </c:pt>
                <c:pt idx="237">
                  <c:v>9850</c:v>
                </c:pt>
                <c:pt idx="238">
                  <c:v>7700</c:v>
                </c:pt>
                <c:pt idx="239">
                  <c:v>7775</c:v>
                </c:pt>
                <c:pt idx="240">
                  <c:v>7900</c:v>
                </c:pt>
                <c:pt idx="241">
                  <c:v>7600</c:v>
                </c:pt>
                <c:pt idx="242">
                  <c:v>7325</c:v>
                </c:pt>
                <c:pt idx="243">
                  <c:v>7325</c:v>
                </c:pt>
                <c:pt idx="244">
                  <c:v>7225</c:v>
                </c:pt>
                <c:pt idx="245">
                  <c:v>7385</c:v>
                </c:pt>
                <c:pt idx="246">
                  <c:v>7735</c:v>
                </c:pt>
                <c:pt idx="247">
                  <c:v>6425</c:v>
                </c:pt>
                <c:pt idx="248">
                  <c:v>7030</c:v>
                </c:pt>
                <c:pt idx="249">
                  <c:v>7605</c:v>
                </c:pt>
                <c:pt idx="250">
                  <c:v>7405</c:v>
                </c:pt>
                <c:pt idx="251">
                  <c:v>8130</c:v>
                </c:pt>
                <c:pt idx="252">
                  <c:v>8650</c:v>
                </c:pt>
                <c:pt idx="253">
                  <c:v>9100</c:v>
                </c:pt>
                <c:pt idx="254">
                  <c:v>8635</c:v>
                </c:pt>
                <c:pt idx="255">
                  <c:v>9085</c:v>
                </c:pt>
                <c:pt idx="256">
                  <c:v>10810</c:v>
                </c:pt>
                <c:pt idx="257">
                  <c:v>11085</c:v>
                </c:pt>
                <c:pt idx="258">
                  <c:v>10335</c:v>
                </c:pt>
                <c:pt idx="259">
                  <c:v>10335</c:v>
                </c:pt>
                <c:pt idx="260">
                  <c:v>10385</c:v>
                </c:pt>
                <c:pt idx="261">
                  <c:v>9970</c:v>
                </c:pt>
                <c:pt idx="262">
                  <c:v>10020</c:v>
                </c:pt>
                <c:pt idx="263">
                  <c:v>9760</c:v>
                </c:pt>
                <c:pt idx="264">
                  <c:v>9810</c:v>
                </c:pt>
                <c:pt idx="265">
                  <c:v>10555</c:v>
                </c:pt>
                <c:pt idx="266">
                  <c:v>10565</c:v>
                </c:pt>
                <c:pt idx="267">
                  <c:v>12035</c:v>
                </c:pt>
                <c:pt idx="268">
                  <c:v>11330</c:v>
                </c:pt>
                <c:pt idx="269">
                  <c:v>11460</c:v>
                </c:pt>
                <c:pt idx="270">
                  <c:v>12000</c:v>
                </c:pt>
                <c:pt idx="271">
                  <c:v>11855</c:v>
                </c:pt>
                <c:pt idx="272">
                  <c:v>12905</c:v>
                </c:pt>
                <c:pt idx="273">
                  <c:v>12590</c:v>
                </c:pt>
                <c:pt idx="274">
                  <c:v>12825</c:v>
                </c:pt>
                <c:pt idx="275">
                  <c:v>12735</c:v>
                </c:pt>
                <c:pt idx="276">
                  <c:v>14645</c:v>
                </c:pt>
                <c:pt idx="277">
                  <c:v>14060</c:v>
                </c:pt>
                <c:pt idx="278">
                  <c:v>14060</c:v>
                </c:pt>
                <c:pt idx="279">
                  <c:v>13755</c:v>
                </c:pt>
                <c:pt idx="280">
                  <c:v>13755</c:v>
                </c:pt>
                <c:pt idx="281">
                  <c:v>13755</c:v>
                </c:pt>
                <c:pt idx="282">
                  <c:v>13955</c:v>
                </c:pt>
                <c:pt idx="283">
                  <c:v>13305</c:v>
                </c:pt>
                <c:pt idx="284">
                  <c:v>13455</c:v>
                </c:pt>
                <c:pt idx="285">
                  <c:v>12730</c:v>
                </c:pt>
                <c:pt idx="286">
                  <c:v>12730</c:v>
                </c:pt>
                <c:pt idx="287">
                  <c:v>12730</c:v>
                </c:pt>
                <c:pt idx="288">
                  <c:v>13105</c:v>
                </c:pt>
                <c:pt idx="289">
                  <c:v>13480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3A-49EA-958F-BD37715BF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  <c:pt idx="142">
                        <c:v>1905</c:v>
                      </c:pt>
                      <c:pt idx="143">
                        <c:v>2005</c:v>
                      </c:pt>
                      <c:pt idx="144">
                        <c:v>2105</c:v>
                      </c:pt>
                      <c:pt idx="145">
                        <c:v>2505</c:v>
                      </c:pt>
                      <c:pt idx="146">
                        <c:v>2805</c:v>
                      </c:pt>
                      <c:pt idx="147">
                        <c:v>3180</c:v>
                      </c:pt>
                      <c:pt idx="148">
                        <c:v>3230</c:v>
                      </c:pt>
                      <c:pt idx="149">
                        <c:v>3330</c:v>
                      </c:pt>
                      <c:pt idx="150">
                        <c:v>4210</c:v>
                      </c:pt>
                      <c:pt idx="151">
                        <c:v>610</c:v>
                      </c:pt>
                      <c:pt idx="152">
                        <c:v>670</c:v>
                      </c:pt>
                      <c:pt idx="153">
                        <c:v>1250</c:v>
                      </c:pt>
                      <c:pt idx="154">
                        <c:v>1610</c:v>
                      </c:pt>
                      <c:pt idx="155">
                        <c:v>2030</c:v>
                      </c:pt>
                      <c:pt idx="156">
                        <c:v>2090</c:v>
                      </c:pt>
                      <c:pt idx="157">
                        <c:v>2150</c:v>
                      </c:pt>
                      <c:pt idx="158">
                        <c:v>2210</c:v>
                      </c:pt>
                      <c:pt idx="159">
                        <c:v>3785</c:v>
                      </c:pt>
                      <c:pt idx="160">
                        <c:v>4335</c:v>
                      </c:pt>
                      <c:pt idx="161">
                        <c:v>4585</c:v>
                      </c:pt>
                      <c:pt idx="162">
                        <c:v>4760</c:v>
                      </c:pt>
                      <c:pt idx="163">
                        <c:v>6125</c:v>
                      </c:pt>
                      <c:pt idx="164">
                        <c:v>6510</c:v>
                      </c:pt>
                      <c:pt idx="165">
                        <c:v>3760</c:v>
                      </c:pt>
                      <c:pt idx="166">
                        <c:v>4410</c:v>
                      </c:pt>
                      <c:pt idx="167">
                        <c:v>100</c:v>
                      </c:pt>
                      <c:pt idx="168">
                        <c:v>10</c:v>
                      </c:pt>
                      <c:pt idx="169">
                        <c:v>210</c:v>
                      </c:pt>
                      <c:pt idx="170">
                        <c:v>920</c:v>
                      </c:pt>
                      <c:pt idx="171">
                        <c:v>830</c:v>
                      </c:pt>
                      <c:pt idx="172">
                        <c:v>1830</c:v>
                      </c:pt>
                      <c:pt idx="173">
                        <c:v>1150</c:v>
                      </c:pt>
                      <c:pt idx="174">
                        <c:v>3690</c:v>
                      </c:pt>
                      <c:pt idx="175">
                        <c:v>3815</c:v>
                      </c:pt>
                      <c:pt idx="176">
                        <c:v>3915</c:v>
                      </c:pt>
                      <c:pt idx="177">
                        <c:v>4915</c:v>
                      </c:pt>
                      <c:pt idx="178">
                        <c:v>3715</c:v>
                      </c:pt>
                      <c:pt idx="179">
                        <c:v>6175</c:v>
                      </c:pt>
                      <c:pt idx="180">
                        <c:v>2875</c:v>
                      </c:pt>
                      <c:pt idx="181">
                        <c:v>3450</c:v>
                      </c:pt>
                      <c:pt idx="182">
                        <c:v>25</c:v>
                      </c:pt>
                      <c:pt idx="183">
                        <c:v>25</c:v>
                      </c:pt>
                      <c:pt idx="184">
                        <c:v>125</c:v>
                      </c:pt>
                      <c:pt idx="185">
                        <c:v>185</c:v>
                      </c:pt>
                      <c:pt idx="186">
                        <c:v>5</c:v>
                      </c:pt>
                      <c:pt idx="187">
                        <c:v>105</c:v>
                      </c:pt>
                      <c:pt idx="188">
                        <c:v>130</c:v>
                      </c:pt>
                      <c:pt idx="189">
                        <c:v>230</c:v>
                      </c:pt>
                      <c:pt idx="190">
                        <c:v>330</c:v>
                      </c:pt>
                      <c:pt idx="191">
                        <c:v>1035</c:v>
                      </c:pt>
                      <c:pt idx="192">
                        <c:v>1060</c:v>
                      </c:pt>
                      <c:pt idx="193">
                        <c:v>10</c:v>
                      </c:pt>
                      <c:pt idx="194">
                        <c:v>280</c:v>
                      </c:pt>
                      <c:pt idx="195">
                        <c:v>425</c:v>
                      </c:pt>
                      <c:pt idx="196">
                        <c:v>5</c:v>
                      </c:pt>
                      <c:pt idx="197">
                        <c:v>415</c:v>
                      </c:pt>
                      <c:pt idx="198">
                        <c:v>415</c:v>
                      </c:pt>
                      <c:pt idx="199">
                        <c:v>775</c:v>
                      </c:pt>
                      <c:pt idx="200">
                        <c:v>905</c:v>
                      </c:pt>
                      <c:pt idx="201">
                        <c:v>1285</c:v>
                      </c:pt>
                      <c:pt idx="202">
                        <c:v>1745</c:v>
                      </c:pt>
                      <c:pt idx="203">
                        <c:v>1745</c:v>
                      </c:pt>
                      <c:pt idx="204">
                        <c:v>4195</c:v>
                      </c:pt>
                      <c:pt idx="205">
                        <c:v>4270</c:v>
                      </c:pt>
                      <c:pt idx="206">
                        <c:v>4445</c:v>
                      </c:pt>
                      <c:pt idx="207">
                        <c:v>4995</c:v>
                      </c:pt>
                      <c:pt idx="208">
                        <c:v>5320</c:v>
                      </c:pt>
                      <c:pt idx="209">
                        <c:v>5595</c:v>
                      </c:pt>
                      <c:pt idx="210">
                        <c:v>5785</c:v>
                      </c:pt>
                      <c:pt idx="211">
                        <c:v>7095</c:v>
                      </c:pt>
                      <c:pt idx="212">
                        <c:v>7145</c:v>
                      </c:pt>
                      <c:pt idx="213">
                        <c:v>7220</c:v>
                      </c:pt>
                      <c:pt idx="214">
                        <c:v>4820</c:v>
                      </c:pt>
                      <c:pt idx="215">
                        <c:v>5020</c:v>
                      </c:pt>
                      <c:pt idx="216">
                        <c:v>3660</c:v>
                      </c:pt>
                      <c:pt idx="217">
                        <c:v>3710</c:v>
                      </c:pt>
                      <c:pt idx="218">
                        <c:v>4225</c:v>
                      </c:pt>
                      <c:pt idx="219">
                        <c:v>4275</c:v>
                      </c:pt>
                      <c:pt idx="220">
                        <c:v>3885</c:v>
                      </c:pt>
                      <c:pt idx="221">
                        <c:v>3985</c:v>
                      </c:pt>
                      <c:pt idx="222">
                        <c:v>4785</c:v>
                      </c:pt>
                      <c:pt idx="223">
                        <c:v>4575</c:v>
                      </c:pt>
                      <c:pt idx="224">
                        <c:v>4575</c:v>
                      </c:pt>
                      <c:pt idx="225">
                        <c:v>4625</c:v>
                      </c:pt>
                      <c:pt idx="226">
                        <c:v>3775</c:v>
                      </c:pt>
                      <c:pt idx="227">
                        <c:v>3145</c:v>
                      </c:pt>
                      <c:pt idx="228">
                        <c:v>3565</c:v>
                      </c:pt>
                      <c:pt idx="229">
                        <c:v>3610</c:v>
                      </c:pt>
                      <c:pt idx="230">
                        <c:v>3130</c:v>
                      </c:pt>
                      <c:pt idx="231">
                        <c:v>3440</c:v>
                      </c:pt>
                      <c:pt idx="232">
                        <c:v>3090</c:v>
                      </c:pt>
                      <c:pt idx="233">
                        <c:v>225</c:v>
                      </c:pt>
                      <c:pt idx="234">
                        <c:v>75</c:v>
                      </c:pt>
                      <c:pt idx="235">
                        <c:v>835</c:v>
                      </c:pt>
                      <c:pt idx="236">
                        <c:v>1810</c:v>
                      </c:pt>
                      <c:pt idx="237">
                        <c:v>1910</c:v>
                      </c:pt>
                      <c:pt idx="238">
                        <c:v>2210</c:v>
                      </c:pt>
                      <c:pt idx="239">
                        <c:v>2360</c:v>
                      </c:pt>
                      <c:pt idx="240">
                        <c:v>2485</c:v>
                      </c:pt>
                      <c:pt idx="241">
                        <c:v>2910</c:v>
                      </c:pt>
                      <c:pt idx="242">
                        <c:v>2960</c:v>
                      </c:pt>
                      <c:pt idx="243">
                        <c:v>1610</c:v>
                      </c:pt>
                      <c:pt idx="244">
                        <c:v>1785</c:v>
                      </c:pt>
                      <c:pt idx="245">
                        <c:v>2135</c:v>
                      </c:pt>
                      <c:pt idx="246">
                        <c:v>2485</c:v>
                      </c:pt>
                      <c:pt idx="247">
                        <c:v>25</c:v>
                      </c:pt>
                      <c:pt idx="248">
                        <c:v>680</c:v>
                      </c:pt>
                      <c:pt idx="249">
                        <c:v>1330</c:v>
                      </c:pt>
                      <c:pt idx="250">
                        <c:v>130</c:v>
                      </c:pt>
                      <c:pt idx="251">
                        <c:v>855</c:v>
                      </c:pt>
                      <c:pt idx="252">
                        <c:v>1425</c:v>
                      </c:pt>
                      <c:pt idx="253">
                        <c:v>1875</c:v>
                      </c:pt>
                      <c:pt idx="254">
                        <c:v>1975</c:v>
                      </c:pt>
                      <c:pt idx="255">
                        <c:v>2425</c:v>
                      </c:pt>
                      <c:pt idx="256">
                        <c:v>4150</c:v>
                      </c:pt>
                      <c:pt idx="257">
                        <c:v>4525</c:v>
                      </c:pt>
                      <c:pt idx="258">
                        <c:v>4575</c:v>
                      </c:pt>
                      <c:pt idx="259">
                        <c:v>4625</c:v>
                      </c:pt>
                      <c:pt idx="260">
                        <c:v>4675</c:v>
                      </c:pt>
                      <c:pt idx="261">
                        <c:v>4725</c:v>
                      </c:pt>
                      <c:pt idx="262">
                        <c:v>4775</c:v>
                      </c:pt>
                      <c:pt idx="263">
                        <c:v>4825</c:v>
                      </c:pt>
                      <c:pt idx="264">
                        <c:v>4875</c:v>
                      </c:pt>
                      <c:pt idx="265">
                        <c:v>5620</c:v>
                      </c:pt>
                      <c:pt idx="266">
                        <c:v>5630</c:v>
                      </c:pt>
                      <c:pt idx="267">
                        <c:v>7860</c:v>
                      </c:pt>
                      <c:pt idx="268">
                        <c:v>8230</c:v>
                      </c:pt>
                      <c:pt idx="269">
                        <c:v>8660</c:v>
                      </c:pt>
                      <c:pt idx="270">
                        <c:v>9200</c:v>
                      </c:pt>
                      <c:pt idx="271">
                        <c:v>9330</c:v>
                      </c:pt>
                      <c:pt idx="272">
                        <c:v>10380</c:v>
                      </c:pt>
                      <c:pt idx="273">
                        <c:v>10490</c:v>
                      </c:pt>
                      <c:pt idx="274">
                        <c:v>10775</c:v>
                      </c:pt>
                      <c:pt idx="275">
                        <c:v>10860</c:v>
                      </c:pt>
                      <c:pt idx="276">
                        <c:v>12770</c:v>
                      </c:pt>
                      <c:pt idx="277">
                        <c:v>12885</c:v>
                      </c:pt>
                      <c:pt idx="278">
                        <c:v>12145</c:v>
                      </c:pt>
                      <c:pt idx="279">
                        <c:v>12495</c:v>
                      </c:pt>
                      <c:pt idx="280">
                        <c:v>10725</c:v>
                      </c:pt>
                      <c:pt idx="281">
                        <c:v>9525</c:v>
                      </c:pt>
                      <c:pt idx="282">
                        <c:v>9725</c:v>
                      </c:pt>
                      <c:pt idx="283">
                        <c:v>6815</c:v>
                      </c:pt>
                      <c:pt idx="284">
                        <c:v>6965</c:v>
                      </c:pt>
                      <c:pt idx="285">
                        <c:v>2705</c:v>
                      </c:pt>
                      <c:pt idx="286">
                        <c:v>1505</c:v>
                      </c:pt>
                      <c:pt idx="287">
                        <c:v>1505</c:v>
                      </c:pt>
                      <c:pt idx="288">
                        <c:v>1880</c:v>
                      </c:pt>
                      <c:pt idx="289">
                        <c:v>1880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549-4C70-A88D-2C1C6879E3D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  <c:pt idx="142">
                        <c:v>99305</c:v>
                      </c:pt>
                      <c:pt idx="143">
                        <c:v>99355</c:v>
                      </c:pt>
                      <c:pt idx="144">
                        <c:v>99405</c:v>
                      </c:pt>
                      <c:pt idx="145">
                        <c:v>173560</c:v>
                      </c:pt>
                      <c:pt idx="146">
                        <c:v>174135</c:v>
                      </c:pt>
                      <c:pt idx="147">
                        <c:v>174185</c:v>
                      </c:pt>
                      <c:pt idx="148">
                        <c:v>174235</c:v>
                      </c:pt>
                      <c:pt idx="149">
                        <c:v>173785</c:v>
                      </c:pt>
                      <c:pt idx="150">
                        <c:v>174415</c:v>
                      </c:pt>
                      <c:pt idx="151">
                        <c:v>131185</c:v>
                      </c:pt>
                      <c:pt idx="152">
                        <c:v>131235</c:v>
                      </c:pt>
                      <c:pt idx="153">
                        <c:v>131335</c:v>
                      </c:pt>
                      <c:pt idx="154">
                        <c:v>131385</c:v>
                      </c:pt>
                      <c:pt idx="155">
                        <c:v>131435</c:v>
                      </c:pt>
                      <c:pt idx="156">
                        <c:v>131015</c:v>
                      </c:pt>
                      <c:pt idx="157">
                        <c:v>131065</c:v>
                      </c:pt>
                      <c:pt idx="158">
                        <c:v>131115</c:v>
                      </c:pt>
                      <c:pt idx="159">
                        <c:v>131690</c:v>
                      </c:pt>
                      <c:pt idx="160">
                        <c:v>131740</c:v>
                      </c:pt>
                      <c:pt idx="161">
                        <c:v>131790</c:v>
                      </c:pt>
                      <c:pt idx="162">
                        <c:v>131770</c:v>
                      </c:pt>
                      <c:pt idx="163">
                        <c:v>137890</c:v>
                      </c:pt>
                      <c:pt idx="164">
                        <c:v>133590</c:v>
                      </c:pt>
                      <c:pt idx="165">
                        <c:v>133590</c:v>
                      </c:pt>
                      <c:pt idx="166">
                        <c:v>140540</c:v>
                      </c:pt>
                      <c:pt idx="167">
                        <c:v>140170</c:v>
                      </c:pt>
                      <c:pt idx="168">
                        <c:v>137400</c:v>
                      </c:pt>
                      <c:pt idx="169">
                        <c:v>145430</c:v>
                      </c:pt>
                      <c:pt idx="170">
                        <c:v>117010</c:v>
                      </c:pt>
                      <c:pt idx="171">
                        <c:v>117010</c:v>
                      </c:pt>
                      <c:pt idx="172">
                        <c:v>117010</c:v>
                      </c:pt>
                      <c:pt idx="173">
                        <c:v>115230</c:v>
                      </c:pt>
                      <c:pt idx="174">
                        <c:v>115250</c:v>
                      </c:pt>
                      <c:pt idx="175">
                        <c:v>115270</c:v>
                      </c:pt>
                      <c:pt idx="176">
                        <c:v>115290</c:v>
                      </c:pt>
                      <c:pt idx="177">
                        <c:v>115290</c:v>
                      </c:pt>
                      <c:pt idx="178">
                        <c:v>90060</c:v>
                      </c:pt>
                      <c:pt idx="179">
                        <c:v>90660</c:v>
                      </c:pt>
                      <c:pt idx="180">
                        <c:v>90660</c:v>
                      </c:pt>
                      <c:pt idx="181">
                        <c:v>90680</c:v>
                      </c:pt>
                      <c:pt idx="182">
                        <c:v>89450</c:v>
                      </c:pt>
                      <c:pt idx="183">
                        <c:v>88730</c:v>
                      </c:pt>
                      <c:pt idx="184">
                        <c:v>88730</c:v>
                      </c:pt>
                      <c:pt idx="185">
                        <c:v>84270</c:v>
                      </c:pt>
                      <c:pt idx="186">
                        <c:v>83130</c:v>
                      </c:pt>
                      <c:pt idx="187">
                        <c:v>82650</c:v>
                      </c:pt>
                      <c:pt idx="188">
                        <c:v>78030</c:v>
                      </c:pt>
                      <c:pt idx="189">
                        <c:v>78050</c:v>
                      </c:pt>
                      <c:pt idx="190">
                        <c:v>73700</c:v>
                      </c:pt>
                      <c:pt idx="191">
                        <c:v>74280</c:v>
                      </c:pt>
                      <c:pt idx="192">
                        <c:v>70650</c:v>
                      </c:pt>
                      <c:pt idx="193">
                        <c:v>70620</c:v>
                      </c:pt>
                      <c:pt idx="194">
                        <c:v>70670</c:v>
                      </c:pt>
                      <c:pt idx="195">
                        <c:v>70690</c:v>
                      </c:pt>
                      <c:pt idx="196">
                        <c:v>65710</c:v>
                      </c:pt>
                      <c:pt idx="197">
                        <c:v>65730</c:v>
                      </c:pt>
                      <c:pt idx="198">
                        <c:v>29200</c:v>
                      </c:pt>
                      <c:pt idx="199">
                        <c:v>29250</c:v>
                      </c:pt>
                      <c:pt idx="200">
                        <c:v>29250</c:v>
                      </c:pt>
                      <c:pt idx="201">
                        <c:v>29795</c:v>
                      </c:pt>
                      <c:pt idx="202">
                        <c:v>29795</c:v>
                      </c:pt>
                      <c:pt idx="203">
                        <c:v>29845</c:v>
                      </c:pt>
                      <c:pt idx="204">
                        <c:v>29865</c:v>
                      </c:pt>
                      <c:pt idx="205">
                        <c:v>29885</c:v>
                      </c:pt>
                      <c:pt idx="206">
                        <c:v>29905</c:v>
                      </c:pt>
                      <c:pt idx="207">
                        <c:v>29925</c:v>
                      </c:pt>
                      <c:pt idx="208">
                        <c:v>29945</c:v>
                      </c:pt>
                      <c:pt idx="209">
                        <c:v>29995</c:v>
                      </c:pt>
                      <c:pt idx="210">
                        <c:v>30490</c:v>
                      </c:pt>
                      <c:pt idx="211">
                        <c:v>43870</c:v>
                      </c:pt>
                      <c:pt idx="212">
                        <c:v>61840</c:v>
                      </c:pt>
                      <c:pt idx="213">
                        <c:v>61910</c:v>
                      </c:pt>
                      <c:pt idx="214">
                        <c:v>30680</c:v>
                      </c:pt>
                      <c:pt idx="215">
                        <c:v>30760</c:v>
                      </c:pt>
                      <c:pt idx="216">
                        <c:v>30780</c:v>
                      </c:pt>
                      <c:pt idx="217">
                        <c:v>31325</c:v>
                      </c:pt>
                      <c:pt idx="218">
                        <c:v>31345</c:v>
                      </c:pt>
                      <c:pt idx="219">
                        <c:v>31365</c:v>
                      </c:pt>
                      <c:pt idx="220">
                        <c:v>14585</c:v>
                      </c:pt>
                      <c:pt idx="221">
                        <c:v>14635</c:v>
                      </c:pt>
                      <c:pt idx="222">
                        <c:v>14655</c:v>
                      </c:pt>
                      <c:pt idx="223">
                        <c:v>15180</c:v>
                      </c:pt>
                      <c:pt idx="224">
                        <c:v>152980</c:v>
                      </c:pt>
                      <c:pt idx="225">
                        <c:v>153000</c:v>
                      </c:pt>
                      <c:pt idx="226">
                        <c:v>153020</c:v>
                      </c:pt>
                      <c:pt idx="227">
                        <c:v>153020</c:v>
                      </c:pt>
                      <c:pt idx="228">
                        <c:v>153040</c:v>
                      </c:pt>
                      <c:pt idx="229">
                        <c:v>153060</c:v>
                      </c:pt>
                      <c:pt idx="230">
                        <c:v>153060</c:v>
                      </c:pt>
                      <c:pt idx="231">
                        <c:v>153640</c:v>
                      </c:pt>
                      <c:pt idx="232">
                        <c:v>153660</c:v>
                      </c:pt>
                      <c:pt idx="233">
                        <c:v>135680</c:v>
                      </c:pt>
                      <c:pt idx="234">
                        <c:v>136225</c:v>
                      </c:pt>
                      <c:pt idx="235">
                        <c:v>135745</c:v>
                      </c:pt>
                      <c:pt idx="236">
                        <c:v>135765</c:v>
                      </c:pt>
                      <c:pt idx="237">
                        <c:v>135815</c:v>
                      </c:pt>
                      <c:pt idx="238">
                        <c:v>135835</c:v>
                      </c:pt>
                      <c:pt idx="239">
                        <c:v>135855</c:v>
                      </c:pt>
                      <c:pt idx="240">
                        <c:v>135875</c:v>
                      </c:pt>
                      <c:pt idx="241">
                        <c:v>135895</c:v>
                      </c:pt>
                      <c:pt idx="242">
                        <c:v>136440</c:v>
                      </c:pt>
                      <c:pt idx="243">
                        <c:v>136490</c:v>
                      </c:pt>
                      <c:pt idx="244">
                        <c:v>136510</c:v>
                      </c:pt>
                      <c:pt idx="245">
                        <c:v>136530</c:v>
                      </c:pt>
                      <c:pt idx="246">
                        <c:v>136530</c:v>
                      </c:pt>
                      <c:pt idx="247">
                        <c:v>136550</c:v>
                      </c:pt>
                      <c:pt idx="248">
                        <c:v>120970</c:v>
                      </c:pt>
                      <c:pt idx="249">
                        <c:v>150965</c:v>
                      </c:pt>
                      <c:pt idx="250">
                        <c:v>114935</c:v>
                      </c:pt>
                      <c:pt idx="251">
                        <c:v>115510</c:v>
                      </c:pt>
                      <c:pt idx="252">
                        <c:v>115530</c:v>
                      </c:pt>
                      <c:pt idx="253">
                        <c:v>115550</c:v>
                      </c:pt>
                      <c:pt idx="254">
                        <c:v>115570</c:v>
                      </c:pt>
                      <c:pt idx="255">
                        <c:v>115590</c:v>
                      </c:pt>
                      <c:pt idx="256">
                        <c:v>115640</c:v>
                      </c:pt>
                      <c:pt idx="257">
                        <c:v>115660</c:v>
                      </c:pt>
                      <c:pt idx="258">
                        <c:v>115680</c:v>
                      </c:pt>
                      <c:pt idx="259">
                        <c:v>115700</c:v>
                      </c:pt>
                      <c:pt idx="260">
                        <c:v>115720</c:v>
                      </c:pt>
                      <c:pt idx="261">
                        <c:v>115740</c:v>
                      </c:pt>
                      <c:pt idx="262">
                        <c:v>116815</c:v>
                      </c:pt>
                      <c:pt idx="263">
                        <c:v>116835</c:v>
                      </c:pt>
                      <c:pt idx="264">
                        <c:v>116855</c:v>
                      </c:pt>
                      <c:pt idx="265">
                        <c:v>116875</c:v>
                      </c:pt>
                      <c:pt idx="266">
                        <c:v>95995</c:v>
                      </c:pt>
                      <c:pt idx="267">
                        <c:v>96015</c:v>
                      </c:pt>
                      <c:pt idx="268">
                        <c:v>96065</c:v>
                      </c:pt>
                      <c:pt idx="269">
                        <c:v>96085</c:v>
                      </c:pt>
                      <c:pt idx="270">
                        <c:v>96630</c:v>
                      </c:pt>
                      <c:pt idx="271">
                        <c:v>96650</c:v>
                      </c:pt>
                      <c:pt idx="272">
                        <c:v>96670</c:v>
                      </c:pt>
                      <c:pt idx="273">
                        <c:v>96690</c:v>
                      </c:pt>
                      <c:pt idx="274">
                        <c:v>96740</c:v>
                      </c:pt>
                      <c:pt idx="275">
                        <c:v>96760</c:v>
                      </c:pt>
                      <c:pt idx="276">
                        <c:v>96780</c:v>
                      </c:pt>
                      <c:pt idx="277">
                        <c:v>96800</c:v>
                      </c:pt>
                      <c:pt idx="278">
                        <c:v>97345</c:v>
                      </c:pt>
                      <c:pt idx="279">
                        <c:v>97345</c:v>
                      </c:pt>
                      <c:pt idx="280">
                        <c:v>97345</c:v>
                      </c:pt>
                      <c:pt idx="281">
                        <c:v>81715</c:v>
                      </c:pt>
                      <c:pt idx="282">
                        <c:v>81765</c:v>
                      </c:pt>
                      <c:pt idx="283">
                        <c:v>81765</c:v>
                      </c:pt>
                      <c:pt idx="284">
                        <c:v>110940</c:v>
                      </c:pt>
                      <c:pt idx="285">
                        <c:v>110940</c:v>
                      </c:pt>
                      <c:pt idx="286">
                        <c:v>110960</c:v>
                      </c:pt>
                      <c:pt idx="287">
                        <c:v>88130</c:v>
                      </c:pt>
                      <c:pt idx="288">
                        <c:v>88180</c:v>
                      </c:pt>
                      <c:pt idx="289">
                        <c:v>108580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549-4C70-A88D-2C1C6879E3D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  <c:pt idx="142">
                        <c:v>101210</c:v>
                      </c:pt>
                      <c:pt idx="143">
                        <c:v>101360</c:v>
                      </c:pt>
                      <c:pt idx="144">
                        <c:v>101510</c:v>
                      </c:pt>
                      <c:pt idx="145">
                        <c:v>176065</c:v>
                      </c:pt>
                      <c:pt idx="146">
                        <c:v>176940</c:v>
                      </c:pt>
                      <c:pt idx="147">
                        <c:v>177365</c:v>
                      </c:pt>
                      <c:pt idx="148">
                        <c:v>177465</c:v>
                      </c:pt>
                      <c:pt idx="149">
                        <c:v>177115</c:v>
                      </c:pt>
                      <c:pt idx="150">
                        <c:v>178625</c:v>
                      </c:pt>
                      <c:pt idx="151">
                        <c:v>131795</c:v>
                      </c:pt>
                      <c:pt idx="152">
                        <c:v>131905</c:v>
                      </c:pt>
                      <c:pt idx="153">
                        <c:v>132585</c:v>
                      </c:pt>
                      <c:pt idx="154">
                        <c:v>132995</c:v>
                      </c:pt>
                      <c:pt idx="155">
                        <c:v>133465</c:v>
                      </c:pt>
                      <c:pt idx="156">
                        <c:v>133105</c:v>
                      </c:pt>
                      <c:pt idx="157">
                        <c:v>133215</c:v>
                      </c:pt>
                      <c:pt idx="158">
                        <c:v>133325</c:v>
                      </c:pt>
                      <c:pt idx="159">
                        <c:v>135475</c:v>
                      </c:pt>
                      <c:pt idx="160">
                        <c:v>136075</c:v>
                      </c:pt>
                      <c:pt idx="161">
                        <c:v>136375</c:v>
                      </c:pt>
                      <c:pt idx="162">
                        <c:v>136530</c:v>
                      </c:pt>
                      <c:pt idx="163">
                        <c:v>144015</c:v>
                      </c:pt>
                      <c:pt idx="164">
                        <c:v>140100</c:v>
                      </c:pt>
                      <c:pt idx="165">
                        <c:v>137350</c:v>
                      </c:pt>
                      <c:pt idx="166">
                        <c:v>144950</c:v>
                      </c:pt>
                      <c:pt idx="167">
                        <c:v>140270</c:v>
                      </c:pt>
                      <c:pt idx="168">
                        <c:v>137410</c:v>
                      </c:pt>
                      <c:pt idx="169">
                        <c:v>145640</c:v>
                      </c:pt>
                      <c:pt idx="170">
                        <c:v>117930</c:v>
                      </c:pt>
                      <c:pt idx="171">
                        <c:v>117840</c:v>
                      </c:pt>
                      <c:pt idx="172">
                        <c:v>118840</c:v>
                      </c:pt>
                      <c:pt idx="173">
                        <c:v>116380</c:v>
                      </c:pt>
                      <c:pt idx="174">
                        <c:v>118940</c:v>
                      </c:pt>
                      <c:pt idx="175">
                        <c:v>119085</c:v>
                      </c:pt>
                      <c:pt idx="176">
                        <c:v>119205</c:v>
                      </c:pt>
                      <c:pt idx="177">
                        <c:v>120205</c:v>
                      </c:pt>
                      <c:pt idx="178">
                        <c:v>93775</c:v>
                      </c:pt>
                      <c:pt idx="179">
                        <c:v>96835</c:v>
                      </c:pt>
                      <c:pt idx="180">
                        <c:v>93535</c:v>
                      </c:pt>
                      <c:pt idx="181">
                        <c:v>94130</c:v>
                      </c:pt>
                      <c:pt idx="182">
                        <c:v>89475</c:v>
                      </c:pt>
                      <c:pt idx="183">
                        <c:v>88755</c:v>
                      </c:pt>
                      <c:pt idx="184">
                        <c:v>88855</c:v>
                      </c:pt>
                      <c:pt idx="185">
                        <c:v>84455</c:v>
                      </c:pt>
                      <c:pt idx="186">
                        <c:v>83135</c:v>
                      </c:pt>
                      <c:pt idx="187">
                        <c:v>82755</c:v>
                      </c:pt>
                      <c:pt idx="188">
                        <c:v>78160</c:v>
                      </c:pt>
                      <c:pt idx="189">
                        <c:v>78280</c:v>
                      </c:pt>
                      <c:pt idx="190">
                        <c:v>74030</c:v>
                      </c:pt>
                      <c:pt idx="191">
                        <c:v>75315</c:v>
                      </c:pt>
                      <c:pt idx="192">
                        <c:v>71710</c:v>
                      </c:pt>
                      <c:pt idx="193">
                        <c:v>70630</c:v>
                      </c:pt>
                      <c:pt idx="194">
                        <c:v>70950</c:v>
                      </c:pt>
                      <c:pt idx="195">
                        <c:v>71115</c:v>
                      </c:pt>
                      <c:pt idx="196">
                        <c:v>65715</c:v>
                      </c:pt>
                      <c:pt idx="197">
                        <c:v>66145</c:v>
                      </c:pt>
                      <c:pt idx="198">
                        <c:v>29615</c:v>
                      </c:pt>
                      <c:pt idx="199">
                        <c:v>30025</c:v>
                      </c:pt>
                      <c:pt idx="200">
                        <c:v>30155</c:v>
                      </c:pt>
                      <c:pt idx="201">
                        <c:v>31080</c:v>
                      </c:pt>
                      <c:pt idx="202">
                        <c:v>31540</c:v>
                      </c:pt>
                      <c:pt idx="203">
                        <c:v>31590</c:v>
                      </c:pt>
                      <c:pt idx="204">
                        <c:v>34060</c:v>
                      </c:pt>
                      <c:pt idx="205">
                        <c:v>34155</c:v>
                      </c:pt>
                      <c:pt idx="206">
                        <c:v>34350</c:v>
                      </c:pt>
                      <c:pt idx="207">
                        <c:v>34920</c:v>
                      </c:pt>
                      <c:pt idx="208">
                        <c:v>35265</c:v>
                      </c:pt>
                      <c:pt idx="209">
                        <c:v>35590</c:v>
                      </c:pt>
                      <c:pt idx="210">
                        <c:v>36275</c:v>
                      </c:pt>
                      <c:pt idx="211">
                        <c:v>50965</c:v>
                      </c:pt>
                      <c:pt idx="212">
                        <c:v>68985</c:v>
                      </c:pt>
                      <c:pt idx="213">
                        <c:v>69130</c:v>
                      </c:pt>
                      <c:pt idx="214">
                        <c:v>35500</c:v>
                      </c:pt>
                      <c:pt idx="215">
                        <c:v>35780</c:v>
                      </c:pt>
                      <c:pt idx="216">
                        <c:v>34440</c:v>
                      </c:pt>
                      <c:pt idx="217">
                        <c:v>35035</c:v>
                      </c:pt>
                      <c:pt idx="218">
                        <c:v>35570</c:v>
                      </c:pt>
                      <c:pt idx="219">
                        <c:v>35640</c:v>
                      </c:pt>
                      <c:pt idx="220">
                        <c:v>18470</c:v>
                      </c:pt>
                      <c:pt idx="221">
                        <c:v>18620</c:v>
                      </c:pt>
                      <c:pt idx="222">
                        <c:v>19440</c:v>
                      </c:pt>
                      <c:pt idx="223">
                        <c:v>19755</c:v>
                      </c:pt>
                      <c:pt idx="224">
                        <c:v>157555</c:v>
                      </c:pt>
                      <c:pt idx="225">
                        <c:v>157625</c:v>
                      </c:pt>
                      <c:pt idx="226">
                        <c:v>156795</c:v>
                      </c:pt>
                      <c:pt idx="227">
                        <c:v>156165</c:v>
                      </c:pt>
                      <c:pt idx="228">
                        <c:v>156605</c:v>
                      </c:pt>
                      <c:pt idx="229">
                        <c:v>156670</c:v>
                      </c:pt>
                      <c:pt idx="230">
                        <c:v>156190</c:v>
                      </c:pt>
                      <c:pt idx="231">
                        <c:v>157080</c:v>
                      </c:pt>
                      <c:pt idx="232">
                        <c:v>156750</c:v>
                      </c:pt>
                      <c:pt idx="233">
                        <c:v>135905</c:v>
                      </c:pt>
                      <c:pt idx="234">
                        <c:v>136300</c:v>
                      </c:pt>
                      <c:pt idx="235">
                        <c:v>136580</c:v>
                      </c:pt>
                      <c:pt idx="236">
                        <c:v>137575</c:v>
                      </c:pt>
                      <c:pt idx="237">
                        <c:v>137725</c:v>
                      </c:pt>
                      <c:pt idx="238">
                        <c:v>138045</c:v>
                      </c:pt>
                      <c:pt idx="239">
                        <c:v>138215</c:v>
                      </c:pt>
                      <c:pt idx="240">
                        <c:v>138360</c:v>
                      </c:pt>
                      <c:pt idx="241">
                        <c:v>138805</c:v>
                      </c:pt>
                      <c:pt idx="242">
                        <c:v>139400</c:v>
                      </c:pt>
                      <c:pt idx="243">
                        <c:v>138100</c:v>
                      </c:pt>
                      <c:pt idx="244">
                        <c:v>138295</c:v>
                      </c:pt>
                      <c:pt idx="245">
                        <c:v>138665</c:v>
                      </c:pt>
                      <c:pt idx="246">
                        <c:v>139015</c:v>
                      </c:pt>
                      <c:pt idx="247">
                        <c:v>136575</c:v>
                      </c:pt>
                      <c:pt idx="248">
                        <c:v>121650</c:v>
                      </c:pt>
                      <c:pt idx="249">
                        <c:v>152295</c:v>
                      </c:pt>
                      <c:pt idx="250">
                        <c:v>115065</c:v>
                      </c:pt>
                      <c:pt idx="251">
                        <c:v>116365</c:v>
                      </c:pt>
                      <c:pt idx="252">
                        <c:v>116955</c:v>
                      </c:pt>
                      <c:pt idx="253">
                        <c:v>117425</c:v>
                      </c:pt>
                      <c:pt idx="254">
                        <c:v>117545</c:v>
                      </c:pt>
                      <c:pt idx="255">
                        <c:v>118015</c:v>
                      </c:pt>
                      <c:pt idx="256">
                        <c:v>119790</c:v>
                      </c:pt>
                      <c:pt idx="257">
                        <c:v>120185</c:v>
                      </c:pt>
                      <c:pt idx="258">
                        <c:v>120255</c:v>
                      </c:pt>
                      <c:pt idx="259">
                        <c:v>120325</c:v>
                      </c:pt>
                      <c:pt idx="260">
                        <c:v>120395</c:v>
                      </c:pt>
                      <c:pt idx="261">
                        <c:v>120465</c:v>
                      </c:pt>
                      <c:pt idx="262">
                        <c:v>121590</c:v>
                      </c:pt>
                      <c:pt idx="263">
                        <c:v>121660</c:v>
                      </c:pt>
                      <c:pt idx="264">
                        <c:v>121730</c:v>
                      </c:pt>
                      <c:pt idx="265">
                        <c:v>122495</c:v>
                      </c:pt>
                      <c:pt idx="266">
                        <c:v>101625</c:v>
                      </c:pt>
                      <c:pt idx="267">
                        <c:v>103875</c:v>
                      </c:pt>
                      <c:pt idx="268">
                        <c:v>104295</c:v>
                      </c:pt>
                      <c:pt idx="269">
                        <c:v>104745</c:v>
                      </c:pt>
                      <c:pt idx="270">
                        <c:v>105830</c:v>
                      </c:pt>
                      <c:pt idx="271">
                        <c:v>105980</c:v>
                      </c:pt>
                      <c:pt idx="272">
                        <c:v>107050</c:v>
                      </c:pt>
                      <c:pt idx="273">
                        <c:v>107180</c:v>
                      </c:pt>
                      <c:pt idx="274">
                        <c:v>107515</c:v>
                      </c:pt>
                      <c:pt idx="275">
                        <c:v>107620</c:v>
                      </c:pt>
                      <c:pt idx="276">
                        <c:v>109550</c:v>
                      </c:pt>
                      <c:pt idx="277">
                        <c:v>109685</c:v>
                      </c:pt>
                      <c:pt idx="278">
                        <c:v>109490</c:v>
                      </c:pt>
                      <c:pt idx="279">
                        <c:v>109840</c:v>
                      </c:pt>
                      <c:pt idx="280">
                        <c:v>108070</c:v>
                      </c:pt>
                      <c:pt idx="281">
                        <c:v>91240</c:v>
                      </c:pt>
                      <c:pt idx="282">
                        <c:v>91490</c:v>
                      </c:pt>
                      <c:pt idx="283">
                        <c:v>88580</c:v>
                      </c:pt>
                      <c:pt idx="284">
                        <c:v>117905</c:v>
                      </c:pt>
                      <c:pt idx="285">
                        <c:v>113645</c:v>
                      </c:pt>
                      <c:pt idx="286">
                        <c:v>112465</c:v>
                      </c:pt>
                      <c:pt idx="287">
                        <c:v>89635</c:v>
                      </c:pt>
                      <c:pt idx="288">
                        <c:v>90060</c:v>
                      </c:pt>
                      <c:pt idx="289">
                        <c:v>110460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549-4C70-A88D-2C1C6879E3DF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鑽差異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鑽量!$A$6:$A$10001</c:f>
              <c:numCache>
                <c:formatCode>yyyy\-mm\-dd\ hh:mm</c:formatCode>
                <c:ptCount val="9996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  <c:pt idx="142">
                  <c:v>44076.088888888888</c:v>
                </c:pt>
                <c:pt idx="143">
                  <c:v>44077.094444444447</c:v>
                </c:pt>
                <c:pt idx="144">
                  <c:v>44078.844444444447</c:v>
                </c:pt>
                <c:pt idx="145">
                  <c:v>44080.875</c:v>
                </c:pt>
                <c:pt idx="146">
                  <c:v>44081.661111111112</c:v>
                </c:pt>
                <c:pt idx="147">
                  <c:v>44082.099305555559</c:v>
                </c:pt>
                <c:pt idx="148">
                  <c:v>44083.069444444445</c:v>
                </c:pt>
                <c:pt idx="149">
                  <c:v>44084.088194444441</c:v>
                </c:pt>
                <c:pt idx="150">
                  <c:v>44085.643055555556</c:v>
                </c:pt>
                <c:pt idx="151">
                  <c:v>44086.419444444444</c:v>
                </c:pt>
                <c:pt idx="152">
                  <c:v>44087.070138888892</c:v>
                </c:pt>
                <c:pt idx="153">
                  <c:v>44089.077777777777</c:v>
                </c:pt>
                <c:pt idx="154">
                  <c:v>44090.068055555559</c:v>
                </c:pt>
                <c:pt idx="155">
                  <c:v>44091.87777777778</c:v>
                </c:pt>
                <c:pt idx="156">
                  <c:v>44092.488194444442</c:v>
                </c:pt>
                <c:pt idx="157">
                  <c:v>44093.272916666669</c:v>
                </c:pt>
                <c:pt idx="158">
                  <c:v>44094.209027777775</c:v>
                </c:pt>
                <c:pt idx="159">
                  <c:v>44095.466666666667</c:v>
                </c:pt>
                <c:pt idx="160">
                  <c:v>44096.39166666667</c:v>
                </c:pt>
                <c:pt idx="161">
                  <c:v>44097.388888888891</c:v>
                </c:pt>
                <c:pt idx="162">
                  <c:v>44098.445833333331</c:v>
                </c:pt>
                <c:pt idx="163">
                  <c:v>44099.1</c:v>
                </c:pt>
                <c:pt idx="164">
                  <c:v>44100.588888888888</c:v>
                </c:pt>
                <c:pt idx="165">
                  <c:v>44101.04791666667</c:v>
                </c:pt>
                <c:pt idx="166">
                  <c:v>44101.078472222223</c:v>
                </c:pt>
                <c:pt idx="167">
                  <c:v>44102.477083333331</c:v>
                </c:pt>
                <c:pt idx="168">
                  <c:v>44103.054166666669</c:v>
                </c:pt>
                <c:pt idx="169">
                  <c:v>44103.058333333334</c:v>
                </c:pt>
                <c:pt idx="170">
                  <c:v>44104.373611111114</c:v>
                </c:pt>
                <c:pt idx="171">
                  <c:v>44104.456944444442</c:v>
                </c:pt>
                <c:pt idx="172">
                  <c:v>44104.540277777778</c:v>
                </c:pt>
                <c:pt idx="173">
                  <c:v>44105.105555555558</c:v>
                </c:pt>
                <c:pt idx="174">
                  <c:v>44106.066666666666</c:v>
                </c:pt>
                <c:pt idx="175">
                  <c:v>44107.056944444441</c:v>
                </c:pt>
                <c:pt idx="176">
                  <c:v>44108.432638888888</c:v>
                </c:pt>
                <c:pt idx="177">
                  <c:v>44109.045138888891</c:v>
                </c:pt>
                <c:pt idx="178">
                  <c:v>44110.046527777777</c:v>
                </c:pt>
                <c:pt idx="179">
                  <c:v>44110.083333333336</c:v>
                </c:pt>
                <c:pt idx="180">
                  <c:v>44111.042361111111</c:v>
                </c:pt>
                <c:pt idx="181">
                  <c:v>44111.111111111109</c:v>
                </c:pt>
                <c:pt idx="182">
                  <c:v>44112.045138888891</c:v>
                </c:pt>
                <c:pt idx="183">
                  <c:v>44112.142361111109</c:v>
                </c:pt>
                <c:pt idx="184">
                  <c:v>44112.257638888892</c:v>
                </c:pt>
                <c:pt idx="185">
                  <c:v>44113.240972222222</c:v>
                </c:pt>
                <c:pt idx="186">
                  <c:v>44114.05972222222</c:v>
                </c:pt>
                <c:pt idx="187">
                  <c:v>44114.138194444444</c:v>
                </c:pt>
                <c:pt idx="188">
                  <c:v>44115.041666666664</c:v>
                </c:pt>
                <c:pt idx="189">
                  <c:v>44115.106249999997</c:v>
                </c:pt>
                <c:pt idx="190">
                  <c:v>44116.059027777781</c:v>
                </c:pt>
                <c:pt idx="191">
                  <c:v>44116.081250000003</c:v>
                </c:pt>
                <c:pt idx="192">
                  <c:v>44116.84652777778</c:v>
                </c:pt>
                <c:pt idx="193">
                  <c:v>44117.600694444445</c:v>
                </c:pt>
                <c:pt idx="194">
                  <c:v>44117.60833333333</c:v>
                </c:pt>
                <c:pt idx="195">
                  <c:v>44118.054861111108</c:v>
                </c:pt>
                <c:pt idx="196">
                  <c:v>44119.049305555556</c:v>
                </c:pt>
                <c:pt idx="197">
                  <c:v>44119.147222222222</c:v>
                </c:pt>
                <c:pt idx="198">
                  <c:v>44120.174305555556</c:v>
                </c:pt>
                <c:pt idx="199">
                  <c:v>44120.204861111109</c:v>
                </c:pt>
                <c:pt idx="200">
                  <c:v>44121.52847222222</c:v>
                </c:pt>
                <c:pt idx="201">
                  <c:v>44121.974305555559</c:v>
                </c:pt>
                <c:pt idx="202">
                  <c:v>44122.167361111111</c:v>
                </c:pt>
                <c:pt idx="203">
                  <c:v>44123.044444444444</c:v>
                </c:pt>
                <c:pt idx="204">
                  <c:v>44123.165277777778</c:v>
                </c:pt>
                <c:pt idx="205">
                  <c:v>44124.158333333333</c:v>
                </c:pt>
                <c:pt idx="206">
                  <c:v>44125.623611111114</c:v>
                </c:pt>
                <c:pt idx="207">
                  <c:v>44126.047222222223</c:v>
                </c:pt>
                <c:pt idx="208">
                  <c:v>44127.375694444447</c:v>
                </c:pt>
                <c:pt idx="209">
                  <c:v>44128.201388888891</c:v>
                </c:pt>
                <c:pt idx="210">
                  <c:v>44130.044444444444</c:v>
                </c:pt>
                <c:pt idx="211">
                  <c:v>44131.328472222223</c:v>
                </c:pt>
                <c:pt idx="212">
                  <c:v>44132.470138888886</c:v>
                </c:pt>
                <c:pt idx="213">
                  <c:v>44134.042361111111</c:v>
                </c:pt>
                <c:pt idx="214">
                  <c:v>44134.056250000001</c:v>
                </c:pt>
                <c:pt idx="215">
                  <c:v>44134.271527777775</c:v>
                </c:pt>
                <c:pt idx="216">
                  <c:v>44135.375</c:v>
                </c:pt>
                <c:pt idx="217">
                  <c:v>44136.129861111112</c:v>
                </c:pt>
                <c:pt idx="218">
                  <c:v>44137.363888888889</c:v>
                </c:pt>
                <c:pt idx="219">
                  <c:v>44138.12222222222</c:v>
                </c:pt>
                <c:pt idx="220">
                  <c:v>44139.001388888886</c:v>
                </c:pt>
                <c:pt idx="221">
                  <c:v>44140.142361111109</c:v>
                </c:pt>
                <c:pt idx="222">
                  <c:v>44141.667361111111</c:v>
                </c:pt>
                <c:pt idx="223">
                  <c:v>44141.92083333333</c:v>
                </c:pt>
                <c:pt idx="224">
                  <c:v>44142.001388888886</c:v>
                </c:pt>
                <c:pt idx="225">
                  <c:v>44142.019444444442</c:v>
                </c:pt>
                <c:pt idx="226">
                  <c:v>44143.212500000001</c:v>
                </c:pt>
                <c:pt idx="227">
                  <c:v>44144.083333333336</c:v>
                </c:pt>
                <c:pt idx="228">
                  <c:v>44144.269444444442</c:v>
                </c:pt>
                <c:pt idx="229">
                  <c:v>44145.065972222219</c:v>
                </c:pt>
                <c:pt idx="230">
                  <c:v>44145.996527777781</c:v>
                </c:pt>
                <c:pt idx="231">
                  <c:v>44146.801388888889</c:v>
                </c:pt>
                <c:pt idx="232">
                  <c:v>44147.304861111108</c:v>
                </c:pt>
                <c:pt idx="233">
                  <c:v>44149.261111111111</c:v>
                </c:pt>
                <c:pt idx="234">
                  <c:v>44149.62222222222</c:v>
                </c:pt>
                <c:pt idx="235">
                  <c:v>44150.202777777777</c:v>
                </c:pt>
                <c:pt idx="236">
                  <c:v>44151.444444444445</c:v>
                </c:pt>
                <c:pt idx="237">
                  <c:v>44152.215277777781</c:v>
                </c:pt>
                <c:pt idx="238">
                  <c:v>44153.294444444444</c:v>
                </c:pt>
                <c:pt idx="239">
                  <c:v>44154.629166666666</c:v>
                </c:pt>
                <c:pt idx="240">
                  <c:v>44155.32916666667</c:v>
                </c:pt>
                <c:pt idx="241">
                  <c:v>44156.618750000001</c:v>
                </c:pt>
                <c:pt idx="242">
                  <c:v>44157.438194444447</c:v>
                </c:pt>
                <c:pt idx="243">
                  <c:v>44158.165972222225</c:v>
                </c:pt>
                <c:pt idx="244">
                  <c:v>44159.003472222219</c:v>
                </c:pt>
                <c:pt idx="245">
                  <c:v>44160.904166666667</c:v>
                </c:pt>
                <c:pt idx="246">
                  <c:v>44161.138194444444</c:v>
                </c:pt>
                <c:pt idx="247">
                  <c:v>44161.900694444441</c:v>
                </c:pt>
                <c:pt idx="248">
                  <c:v>44162.533333333333</c:v>
                </c:pt>
                <c:pt idx="249">
                  <c:v>44164.081944444442</c:v>
                </c:pt>
                <c:pt idx="250">
                  <c:v>44165.065972222219</c:v>
                </c:pt>
                <c:pt idx="251">
                  <c:v>44165.190972222219</c:v>
                </c:pt>
                <c:pt idx="252">
                  <c:v>44166.293749999997</c:v>
                </c:pt>
                <c:pt idx="253">
                  <c:v>44167.293749999997</c:v>
                </c:pt>
                <c:pt idx="254">
                  <c:v>44168.175694444442</c:v>
                </c:pt>
                <c:pt idx="255">
                  <c:v>44169.754861111112</c:v>
                </c:pt>
                <c:pt idx="256">
                  <c:v>44170.035416666666</c:v>
                </c:pt>
                <c:pt idx="257">
                  <c:v>44171.594444444447</c:v>
                </c:pt>
                <c:pt idx="258">
                  <c:v>44172.018750000003</c:v>
                </c:pt>
                <c:pt idx="259">
                  <c:v>44173.915972222225</c:v>
                </c:pt>
                <c:pt idx="260">
                  <c:v>44174.231249999997</c:v>
                </c:pt>
                <c:pt idx="261">
                  <c:v>44175.32708333333</c:v>
                </c:pt>
                <c:pt idx="262">
                  <c:v>44176.415277777778</c:v>
                </c:pt>
                <c:pt idx="263">
                  <c:v>44177.791666666664</c:v>
                </c:pt>
                <c:pt idx="264">
                  <c:v>44178.615277777775</c:v>
                </c:pt>
                <c:pt idx="265">
                  <c:v>44179.063888888886</c:v>
                </c:pt>
                <c:pt idx="266">
                  <c:v>44180.186805555553</c:v>
                </c:pt>
                <c:pt idx="267">
                  <c:v>44181.272916666669</c:v>
                </c:pt>
                <c:pt idx="268">
                  <c:v>44182.362500000003</c:v>
                </c:pt>
                <c:pt idx="269">
                  <c:v>44183.550694444442</c:v>
                </c:pt>
                <c:pt idx="270">
                  <c:v>44184.210416666669</c:v>
                </c:pt>
                <c:pt idx="271">
                  <c:v>44185.538194444445</c:v>
                </c:pt>
                <c:pt idx="272">
                  <c:v>44186.543055555558</c:v>
                </c:pt>
                <c:pt idx="273">
                  <c:v>44187.379861111112</c:v>
                </c:pt>
                <c:pt idx="274">
                  <c:v>44188.379861111112</c:v>
                </c:pt>
                <c:pt idx="275">
                  <c:v>44189.761111111111</c:v>
                </c:pt>
                <c:pt idx="276">
                  <c:v>44190.740277777775</c:v>
                </c:pt>
                <c:pt idx="277">
                  <c:v>44191.968055555553</c:v>
                </c:pt>
                <c:pt idx="278">
                  <c:v>44192.4</c:v>
                </c:pt>
                <c:pt idx="279">
                  <c:v>44192.609027777777</c:v>
                </c:pt>
                <c:pt idx="280">
                  <c:v>44193.339583333334</c:v>
                </c:pt>
                <c:pt idx="281">
                  <c:v>44193.428472222222</c:v>
                </c:pt>
                <c:pt idx="282">
                  <c:v>44193.46597222222</c:v>
                </c:pt>
                <c:pt idx="283">
                  <c:v>44194.430555555555</c:v>
                </c:pt>
                <c:pt idx="284">
                  <c:v>44194.45</c:v>
                </c:pt>
                <c:pt idx="285">
                  <c:v>44195.634027777778</c:v>
                </c:pt>
                <c:pt idx="286">
                  <c:v>44196.003472222219</c:v>
                </c:pt>
                <c:pt idx="287">
                  <c:v>44196.034722222219</c:v>
                </c:pt>
                <c:pt idx="288">
                  <c:v>44196.243055555555</c:v>
                </c:pt>
                <c:pt idx="289">
                  <c:v>44196.245833333334</c:v>
                </c:pt>
              </c:numCache>
            </c:numRef>
          </c:xVal>
          <c:yVal>
            <c:numRef>
              <c:f>鑽量!$I$6:$I$10001</c:f>
              <c:numCache>
                <c:formatCode>[Color50]\+0;[Red]\-0;0</c:formatCode>
                <c:ptCount val="9996"/>
                <c:pt idx="0">
                  <c:v>0</c:v>
                </c:pt>
                <c:pt idx="1">
                  <c:v>5</c:v>
                </c:pt>
                <c:pt idx="2">
                  <c:v>-40</c:v>
                </c:pt>
                <c:pt idx="3">
                  <c:v>-240</c:v>
                </c:pt>
                <c:pt idx="4">
                  <c:v>-130</c:v>
                </c:pt>
                <c:pt idx="5">
                  <c:v>-370</c:v>
                </c:pt>
                <c:pt idx="6">
                  <c:v>500</c:v>
                </c:pt>
                <c:pt idx="7">
                  <c:v>40</c:v>
                </c:pt>
                <c:pt idx="8">
                  <c:v>3560</c:v>
                </c:pt>
                <c:pt idx="9">
                  <c:v>940</c:v>
                </c:pt>
                <c:pt idx="10">
                  <c:v>1020</c:v>
                </c:pt>
                <c:pt idx="11">
                  <c:v>580</c:v>
                </c:pt>
                <c:pt idx="12">
                  <c:v>65</c:v>
                </c:pt>
                <c:pt idx="13">
                  <c:v>-55</c:v>
                </c:pt>
                <c:pt idx="14">
                  <c:v>-75</c:v>
                </c:pt>
                <c:pt idx="15">
                  <c:v>-3930</c:v>
                </c:pt>
                <c:pt idx="16">
                  <c:v>2540</c:v>
                </c:pt>
                <c:pt idx="17">
                  <c:v>5045</c:v>
                </c:pt>
                <c:pt idx="18">
                  <c:v>-1310</c:v>
                </c:pt>
                <c:pt idx="19">
                  <c:v>130</c:v>
                </c:pt>
                <c:pt idx="20">
                  <c:v>1150</c:v>
                </c:pt>
                <c:pt idx="21">
                  <c:v>2170</c:v>
                </c:pt>
                <c:pt idx="22">
                  <c:v>-360</c:v>
                </c:pt>
                <c:pt idx="23">
                  <c:v>-255</c:v>
                </c:pt>
                <c:pt idx="24">
                  <c:v>-31815</c:v>
                </c:pt>
                <c:pt idx="25">
                  <c:v>940</c:v>
                </c:pt>
                <c:pt idx="26">
                  <c:v>-110</c:v>
                </c:pt>
                <c:pt idx="27">
                  <c:v>1430</c:v>
                </c:pt>
                <c:pt idx="28">
                  <c:v>-1260</c:v>
                </c:pt>
                <c:pt idx="29">
                  <c:v>435</c:v>
                </c:pt>
                <c:pt idx="30">
                  <c:v>780</c:v>
                </c:pt>
                <c:pt idx="31">
                  <c:v>2610</c:v>
                </c:pt>
                <c:pt idx="32">
                  <c:v>870</c:v>
                </c:pt>
                <c:pt idx="33">
                  <c:v>755</c:v>
                </c:pt>
                <c:pt idx="34">
                  <c:v>40</c:v>
                </c:pt>
                <c:pt idx="35">
                  <c:v>-51135</c:v>
                </c:pt>
                <c:pt idx="36">
                  <c:v>2295</c:v>
                </c:pt>
                <c:pt idx="37">
                  <c:v>895</c:v>
                </c:pt>
                <c:pt idx="38">
                  <c:v>80</c:v>
                </c:pt>
                <c:pt idx="39">
                  <c:v>490</c:v>
                </c:pt>
                <c:pt idx="40">
                  <c:v>3565</c:v>
                </c:pt>
                <c:pt idx="41">
                  <c:v>5700</c:v>
                </c:pt>
                <c:pt idx="42">
                  <c:v>1370</c:v>
                </c:pt>
                <c:pt idx="43">
                  <c:v>440</c:v>
                </c:pt>
                <c:pt idx="44">
                  <c:v>85</c:v>
                </c:pt>
                <c:pt idx="45">
                  <c:v>-1100</c:v>
                </c:pt>
                <c:pt idx="46">
                  <c:v>-1235</c:v>
                </c:pt>
                <c:pt idx="47">
                  <c:v>650</c:v>
                </c:pt>
                <c:pt idx="48">
                  <c:v>1675</c:v>
                </c:pt>
                <c:pt idx="49">
                  <c:v>4965</c:v>
                </c:pt>
                <c:pt idx="50">
                  <c:v>-13170</c:v>
                </c:pt>
                <c:pt idx="51">
                  <c:v>11335</c:v>
                </c:pt>
                <c:pt idx="52">
                  <c:v>6235</c:v>
                </c:pt>
                <c:pt idx="53">
                  <c:v>-31765</c:v>
                </c:pt>
                <c:pt idx="54">
                  <c:v>1775</c:v>
                </c:pt>
                <c:pt idx="55">
                  <c:v>650</c:v>
                </c:pt>
                <c:pt idx="56">
                  <c:v>1150</c:v>
                </c:pt>
                <c:pt idx="57">
                  <c:v>2665</c:v>
                </c:pt>
                <c:pt idx="58">
                  <c:v>-46180</c:v>
                </c:pt>
                <c:pt idx="59">
                  <c:v>1750</c:v>
                </c:pt>
                <c:pt idx="60">
                  <c:v>225</c:v>
                </c:pt>
                <c:pt idx="61">
                  <c:v>955</c:v>
                </c:pt>
                <c:pt idx="62">
                  <c:v>125</c:v>
                </c:pt>
                <c:pt idx="63">
                  <c:v>895</c:v>
                </c:pt>
                <c:pt idx="64">
                  <c:v>4740</c:v>
                </c:pt>
                <c:pt idx="65">
                  <c:v>165</c:v>
                </c:pt>
                <c:pt idx="66">
                  <c:v>-10105</c:v>
                </c:pt>
                <c:pt idx="67">
                  <c:v>1160</c:v>
                </c:pt>
                <c:pt idx="68">
                  <c:v>6930</c:v>
                </c:pt>
                <c:pt idx="69">
                  <c:v>120</c:v>
                </c:pt>
                <c:pt idx="70">
                  <c:v>-12895</c:v>
                </c:pt>
                <c:pt idx="71">
                  <c:v>665</c:v>
                </c:pt>
                <c:pt idx="72">
                  <c:v>270</c:v>
                </c:pt>
                <c:pt idx="73">
                  <c:v>145</c:v>
                </c:pt>
                <c:pt idx="74">
                  <c:v>-905</c:v>
                </c:pt>
                <c:pt idx="75">
                  <c:v>900</c:v>
                </c:pt>
                <c:pt idx="76">
                  <c:v>470</c:v>
                </c:pt>
                <c:pt idx="77">
                  <c:v>120</c:v>
                </c:pt>
                <c:pt idx="78">
                  <c:v>1150</c:v>
                </c:pt>
                <c:pt idx="79">
                  <c:v>770</c:v>
                </c:pt>
                <c:pt idx="80">
                  <c:v>110</c:v>
                </c:pt>
                <c:pt idx="81">
                  <c:v>475</c:v>
                </c:pt>
                <c:pt idx="82">
                  <c:v>140</c:v>
                </c:pt>
                <c:pt idx="83">
                  <c:v>380</c:v>
                </c:pt>
                <c:pt idx="84">
                  <c:v>2040</c:v>
                </c:pt>
                <c:pt idx="85">
                  <c:v>126825</c:v>
                </c:pt>
                <c:pt idx="86">
                  <c:v>-16130</c:v>
                </c:pt>
                <c:pt idx="87">
                  <c:v>5350</c:v>
                </c:pt>
                <c:pt idx="88">
                  <c:v>545</c:v>
                </c:pt>
                <c:pt idx="89">
                  <c:v>650</c:v>
                </c:pt>
                <c:pt idx="90">
                  <c:v>-14825</c:v>
                </c:pt>
                <c:pt idx="91">
                  <c:v>1826</c:v>
                </c:pt>
                <c:pt idx="92">
                  <c:v>675</c:v>
                </c:pt>
                <c:pt idx="93">
                  <c:v>525</c:v>
                </c:pt>
                <c:pt idx="94">
                  <c:v>-1235</c:v>
                </c:pt>
                <c:pt idx="95">
                  <c:v>-17535</c:v>
                </c:pt>
                <c:pt idx="96">
                  <c:v>56320</c:v>
                </c:pt>
                <c:pt idx="97">
                  <c:v>650</c:v>
                </c:pt>
                <c:pt idx="98">
                  <c:v>245</c:v>
                </c:pt>
                <c:pt idx="99">
                  <c:v>-210</c:v>
                </c:pt>
                <c:pt idx="100">
                  <c:v>175</c:v>
                </c:pt>
                <c:pt idx="101">
                  <c:v>255</c:v>
                </c:pt>
                <c:pt idx="102">
                  <c:v>1080</c:v>
                </c:pt>
                <c:pt idx="103">
                  <c:v>450</c:v>
                </c:pt>
                <c:pt idx="104">
                  <c:v>250</c:v>
                </c:pt>
                <c:pt idx="105">
                  <c:v>100</c:v>
                </c:pt>
                <c:pt idx="106">
                  <c:v>2125</c:v>
                </c:pt>
                <c:pt idx="107">
                  <c:v>-35920</c:v>
                </c:pt>
                <c:pt idx="108">
                  <c:v>1340</c:v>
                </c:pt>
                <c:pt idx="109">
                  <c:v>1110</c:v>
                </c:pt>
                <c:pt idx="110">
                  <c:v>2180</c:v>
                </c:pt>
                <c:pt idx="111">
                  <c:v>1990</c:v>
                </c:pt>
                <c:pt idx="112">
                  <c:v>1315</c:v>
                </c:pt>
                <c:pt idx="113">
                  <c:v>700</c:v>
                </c:pt>
                <c:pt idx="114">
                  <c:v>505</c:v>
                </c:pt>
                <c:pt idx="115">
                  <c:v>-125</c:v>
                </c:pt>
                <c:pt idx="116">
                  <c:v>1075</c:v>
                </c:pt>
                <c:pt idx="117">
                  <c:v>915</c:v>
                </c:pt>
                <c:pt idx="118">
                  <c:v>-15600</c:v>
                </c:pt>
                <c:pt idx="119">
                  <c:v>2230</c:v>
                </c:pt>
                <c:pt idx="120">
                  <c:v>475</c:v>
                </c:pt>
                <c:pt idx="121">
                  <c:v>-445</c:v>
                </c:pt>
                <c:pt idx="122">
                  <c:v>50</c:v>
                </c:pt>
                <c:pt idx="123">
                  <c:v>1130</c:v>
                </c:pt>
                <c:pt idx="124">
                  <c:v>1075</c:v>
                </c:pt>
                <c:pt idx="125">
                  <c:v>150</c:v>
                </c:pt>
                <c:pt idx="126">
                  <c:v>225</c:v>
                </c:pt>
                <c:pt idx="127">
                  <c:v>1550</c:v>
                </c:pt>
                <c:pt idx="128">
                  <c:v>-9630</c:v>
                </c:pt>
                <c:pt idx="129">
                  <c:v>110</c:v>
                </c:pt>
                <c:pt idx="130">
                  <c:v>390</c:v>
                </c:pt>
                <c:pt idx="131">
                  <c:v>8990</c:v>
                </c:pt>
                <c:pt idx="132">
                  <c:v>3500</c:v>
                </c:pt>
                <c:pt idx="133">
                  <c:v>-295</c:v>
                </c:pt>
                <c:pt idx="134">
                  <c:v>700</c:v>
                </c:pt>
                <c:pt idx="135">
                  <c:v>10725</c:v>
                </c:pt>
                <c:pt idx="136">
                  <c:v>1250</c:v>
                </c:pt>
                <c:pt idx="137">
                  <c:v>475</c:v>
                </c:pt>
                <c:pt idx="138">
                  <c:v>180</c:v>
                </c:pt>
                <c:pt idx="139">
                  <c:v>2920</c:v>
                </c:pt>
                <c:pt idx="140">
                  <c:v>-44435</c:v>
                </c:pt>
                <c:pt idx="141">
                  <c:v>-2415</c:v>
                </c:pt>
                <c:pt idx="142">
                  <c:v>575</c:v>
                </c:pt>
                <c:pt idx="143">
                  <c:v>150</c:v>
                </c:pt>
                <c:pt idx="144">
                  <c:v>150</c:v>
                </c:pt>
                <c:pt idx="145">
                  <c:v>74555</c:v>
                </c:pt>
                <c:pt idx="146">
                  <c:v>875</c:v>
                </c:pt>
                <c:pt idx="147">
                  <c:v>425</c:v>
                </c:pt>
                <c:pt idx="148">
                  <c:v>100</c:v>
                </c:pt>
                <c:pt idx="149">
                  <c:v>-350</c:v>
                </c:pt>
                <c:pt idx="150">
                  <c:v>1510</c:v>
                </c:pt>
                <c:pt idx="151">
                  <c:v>-46830</c:v>
                </c:pt>
                <c:pt idx="152">
                  <c:v>110</c:v>
                </c:pt>
                <c:pt idx="153">
                  <c:v>680</c:v>
                </c:pt>
                <c:pt idx="154">
                  <c:v>410</c:v>
                </c:pt>
                <c:pt idx="155">
                  <c:v>470</c:v>
                </c:pt>
                <c:pt idx="156">
                  <c:v>-360</c:v>
                </c:pt>
                <c:pt idx="157">
                  <c:v>110</c:v>
                </c:pt>
                <c:pt idx="158">
                  <c:v>110</c:v>
                </c:pt>
                <c:pt idx="159">
                  <c:v>2150</c:v>
                </c:pt>
                <c:pt idx="160">
                  <c:v>600</c:v>
                </c:pt>
                <c:pt idx="161">
                  <c:v>300</c:v>
                </c:pt>
                <c:pt idx="162">
                  <c:v>155</c:v>
                </c:pt>
                <c:pt idx="163">
                  <c:v>7485</c:v>
                </c:pt>
                <c:pt idx="164">
                  <c:v>-3915</c:v>
                </c:pt>
                <c:pt idx="165">
                  <c:v>-2750</c:v>
                </c:pt>
                <c:pt idx="166">
                  <c:v>7600</c:v>
                </c:pt>
                <c:pt idx="167">
                  <c:v>-4680</c:v>
                </c:pt>
                <c:pt idx="168">
                  <c:v>-2860</c:v>
                </c:pt>
                <c:pt idx="169">
                  <c:v>8230</c:v>
                </c:pt>
                <c:pt idx="170">
                  <c:v>-27710</c:v>
                </c:pt>
                <c:pt idx="171">
                  <c:v>-90</c:v>
                </c:pt>
                <c:pt idx="172">
                  <c:v>1000</c:v>
                </c:pt>
                <c:pt idx="173">
                  <c:v>-2460</c:v>
                </c:pt>
                <c:pt idx="174">
                  <c:v>2560</c:v>
                </c:pt>
                <c:pt idx="175">
                  <c:v>145</c:v>
                </c:pt>
                <c:pt idx="176">
                  <c:v>120</c:v>
                </c:pt>
                <c:pt idx="177">
                  <c:v>1000</c:v>
                </c:pt>
                <c:pt idx="178">
                  <c:v>-26430</c:v>
                </c:pt>
                <c:pt idx="179">
                  <c:v>3060</c:v>
                </c:pt>
                <c:pt idx="180">
                  <c:v>-3300</c:v>
                </c:pt>
                <c:pt idx="181">
                  <c:v>595</c:v>
                </c:pt>
                <c:pt idx="182">
                  <c:v>-4655</c:v>
                </c:pt>
                <c:pt idx="183">
                  <c:v>-720</c:v>
                </c:pt>
                <c:pt idx="184">
                  <c:v>100</c:v>
                </c:pt>
                <c:pt idx="185">
                  <c:v>-4400</c:v>
                </c:pt>
                <c:pt idx="186">
                  <c:v>-1320</c:v>
                </c:pt>
                <c:pt idx="187">
                  <c:v>-380</c:v>
                </c:pt>
                <c:pt idx="188">
                  <c:v>-4595</c:v>
                </c:pt>
                <c:pt idx="189">
                  <c:v>120</c:v>
                </c:pt>
                <c:pt idx="190">
                  <c:v>-4250</c:v>
                </c:pt>
                <c:pt idx="191">
                  <c:v>1285</c:v>
                </c:pt>
                <c:pt idx="192">
                  <c:v>-3605</c:v>
                </c:pt>
                <c:pt idx="193">
                  <c:v>-1080</c:v>
                </c:pt>
                <c:pt idx="194">
                  <c:v>320</c:v>
                </c:pt>
                <c:pt idx="195">
                  <c:v>165</c:v>
                </c:pt>
                <c:pt idx="196">
                  <c:v>-5400</c:v>
                </c:pt>
                <c:pt idx="197">
                  <c:v>430</c:v>
                </c:pt>
                <c:pt idx="198">
                  <c:v>-36530</c:v>
                </c:pt>
                <c:pt idx="199">
                  <c:v>410</c:v>
                </c:pt>
                <c:pt idx="200">
                  <c:v>130</c:v>
                </c:pt>
                <c:pt idx="201">
                  <c:v>925</c:v>
                </c:pt>
                <c:pt idx="202">
                  <c:v>460</c:v>
                </c:pt>
                <c:pt idx="203">
                  <c:v>50</c:v>
                </c:pt>
                <c:pt idx="204">
                  <c:v>2470</c:v>
                </c:pt>
                <c:pt idx="205">
                  <c:v>95</c:v>
                </c:pt>
                <c:pt idx="206">
                  <c:v>195</c:v>
                </c:pt>
                <c:pt idx="207">
                  <c:v>570</c:v>
                </c:pt>
                <c:pt idx="208">
                  <c:v>345</c:v>
                </c:pt>
                <c:pt idx="209">
                  <c:v>325</c:v>
                </c:pt>
                <c:pt idx="210">
                  <c:v>685</c:v>
                </c:pt>
                <c:pt idx="211">
                  <c:v>14690</c:v>
                </c:pt>
                <c:pt idx="212">
                  <c:v>18020</c:v>
                </c:pt>
                <c:pt idx="213">
                  <c:v>145</c:v>
                </c:pt>
                <c:pt idx="214">
                  <c:v>-33630</c:v>
                </c:pt>
                <c:pt idx="215">
                  <c:v>280</c:v>
                </c:pt>
                <c:pt idx="216">
                  <c:v>-1340</c:v>
                </c:pt>
                <c:pt idx="217">
                  <c:v>595</c:v>
                </c:pt>
                <c:pt idx="218">
                  <c:v>535</c:v>
                </c:pt>
                <c:pt idx="219">
                  <c:v>70</c:v>
                </c:pt>
                <c:pt idx="220">
                  <c:v>-17170</c:v>
                </c:pt>
                <c:pt idx="221">
                  <c:v>150</c:v>
                </c:pt>
                <c:pt idx="222">
                  <c:v>820</c:v>
                </c:pt>
                <c:pt idx="223">
                  <c:v>315</c:v>
                </c:pt>
                <c:pt idx="224">
                  <c:v>137800</c:v>
                </c:pt>
                <c:pt idx="225">
                  <c:v>70</c:v>
                </c:pt>
                <c:pt idx="226">
                  <c:v>-830</c:v>
                </c:pt>
                <c:pt idx="227">
                  <c:v>-630</c:v>
                </c:pt>
                <c:pt idx="228">
                  <c:v>440</c:v>
                </c:pt>
                <c:pt idx="229">
                  <c:v>65</c:v>
                </c:pt>
                <c:pt idx="230">
                  <c:v>-480</c:v>
                </c:pt>
                <c:pt idx="231">
                  <c:v>890</c:v>
                </c:pt>
                <c:pt idx="232">
                  <c:v>-330</c:v>
                </c:pt>
                <c:pt idx="233">
                  <c:v>-20845</c:v>
                </c:pt>
                <c:pt idx="234">
                  <c:v>395</c:v>
                </c:pt>
                <c:pt idx="235">
                  <c:v>280</c:v>
                </c:pt>
                <c:pt idx="236">
                  <c:v>995</c:v>
                </c:pt>
                <c:pt idx="237">
                  <c:v>150</c:v>
                </c:pt>
                <c:pt idx="238">
                  <c:v>320</c:v>
                </c:pt>
                <c:pt idx="239">
                  <c:v>170</c:v>
                </c:pt>
                <c:pt idx="240">
                  <c:v>145</c:v>
                </c:pt>
                <c:pt idx="241">
                  <c:v>445</c:v>
                </c:pt>
                <c:pt idx="242">
                  <c:v>595</c:v>
                </c:pt>
                <c:pt idx="243">
                  <c:v>-1300</c:v>
                </c:pt>
                <c:pt idx="244">
                  <c:v>195</c:v>
                </c:pt>
                <c:pt idx="245">
                  <c:v>370</c:v>
                </c:pt>
                <c:pt idx="246">
                  <c:v>350</c:v>
                </c:pt>
                <c:pt idx="247">
                  <c:v>-2440</c:v>
                </c:pt>
                <c:pt idx="248">
                  <c:v>-14925</c:v>
                </c:pt>
                <c:pt idx="249">
                  <c:v>30645</c:v>
                </c:pt>
                <c:pt idx="250">
                  <c:v>-37230</c:v>
                </c:pt>
                <c:pt idx="251">
                  <c:v>1300</c:v>
                </c:pt>
                <c:pt idx="252">
                  <c:v>590</c:v>
                </c:pt>
                <c:pt idx="253">
                  <c:v>470</c:v>
                </c:pt>
                <c:pt idx="254">
                  <c:v>120</c:v>
                </c:pt>
                <c:pt idx="255">
                  <c:v>470</c:v>
                </c:pt>
                <c:pt idx="256">
                  <c:v>1775</c:v>
                </c:pt>
                <c:pt idx="257">
                  <c:v>395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  <c:pt idx="261">
                  <c:v>70</c:v>
                </c:pt>
                <c:pt idx="262">
                  <c:v>1125</c:v>
                </c:pt>
                <c:pt idx="263">
                  <c:v>70</c:v>
                </c:pt>
                <c:pt idx="264">
                  <c:v>70</c:v>
                </c:pt>
                <c:pt idx="265">
                  <c:v>765</c:v>
                </c:pt>
                <c:pt idx="266">
                  <c:v>-20870</c:v>
                </c:pt>
                <c:pt idx="267">
                  <c:v>2250</c:v>
                </c:pt>
                <c:pt idx="268">
                  <c:v>420</c:v>
                </c:pt>
                <c:pt idx="269">
                  <c:v>450</c:v>
                </c:pt>
                <c:pt idx="270">
                  <c:v>1085</c:v>
                </c:pt>
                <c:pt idx="271">
                  <c:v>150</c:v>
                </c:pt>
                <c:pt idx="272">
                  <c:v>1070</c:v>
                </c:pt>
                <c:pt idx="273">
                  <c:v>130</c:v>
                </c:pt>
                <c:pt idx="274">
                  <c:v>335</c:v>
                </c:pt>
                <c:pt idx="275">
                  <c:v>105</c:v>
                </c:pt>
                <c:pt idx="276">
                  <c:v>1930</c:v>
                </c:pt>
                <c:pt idx="277">
                  <c:v>135</c:v>
                </c:pt>
                <c:pt idx="278">
                  <c:v>-195</c:v>
                </c:pt>
                <c:pt idx="279">
                  <c:v>350</c:v>
                </c:pt>
                <c:pt idx="280">
                  <c:v>-1770</c:v>
                </c:pt>
                <c:pt idx="281">
                  <c:v>-16830</c:v>
                </c:pt>
                <c:pt idx="282">
                  <c:v>250</c:v>
                </c:pt>
                <c:pt idx="283">
                  <c:v>-2910</c:v>
                </c:pt>
                <c:pt idx="284">
                  <c:v>29325</c:v>
                </c:pt>
                <c:pt idx="285">
                  <c:v>-4260</c:v>
                </c:pt>
                <c:pt idx="286">
                  <c:v>-5440</c:v>
                </c:pt>
                <c:pt idx="287">
                  <c:v>-24010</c:v>
                </c:pt>
                <c:pt idx="288">
                  <c:v>-22405</c:v>
                </c:pt>
                <c:pt idx="289">
                  <c:v>20825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76-44ED-B374-3CA4B00C8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  <c:pt idx="142">
                        <c:v>1905</c:v>
                      </c:pt>
                      <c:pt idx="143">
                        <c:v>2005</c:v>
                      </c:pt>
                      <c:pt idx="144">
                        <c:v>2105</c:v>
                      </c:pt>
                      <c:pt idx="145">
                        <c:v>2505</c:v>
                      </c:pt>
                      <c:pt idx="146">
                        <c:v>2805</c:v>
                      </c:pt>
                      <c:pt idx="147">
                        <c:v>3180</c:v>
                      </c:pt>
                      <c:pt idx="148">
                        <c:v>3230</c:v>
                      </c:pt>
                      <c:pt idx="149">
                        <c:v>3330</c:v>
                      </c:pt>
                      <c:pt idx="150">
                        <c:v>4210</c:v>
                      </c:pt>
                      <c:pt idx="151">
                        <c:v>610</c:v>
                      </c:pt>
                      <c:pt idx="152">
                        <c:v>670</c:v>
                      </c:pt>
                      <c:pt idx="153">
                        <c:v>1250</c:v>
                      </c:pt>
                      <c:pt idx="154">
                        <c:v>1610</c:v>
                      </c:pt>
                      <c:pt idx="155">
                        <c:v>2030</c:v>
                      </c:pt>
                      <c:pt idx="156">
                        <c:v>2090</c:v>
                      </c:pt>
                      <c:pt idx="157">
                        <c:v>2150</c:v>
                      </c:pt>
                      <c:pt idx="158">
                        <c:v>2210</c:v>
                      </c:pt>
                      <c:pt idx="159">
                        <c:v>3785</c:v>
                      </c:pt>
                      <c:pt idx="160">
                        <c:v>4335</c:v>
                      </c:pt>
                      <c:pt idx="161">
                        <c:v>4585</c:v>
                      </c:pt>
                      <c:pt idx="162">
                        <c:v>4760</c:v>
                      </c:pt>
                      <c:pt idx="163">
                        <c:v>6125</c:v>
                      </c:pt>
                      <c:pt idx="164">
                        <c:v>6510</c:v>
                      </c:pt>
                      <c:pt idx="165">
                        <c:v>3760</c:v>
                      </c:pt>
                      <c:pt idx="166">
                        <c:v>4410</c:v>
                      </c:pt>
                      <c:pt idx="167">
                        <c:v>100</c:v>
                      </c:pt>
                      <c:pt idx="168">
                        <c:v>10</c:v>
                      </c:pt>
                      <c:pt idx="169">
                        <c:v>210</c:v>
                      </c:pt>
                      <c:pt idx="170">
                        <c:v>920</c:v>
                      </c:pt>
                      <c:pt idx="171">
                        <c:v>830</c:v>
                      </c:pt>
                      <c:pt idx="172">
                        <c:v>1830</c:v>
                      </c:pt>
                      <c:pt idx="173">
                        <c:v>1150</c:v>
                      </c:pt>
                      <c:pt idx="174">
                        <c:v>3690</c:v>
                      </c:pt>
                      <c:pt idx="175">
                        <c:v>3815</c:v>
                      </c:pt>
                      <c:pt idx="176">
                        <c:v>3915</c:v>
                      </c:pt>
                      <c:pt idx="177">
                        <c:v>4915</c:v>
                      </c:pt>
                      <c:pt idx="178">
                        <c:v>3715</c:v>
                      </c:pt>
                      <c:pt idx="179">
                        <c:v>6175</c:v>
                      </c:pt>
                      <c:pt idx="180">
                        <c:v>2875</c:v>
                      </c:pt>
                      <c:pt idx="181">
                        <c:v>3450</c:v>
                      </c:pt>
                      <c:pt idx="182">
                        <c:v>25</c:v>
                      </c:pt>
                      <c:pt idx="183">
                        <c:v>25</c:v>
                      </c:pt>
                      <c:pt idx="184">
                        <c:v>125</c:v>
                      </c:pt>
                      <c:pt idx="185">
                        <c:v>185</c:v>
                      </c:pt>
                      <c:pt idx="186">
                        <c:v>5</c:v>
                      </c:pt>
                      <c:pt idx="187">
                        <c:v>105</c:v>
                      </c:pt>
                      <c:pt idx="188">
                        <c:v>130</c:v>
                      </c:pt>
                      <c:pt idx="189">
                        <c:v>230</c:v>
                      </c:pt>
                      <c:pt idx="190">
                        <c:v>330</c:v>
                      </c:pt>
                      <c:pt idx="191">
                        <c:v>1035</c:v>
                      </c:pt>
                      <c:pt idx="192">
                        <c:v>1060</c:v>
                      </c:pt>
                      <c:pt idx="193">
                        <c:v>10</c:v>
                      </c:pt>
                      <c:pt idx="194">
                        <c:v>280</c:v>
                      </c:pt>
                      <c:pt idx="195">
                        <c:v>425</c:v>
                      </c:pt>
                      <c:pt idx="196">
                        <c:v>5</c:v>
                      </c:pt>
                      <c:pt idx="197">
                        <c:v>415</c:v>
                      </c:pt>
                      <c:pt idx="198">
                        <c:v>415</c:v>
                      </c:pt>
                      <c:pt idx="199">
                        <c:v>775</c:v>
                      </c:pt>
                      <c:pt idx="200">
                        <c:v>905</c:v>
                      </c:pt>
                      <c:pt idx="201">
                        <c:v>1285</c:v>
                      </c:pt>
                      <c:pt idx="202">
                        <c:v>1745</c:v>
                      </c:pt>
                      <c:pt idx="203">
                        <c:v>1745</c:v>
                      </c:pt>
                      <c:pt idx="204">
                        <c:v>4195</c:v>
                      </c:pt>
                      <c:pt idx="205">
                        <c:v>4270</c:v>
                      </c:pt>
                      <c:pt idx="206">
                        <c:v>4445</c:v>
                      </c:pt>
                      <c:pt idx="207">
                        <c:v>4995</c:v>
                      </c:pt>
                      <c:pt idx="208">
                        <c:v>5320</c:v>
                      </c:pt>
                      <c:pt idx="209">
                        <c:v>5595</c:v>
                      </c:pt>
                      <c:pt idx="210">
                        <c:v>5785</c:v>
                      </c:pt>
                      <c:pt idx="211">
                        <c:v>7095</c:v>
                      </c:pt>
                      <c:pt idx="212">
                        <c:v>7145</c:v>
                      </c:pt>
                      <c:pt idx="213">
                        <c:v>7220</c:v>
                      </c:pt>
                      <c:pt idx="214">
                        <c:v>4820</c:v>
                      </c:pt>
                      <c:pt idx="215">
                        <c:v>5020</c:v>
                      </c:pt>
                      <c:pt idx="216">
                        <c:v>3660</c:v>
                      </c:pt>
                      <c:pt idx="217">
                        <c:v>3710</c:v>
                      </c:pt>
                      <c:pt idx="218">
                        <c:v>4225</c:v>
                      </c:pt>
                      <c:pt idx="219">
                        <c:v>4275</c:v>
                      </c:pt>
                      <c:pt idx="220">
                        <c:v>3885</c:v>
                      </c:pt>
                      <c:pt idx="221">
                        <c:v>3985</c:v>
                      </c:pt>
                      <c:pt idx="222">
                        <c:v>4785</c:v>
                      </c:pt>
                      <c:pt idx="223">
                        <c:v>4575</c:v>
                      </c:pt>
                      <c:pt idx="224">
                        <c:v>4575</c:v>
                      </c:pt>
                      <c:pt idx="225">
                        <c:v>4625</c:v>
                      </c:pt>
                      <c:pt idx="226">
                        <c:v>3775</c:v>
                      </c:pt>
                      <c:pt idx="227">
                        <c:v>3145</c:v>
                      </c:pt>
                      <c:pt idx="228">
                        <c:v>3565</c:v>
                      </c:pt>
                      <c:pt idx="229">
                        <c:v>3610</c:v>
                      </c:pt>
                      <c:pt idx="230">
                        <c:v>3130</c:v>
                      </c:pt>
                      <c:pt idx="231">
                        <c:v>3440</c:v>
                      </c:pt>
                      <c:pt idx="232">
                        <c:v>3090</c:v>
                      </c:pt>
                      <c:pt idx="233">
                        <c:v>225</c:v>
                      </c:pt>
                      <c:pt idx="234">
                        <c:v>75</c:v>
                      </c:pt>
                      <c:pt idx="235">
                        <c:v>835</c:v>
                      </c:pt>
                      <c:pt idx="236">
                        <c:v>1810</c:v>
                      </c:pt>
                      <c:pt idx="237">
                        <c:v>1910</c:v>
                      </c:pt>
                      <c:pt idx="238">
                        <c:v>2210</c:v>
                      </c:pt>
                      <c:pt idx="239">
                        <c:v>2360</c:v>
                      </c:pt>
                      <c:pt idx="240">
                        <c:v>2485</c:v>
                      </c:pt>
                      <c:pt idx="241">
                        <c:v>2910</c:v>
                      </c:pt>
                      <c:pt idx="242">
                        <c:v>2960</c:v>
                      </c:pt>
                      <c:pt idx="243">
                        <c:v>1610</c:v>
                      </c:pt>
                      <c:pt idx="244">
                        <c:v>1785</c:v>
                      </c:pt>
                      <c:pt idx="245">
                        <c:v>2135</c:v>
                      </c:pt>
                      <c:pt idx="246">
                        <c:v>2485</c:v>
                      </c:pt>
                      <c:pt idx="247">
                        <c:v>25</c:v>
                      </c:pt>
                      <c:pt idx="248">
                        <c:v>680</c:v>
                      </c:pt>
                      <c:pt idx="249">
                        <c:v>1330</c:v>
                      </c:pt>
                      <c:pt idx="250">
                        <c:v>130</c:v>
                      </c:pt>
                      <c:pt idx="251">
                        <c:v>855</c:v>
                      </c:pt>
                      <c:pt idx="252">
                        <c:v>1425</c:v>
                      </c:pt>
                      <c:pt idx="253">
                        <c:v>1875</c:v>
                      </c:pt>
                      <c:pt idx="254">
                        <c:v>1975</c:v>
                      </c:pt>
                      <c:pt idx="255">
                        <c:v>2425</c:v>
                      </c:pt>
                      <c:pt idx="256">
                        <c:v>4150</c:v>
                      </c:pt>
                      <c:pt idx="257">
                        <c:v>4525</c:v>
                      </c:pt>
                      <c:pt idx="258">
                        <c:v>4575</c:v>
                      </c:pt>
                      <c:pt idx="259">
                        <c:v>4625</c:v>
                      </c:pt>
                      <c:pt idx="260">
                        <c:v>4675</c:v>
                      </c:pt>
                      <c:pt idx="261">
                        <c:v>4725</c:v>
                      </c:pt>
                      <c:pt idx="262">
                        <c:v>4775</c:v>
                      </c:pt>
                      <c:pt idx="263">
                        <c:v>4825</c:v>
                      </c:pt>
                      <c:pt idx="264">
                        <c:v>4875</c:v>
                      </c:pt>
                      <c:pt idx="265">
                        <c:v>5620</c:v>
                      </c:pt>
                      <c:pt idx="266">
                        <c:v>5630</c:v>
                      </c:pt>
                      <c:pt idx="267">
                        <c:v>7860</c:v>
                      </c:pt>
                      <c:pt idx="268">
                        <c:v>8230</c:v>
                      </c:pt>
                      <c:pt idx="269">
                        <c:v>8660</c:v>
                      </c:pt>
                      <c:pt idx="270">
                        <c:v>9200</c:v>
                      </c:pt>
                      <c:pt idx="271">
                        <c:v>9330</c:v>
                      </c:pt>
                      <c:pt idx="272">
                        <c:v>10380</c:v>
                      </c:pt>
                      <c:pt idx="273">
                        <c:v>10490</c:v>
                      </c:pt>
                      <c:pt idx="274">
                        <c:v>10775</c:v>
                      </c:pt>
                      <c:pt idx="275">
                        <c:v>10860</c:v>
                      </c:pt>
                      <c:pt idx="276">
                        <c:v>12770</c:v>
                      </c:pt>
                      <c:pt idx="277">
                        <c:v>12885</c:v>
                      </c:pt>
                      <c:pt idx="278">
                        <c:v>12145</c:v>
                      </c:pt>
                      <c:pt idx="279">
                        <c:v>12495</c:v>
                      </c:pt>
                      <c:pt idx="280">
                        <c:v>10725</c:v>
                      </c:pt>
                      <c:pt idx="281">
                        <c:v>9525</c:v>
                      </c:pt>
                      <c:pt idx="282">
                        <c:v>9725</c:v>
                      </c:pt>
                      <c:pt idx="283">
                        <c:v>6815</c:v>
                      </c:pt>
                      <c:pt idx="284">
                        <c:v>6965</c:v>
                      </c:pt>
                      <c:pt idx="285">
                        <c:v>2705</c:v>
                      </c:pt>
                      <c:pt idx="286">
                        <c:v>1505</c:v>
                      </c:pt>
                      <c:pt idx="287">
                        <c:v>1505</c:v>
                      </c:pt>
                      <c:pt idx="288">
                        <c:v>1880</c:v>
                      </c:pt>
                      <c:pt idx="289">
                        <c:v>1880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0176-44ED-B374-3CA4B00C8572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  <c:pt idx="142">
                        <c:v>99305</c:v>
                      </c:pt>
                      <c:pt idx="143">
                        <c:v>99355</c:v>
                      </c:pt>
                      <c:pt idx="144">
                        <c:v>99405</c:v>
                      </c:pt>
                      <c:pt idx="145">
                        <c:v>173560</c:v>
                      </c:pt>
                      <c:pt idx="146">
                        <c:v>174135</c:v>
                      </c:pt>
                      <c:pt idx="147">
                        <c:v>174185</c:v>
                      </c:pt>
                      <c:pt idx="148">
                        <c:v>174235</c:v>
                      </c:pt>
                      <c:pt idx="149">
                        <c:v>173785</c:v>
                      </c:pt>
                      <c:pt idx="150">
                        <c:v>174415</c:v>
                      </c:pt>
                      <c:pt idx="151">
                        <c:v>131185</c:v>
                      </c:pt>
                      <c:pt idx="152">
                        <c:v>131235</c:v>
                      </c:pt>
                      <c:pt idx="153">
                        <c:v>131335</c:v>
                      </c:pt>
                      <c:pt idx="154">
                        <c:v>131385</c:v>
                      </c:pt>
                      <c:pt idx="155">
                        <c:v>131435</c:v>
                      </c:pt>
                      <c:pt idx="156">
                        <c:v>131015</c:v>
                      </c:pt>
                      <c:pt idx="157">
                        <c:v>131065</c:v>
                      </c:pt>
                      <c:pt idx="158">
                        <c:v>131115</c:v>
                      </c:pt>
                      <c:pt idx="159">
                        <c:v>131690</c:v>
                      </c:pt>
                      <c:pt idx="160">
                        <c:v>131740</c:v>
                      </c:pt>
                      <c:pt idx="161">
                        <c:v>131790</c:v>
                      </c:pt>
                      <c:pt idx="162">
                        <c:v>131770</c:v>
                      </c:pt>
                      <c:pt idx="163">
                        <c:v>137890</c:v>
                      </c:pt>
                      <c:pt idx="164">
                        <c:v>133590</c:v>
                      </c:pt>
                      <c:pt idx="165">
                        <c:v>133590</c:v>
                      </c:pt>
                      <c:pt idx="166">
                        <c:v>140540</c:v>
                      </c:pt>
                      <c:pt idx="167">
                        <c:v>140170</c:v>
                      </c:pt>
                      <c:pt idx="168">
                        <c:v>137400</c:v>
                      </c:pt>
                      <c:pt idx="169">
                        <c:v>145430</c:v>
                      </c:pt>
                      <c:pt idx="170">
                        <c:v>117010</c:v>
                      </c:pt>
                      <c:pt idx="171">
                        <c:v>117010</c:v>
                      </c:pt>
                      <c:pt idx="172">
                        <c:v>117010</c:v>
                      </c:pt>
                      <c:pt idx="173">
                        <c:v>115230</c:v>
                      </c:pt>
                      <c:pt idx="174">
                        <c:v>115250</c:v>
                      </c:pt>
                      <c:pt idx="175">
                        <c:v>115270</c:v>
                      </c:pt>
                      <c:pt idx="176">
                        <c:v>115290</c:v>
                      </c:pt>
                      <c:pt idx="177">
                        <c:v>115290</c:v>
                      </c:pt>
                      <c:pt idx="178">
                        <c:v>90060</c:v>
                      </c:pt>
                      <c:pt idx="179">
                        <c:v>90660</c:v>
                      </c:pt>
                      <c:pt idx="180">
                        <c:v>90660</c:v>
                      </c:pt>
                      <c:pt idx="181">
                        <c:v>90680</c:v>
                      </c:pt>
                      <c:pt idx="182">
                        <c:v>89450</c:v>
                      </c:pt>
                      <c:pt idx="183">
                        <c:v>88730</c:v>
                      </c:pt>
                      <c:pt idx="184">
                        <c:v>88730</c:v>
                      </c:pt>
                      <c:pt idx="185">
                        <c:v>84270</c:v>
                      </c:pt>
                      <c:pt idx="186">
                        <c:v>83130</c:v>
                      </c:pt>
                      <c:pt idx="187">
                        <c:v>82650</c:v>
                      </c:pt>
                      <c:pt idx="188">
                        <c:v>78030</c:v>
                      </c:pt>
                      <c:pt idx="189">
                        <c:v>78050</c:v>
                      </c:pt>
                      <c:pt idx="190">
                        <c:v>73700</c:v>
                      </c:pt>
                      <c:pt idx="191">
                        <c:v>74280</c:v>
                      </c:pt>
                      <c:pt idx="192">
                        <c:v>70650</c:v>
                      </c:pt>
                      <c:pt idx="193">
                        <c:v>70620</c:v>
                      </c:pt>
                      <c:pt idx="194">
                        <c:v>70670</c:v>
                      </c:pt>
                      <c:pt idx="195">
                        <c:v>70690</c:v>
                      </c:pt>
                      <c:pt idx="196">
                        <c:v>65710</c:v>
                      </c:pt>
                      <c:pt idx="197">
                        <c:v>65730</c:v>
                      </c:pt>
                      <c:pt idx="198">
                        <c:v>29200</c:v>
                      </c:pt>
                      <c:pt idx="199">
                        <c:v>29250</c:v>
                      </c:pt>
                      <c:pt idx="200">
                        <c:v>29250</c:v>
                      </c:pt>
                      <c:pt idx="201">
                        <c:v>29795</c:v>
                      </c:pt>
                      <c:pt idx="202">
                        <c:v>29795</c:v>
                      </c:pt>
                      <c:pt idx="203">
                        <c:v>29845</c:v>
                      </c:pt>
                      <c:pt idx="204">
                        <c:v>29865</c:v>
                      </c:pt>
                      <c:pt idx="205">
                        <c:v>29885</c:v>
                      </c:pt>
                      <c:pt idx="206">
                        <c:v>29905</c:v>
                      </c:pt>
                      <c:pt idx="207">
                        <c:v>29925</c:v>
                      </c:pt>
                      <c:pt idx="208">
                        <c:v>29945</c:v>
                      </c:pt>
                      <c:pt idx="209">
                        <c:v>29995</c:v>
                      </c:pt>
                      <c:pt idx="210">
                        <c:v>30490</c:v>
                      </c:pt>
                      <c:pt idx="211">
                        <c:v>43870</c:v>
                      </c:pt>
                      <c:pt idx="212">
                        <c:v>61840</c:v>
                      </c:pt>
                      <c:pt idx="213">
                        <c:v>61910</c:v>
                      </c:pt>
                      <c:pt idx="214">
                        <c:v>30680</c:v>
                      </c:pt>
                      <c:pt idx="215">
                        <c:v>30760</c:v>
                      </c:pt>
                      <c:pt idx="216">
                        <c:v>30780</c:v>
                      </c:pt>
                      <c:pt idx="217">
                        <c:v>31325</c:v>
                      </c:pt>
                      <c:pt idx="218">
                        <c:v>31345</c:v>
                      </c:pt>
                      <c:pt idx="219">
                        <c:v>31365</c:v>
                      </c:pt>
                      <c:pt idx="220">
                        <c:v>14585</c:v>
                      </c:pt>
                      <c:pt idx="221">
                        <c:v>14635</c:v>
                      </c:pt>
                      <c:pt idx="222">
                        <c:v>14655</c:v>
                      </c:pt>
                      <c:pt idx="223">
                        <c:v>15180</c:v>
                      </c:pt>
                      <c:pt idx="224">
                        <c:v>152980</c:v>
                      </c:pt>
                      <c:pt idx="225">
                        <c:v>153000</c:v>
                      </c:pt>
                      <c:pt idx="226">
                        <c:v>153020</c:v>
                      </c:pt>
                      <c:pt idx="227">
                        <c:v>153020</c:v>
                      </c:pt>
                      <c:pt idx="228">
                        <c:v>153040</c:v>
                      </c:pt>
                      <c:pt idx="229">
                        <c:v>153060</c:v>
                      </c:pt>
                      <c:pt idx="230">
                        <c:v>153060</c:v>
                      </c:pt>
                      <c:pt idx="231">
                        <c:v>153640</c:v>
                      </c:pt>
                      <c:pt idx="232">
                        <c:v>153660</c:v>
                      </c:pt>
                      <c:pt idx="233">
                        <c:v>135680</c:v>
                      </c:pt>
                      <c:pt idx="234">
                        <c:v>136225</c:v>
                      </c:pt>
                      <c:pt idx="235">
                        <c:v>135745</c:v>
                      </c:pt>
                      <c:pt idx="236">
                        <c:v>135765</c:v>
                      </c:pt>
                      <c:pt idx="237">
                        <c:v>135815</c:v>
                      </c:pt>
                      <c:pt idx="238">
                        <c:v>135835</c:v>
                      </c:pt>
                      <c:pt idx="239">
                        <c:v>135855</c:v>
                      </c:pt>
                      <c:pt idx="240">
                        <c:v>135875</c:v>
                      </c:pt>
                      <c:pt idx="241">
                        <c:v>135895</c:v>
                      </c:pt>
                      <c:pt idx="242">
                        <c:v>136440</c:v>
                      </c:pt>
                      <c:pt idx="243">
                        <c:v>136490</c:v>
                      </c:pt>
                      <c:pt idx="244">
                        <c:v>136510</c:v>
                      </c:pt>
                      <c:pt idx="245">
                        <c:v>136530</c:v>
                      </c:pt>
                      <c:pt idx="246">
                        <c:v>136530</c:v>
                      </c:pt>
                      <c:pt idx="247">
                        <c:v>136550</c:v>
                      </c:pt>
                      <c:pt idx="248">
                        <c:v>120970</c:v>
                      </c:pt>
                      <c:pt idx="249">
                        <c:v>150965</c:v>
                      </c:pt>
                      <c:pt idx="250">
                        <c:v>114935</c:v>
                      </c:pt>
                      <c:pt idx="251">
                        <c:v>115510</c:v>
                      </c:pt>
                      <c:pt idx="252">
                        <c:v>115530</c:v>
                      </c:pt>
                      <c:pt idx="253">
                        <c:v>115550</c:v>
                      </c:pt>
                      <c:pt idx="254">
                        <c:v>115570</c:v>
                      </c:pt>
                      <c:pt idx="255">
                        <c:v>115590</c:v>
                      </c:pt>
                      <c:pt idx="256">
                        <c:v>115640</c:v>
                      </c:pt>
                      <c:pt idx="257">
                        <c:v>115660</c:v>
                      </c:pt>
                      <c:pt idx="258">
                        <c:v>115680</c:v>
                      </c:pt>
                      <c:pt idx="259">
                        <c:v>115700</c:v>
                      </c:pt>
                      <c:pt idx="260">
                        <c:v>115720</c:v>
                      </c:pt>
                      <c:pt idx="261">
                        <c:v>115740</c:v>
                      </c:pt>
                      <c:pt idx="262">
                        <c:v>116815</c:v>
                      </c:pt>
                      <c:pt idx="263">
                        <c:v>116835</c:v>
                      </c:pt>
                      <c:pt idx="264">
                        <c:v>116855</c:v>
                      </c:pt>
                      <c:pt idx="265">
                        <c:v>116875</c:v>
                      </c:pt>
                      <c:pt idx="266">
                        <c:v>95995</c:v>
                      </c:pt>
                      <c:pt idx="267">
                        <c:v>96015</c:v>
                      </c:pt>
                      <c:pt idx="268">
                        <c:v>96065</c:v>
                      </c:pt>
                      <c:pt idx="269">
                        <c:v>96085</c:v>
                      </c:pt>
                      <c:pt idx="270">
                        <c:v>96630</c:v>
                      </c:pt>
                      <c:pt idx="271">
                        <c:v>96650</c:v>
                      </c:pt>
                      <c:pt idx="272">
                        <c:v>96670</c:v>
                      </c:pt>
                      <c:pt idx="273">
                        <c:v>96690</c:v>
                      </c:pt>
                      <c:pt idx="274">
                        <c:v>96740</c:v>
                      </c:pt>
                      <c:pt idx="275">
                        <c:v>96760</c:v>
                      </c:pt>
                      <c:pt idx="276">
                        <c:v>96780</c:v>
                      </c:pt>
                      <c:pt idx="277">
                        <c:v>96800</c:v>
                      </c:pt>
                      <c:pt idx="278">
                        <c:v>97345</c:v>
                      </c:pt>
                      <c:pt idx="279">
                        <c:v>97345</c:v>
                      </c:pt>
                      <c:pt idx="280">
                        <c:v>97345</c:v>
                      </c:pt>
                      <c:pt idx="281">
                        <c:v>81715</c:v>
                      </c:pt>
                      <c:pt idx="282">
                        <c:v>81765</c:v>
                      </c:pt>
                      <c:pt idx="283">
                        <c:v>81765</c:v>
                      </c:pt>
                      <c:pt idx="284">
                        <c:v>110940</c:v>
                      </c:pt>
                      <c:pt idx="285">
                        <c:v>110940</c:v>
                      </c:pt>
                      <c:pt idx="286">
                        <c:v>110960</c:v>
                      </c:pt>
                      <c:pt idx="287">
                        <c:v>88130</c:v>
                      </c:pt>
                      <c:pt idx="288">
                        <c:v>88180</c:v>
                      </c:pt>
                      <c:pt idx="289">
                        <c:v>108580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176-44ED-B374-3CA4B00C8572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  <c:pt idx="142">
                        <c:v>101210</c:v>
                      </c:pt>
                      <c:pt idx="143">
                        <c:v>101360</c:v>
                      </c:pt>
                      <c:pt idx="144">
                        <c:v>101510</c:v>
                      </c:pt>
                      <c:pt idx="145">
                        <c:v>176065</c:v>
                      </c:pt>
                      <c:pt idx="146">
                        <c:v>176940</c:v>
                      </c:pt>
                      <c:pt idx="147">
                        <c:v>177365</c:v>
                      </c:pt>
                      <c:pt idx="148">
                        <c:v>177465</c:v>
                      </c:pt>
                      <c:pt idx="149">
                        <c:v>177115</c:v>
                      </c:pt>
                      <c:pt idx="150">
                        <c:v>178625</c:v>
                      </c:pt>
                      <c:pt idx="151">
                        <c:v>131795</c:v>
                      </c:pt>
                      <c:pt idx="152">
                        <c:v>131905</c:v>
                      </c:pt>
                      <c:pt idx="153">
                        <c:v>132585</c:v>
                      </c:pt>
                      <c:pt idx="154">
                        <c:v>132995</c:v>
                      </c:pt>
                      <c:pt idx="155">
                        <c:v>133465</c:v>
                      </c:pt>
                      <c:pt idx="156">
                        <c:v>133105</c:v>
                      </c:pt>
                      <c:pt idx="157">
                        <c:v>133215</c:v>
                      </c:pt>
                      <c:pt idx="158">
                        <c:v>133325</c:v>
                      </c:pt>
                      <c:pt idx="159">
                        <c:v>135475</c:v>
                      </c:pt>
                      <c:pt idx="160">
                        <c:v>136075</c:v>
                      </c:pt>
                      <c:pt idx="161">
                        <c:v>136375</c:v>
                      </c:pt>
                      <c:pt idx="162">
                        <c:v>136530</c:v>
                      </c:pt>
                      <c:pt idx="163">
                        <c:v>144015</c:v>
                      </c:pt>
                      <c:pt idx="164">
                        <c:v>140100</c:v>
                      </c:pt>
                      <c:pt idx="165">
                        <c:v>137350</c:v>
                      </c:pt>
                      <c:pt idx="166">
                        <c:v>144950</c:v>
                      </c:pt>
                      <c:pt idx="167">
                        <c:v>140270</c:v>
                      </c:pt>
                      <c:pt idx="168">
                        <c:v>137410</c:v>
                      </c:pt>
                      <c:pt idx="169">
                        <c:v>145640</c:v>
                      </c:pt>
                      <c:pt idx="170">
                        <c:v>117930</c:v>
                      </c:pt>
                      <c:pt idx="171">
                        <c:v>117840</c:v>
                      </c:pt>
                      <c:pt idx="172">
                        <c:v>118840</c:v>
                      </c:pt>
                      <c:pt idx="173">
                        <c:v>116380</c:v>
                      </c:pt>
                      <c:pt idx="174">
                        <c:v>118940</c:v>
                      </c:pt>
                      <c:pt idx="175">
                        <c:v>119085</c:v>
                      </c:pt>
                      <c:pt idx="176">
                        <c:v>119205</c:v>
                      </c:pt>
                      <c:pt idx="177">
                        <c:v>120205</c:v>
                      </c:pt>
                      <c:pt idx="178">
                        <c:v>93775</c:v>
                      </c:pt>
                      <c:pt idx="179">
                        <c:v>96835</c:v>
                      </c:pt>
                      <c:pt idx="180">
                        <c:v>93535</c:v>
                      </c:pt>
                      <c:pt idx="181">
                        <c:v>94130</c:v>
                      </c:pt>
                      <c:pt idx="182">
                        <c:v>89475</c:v>
                      </c:pt>
                      <c:pt idx="183">
                        <c:v>88755</c:v>
                      </c:pt>
                      <c:pt idx="184">
                        <c:v>88855</c:v>
                      </c:pt>
                      <c:pt idx="185">
                        <c:v>84455</c:v>
                      </c:pt>
                      <c:pt idx="186">
                        <c:v>83135</c:v>
                      </c:pt>
                      <c:pt idx="187">
                        <c:v>82755</c:v>
                      </c:pt>
                      <c:pt idx="188">
                        <c:v>78160</c:v>
                      </c:pt>
                      <c:pt idx="189">
                        <c:v>78280</c:v>
                      </c:pt>
                      <c:pt idx="190">
                        <c:v>74030</c:v>
                      </c:pt>
                      <c:pt idx="191">
                        <c:v>75315</c:v>
                      </c:pt>
                      <c:pt idx="192">
                        <c:v>71710</c:v>
                      </c:pt>
                      <c:pt idx="193">
                        <c:v>70630</c:v>
                      </c:pt>
                      <c:pt idx="194">
                        <c:v>70950</c:v>
                      </c:pt>
                      <c:pt idx="195">
                        <c:v>71115</c:v>
                      </c:pt>
                      <c:pt idx="196">
                        <c:v>65715</c:v>
                      </c:pt>
                      <c:pt idx="197">
                        <c:v>66145</c:v>
                      </c:pt>
                      <c:pt idx="198">
                        <c:v>29615</c:v>
                      </c:pt>
                      <c:pt idx="199">
                        <c:v>30025</c:v>
                      </c:pt>
                      <c:pt idx="200">
                        <c:v>30155</c:v>
                      </c:pt>
                      <c:pt idx="201">
                        <c:v>31080</c:v>
                      </c:pt>
                      <c:pt idx="202">
                        <c:v>31540</c:v>
                      </c:pt>
                      <c:pt idx="203">
                        <c:v>31590</c:v>
                      </c:pt>
                      <c:pt idx="204">
                        <c:v>34060</c:v>
                      </c:pt>
                      <c:pt idx="205">
                        <c:v>34155</c:v>
                      </c:pt>
                      <c:pt idx="206">
                        <c:v>34350</c:v>
                      </c:pt>
                      <c:pt idx="207">
                        <c:v>34920</c:v>
                      </c:pt>
                      <c:pt idx="208">
                        <c:v>35265</c:v>
                      </c:pt>
                      <c:pt idx="209">
                        <c:v>35590</c:v>
                      </c:pt>
                      <c:pt idx="210">
                        <c:v>36275</c:v>
                      </c:pt>
                      <c:pt idx="211">
                        <c:v>50965</c:v>
                      </c:pt>
                      <c:pt idx="212">
                        <c:v>68985</c:v>
                      </c:pt>
                      <c:pt idx="213">
                        <c:v>69130</c:v>
                      </c:pt>
                      <c:pt idx="214">
                        <c:v>35500</c:v>
                      </c:pt>
                      <c:pt idx="215">
                        <c:v>35780</c:v>
                      </c:pt>
                      <c:pt idx="216">
                        <c:v>34440</c:v>
                      </c:pt>
                      <c:pt idx="217">
                        <c:v>35035</c:v>
                      </c:pt>
                      <c:pt idx="218">
                        <c:v>35570</c:v>
                      </c:pt>
                      <c:pt idx="219">
                        <c:v>35640</c:v>
                      </c:pt>
                      <c:pt idx="220">
                        <c:v>18470</c:v>
                      </c:pt>
                      <c:pt idx="221">
                        <c:v>18620</c:v>
                      </c:pt>
                      <c:pt idx="222">
                        <c:v>19440</c:v>
                      </c:pt>
                      <c:pt idx="223">
                        <c:v>19755</c:v>
                      </c:pt>
                      <c:pt idx="224">
                        <c:v>157555</c:v>
                      </c:pt>
                      <c:pt idx="225">
                        <c:v>157625</c:v>
                      </c:pt>
                      <c:pt idx="226">
                        <c:v>156795</c:v>
                      </c:pt>
                      <c:pt idx="227">
                        <c:v>156165</c:v>
                      </c:pt>
                      <c:pt idx="228">
                        <c:v>156605</c:v>
                      </c:pt>
                      <c:pt idx="229">
                        <c:v>156670</c:v>
                      </c:pt>
                      <c:pt idx="230">
                        <c:v>156190</c:v>
                      </c:pt>
                      <c:pt idx="231">
                        <c:v>157080</c:v>
                      </c:pt>
                      <c:pt idx="232">
                        <c:v>156750</c:v>
                      </c:pt>
                      <c:pt idx="233">
                        <c:v>135905</c:v>
                      </c:pt>
                      <c:pt idx="234">
                        <c:v>136300</c:v>
                      </c:pt>
                      <c:pt idx="235">
                        <c:v>136580</c:v>
                      </c:pt>
                      <c:pt idx="236">
                        <c:v>137575</c:v>
                      </c:pt>
                      <c:pt idx="237">
                        <c:v>137725</c:v>
                      </c:pt>
                      <c:pt idx="238">
                        <c:v>138045</c:v>
                      </c:pt>
                      <c:pt idx="239">
                        <c:v>138215</c:v>
                      </c:pt>
                      <c:pt idx="240">
                        <c:v>138360</c:v>
                      </c:pt>
                      <c:pt idx="241">
                        <c:v>138805</c:v>
                      </c:pt>
                      <c:pt idx="242">
                        <c:v>139400</c:v>
                      </c:pt>
                      <c:pt idx="243">
                        <c:v>138100</c:v>
                      </c:pt>
                      <c:pt idx="244">
                        <c:v>138295</c:v>
                      </c:pt>
                      <c:pt idx="245">
                        <c:v>138665</c:v>
                      </c:pt>
                      <c:pt idx="246">
                        <c:v>139015</c:v>
                      </c:pt>
                      <c:pt idx="247">
                        <c:v>136575</c:v>
                      </c:pt>
                      <c:pt idx="248">
                        <c:v>121650</c:v>
                      </c:pt>
                      <c:pt idx="249">
                        <c:v>152295</c:v>
                      </c:pt>
                      <c:pt idx="250">
                        <c:v>115065</c:v>
                      </c:pt>
                      <c:pt idx="251">
                        <c:v>116365</c:v>
                      </c:pt>
                      <c:pt idx="252">
                        <c:v>116955</c:v>
                      </c:pt>
                      <c:pt idx="253">
                        <c:v>117425</c:v>
                      </c:pt>
                      <c:pt idx="254">
                        <c:v>117545</c:v>
                      </c:pt>
                      <c:pt idx="255">
                        <c:v>118015</c:v>
                      </c:pt>
                      <c:pt idx="256">
                        <c:v>119790</c:v>
                      </c:pt>
                      <c:pt idx="257">
                        <c:v>120185</c:v>
                      </c:pt>
                      <c:pt idx="258">
                        <c:v>120255</c:v>
                      </c:pt>
                      <c:pt idx="259">
                        <c:v>120325</c:v>
                      </c:pt>
                      <c:pt idx="260">
                        <c:v>120395</c:v>
                      </c:pt>
                      <c:pt idx="261">
                        <c:v>120465</c:v>
                      </c:pt>
                      <c:pt idx="262">
                        <c:v>121590</c:v>
                      </c:pt>
                      <c:pt idx="263">
                        <c:v>121660</c:v>
                      </c:pt>
                      <c:pt idx="264">
                        <c:v>121730</c:v>
                      </c:pt>
                      <c:pt idx="265">
                        <c:v>122495</c:v>
                      </c:pt>
                      <c:pt idx="266">
                        <c:v>101625</c:v>
                      </c:pt>
                      <c:pt idx="267">
                        <c:v>103875</c:v>
                      </c:pt>
                      <c:pt idx="268">
                        <c:v>104295</c:v>
                      </c:pt>
                      <c:pt idx="269">
                        <c:v>104745</c:v>
                      </c:pt>
                      <c:pt idx="270">
                        <c:v>105830</c:v>
                      </c:pt>
                      <c:pt idx="271">
                        <c:v>105980</c:v>
                      </c:pt>
                      <c:pt idx="272">
                        <c:v>107050</c:v>
                      </c:pt>
                      <c:pt idx="273">
                        <c:v>107180</c:v>
                      </c:pt>
                      <c:pt idx="274">
                        <c:v>107515</c:v>
                      </c:pt>
                      <c:pt idx="275">
                        <c:v>107620</c:v>
                      </c:pt>
                      <c:pt idx="276">
                        <c:v>109550</c:v>
                      </c:pt>
                      <c:pt idx="277">
                        <c:v>109685</c:v>
                      </c:pt>
                      <c:pt idx="278">
                        <c:v>109490</c:v>
                      </c:pt>
                      <c:pt idx="279">
                        <c:v>109840</c:v>
                      </c:pt>
                      <c:pt idx="280">
                        <c:v>108070</c:v>
                      </c:pt>
                      <c:pt idx="281">
                        <c:v>91240</c:v>
                      </c:pt>
                      <c:pt idx="282">
                        <c:v>91490</c:v>
                      </c:pt>
                      <c:pt idx="283">
                        <c:v>88580</c:v>
                      </c:pt>
                      <c:pt idx="284">
                        <c:v>117905</c:v>
                      </c:pt>
                      <c:pt idx="285">
                        <c:v>113645</c:v>
                      </c:pt>
                      <c:pt idx="286">
                        <c:v>112465</c:v>
                      </c:pt>
                      <c:pt idx="287">
                        <c:v>89635</c:v>
                      </c:pt>
                      <c:pt idx="288">
                        <c:v>90060</c:v>
                      </c:pt>
                      <c:pt idx="289">
                        <c:v>110460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176-44ED-B374-3CA4B00C8572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0"/>
          <c:tx>
            <c:v>抽卷月成長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抽卷!$A$2:$A$99999</c:f>
              <c:numCache>
                <c:formatCode>yyyy\-mm\-dd\ hh:mm</c:formatCode>
                <c:ptCount val="99998"/>
                <c:pt idx="0">
                  <c:v>44092.113194444442</c:v>
                </c:pt>
                <c:pt idx="1">
                  <c:v>44092.487500000003</c:v>
                </c:pt>
                <c:pt idx="2">
                  <c:v>44093.272916666669</c:v>
                </c:pt>
                <c:pt idx="3">
                  <c:v>44094.209027777775</c:v>
                </c:pt>
                <c:pt idx="4">
                  <c:v>44095.466666666667</c:v>
                </c:pt>
                <c:pt idx="5">
                  <c:v>44096.39166666667</c:v>
                </c:pt>
                <c:pt idx="6">
                  <c:v>44097.388888888891</c:v>
                </c:pt>
                <c:pt idx="7">
                  <c:v>44098.446527777778</c:v>
                </c:pt>
                <c:pt idx="8">
                  <c:v>44099.100694444445</c:v>
                </c:pt>
                <c:pt idx="9">
                  <c:v>44100.588194444441</c:v>
                </c:pt>
                <c:pt idx="10">
                  <c:v>44101.048611111109</c:v>
                </c:pt>
                <c:pt idx="11">
                  <c:v>44102.477777777778</c:v>
                </c:pt>
                <c:pt idx="12">
                  <c:v>44103.055555555555</c:v>
                </c:pt>
                <c:pt idx="13">
                  <c:v>44105.106249999997</c:v>
                </c:pt>
                <c:pt idx="14">
                  <c:v>44105.106249999997</c:v>
                </c:pt>
                <c:pt idx="15">
                  <c:v>44106.066666666666</c:v>
                </c:pt>
                <c:pt idx="16">
                  <c:v>44107.056944444441</c:v>
                </c:pt>
                <c:pt idx="17">
                  <c:v>44108.432638888888</c:v>
                </c:pt>
                <c:pt idx="18">
                  <c:v>44109.045138888891</c:v>
                </c:pt>
                <c:pt idx="19">
                  <c:v>44110.083333333336</c:v>
                </c:pt>
                <c:pt idx="20">
                  <c:v>44111.107638888891</c:v>
                </c:pt>
                <c:pt idx="21">
                  <c:v>44112.307638888888</c:v>
                </c:pt>
                <c:pt idx="22">
                  <c:v>44113.241666666669</c:v>
                </c:pt>
                <c:pt idx="23">
                  <c:v>44114.061805555553</c:v>
                </c:pt>
                <c:pt idx="24">
                  <c:v>44116.091666666667</c:v>
                </c:pt>
                <c:pt idx="25">
                  <c:v>44119.147222222222</c:v>
                </c:pt>
                <c:pt idx="26">
                  <c:v>44120.176388888889</c:v>
                </c:pt>
                <c:pt idx="27">
                  <c:v>44120.205555555556</c:v>
                </c:pt>
                <c:pt idx="28">
                  <c:v>44121.52847222222</c:v>
                </c:pt>
                <c:pt idx="29">
                  <c:v>44121.974305555559</c:v>
                </c:pt>
                <c:pt idx="30">
                  <c:v>44122.168055555558</c:v>
                </c:pt>
                <c:pt idx="31">
                  <c:v>44123.045138888891</c:v>
                </c:pt>
                <c:pt idx="32">
                  <c:v>44123.165277777778</c:v>
                </c:pt>
                <c:pt idx="33">
                  <c:v>44124.158333333333</c:v>
                </c:pt>
                <c:pt idx="34">
                  <c:v>44125.623611111114</c:v>
                </c:pt>
                <c:pt idx="35">
                  <c:v>44126.085416666669</c:v>
                </c:pt>
                <c:pt idx="36">
                  <c:v>44127.375694444447</c:v>
                </c:pt>
                <c:pt idx="37">
                  <c:v>44128.201388888891</c:v>
                </c:pt>
                <c:pt idx="38">
                  <c:v>44130.044444444444</c:v>
                </c:pt>
                <c:pt idx="39">
                  <c:v>44131.328472222223</c:v>
                </c:pt>
                <c:pt idx="40">
                  <c:v>44132.470833333333</c:v>
                </c:pt>
                <c:pt idx="41">
                  <c:v>44134.043055555558</c:v>
                </c:pt>
                <c:pt idx="42">
                  <c:v>44134.056250000001</c:v>
                </c:pt>
                <c:pt idx="43">
                  <c:v>44135.375</c:v>
                </c:pt>
                <c:pt idx="44">
                  <c:v>44136.131944444445</c:v>
                </c:pt>
                <c:pt idx="45">
                  <c:v>44137.363888888889</c:v>
                </c:pt>
                <c:pt idx="46">
                  <c:v>44138.12222222222</c:v>
                </c:pt>
                <c:pt idx="47">
                  <c:v>44139.001388888886</c:v>
                </c:pt>
                <c:pt idx="48">
                  <c:v>44140.142361111109</c:v>
                </c:pt>
                <c:pt idx="49">
                  <c:v>44141.668055555558</c:v>
                </c:pt>
                <c:pt idx="50">
                  <c:v>44142.020138888889</c:v>
                </c:pt>
                <c:pt idx="51">
                  <c:v>44143.212500000001</c:v>
                </c:pt>
                <c:pt idx="52">
                  <c:v>44144.271527777775</c:v>
                </c:pt>
                <c:pt idx="53">
                  <c:v>44145.065972222219</c:v>
                </c:pt>
                <c:pt idx="54">
                  <c:v>44146.801388888889</c:v>
                </c:pt>
                <c:pt idx="55">
                  <c:v>44149.261111111111</c:v>
                </c:pt>
                <c:pt idx="56">
                  <c:v>44149.62222222222</c:v>
                </c:pt>
                <c:pt idx="57">
                  <c:v>44150.203472222223</c:v>
                </c:pt>
                <c:pt idx="58">
                  <c:v>44151.444444444445</c:v>
                </c:pt>
                <c:pt idx="59">
                  <c:v>44152.21597222222</c:v>
                </c:pt>
                <c:pt idx="60">
                  <c:v>44154.629861111112</c:v>
                </c:pt>
                <c:pt idx="61">
                  <c:v>44155.32916666667</c:v>
                </c:pt>
                <c:pt idx="62">
                  <c:v>44156.618750000001</c:v>
                </c:pt>
                <c:pt idx="63">
                  <c:v>44157.438888888886</c:v>
                </c:pt>
                <c:pt idx="64">
                  <c:v>44158.166666666664</c:v>
                </c:pt>
                <c:pt idx="65">
                  <c:v>44159.003472222219</c:v>
                </c:pt>
                <c:pt idx="66">
                  <c:v>44160.904166666667</c:v>
                </c:pt>
                <c:pt idx="67">
                  <c:v>44161.140277777777</c:v>
                </c:pt>
                <c:pt idx="68">
                  <c:v>44161.900694444441</c:v>
                </c:pt>
                <c:pt idx="69">
                  <c:v>44162.552777777775</c:v>
                </c:pt>
                <c:pt idx="70">
                  <c:v>44163.303472222222</c:v>
                </c:pt>
                <c:pt idx="71">
                  <c:v>44164.107638888891</c:v>
                </c:pt>
                <c:pt idx="72">
                  <c:v>44165.041666666664</c:v>
                </c:pt>
                <c:pt idx="73">
                  <c:v>44165.736805555556</c:v>
                </c:pt>
                <c:pt idx="74">
                  <c:v>44166.293749999997</c:v>
                </c:pt>
                <c:pt idx="75">
                  <c:v>44167.293749999997</c:v>
                </c:pt>
                <c:pt idx="76">
                  <c:v>44168.175694444442</c:v>
                </c:pt>
                <c:pt idx="77">
                  <c:v>44169.175694444442</c:v>
                </c:pt>
                <c:pt idx="78">
                  <c:v>44170.036111111112</c:v>
                </c:pt>
                <c:pt idx="79">
                  <c:v>44171.594444444447</c:v>
                </c:pt>
                <c:pt idx="80">
                  <c:v>44172.018055555556</c:v>
                </c:pt>
                <c:pt idx="81">
                  <c:v>44173.915972222225</c:v>
                </c:pt>
                <c:pt idx="82">
                  <c:v>44174.231944444444</c:v>
                </c:pt>
                <c:pt idx="83">
                  <c:v>44175.32708333333</c:v>
                </c:pt>
                <c:pt idx="84">
                  <c:v>44176.415972222225</c:v>
                </c:pt>
                <c:pt idx="85">
                  <c:v>44177.791666666664</c:v>
                </c:pt>
                <c:pt idx="86">
                  <c:v>44178.615277777775</c:v>
                </c:pt>
                <c:pt idx="87">
                  <c:v>44179.063888888886</c:v>
                </c:pt>
                <c:pt idx="88">
                  <c:v>44180.186805555553</c:v>
                </c:pt>
                <c:pt idx="89">
                  <c:v>44181.272916666669</c:v>
                </c:pt>
                <c:pt idx="90">
                  <c:v>44182.364583333336</c:v>
                </c:pt>
                <c:pt idx="91">
                  <c:v>44183.550694444442</c:v>
                </c:pt>
                <c:pt idx="92">
                  <c:v>44184.211111111108</c:v>
                </c:pt>
                <c:pt idx="93">
                  <c:v>44185.538194444445</c:v>
                </c:pt>
                <c:pt idx="94">
                  <c:v>44186.543055555558</c:v>
                </c:pt>
                <c:pt idx="95">
                  <c:v>44187.379861111112</c:v>
                </c:pt>
                <c:pt idx="96">
                  <c:v>44188.379861111112</c:v>
                </c:pt>
                <c:pt idx="97">
                  <c:v>44189.761111111111</c:v>
                </c:pt>
                <c:pt idx="98">
                  <c:v>44190.749305555553</c:v>
                </c:pt>
                <c:pt idx="99">
                  <c:v>44191.968055555553</c:v>
                </c:pt>
                <c:pt idx="100">
                  <c:v>44192.60833333333</c:v>
                </c:pt>
                <c:pt idx="101">
                  <c:v>44193.425694444442</c:v>
                </c:pt>
                <c:pt idx="102">
                  <c:v>44194.430555555555</c:v>
                </c:pt>
                <c:pt idx="103">
                  <c:v>44196.004166666666</c:v>
                </c:pt>
                <c:pt idx="104">
                  <c:v>44196.076388888891</c:v>
                </c:pt>
                <c:pt idx="105">
                  <c:v>44196.243750000001</c:v>
                </c:pt>
              </c:numCache>
            </c:numRef>
          </c:xVal>
          <c:yVal>
            <c:numRef>
              <c:f>抽卷!$J$2:$J$99999</c:f>
              <c:numCache>
                <c:formatCode>[Color50]\+0;[Red]\-0;0</c:formatCode>
                <c:ptCount val="99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133</c:v>
                </c:pt>
                <c:pt idx="31">
                  <c:v>132</c:v>
                </c:pt>
                <c:pt idx="32">
                  <c:v>142</c:v>
                </c:pt>
                <c:pt idx="33">
                  <c:v>141</c:v>
                </c:pt>
                <c:pt idx="34">
                  <c:v>118</c:v>
                </c:pt>
                <c:pt idx="35">
                  <c:v>128</c:v>
                </c:pt>
                <c:pt idx="36">
                  <c:v>122</c:v>
                </c:pt>
                <c:pt idx="37">
                  <c:v>120</c:v>
                </c:pt>
                <c:pt idx="38">
                  <c:v>103</c:v>
                </c:pt>
                <c:pt idx="39">
                  <c:v>109</c:v>
                </c:pt>
                <c:pt idx="40">
                  <c:v>112</c:v>
                </c:pt>
                <c:pt idx="41">
                  <c:v>122</c:v>
                </c:pt>
                <c:pt idx="42">
                  <c:v>122</c:v>
                </c:pt>
                <c:pt idx="43">
                  <c:v>103</c:v>
                </c:pt>
                <c:pt idx="44">
                  <c:v>83</c:v>
                </c:pt>
                <c:pt idx="45">
                  <c:v>78</c:v>
                </c:pt>
                <c:pt idx="46">
                  <c:v>79</c:v>
                </c:pt>
                <c:pt idx="47">
                  <c:v>76</c:v>
                </c:pt>
                <c:pt idx="48">
                  <c:v>75</c:v>
                </c:pt>
                <c:pt idx="49">
                  <c:v>74</c:v>
                </c:pt>
                <c:pt idx="50">
                  <c:v>74</c:v>
                </c:pt>
                <c:pt idx="51">
                  <c:v>73</c:v>
                </c:pt>
                <c:pt idx="52">
                  <c:v>72</c:v>
                </c:pt>
                <c:pt idx="53">
                  <c:v>73</c:v>
                </c:pt>
                <c:pt idx="54">
                  <c:v>72</c:v>
                </c:pt>
                <c:pt idx="55">
                  <c:v>71</c:v>
                </c:pt>
                <c:pt idx="56">
                  <c:v>72</c:v>
                </c:pt>
                <c:pt idx="57">
                  <c:v>73</c:v>
                </c:pt>
                <c:pt idx="58">
                  <c:v>82</c:v>
                </c:pt>
                <c:pt idx="59">
                  <c:v>87</c:v>
                </c:pt>
                <c:pt idx="60">
                  <c:v>80</c:v>
                </c:pt>
                <c:pt idx="61">
                  <c:v>80</c:v>
                </c:pt>
                <c:pt idx="62">
                  <c:v>70</c:v>
                </c:pt>
                <c:pt idx="63">
                  <c:v>70</c:v>
                </c:pt>
                <c:pt idx="64">
                  <c:v>71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58</c:v>
                </c:pt>
                <c:pt idx="69">
                  <c:v>55</c:v>
                </c:pt>
                <c:pt idx="70">
                  <c:v>60</c:v>
                </c:pt>
                <c:pt idx="71">
                  <c:v>45</c:v>
                </c:pt>
                <c:pt idx="72">
                  <c:v>45</c:v>
                </c:pt>
                <c:pt idx="73">
                  <c:v>62</c:v>
                </c:pt>
                <c:pt idx="74">
                  <c:v>72</c:v>
                </c:pt>
                <c:pt idx="75">
                  <c:v>72</c:v>
                </c:pt>
                <c:pt idx="76">
                  <c:v>80</c:v>
                </c:pt>
                <c:pt idx="77">
                  <c:v>80</c:v>
                </c:pt>
                <c:pt idx="78">
                  <c:v>80</c:v>
                </c:pt>
                <c:pt idx="79">
                  <c:v>80</c:v>
                </c:pt>
                <c:pt idx="80">
                  <c:v>80</c:v>
                </c:pt>
                <c:pt idx="81">
                  <c:v>80</c:v>
                </c:pt>
                <c:pt idx="82">
                  <c:v>80</c:v>
                </c:pt>
                <c:pt idx="83">
                  <c:v>78</c:v>
                </c:pt>
                <c:pt idx="84">
                  <c:v>78</c:v>
                </c:pt>
                <c:pt idx="85">
                  <c:v>77</c:v>
                </c:pt>
                <c:pt idx="86">
                  <c:v>77</c:v>
                </c:pt>
                <c:pt idx="87">
                  <c:v>78</c:v>
                </c:pt>
                <c:pt idx="88">
                  <c:v>74</c:v>
                </c:pt>
                <c:pt idx="89">
                  <c:v>75</c:v>
                </c:pt>
                <c:pt idx="90">
                  <c:v>59</c:v>
                </c:pt>
                <c:pt idx="91">
                  <c:v>60</c:v>
                </c:pt>
                <c:pt idx="92">
                  <c:v>61</c:v>
                </c:pt>
                <c:pt idx="93">
                  <c:v>59</c:v>
                </c:pt>
                <c:pt idx="94">
                  <c:v>65</c:v>
                </c:pt>
                <c:pt idx="95">
                  <c:v>76</c:v>
                </c:pt>
                <c:pt idx="96">
                  <c:v>76</c:v>
                </c:pt>
                <c:pt idx="97">
                  <c:v>88</c:v>
                </c:pt>
                <c:pt idx="98">
                  <c:v>88</c:v>
                </c:pt>
                <c:pt idx="99">
                  <c:v>78</c:v>
                </c:pt>
                <c:pt idx="100">
                  <c:v>78</c:v>
                </c:pt>
                <c:pt idx="101">
                  <c:v>73</c:v>
                </c:pt>
                <c:pt idx="102">
                  <c:v>78</c:v>
                </c:pt>
                <c:pt idx="103">
                  <c:v>61</c:v>
                </c:pt>
                <c:pt idx="104">
                  <c:v>61</c:v>
                </c:pt>
                <c:pt idx="105">
                  <c:v>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11-49DB-B839-B65FFEE3C0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/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 pitchFamily="34" charset="0"/>
                <a:ea typeface="Microsoft JhengHei UI" panose="020B0604030504040204" pitchFamily="34" charset="-120"/>
                <a:cs typeface="+mn-cs"/>
              </a:defRPr>
            </a:pPr>
            <a:r>
              <a:rPr lang="zh-TW" b="0"/>
              <a:t>每月送抽量 </a:t>
            </a:r>
            <a:r>
              <a:rPr lang="en-US" b="0"/>
              <a:t>/</a:t>
            </a:r>
            <a:r>
              <a:rPr lang="zh-TW" b="0"/>
              <a:t> </a:t>
            </a:r>
            <a:r>
              <a:rPr lang="en-US" b="0"/>
              <a:t>Monthly Summoning Items Gain</a:t>
            </a:r>
            <a:br>
              <a:rPr lang="en-US" b="0"/>
            </a:br>
            <a:r>
              <a:rPr lang="zh-TW" altLang="en-US" sz="1100" b="0"/>
              <a:t>沒有 </a:t>
            </a:r>
            <a:r>
              <a:rPr lang="en-US" altLang="zh-TW" sz="1100" b="0"/>
              <a:t>2020/10/18 </a:t>
            </a:r>
            <a:r>
              <a:rPr lang="zh-TW" altLang="en-US" sz="1100" b="0"/>
              <a:t>前的抽卷資料 </a:t>
            </a:r>
            <a:r>
              <a:rPr lang="en-US" altLang="zh-TW" sz="1100" b="0"/>
              <a:t>/</a:t>
            </a:r>
            <a:r>
              <a:rPr lang="zh-TW" altLang="en-US" sz="1100" b="0"/>
              <a:t> </a:t>
            </a:r>
            <a:r>
              <a:rPr lang="en-US" altLang="zh-TW" sz="1100" b="0"/>
              <a:t>No data</a:t>
            </a:r>
            <a:r>
              <a:rPr lang="en-US" altLang="zh-TW" sz="1100" b="0" baseline="0"/>
              <a:t> for tickets before 2020/10/18</a:t>
            </a:r>
            <a:endParaRPr lang="en-US" b="0"/>
          </a:p>
        </c:rich>
      </c:tx>
      <c:layout>
        <c:manualLayout>
          <c:xMode val="edge"/>
          <c:yMode val="edge"/>
          <c:x val="0.24128966954409467"/>
          <c:y val="2.02185803659117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 pitchFamily="34" charset="0"/>
              <a:ea typeface="Microsoft JhengHei UI" panose="020B0604030504040204" pitchFamily="34" charset="-120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月送抽!$C$1</c:f>
              <c:strCache>
                <c:ptCount val="1"/>
                <c:pt idx="0">
                  <c:v>鑽 / Wyrmites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月送抽!$A$2:$A$302</c:f>
              <c:numCache>
                <c:formatCode>yyyy\-mm\-dd</c:formatCode>
                <c:ptCount val="301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</c:numCache>
            </c:numRef>
          </c:cat>
          <c:val>
            <c:numRef>
              <c:f>月送抽!$C$2:$C$302</c:f>
              <c:numCache>
                <c:formatCode>[Color50]\+0;[Red]\-0;0</c:formatCode>
                <c:ptCount val="301"/>
                <c:pt idx="0">
                  <c:v>209.45833333333334</c:v>
                </c:pt>
                <c:pt idx="1">
                  <c:v>213.20833333333334</c:v>
                </c:pt>
                <c:pt idx="2">
                  <c:v>219.66666666666666</c:v>
                </c:pt>
                <c:pt idx="3">
                  <c:v>258.41666666666669</c:v>
                </c:pt>
                <c:pt idx="4">
                  <c:v>269.45833333333331</c:v>
                </c:pt>
                <c:pt idx="5">
                  <c:v>263.625</c:v>
                </c:pt>
                <c:pt idx="6">
                  <c:v>252.375</c:v>
                </c:pt>
                <c:pt idx="7">
                  <c:v>251.75</c:v>
                </c:pt>
                <c:pt idx="8">
                  <c:v>252.58333333333334</c:v>
                </c:pt>
                <c:pt idx="9">
                  <c:v>194.45833333333334</c:v>
                </c:pt>
                <c:pt idx="10">
                  <c:v>194.45833333333334</c:v>
                </c:pt>
                <c:pt idx="11">
                  <c:v>208.33333333333334</c:v>
                </c:pt>
                <c:pt idx="12">
                  <c:v>205.5</c:v>
                </c:pt>
                <c:pt idx="13">
                  <c:v>205.5</c:v>
                </c:pt>
                <c:pt idx="14">
                  <c:v>194.04166666666666</c:v>
                </c:pt>
                <c:pt idx="15">
                  <c:v>206.125</c:v>
                </c:pt>
                <c:pt idx="16">
                  <c:v>206.125</c:v>
                </c:pt>
                <c:pt idx="17">
                  <c:v>202.875</c:v>
                </c:pt>
                <c:pt idx="18">
                  <c:v>206.70833333333334</c:v>
                </c:pt>
                <c:pt idx="19">
                  <c:v>206.70833333333334</c:v>
                </c:pt>
                <c:pt idx="20">
                  <c:v>206.70833333333334</c:v>
                </c:pt>
                <c:pt idx="21">
                  <c:v>208.16666666666666</c:v>
                </c:pt>
                <c:pt idx="22">
                  <c:v>184.91666666666666</c:v>
                </c:pt>
                <c:pt idx="23">
                  <c:v>195.95833333333334</c:v>
                </c:pt>
                <c:pt idx="24">
                  <c:v>195.95833333333334</c:v>
                </c:pt>
                <c:pt idx="25">
                  <c:v>195.95833333333334</c:v>
                </c:pt>
                <c:pt idx="26">
                  <c:v>209.95833333333334</c:v>
                </c:pt>
                <c:pt idx="27">
                  <c:v>211.41666666666666</c:v>
                </c:pt>
                <c:pt idx="28">
                  <c:v>192.83333333333334</c:v>
                </c:pt>
                <c:pt idx="29">
                  <c:v>192.83333333333334</c:v>
                </c:pt>
                <c:pt idx="30">
                  <c:v>192.20833333333334</c:v>
                </c:pt>
                <c:pt idx="31">
                  <c:v>145.33333333333334</c:v>
                </c:pt>
                <c:pt idx="32">
                  <c:v>145.33333333333334</c:v>
                </c:pt>
                <c:pt idx="33">
                  <c:v>145.33333333333334</c:v>
                </c:pt>
                <c:pt idx="34">
                  <c:v>145.33333333333334</c:v>
                </c:pt>
                <c:pt idx="35">
                  <c:v>165.04166666666666</c:v>
                </c:pt>
                <c:pt idx="36">
                  <c:v>164.625</c:v>
                </c:pt>
                <c:pt idx="37">
                  <c:v>164.625</c:v>
                </c:pt>
                <c:pt idx="38">
                  <c:v>165.875</c:v>
                </c:pt>
                <c:pt idx="39">
                  <c:v>174.41666666666666</c:v>
                </c:pt>
                <c:pt idx="40">
                  <c:v>174.41666666666666</c:v>
                </c:pt>
                <c:pt idx="41">
                  <c:v>204.54166666666666</c:v>
                </c:pt>
                <c:pt idx="42">
                  <c:v>204.54166666666666</c:v>
                </c:pt>
                <c:pt idx="43">
                  <c:v>204.54166666666666</c:v>
                </c:pt>
                <c:pt idx="44">
                  <c:v>201.83333333333334</c:v>
                </c:pt>
                <c:pt idx="45">
                  <c:v>201.83333333333334</c:v>
                </c:pt>
                <c:pt idx="46">
                  <c:v>201.83333333333334</c:v>
                </c:pt>
                <c:pt idx="47">
                  <c:v>193.08333333333334</c:v>
                </c:pt>
                <c:pt idx="48">
                  <c:v>193.08333333333334</c:v>
                </c:pt>
                <c:pt idx="49">
                  <c:v>195.16666666666666</c:v>
                </c:pt>
                <c:pt idx="50">
                  <c:v>176</c:v>
                </c:pt>
                <c:pt idx="51">
                  <c:v>172.875</c:v>
                </c:pt>
                <c:pt idx="52">
                  <c:v>175.79166666666666</c:v>
                </c:pt>
                <c:pt idx="53">
                  <c:v>173.20833333333334</c:v>
                </c:pt>
                <c:pt idx="54">
                  <c:v>157.375</c:v>
                </c:pt>
                <c:pt idx="55">
                  <c:v>166.625</c:v>
                </c:pt>
                <c:pt idx="56">
                  <c:v>166.625</c:v>
                </c:pt>
                <c:pt idx="57">
                  <c:v>154.5</c:v>
                </c:pt>
                <c:pt idx="58">
                  <c:v>153.54166666666666</c:v>
                </c:pt>
                <c:pt idx="59">
                  <c:v>150.29166666666666</c:v>
                </c:pt>
                <c:pt idx="60">
                  <c:v>150.29166666666666</c:v>
                </c:pt>
                <c:pt idx="61">
                  <c:v>150.66666666666666</c:v>
                </c:pt>
                <c:pt idx="62">
                  <c:v>153.66666666666666</c:v>
                </c:pt>
                <c:pt idx="63">
                  <c:v>170.75</c:v>
                </c:pt>
                <c:pt idx="64">
                  <c:v>162.41666666666666</c:v>
                </c:pt>
                <c:pt idx="65">
                  <c:v>168.29166666666666</c:v>
                </c:pt>
                <c:pt idx="66">
                  <c:v>168.29166666666666</c:v>
                </c:pt>
                <c:pt idx="67">
                  <c:v>172.66666666666666</c:v>
                </c:pt>
                <c:pt idx="68">
                  <c:v>175.375</c:v>
                </c:pt>
                <c:pt idx="69">
                  <c:v>176.41666666666666</c:v>
                </c:pt>
                <c:pt idx="70">
                  <c:v>190.16666666666666</c:v>
                </c:pt>
                <c:pt idx="71">
                  <c:v>186.20833333333334</c:v>
                </c:pt>
                <c:pt idx="72">
                  <c:v>190.16666666666666</c:v>
                </c:pt>
                <c:pt idx="73">
                  <c:v>141.5</c:v>
                </c:pt>
                <c:pt idx="74">
                  <c:v>141.5</c:v>
                </c:pt>
                <c:pt idx="75">
                  <c:v>137.75</c:v>
                </c:pt>
                <c:pt idx="76">
                  <c:v>138.58333333333334</c:v>
                </c:pt>
                <c:pt idx="77">
                  <c:v>140.45833333333334</c:v>
                </c:pt>
                <c:pt idx="78">
                  <c:v>134.83333333333334</c:v>
                </c:pt>
                <c:pt idx="79">
                  <c:v>134.83333333333334</c:v>
                </c:pt>
                <c:pt idx="80">
                  <c:v>134.625</c:v>
                </c:pt>
                <c:pt idx="81">
                  <c:v>137.33333333333334</c:v>
                </c:pt>
                <c:pt idx="82">
                  <c:v>140.04166666666666</c:v>
                </c:pt>
                <c:pt idx="83">
                  <c:v>140.45833333333334</c:v>
                </c:pt>
                <c:pt idx="84">
                  <c:v>136.29166666666666</c:v>
                </c:pt>
                <c:pt idx="85">
                  <c:v>136.29166666666666</c:v>
                </c:pt>
                <c:pt idx="86">
                  <c:v>127.875</c:v>
                </c:pt>
                <c:pt idx="87">
                  <c:v>137.5</c:v>
                </c:pt>
                <c:pt idx="88">
                  <c:v>137.5</c:v>
                </c:pt>
                <c:pt idx="89">
                  <c:v>137</c:v>
                </c:pt>
                <c:pt idx="90">
                  <c:v>139.29166666666666</c:v>
                </c:pt>
                <c:pt idx="91">
                  <c:v>139.29166666666666</c:v>
                </c:pt>
                <c:pt idx="92">
                  <c:v>139.29166666666666</c:v>
                </c:pt>
                <c:pt idx="93">
                  <c:v>127.70833333333333</c:v>
                </c:pt>
                <c:pt idx="94">
                  <c:v>144.58333333333334</c:v>
                </c:pt>
                <c:pt idx="95">
                  <c:v>144.58333333333334</c:v>
                </c:pt>
                <c:pt idx="96">
                  <c:v>131.91666666666666</c:v>
                </c:pt>
                <c:pt idx="97">
                  <c:v>131.91666666666666</c:v>
                </c:pt>
                <c:pt idx="98">
                  <c:v>132.95833333333334</c:v>
                </c:pt>
                <c:pt idx="99">
                  <c:v>130.04166666666666</c:v>
                </c:pt>
                <c:pt idx="100">
                  <c:v>130.04166666666666</c:v>
                </c:pt>
                <c:pt idx="101">
                  <c:v>116.5</c:v>
                </c:pt>
                <c:pt idx="102">
                  <c:v>123.79166666666667</c:v>
                </c:pt>
                <c:pt idx="103">
                  <c:v>123.79166666666667</c:v>
                </c:pt>
                <c:pt idx="104">
                  <c:v>123.79166666666667</c:v>
                </c:pt>
                <c:pt idx="105">
                  <c:v>130.54166666666666</c:v>
                </c:pt>
                <c:pt idx="106">
                  <c:v>130.54166666666666</c:v>
                </c:pt>
                <c:pt idx="107">
                  <c:v>131.375</c:v>
                </c:pt>
                <c:pt idx="108">
                  <c:v>135.75</c:v>
                </c:pt>
                <c:pt idx="109">
                  <c:v>135.75</c:v>
                </c:pt>
                <c:pt idx="110">
                  <c:v>134.08333333333334</c:v>
                </c:pt>
                <c:pt idx="111">
                  <c:v>135.54166666666666</c:v>
                </c:pt>
                <c:pt idx="112">
                  <c:v>135.54166666666666</c:v>
                </c:pt>
                <c:pt idx="113">
                  <c:v>131.375</c:v>
                </c:pt>
                <c:pt idx="114">
                  <c:v>132.20833333333334</c:v>
                </c:pt>
                <c:pt idx="115">
                  <c:v>133.66666666666666</c:v>
                </c:pt>
                <c:pt idx="116">
                  <c:v>131.08333333333334</c:v>
                </c:pt>
                <c:pt idx="117">
                  <c:v>131.08333333333334</c:v>
                </c:pt>
                <c:pt idx="118">
                  <c:v>131.08333333333334</c:v>
                </c:pt>
                <c:pt idx="119">
                  <c:v>131.08333333333334</c:v>
                </c:pt>
                <c:pt idx="120">
                  <c:v>131.58333333333334</c:v>
                </c:pt>
                <c:pt idx="121">
                  <c:v>134</c:v>
                </c:pt>
                <c:pt idx="122">
                  <c:v>137.66666666666666</c:v>
                </c:pt>
                <c:pt idx="123">
                  <c:v>156.5</c:v>
                </c:pt>
                <c:pt idx="124">
                  <c:v>148.70833333333334</c:v>
                </c:pt>
                <c:pt idx="125">
                  <c:v>120.58333333333333</c:v>
                </c:pt>
                <c:pt idx="126">
                  <c:v>122.45833333333333</c:v>
                </c:pt>
                <c:pt idx="127">
                  <c:v>121</c:v>
                </c:pt>
                <c:pt idx="128">
                  <c:v>121</c:v>
                </c:pt>
                <c:pt idx="129">
                  <c:v>119.125</c:v>
                </c:pt>
                <c:pt idx="130">
                  <c:v>116.83333333333333</c:v>
                </c:pt>
                <c:pt idx="131">
                  <c:v>134.33333333333334</c:v>
                </c:pt>
                <c:pt idx="132">
                  <c:v>134.33333333333334</c:v>
                </c:pt>
                <c:pt idx="133">
                  <c:v>134.33333333333334</c:v>
                </c:pt>
                <c:pt idx="134">
                  <c:v>118.29166666666667</c:v>
                </c:pt>
                <c:pt idx="135">
                  <c:v>118.29166666666667</c:v>
                </c:pt>
                <c:pt idx="136">
                  <c:v>113.41666666666667</c:v>
                </c:pt>
                <c:pt idx="137">
                  <c:v>113.41666666666667</c:v>
                </c:pt>
                <c:pt idx="138">
                  <c:v>115.33333333333333</c:v>
                </c:pt>
                <c:pt idx="139">
                  <c:v>111.79166666666667</c:v>
                </c:pt>
                <c:pt idx="140">
                  <c:v>112.625</c:v>
                </c:pt>
                <c:pt idx="141">
                  <c:v>110.95833333333333</c:v>
                </c:pt>
                <c:pt idx="142">
                  <c:v>110.95833333333333</c:v>
                </c:pt>
                <c:pt idx="143">
                  <c:v>110.125</c:v>
                </c:pt>
                <c:pt idx="144">
                  <c:v>113.25</c:v>
                </c:pt>
                <c:pt idx="145">
                  <c:v>112.83333333333333</c:v>
                </c:pt>
                <c:pt idx="146">
                  <c:v>112.20833333333333</c:v>
                </c:pt>
                <c:pt idx="147">
                  <c:v>119.54166666666667</c:v>
                </c:pt>
                <c:pt idx="148">
                  <c:v>119.54166666666667</c:v>
                </c:pt>
                <c:pt idx="149">
                  <c:v>108.625</c:v>
                </c:pt>
                <c:pt idx="150">
                  <c:v>110.54166666666667</c:v>
                </c:pt>
                <c:pt idx="151">
                  <c:v>110.54166666666667</c:v>
                </c:pt>
                <c:pt idx="152">
                  <c:v>113.54166666666667</c:v>
                </c:pt>
                <c:pt idx="153">
                  <c:v>84.625</c:v>
                </c:pt>
                <c:pt idx="154">
                  <c:v>85.125</c:v>
                </c:pt>
                <c:pt idx="155">
                  <c:v>84.583333333333329</c:v>
                </c:pt>
                <c:pt idx="156">
                  <c:v>79.666666666666671</c:v>
                </c:pt>
                <c:pt idx="157">
                  <c:v>90.916666666666671</c:v>
                </c:pt>
                <c:pt idx="158">
                  <c:v>85.916666666666671</c:v>
                </c:pt>
                <c:pt idx="159">
                  <c:v>84.458333333333329</c:v>
                </c:pt>
                <c:pt idx="160">
                  <c:v>85.083333333333329</c:v>
                </c:pt>
                <c:pt idx="161">
                  <c:v>96.458333333333329</c:v>
                </c:pt>
                <c:pt idx="162">
                  <c:v>99.666666666666671</c:v>
                </c:pt>
                <c:pt idx="163">
                  <c:v>99.666666666666671</c:v>
                </c:pt>
                <c:pt idx="164">
                  <c:v>81.958333333333329</c:v>
                </c:pt>
                <c:pt idx="165">
                  <c:v>81.958333333333329</c:v>
                </c:pt>
                <c:pt idx="166">
                  <c:v>89.541666666666671</c:v>
                </c:pt>
                <c:pt idx="167">
                  <c:v>95.166666666666671</c:v>
                </c:pt>
                <c:pt idx="168">
                  <c:v>116.33333333333333</c:v>
                </c:pt>
                <c:pt idx="169">
                  <c:v>111.91666666666667</c:v>
                </c:pt>
                <c:pt idx="170">
                  <c:v>111.91666666666667</c:v>
                </c:pt>
                <c:pt idx="171">
                  <c:v>119.41666666666667</c:v>
                </c:pt>
                <c:pt idx="172">
                  <c:v>119.41666666666667</c:v>
                </c:pt>
                <c:pt idx="173">
                  <c:v>136.58333333333334</c:v>
                </c:pt>
                <c:pt idx="174">
                  <c:v>138.875</c:v>
                </c:pt>
                <c:pt idx="175">
                  <c:v>136.66666666666666</c:v>
                </c:pt>
                <c:pt idx="176">
                  <c:v>136.66666666666666</c:v>
                </c:pt>
                <c:pt idx="177">
                  <c:v>136.875</c:v>
                </c:pt>
                <c:pt idx="178">
                  <c:v>131.20833333333334</c:v>
                </c:pt>
                <c:pt idx="179">
                  <c:v>136.79166666666666</c:v>
                </c:pt>
                <c:pt idx="180">
                  <c:v>140.25</c:v>
                </c:pt>
                <c:pt idx="181">
                  <c:v>140.25</c:v>
                </c:pt>
                <c:pt idx="182">
                  <c:v>135.83333333333334</c:v>
                </c:pt>
                <c:pt idx="183">
                  <c:v>139.91666666666666</c:v>
                </c:pt>
                <c:pt idx="184">
                  <c:v>143.41666666666666</c:v>
                </c:pt>
                <c:pt idx="185">
                  <c:v>142.91666666666666</c:v>
                </c:pt>
                <c:pt idx="186">
                  <c:v>163.45833333333334</c:v>
                </c:pt>
                <c:pt idx="187">
                  <c:v>151.29166666666666</c:v>
                </c:pt>
                <c:pt idx="188">
                  <c:v>155.875</c:v>
                </c:pt>
                <c:pt idx="189">
                  <c:v>154</c:v>
                </c:pt>
                <c:pt idx="190">
                  <c:v>154.20833333333334</c:v>
                </c:pt>
                <c:pt idx="191">
                  <c:v>142.95833333333334</c:v>
                </c:pt>
                <c:pt idx="192">
                  <c:v>142.95833333333334</c:v>
                </c:pt>
                <c:pt idx="193">
                  <c:v>145.25</c:v>
                </c:pt>
                <c:pt idx="194">
                  <c:v>145.66666666666666</c:v>
                </c:pt>
                <c:pt idx="195">
                  <c:v>144.625</c:v>
                </c:pt>
                <c:pt idx="196">
                  <c:v>144.625</c:v>
                </c:pt>
                <c:pt idx="197">
                  <c:v>132.04166666666666</c:v>
                </c:pt>
                <c:pt idx="198">
                  <c:v>111.29166666666667</c:v>
                </c:pt>
                <c:pt idx="199">
                  <c:v>114.54166666666667</c:v>
                </c:pt>
                <c:pt idx="200">
                  <c:v>114.95833333333333</c:v>
                </c:pt>
                <c:pt idx="201">
                  <c:v>114.125</c:v>
                </c:pt>
                <c:pt idx="202">
                  <c:v>86.125</c:v>
                </c:pt>
                <c:pt idx="203">
                  <c:v>88</c:v>
                </c:pt>
                <c:pt idx="204">
                  <c:v>88</c:v>
                </c:pt>
                <c:pt idx="205">
                  <c:v>87.583333333333329</c:v>
                </c:pt>
                <c:pt idx="206">
                  <c:v>87.083333333333329</c:v>
                </c:pt>
                <c:pt idx="207">
                  <c:v>89.916666666666671</c:v>
                </c:pt>
                <c:pt idx="208">
                  <c:v>84.958333333333329</c:v>
                </c:pt>
                <c:pt idx="209">
                  <c:v>84.75</c:v>
                </c:pt>
                <c:pt idx="210">
                  <c:v>77.875</c:v>
                </c:pt>
                <c:pt idx="211">
                  <c:v>77.875</c:v>
                </c:pt>
                <c:pt idx="212">
                  <c:v>84.208333333333329</c:v>
                </c:pt>
                <c:pt idx="213">
                  <c:v>89.333333333333329</c:v>
                </c:pt>
                <c:pt idx="214">
                  <c:v>82.083333333333329</c:v>
                </c:pt>
                <c:pt idx="215">
                  <c:v>64.166666666666671</c:v>
                </c:pt>
                <c:pt idx="216">
                  <c:v>64.791666666666671</c:v>
                </c:pt>
                <c:pt idx="217">
                  <c:v>65.833333333333329</c:v>
                </c:pt>
                <c:pt idx="218">
                  <c:v>63.333333333333336</c:v>
                </c:pt>
                <c:pt idx="219">
                  <c:v>61.041666666666664</c:v>
                </c:pt>
                <c:pt idx="220">
                  <c:v>61.041666666666664</c:v>
                </c:pt>
                <c:pt idx="221">
                  <c:v>60.208333333333336</c:v>
                </c:pt>
                <c:pt idx="222">
                  <c:v>61.541666666666664</c:v>
                </c:pt>
                <c:pt idx="223">
                  <c:v>64.458333333333329</c:v>
                </c:pt>
                <c:pt idx="224">
                  <c:v>58.583333333333336</c:v>
                </c:pt>
                <c:pt idx="225">
                  <c:v>63.375</c:v>
                </c:pt>
                <c:pt idx="226">
                  <c:v>63.375</c:v>
                </c:pt>
                <c:pt idx="227">
                  <c:v>61.708333333333336</c:v>
                </c:pt>
                <c:pt idx="228">
                  <c:v>72.083333333333329</c:v>
                </c:pt>
                <c:pt idx="229">
                  <c:v>75.833333333333329</c:v>
                </c:pt>
                <c:pt idx="230">
                  <c:v>71.958333333333329</c:v>
                </c:pt>
                <c:pt idx="231">
                  <c:v>75.708333333333329</c:v>
                </c:pt>
                <c:pt idx="232">
                  <c:v>90.083333333333329</c:v>
                </c:pt>
                <c:pt idx="233">
                  <c:v>92.375</c:v>
                </c:pt>
                <c:pt idx="234">
                  <c:v>86.125</c:v>
                </c:pt>
                <c:pt idx="235">
                  <c:v>86.125</c:v>
                </c:pt>
                <c:pt idx="236">
                  <c:v>86.541666666666671</c:v>
                </c:pt>
                <c:pt idx="237">
                  <c:v>83.083333333333329</c:v>
                </c:pt>
                <c:pt idx="238">
                  <c:v>83.5</c:v>
                </c:pt>
                <c:pt idx="239">
                  <c:v>81.333333333333329</c:v>
                </c:pt>
                <c:pt idx="240">
                  <c:v>81.75</c:v>
                </c:pt>
                <c:pt idx="241">
                  <c:v>87.958333333333329</c:v>
                </c:pt>
                <c:pt idx="242">
                  <c:v>88.041666666666671</c:v>
                </c:pt>
                <c:pt idx="243">
                  <c:v>100.29166666666667</c:v>
                </c:pt>
                <c:pt idx="244">
                  <c:v>94.416666666666671</c:v>
                </c:pt>
                <c:pt idx="245">
                  <c:v>95.5</c:v>
                </c:pt>
                <c:pt idx="246">
                  <c:v>100</c:v>
                </c:pt>
                <c:pt idx="247">
                  <c:v>98.791666666666671</c:v>
                </c:pt>
                <c:pt idx="248">
                  <c:v>107.54166666666667</c:v>
                </c:pt>
                <c:pt idx="249">
                  <c:v>104.91666666666667</c:v>
                </c:pt>
                <c:pt idx="250">
                  <c:v>106.875</c:v>
                </c:pt>
                <c:pt idx="251">
                  <c:v>106.125</c:v>
                </c:pt>
                <c:pt idx="252">
                  <c:v>122.04166666666667</c:v>
                </c:pt>
                <c:pt idx="253">
                  <c:v>117.16666666666667</c:v>
                </c:pt>
                <c:pt idx="254">
                  <c:v>117.16666666666667</c:v>
                </c:pt>
                <c:pt idx="255">
                  <c:v>114.625</c:v>
                </c:pt>
                <c:pt idx="256">
                  <c:v>110.875</c:v>
                </c:pt>
                <c:pt idx="257">
                  <c:v>106.08333333333333</c:v>
                </c:pt>
                <c:pt idx="258">
                  <c:v>106.08333333333333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238E-439E-BDBC-76207028E3FE}"/>
            </c:ext>
          </c:extLst>
        </c:ser>
        <c:ser>
          <c:idx val="2"/>
          <c:order val="1"/>
          <c:tx>
            <c:strRef>
              <c:f>月送抽!$D$1</c:f>
              <c:strCache>
                <c:ptCount val="1"/>
                <c:pt idx="0">
                  <c:v>卷 / Tickets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月送抽!$A$2:$A$302</c:f>
              <c:numCache>
                <c:formatCode>yyyy\-mm\-dd</c:formatCode>
                <c:ptCount val="301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</c:numCache>
            </c:numRef>
          </c:cat>
          <c:val>
            <c:numRef>
              <c:f>月送抽!$D$2:$D$302</c:f>
              <c:numCache>
                <c:formatCode>[Color50]\+0;[Red]\-0;0</c:formatCode>
                <c:ptCount val="3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133</c:v>
                </c:pt>
                <c:pt idx="185">
                  <c:v>132</c:v>
                </c:pt>
                <c:pt idx="186">
                  <c:v>141</c:v>
                </c:pt>
                <c:pt idx="187">
                  <c:v>118</c:v>
                </c:pt>
                <c:pt idx="188">
                  <c:v>128</c:v>
                </c:pt>
                <c:pt idx="189">
                  <c:v>122</c:v>
                </c:pt>
                <c:pt idx="190">
                  <c:v>120</c:v>
                </c:pt>
                <c:pt idx="191">
                  <c:v>103</c:v>
                </c:pt>
                <c:pt idx="192">
                  <c:v>103</c:v>
                </c:pt>
                <c:pt idx="193">
                  <c:v>109</c:v>
                </c:pt>
                <c:pt idx="194">
                  <c:v>112</c:v>
                </c:pt>
                <c:pt idx="195">
                  <c:v>122</c:v>
                </c:pt>
                <c:pt idx="196">
                  <c:v>122</c:v>
                </c:pt>
                <c:pt idx="197">
                  <c:v>103</c:v>
                </c:pt>
                <c:pt idx="198">
                  <c:v>83</c:v>
                </c:pt>
                <c:pt idx="199">
                  <c:v>78</c:v>
                </c:pt>
                <c:pt idx="200">
                  <c:v>79</c:v>
                </c:pt>
                <c:pt idx="201">
                  <c:v>76</c:v>
                </c:pt>
                <c:pt idx="202">
                  <c:v>75</c:v>
                </c:pt>
                <c:pt idx="203">
                  <c:v>74</c:v>
                </c:pt>
                <c:pt idx="204">
                  <c:v>74</c:v>
                </c:pt>
                <c:pt idx="205">
                  <c:v>73</c:v>
                </c:pt>
                <c:pt idx="206">
                  <c:v>72</c:v>
                </c:pt>
                <c:pt idx="207">
                  <c:v>73</c:v>
                </c:pt>
                <c:pt idx="208">
                  <c:v>72</c:v>
                </c:pt>
                <c:pt idx="209">
                  <c:v>71</c:v>
                </c:pt>
                <c:pt idx="210">
                  <c:v>71</c:v>
                </c:pt>
                <c:pt idx="211">
                  <c:v>71</c:v>
                </c:pt>
                <c:pt idx="212">
                  <c:v>73</c:v>
                </c:pt>
                <c:pt idx="213">
                  <c:v>82</c:v>
                </c:pt>
                <c:pt idx="214">
                  <c:v>87</c:v>
                </c:pt>
                <c:pt idx="215">
                  <c:v>80</c:v>
                </c:pt>
                <c:pt idx="216">
                  <c:v>80</c:v>
                </c:pt>
                <c:pt idx="217">
                  <c:v>80</c:v>
                </c:pt>
                <c:pt idx="218">
                  <c:v>70</c:v>
                </c:pt>
                <c:pt idx="219">
                  <c:v>70</c:v>
                </c:pt>
                <c:pt idx="220">
                  <c:v>71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55</c:v>
                </c:pt>
                <c:pt idx="225">
                  <c:v>60</c:v>
                </c:pt>
                <c:pt idx="226">
                  <c:v>45</c:v>
                </c:pt>
                <c:pt idx="227">
                  <c:v>45</c:v>
                </c:pt>
                <c:pt idx="228">
                  <c:v>72</c:v>
                </c:pt>
                <c:pt idx="229">
                  <c:v>72</c:v>
                </c:pt>
                <c:pt idx="230">
                  <c:v>80</c:v>
                </c:pt>
                <c:pt idx="231">
                  <c:v>80</c:v>
                </c:pt>
                <c:pt idx="232">
                  <c:v>80</c:v>
                </c:pt>
                <c:pt idx="233">
                  <c:v>80</c:v>
                </c:pt>
                <c:pt idx="234">
                  <c:v>80</c:v>
                </c:pt>
                <c:pt idx="235">
                  <c:v>80</c:v>
                </c:pt>
                <c:pt idx="236">
                  <c:v>80</c:v>
                </c:pt>
                <c:pt idx="237">
                  <c:v>78</c:v>
                </c:pt>
                <c:pt idx="238">
                  <c:v>78</c:v>
                </c:pt>
                <c:pt idx="239">
                  <c:v>77</c:v>
                </c:pt>
                <c:pt idx="240">
                  <c:v>77</c:v>
                </c:pt>
                <c:pt idx="241">
                  <c:v>78</c:v>
                </c:pt>
                <c:pt idx="242">
                  <c:v>74</c:v>
                </c:pt>
                <c:pt idx="243">
                  <c:v>75</c:v>
                </c:pt>
                <c:pt idx="244">
                  <c:v>59</c:v>
                </c:pt>
                <c:pt idx="245">
                  <c:v>60</c:v>
                </c:pt>
                <c:pt idx="246">
                  <c:v>61</c:v>
                </c:pt>
                <c:pt idx="247">
                  <c:v>59</c:v>
                </c:pt>
                <c:pt idx="248">
                  <c:v>65</c:v>
                </c:pt>
                <c:pt idx="249">
                  <c:v>76</c:v>
                </c:pt>
                <c:pt idx="250">
                  <c:v>76</c:v>
                </c:pt>
                <c:pt idx="251">
                  <c:v>88</c:v>
                </c:pt>
                <c:pt idx="252">
                  <c:v>88</c:v>
                </c:pt>
                <c:pt idx="253">
                  <c:v>78</c:v>
                </c:pt>
                <c:pt idx="254">
                  <c:v>78</c:v>
                </c:pt>
                <c:pt idx="255">
                  <c:v>73</c:v>
                </c:pt>
                <c:pt idx="256">
                  <c:v>78</c:v>
                </c:pt>
                <c:pt idx="257">
                  <c:v>61</c:v>
                </c:pt>
                <c:pt idx="258">
                  <c:v>61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238E-439E-BDBC-76207028E3FE}"/>
            </c:ext>
          </c:extLst>
        </c:ser>
        <c:ser>
          <c:idx val="0"/>
          <c:order val="2"/>
          <c:tx>
            <c:strRef>
              <c:f>月送抽!$B$1</c:f>
              <c:strCache>
                <c:ptCount val="1"/>
                <c:pt idx="0">
                  <c:v>月鑽量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月送抽!$A$2:$A$302</c:f>
              <c:numCache>
                <c:formatCode>yyyy\-mm\-dd</c:formatCode>
                <c:ptCount val="301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</c:numCache>
            </c:numRef>
          </c:cat>
          <c:val>
            <c:numRef>
              <c:f>月送抽!$B$2:$B$302</c:f>
            </c:numRef>
          </c:val>
          <c:smooth val="1"/>
          <c:extLst>
            <c:ext xmlns:c16="http://schemas.microsoft.com/office/drawing/2014/chart" uri="{C3380CC4-5D6E-409C-BE32-E72D297353CC}">
              <c16:uniqueId val="{00000000-238E-439E-BDBC-76207028E3FE}"/>
            </c:ext>
          </c:extLst>
        </c:ser>
        <c:ser>
          <c:idx val="3"/>
          <c:order val="3"/>
          <c:tx>
            <c:strRef>
              <c:f>月送抽!$E$1</c:f>
              <c:strCache>
                <c:ptCount val="1"/>
                <c:pt idx="0">
                  <c:v>總量 / Sum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月送抽!$A$2:$A$302</c:f>
              <c:numCache>
                <c:formatCode>yyyy\-mm\-dd</c:formatCode>
                <c:ptCount val="301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</c:numCache>
            </c:numRef>
          </c:cat>
          <c:val>
            <c:numRef>
              <c:f>月送抽!$E$2:$E$302</c:f>
              <c:numCache>
                <c:formatCode>0.00</c:formatCode>
                <c:ptCount val="301"/>
                <c:pt idx="0">
                  <c:v>209.45833333333334</c:v>
                </c:pt>
                <c:pt idx="1">
                  <c:v>213.20833333333334</c:v>
                </c:pt>
                <c:pt idx="2">
                  <c:v>219.66666666666666</c:v>
                </c:pt>
                <c:pt idx="3">
                  <c:v>258.41666666666669</c:v>
                </c:pt>
                <c:pt idx="4">
                  <c:v>269.45833333333331</c:v>
                </c:pt>
                <c:pt idx="5">
                  <c:v>263.625</c:v>
                </c:pt>
                <c:pt idx="6">
                  <c:v>252.375</c:v>
                </c:pt>
                <c:pt idx="7">
                  <c:v>251.75</c:v>
                </c:pt>
                <c:pt idx="8">
                  <c:v>252.58333333333334</c:v>
                </c:pt>
                <c:pt idx="9">
                  <c:v>194.45833333333334</c:v>
                </c:pt>
                <c:pt idx="10">
                  <c:v>194.45833333333334</c:v>
                </c:pt>
                <c:pt idx="11">
                  <c:v>208.33333333333334</c:v>
                </c:pt>
                <c:pt idx="12">
                  <c:v>205.5</c:v>
                </c:pt>
                <c:pt idx="13">
                  <c:v>205.5</c:v>
                </c:pt>
                <c:pt idx="14">
                  <c:v>194.04166666666666</c:v>
                </c:pt>
                <c:pt idx="15">
                  <c:v>206.125</c:v>
                </c:pt>
                <c:pt idx="16">
                  <c:v>206.125</c:v>
                </c:pt>
                <c:pt idx="17">
                  <c:v>202.875</c:v>
                </c:pt>
                <c:pt idx="18">
                  <c:v>206.70833333333334</c:v>
                </c:pt>
                <c:pt idx="19">
                  <c:v>206.70833333333334</c:v>
                </c:pt>
                <c:pt idx="20">
                  <c:v>206.70833333333334</c:v>
                </c:pt>
                <c:pt idx="21">
                  <c:v>208.16666666666666</c:v>
                </c:pt>
                <c:pt idx="22">
                  <c:v>184.91666666666666</c:v>
                </c:pt>
                <c:pt idx="23">
                  <c:v>195.95833333333334</c:v>
                </c:pt>
                <c:pt idx="24">
                  <c:v>195.95833333333334</c:v>
                </c:pt>
                <c:pt idx="25">
                  <c:v>195.95833333333334</c:v>
                </c:pt>
                <c:pt idx="26">
                  <c:v>209.95833333333334</c:v>
                </c:pt>
                <c:pt idx="27">
                  <c:v>211.41666666666666</c:v>
                </c:pt>
                <c:pt idx="28">
                  <c:v>192.83333333333334</c:v>
                </c:pt>
                <c:pt idx="29">
                  <c:v>192.83333333333334</c:v>
                </c:pt>
                <c:pt idx="30">
                  <c:v>192.20833333333334</c:v>
                </c:pt>
                <c:pt idx="31">
                  <c:v>145.33333333333334</c:v>
                </c:pt>
                <c:pt idx="32">
                  <c:v>145.33333333333334</c:v>
                </c:pt>
                <c:pt idx="33">
                  <c:v>145.33333333333334</c:v>
                </c:pt>
                <c:pt idx="34">
                  <c:v>145.33333333333334</c:v>
                </c:pt>
                <c:pt idx="35">
                  <c:v>165.04166666666666</c:v>
                </c:pt>
                <c:pt idx="36">
                  <c:v>164.625</c:v>
                </c:pt>
                <c:pt idx="37">
                  <c:v>164.625</c:v>
                </c:pt>
                <c:pt idx="38">
                  <c:v>165.875</c:v>
                </c:pt>
                <c:pt idx="39">
                  <c:v>174.41666666666666</c:v>
                </c:pt>
                <c:pt idx="40">
                  <c:v>174.41666666666666</c:v>
                </c:pt>
                <c:pt idx="41">
                  <c:v>204.54166666666666</c:v>
                </c:pt>
                <c:pt idx="42">
                  <c:v>204.54166666666666</c:v>
                </c:pt>
                <c:pt idx="43">
                  <c:v>204.54166666666666</c:v>
                </c:pt>
                <c:pt idx="44">
                  <c:v>201.83333333333334</c:v>
                </c:pt>
                <c:pt idx="45">
                  <c:v>201.83333333333334</c:v>
                </c:pt>
                <c:pt idx="46">
                  <c:v>201.83333333333334</c:v>
                </c:pt>
                <c:pt idx="47">
                  <c:v>193.08333333333334</c:v>
                </c:pt>
                <c:pt idx="48">
                  <c:v>193.08333333333334</c:v>
                </c:pt>
                <c:pt idx="49">
                  <c:v>195.16666666666666</c:v>
                </c:pt>
                <c:pt idx="50">
                  <c:v>176</c:v>
                </c:pt>
                <c:pt idx="51">
                  <c:v>172.875</c:v>
                </c:pt>
                <c:pt idx="52">
                  <c:v>175.79166666666666</c:v>
                </c:pt>
                <c:pt idx="53">
                  <c:v>173.20833333333334</c:v>
                </c:pt>
                <c:pt idx="54">
                  <c:v>157.375</c:v>
                </c:pt>
                <c:pt idx="55">
                  <c:v>166.625</c:v>
                </c:pt>
                <c:pt idx="56">
                  <c:v>166.625</c:v>
                </c:pt>
                <c:pt idx="57">
                  <c:v>154.5</c:v>
                </c:pt>
                <c:pt idx="58">
                  <c:v>153.54166666666666</c:v>
                </c:pt>
                <c:pt idx="59">
                  <c:v>150.29166666666666</c:v>
                </c:pt>
                <c:pt idx="60">
                  <c:v>150.29166666666666</c:v>
                </c:pt>
                <c:pt idx="61">
                  <c:v>150.66666666666666</c:v>
                </c:pt>
                <c:pt idx="62">
                  <c:v>153.66666666666666</c:v>
                </c:pt>
                <c:pt idx="63">
                  <c:v>170.75</c:v>
                </c:pt>
                <c:pt idx="64">
                  <c:v>162.41666666666666</c:v>
                </c:pt>
                <c:pt idx="65">
                  <c:v>168.29166666666666</c:v>
                </c:pt>
                <c:pt idx="66">
                  <c:v>168.29166666666666</c:v>
                </c:pt>
                <c:pt idx="67">
                  <c:v>172.66666666666666</c:v>
                </c:pt>
                <c:pt idx="68">
                  <c:v>175.375</c:v>
                </c:pt>
                <c:pt idx="69">
                  <c:v>176.41666666666666</c:v>
                </c:pt>
                <c:pt idx="70">
                  <c:v>190.16666666666666</c:v>
                </c:pt>
                <c:pt idx="71">
                  <c:v>186.20833333333334</c:v>
                </c:pt>
                <c:pt idx="72">
                  <c:v>190.16666666666666</c:v>
                </c:pt>
                <c:pt idx="73">
                  <c:v>141.5</c:v>
                </c:pt>
                <c:pt idx="74">
                  <c:v>141.5</c:v>
                </c:pt>
                <c:pt idx="75">
                  <c:v>137.75</c:v>
                </c:pt>
                <c:pt idx="76">
                  <c:v>138.58333333333334</c:v>
                </c:pt>
                <c:pt idx="77">
                  <c:v>140.45833333333334</c:v>
                </c:pt>
                <c:pt idx="78">
                  <c:v>134.83333333333334</c:v>
                </c:pt>
                <c:pt idx="79">
                  <c:v>134.83333333333334</c:v>
                </c:pt>
                <c:pt idx="80">
                  <c:v>134.625</c:v>
                </c:pt>
                <c:pt idx="81">
                  <c:v>137.33333333333334</c:v>
                </c:pt>
                <c:pt idx="82">
                  <c:v>140.04166666666666</c:v>
                </c:pt>
                <c:pt idx="83">
                  <c:v>140.45833333333334</c:v>
                </c:pt>
                <c:pt idx="84">
                  <c:v>136.29166666666666</c:v>
                </c:pt>
                <c:pt idx="85">
                  <c:v>136.29166666666666</c:v>
                </c:pt>
                <c:pt idx="86">
                  <c:v>127.875</c:v>
                </c:pt>
                <c:pt idx="87">
                  <c:v>137.5</c:v>
                </c:pt>
                <c:pt idx="88">
                  <c:v>137.5</c:v>
                </c:pt>
                <c:pt idx="89">
                  <c:v>137</c:v>
                </c:pt>
                <c:pt idx="90">
                  <c:v>139.29166666666666</c:v>
                </c:pt>
                <c:pt idx="91">
                  <c:v>139.29166666666666</c:v>
                </c:pt>
                <c:pt idx="92">
                  <c:v>139.29166666666666</c:v>
                </c:pt>
                <c:pt idx="93">
                  <c:v>127.70833333333333</c:v>
                </c:pt>
                <c:pt idx="94">
                  <c:v>144.58333333333334</c:v>
                </c:pt>
                <c:pt idx="95">
                  <c:v>144.58333333333334</c:v>
                </c:pt>
                <c:pt idx="96">
                  <c:v>131.91666666666666</c:v>
                </c:pt>
                <c:pt idx="97">
                  <c:v>131.91666666666666</c:v>
                </c:pt>
                <c:pt idx="98">
                  <c:v>132.95833333333334</c:v>
                </c:pt>
                <c:pt idx="99">
                  <c:v>130.04166666666666</c:v>
                </c:pt>
                <c:pt idx="100">
                  <c:v>130.04166666666666</c:v>
                </c:pt>
                <c:pt idx="101">
                  <c:v>116.5</c:v>
                </c:pt>
                <c:pt idx="102">
                  <c:v>123.79166666666667</c:v>
                </c:pt>
                <c:pt idx="103">
                  <c:v>123.79166666666667</c:v>
                </c:pt>
                <c:pt idx="104">
                  <c:v>123.79166666666667</c:v>
                </c:pt>
                <c:pt idx="105">
                  <c:v>130.54166666666666</c:v>
                </c:pt>
                <c:pt idx="106">
                  <c:v>130.54166666666666</c:v>
                </c:pt>
                <c:pt idx="107">
                  <c:v>131.375</c:v>
                </c:pt>
                <c:pt idx="108">
                  <c:v>135.75</c:v>
                </c:pt>
                <c:pt idx="109">
                  <c:v>135.75</c:v>
                </c:pt>
                <c:pt idx="110">
                  <c:v>134.08333333333334</c:v>
                </c:pt>
                <c:pt idx="111">
                  <c:v>135.54166666666666</c:v>
                </c:pt>
                <c:pt idx="112">
                  <c:v>135.54166666666666</c:v>
                </c:pt>
                <c:pt idx="113">
                  <c:v>131.375</c:v>
                </c:pt>
                <c:pt idx="114">
                  <c:v>132.20833333333334</c:v>
                </c:pt>
                <c:pt idx="115">
                  <c:v>133.66666666666666</c:v>
                </c:pt>
                <c:pt idx="116">
                  <c:v>131.08333333333334</c:v>
                </c:pt>
                <c:pt idx="117">
                  <c:v>131.08333333333334</c:v>
                </c:pt>
                <c:pt idx="118">
                  <c:v>131.08333333333334</c:v>
                </c:pt>
                <c:pt idx="119">
                  <c:v>131.08333333333334</c:v>
                </c:pt>
                <c:pt idx="120">
                  <c:v>131.58333333333334</c:v>
                </c:pt>
                <c:pt idx="121">
                  <c:v>134</c:v>
                </c:pt>
                <c:pt idx="122">
                  <c:v>137.66666666666666</c:v>
                </c:pt>
                <c:pt idx="123">
                  <c:v>156.5</c:v>
                </c:pt>
                <c:pt idx="124">
                  <c:v>148.70833333333334</c:v>
                </c:pt>
                <c:pt idx="125">
                  <c:v>120.58333333333333</c:v>
                </c:pt>
                <c:pt idx="126">
                  <c:v>122.45833333333333</c:v>
                </c:pt>
                <c:pt idx="127">
                  <c:v>121</c:v>
                </c:pt>
                <c:pt idx="128">
                  <c:v>121</c:v>
                </c:pt>
                <c:pt idx="129">
                  <c:v>119.125</c:v>
                </c:pt>
                <c:pt idx="130">
                  <c:v>116.83333333333333</c:v>
                </c:pt>
                <c:pt idx="131">
                  <c:v>134.33333333333334</c:v>
                </c:pt>
                <c:pt idx="132">
                  <c:v>134.33333333333334</c:v>
                </c:pt>
                <c:pt idx="133">
                  <c:v>134.33333333333334</c:v>
                </c:pt>
                <c:pt idx="134">
                  <c:v>118.29166666666667</c:v>
                </c:pt>
                <c:pt idx="135">
                  <c:v>118.29166666666667</c:v>
                </c:pt>
                <c:pt idx="136">
                  <c:v>113.41666666666667</c:v>
                </c:pt>
                <c:pt idx="137">
                  <c:v>113.41666666666667</c:v>
                </c:pt>
                <c:pt idx="138">
                  <c:v>115.33333333333333</c:v>
                </c:pt>
                <c:pt idx="139">
                  <c:v>111.79166666666667</c:v>
                </c:pt>
                <c:pt idx="140">
                  <c:v>112.625</c:v>
                </c:pt>
                <c:pt idx="141">
                  <c:v>110.95833333333333</c:v>
                </c:pt>
                <c:pt idx="142">
                  <c:v>110.95833333333333</c:v>
                </c:pt>
                <c:pt idx="143">
                  <c:v>110.125</c:v>
                </c:pt>
                <c:pt idx="144">
                  <c:v>113.25</c:v>
                </c:pt>
                <c:pt idx="145">
                  <c:v>112.83333333333333</c:v>
                </c:pt>
                <c:pt idx="146">
                  <c:v>112.20833333333333</c:v>
                </c:pt>
                <c:pt idx="147">
                  <c:v>119.54166666666667</c:v>
                </c:pt>
                <c:pt idx="148">
                  <c:v>119.54166666666667</c:v>
                </c:pt>
                <c:pt idx="149">
                  <c:v>108.625</c:v>
                </c:pt>
                <c:pt idx="150">
                  <c:v>110.54166666666667</c:v>
                </c:pt>
                <c:pt idx="151">
                  <c:v>110.54166666666667</c:v>
                </c:pt>
                <c:pt idx="152">
                  <c:v>113.54166666666667</c:v>
                </c:pt>
                <c:pt idx="153">
                  <c:v>84.625</c:v>
                </c:pt>
                <c:pt idx="154">
                  <c:v>85.125</c:v>
                </c:pt>
                <c:pt idx="155">
                  <c:v>84.583333333333329</c:v>
                </c:pt>
                <c:pt idx="156">
                  <c:v>79.666666666666671</c:v>
                </c:pt>
                <c:pt idx="157">
                  <c:v>90.916666666666671</c:v>
                </c:pt>
                <c:pt idx="158">
                  <c:v>85.916666666666671</c:v>
                </c:pt>
                <c:pt idx="159">
                  <c:v>84.458333333333329</c:v>
                </c:pt>
                <c:pt idx="160">
                  <c:v>85.083333333333329</c:v>
                </c:pt>
                <c:pt idx="161">
                  <c:v>96.458333333333329</c:v>
                </c:pt>
                <c:pt idx="162">
                  <c:v>99.666666666666671</c:v>
                </c:pt>
                <c:pt idx="163">
                  <c:v>99.666666666666671</c:v>
                </c:pt>
                <c:pt idx="164">
                  <c:v>81.958333333333329</c:v>
                </c:pt>
                <c:pt idx="165">
                  <c:v>81.958333333333329</c:v>
                </c:pt>
                <c:pt idx="166">
                  <c:v>89.541666666666671</c:v>
                </c:pt>
                <c:pt idx="167">
                  <c:v>95.166666666666671</c:v>
                </c:pt>
                <c:pt idx="168">
                  <c:v>116.33333333333333</c:v>
                </c:pt>
                <c:pt idx="169">
                  <c:v>111.91666666666667</c:v>
                </c:pt>
                <c:pt idx="170">
                  <c:v>111.91666666666667</c:v>
                </c:pt>
                <c:pt idx="171">
                  <c:v>119.41666666666667</c:v>
                </c:pt>
                <c:pt idx="172">
                  <c:v>119.41666666666667</c:v>
                </c:pt>
                <c:pt idx="173">
                  <c:v>136.58333333333334</c:v>
                </c:pt>
                <c:pt idx="174">
                  <c:v>138.875</c:v>
                </c:pt>
                <c:pt idx="175">
                  <c:v>136.66666666666666</c:v>
                </c:pt>
                <c:pt idx="176">
                  <c:v>136.66666666666666</c:v>
                </c:pt>
                <c:pt idx="177">
                  <c:v>136.875</c:v>
                </c:pt>
                <c:pt idx="178">
                  <c:v>131.20833333333334</c:v>
                </c:pt>
                <c:pt idx="179">
                  <c:v>136.79166666666666</c:v>
                </c:pt>
                <c:pt idx="180">
                  <c:v>140.25</c:v>
                </c:pt>
                <c:pt idx="181">
                  <c:v>140.25</c:v>
                </c:pt>
                <c:pt idx="182">
                  <c:v>135.83333333333334</c:v>
                </c:pt>
                <c:pt idx="183">
                  <c:v>139.91666666666666</c:v>
                </c:pt>
                <c:pt idx="184">
                  <c:v>276.41666666666663</c:v>
                </c:pt>
                <c:pt idx="185">
                  <c:v>274.91666666666663</c:v>
                </c:pt>
                <c:pt idx="186">
                  <c:v>304.45833333333337</c:v>
                </c:pt>
                <c:pt idx="187">
                  <c:v>269.29166666666663</c:v>
                </c:pt>
                <c:pt idx="188">
                  <c:v>283.875</c:v>
                </c:pt>
                <c:pt idx="189">
                  <c:v>276</c:v>
                </c:pt>
                <c:pt idx="190">
                  <c:v>274.20833333333337</c:v>
                </c:pt>
                <c:pt idx="191">
                  <c:v>245.95833333333334</c:v>
                </c:pt>
                <c:pt idx="192">
                  <c:v>245.95833333333334</c:v>
                </c:pt>
                <c:pt idx="193">
                  <c:v>254.25</c:v>
                </c:pt>
                <c:pt idx="194">
                  <c:v>257.66666666666663</c:v>
                </c:pt>
                <c:pt idx="195">
                  <c:v>266.625</c:v>
                </c:pt>
                <c:pt idx="196">
                  <c:v>266.625</c:v>
                </c:pt>
                <c:pt idx="197">
                  <c:v>235.04166666666666</c:v>
                </c:pt>
                <c:pt idx="198">
                  <c:v>194.29166666666669</c:v>
                </c:pt>
                <c:pt idx="199">
                  <c:v>192.54166666666669</c:v>
                </c:pt>
                <c:pt idx="200">
                  <c:v>193.95833333333331</c:v>
                </c:pt>
                <c:pt idx="201">
                  <c:v>190.125</c:v>
                </c:pt>
                <c:pt idx="202">
                  <c:v>161.125</c:v>
                </c:pt>
                <c:pt idx="203">
                  <c:v>162</c:v>
                </c:pt>
                <c:pt idx="204">
                  <c:v>162</c:v>
                </c:pt>
                <c:pt idx="205">
                  <c:v>160.58333333333331</c:v>
                </c:pt>
                <c:pt idx="206">
                  <c:v>159.08333333333331</c:v>
                </c:pt>
                <c:pt idx="207">
                  <c:v>162.91666666666669</c:v>
                </c:pt>
                <c:pt idx="208">
                  <c:v>156.95833333333331</c:v>
                </c:pt>
                <c:pt idx="209">
                  <c:v>155.75</c:v>
                </c:pt>
                <c:pt idx="210">
                  <c:v>148.875</c:v>
                </c:pt>
                <c:pt idx="211">
                  <c:v>148.875</c:v>
                </c:pt>
                <c:pt idx="212">
                  <c:v>157.20833333333331</c:v>
                </c:pt>
                <c:pt idx="213">
                  <c:v>171.33333333333331</c:v>
                </c:pt>
                <c:pt idx="214">
                  <c:v>169.08333333333331</c:v>
                </c:pt>
                <c:pt idx="215">
                  <c:v>144.16666666666669</c:v>
                </c:pt>
                <c:pt idx="216">
                  <c:v>144.79166666666669</c:v>
                </c:pt>
                <c:pt idx="217">
                  <c:v>145.83333333333331</c:v>
                </c:pt>
                <c:pt idx="218">
                  <c:v>133.33333333333334</c:v>
                </c:pt>
                <c:pt idx="219">
                  <c:v>131.04166666666666</c:v>
                </c:pt>
                <c:pt idx="220">
                  <c:v>132.04166666666666</c:v>
                </c:pt>
                <c:pt idx="221">
                  <c:v>130.20833333333334</c:v>
                </c:pt>
                <c:pt idx="222">
                  <c:v>131.54166666666666</c:v>
                </c:pt>
                <c:pt idx="223">
                  <c:v>134.45833333333331</c:v>
                </c:pt>
                <c:pt idx="224">
                  <c:v>113.58333333333334</c:v>
                </c:pt>
                <c:pt idx="225">
                  <c:v>123.375</c:v>
                </c:pt>
                <c:pt idx="226">
                  <c:v>108.375</c:v>
                </c:pt>
                <c:pt idx="227">
                  <c:v>106.70833333333334</c:v>
                </c:pt>
                <c:pt idx="228">
                  <c:v>144.08333333333331</c:v>
                </c:pt>
                <c:pt idx="229">
                  <c:v>147.83333333333331</c:v>
                </c:pt>
                <c:pt idx="230">
                  <c:v>151.95833333333331</c:v>
                </c:pt>
                <c:pt idx="231">
                  <c:v>155.70833333333331</c:v>
                </c:pt>
                <c:pt idx="232">
                  <c:v>170.08333333333331</c:v>
                </c:pt>
                <c:pt idx="233">
                  <c:v>172.375</c:v>
                </c:pt>
                <c:pt idx="234">
                  <c:v>166.125</c:v>
                </c:pt>
                <c:pt idx="235">
                  <c:v>166.125</c:v>
                </c:pt>
                <c:pt idx="236">
                  <c:v>166.54166666666669</c:v>
                </c:pt>
                <c:pt idx="237">
                  <c:v>161.08333333333331</c:v>
                </c:pt>
                <c:pt idx="238">
                  <c:v>161.5</c:v>
                </c:pt>
                <c:pt idx="239">
                  <c:v>158.33333333333331</c:v>
                </c:pt>
                <c:pt idx="240">
                  <c:v>158.75</c:v>
                </c:pt>
                <c:pt idx="241">
                  <c:v>165.95833333333331</c:v>
                </c:pt>
                <c:pt idx="242">
                  <c:v>162.04166666666669</c:v>
                </c:pt>
                <c:pt idx="243">
                  <c:v>175.29166666666669</c:v>
                </c:pt>
                <c:pt idx="244">
                  <c:v>153.41666666666669</c:v>
                </c:pt>
                <c:pt idx="245">
                  <c:v>155.5</c:v>
                </c:pt>
                <c:pt idx="246">
                  <c:v>161</c:v>
                </c:pt>
                <c:pt idx="247">
                  <c:v>157.79166666666669</c:v>
                </c:pt>
                <c:pt idx="248">
                  <c:v>172.54166666666669</c:v>
                </c:pt>
                <c:pt idx="249">
                  <c:v>180.91666666666669</c:v>
                </c:pt>
                <c:pt idx="250">
                  <c:v>182.875</c:v>
                </c:pt>
                <c:pt idx="251">
                  <c:v>194.125</c:v>
                </c:pt>
                <c:pt idx="252">
                  <c:v>210.04166666666669</c:v>
                </c:pt>
                <c:pt idx="253">
                  <c:v>195.16666666666669</c:v>
                </c:pt>
                <c:pt idx="254">
                  <c:v>195.16666666666669</c:v>
                </c:pt>
                <c:pt idx="255">
                  <c:v>187.625</c:v>
                </c:pt>
                <c:pt idx="256">
                  <c:v>188.875</c:v>
                </c:pt>
                <c:pt idx="257">
                  <c:v>167.08333333333331</c:v>
                </c:pt>
                <c:pt idx="258">
                  <c:v>167.08333333333331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238E-439E-BDBC-76207028E3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2517424"/>
        <c:axId val="452522832"/>
      </c:lineChart>
      <c:dateAx>
        <c:axId val="45251742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Calibri" panose="020F0502020204030204" pitchFamily="34" charset="0"/>
                <a:ea typeface="Microsoft JhengHei UI" panose="020B0604030504040204" pitchFamily="34" charset="-120"/>
                <a:cs typeface="+mn-cs"/>
              </a:defRPr>
            </a:pPr>
            <a:endParaRPr lang="en-US"/>
          </a:p>
        </c:txPr>
        <c:crossAx val="452522832"/>
        <c:crosses val="autoZero"/>
        <c:auto val="1"/>
        <c:lblOffset val="100"/>
        <c:baseTimeUnit val="days"/>
      </c:dateAx>
      <c:valAx>
        <c:axId val="45252283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Calibri" panose="020F0502020204030204" pitchFamily="34" charset="0"/>
                <a:ea typeface="Microsoft JhengHei UI" panose="020B0604030504040204" pitchFamily="34" charset="-120"/>
                <a:cs typeface="+mn-cs"/>
              </a:defRPr>
            </a:pPr>
            <a:endParaRPr lang="en-US"/>
          </a:p>
        </c:txPr>
        <c:crossAx val="452517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Calibri" panose="020F0502020204030204" pitchFamily="34" charset="0"/>
              <a:ea typeface="Microsoft JhengHei U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baseline="0">
          <a:latin typeface="Calibri" panose="020F0502020204030204" pitchFamily="34" charset="0"/>
          <a:ea typeface="Microsoft JhengHei UI" panose="020B0604030504040204" pitchFamily="34" charset="-120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96" workbookViewId="0" zoomToFit="1"/>
  </sheetViews>
  <customSheetViews>
    <customSheetView guid="{08C637BE-E872-40BC-8927-2CE89A71D70E}" scale="96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1D94D5-C4BC-409A-9D69-09473868805F}">
  <sheetPr>
    <tabColor rgb="FFFF7DFF"/>
  </sheetPr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6FCC69-0067-4FFC-A73F-DC8084A8B4C9}">
  <sheetPr>
    <tabColor rgb="FFFF7DFF"/>
  </sheetPr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8EFA4BF-47DE-4790-B8A0-0FDE259DF8CA}">
  <sheetPr>
    <tabColor rgb="FFFF8585"/>
  </sheetPr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customSheetViews>
    <customSheetView guid="{08C637BE-E872-40BC-8927-2CE89A71D70E}" scale="130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92D050"/>
  </sheetPr>
  <sheetViews>
    <sheetView zoomScale="77" workbookViewId="0" zoomToFit="1"/>
  </sheetViews>
  <customSheetViews>
    <customSheetView guid="{08C637BE-E872-40BC-8927-2CE89A71D70E}" scale="117" state="hidden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92D050"/>
  </sheetPr>
  <sheetViews>
    <sheetView zoomScale="85" workbookViewId="0"/>
  </sheetViews>
  <customSheetViews>
    <customSheetView guid="{08C637BE-E872-40BC-8927-2CE89A71D70E}" scale="85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797" cy="62904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1797" cy="62904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94B372-DB91-45AE-A0E3-30E7A1FFB9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1797" cy="62904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E90B6E-5534-4585-9AE7-ED4AB25A9F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1797" cy="62904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8FD5C3-15ED-4FC5-B6AD-B88D24A863E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402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C4A8-E65C-4638-9535-620B7F0D5532}">
  <sheetPr>
    <tabColor theme="1"/>
  </sheetPr>
  <dimension ref="A1:BK38"/>
  <sheetViews>
    <sheetView workbookViewId="0">
      <selection activeCell="AG13" sqref="N13:AG17"/>
    </sheetView>
  </sheetViews>
  <sheetFormatPr defaultRowHeight="15.75" customHeight="1" x14ac:dyDescent="0.25"/>
  <cols>
    <col min="1" max="2" width="7.140625" style="34" customWidth="1"/>
    <col min="3" max="3" width="7.140625" style="70" customWidth="1"/>
    <col min="4" max="4" width="4.140625" style="34" customWidth="1"/>
    <col min="5" max="8" width="6.42578125" style="34" customWidth="1"/>
    <col min="9" max="9" width="3.140625" style="69" customWidth="1"/>
    <col min="10" max="19" width="4.7109375" style="276" customWidth="1"/>
    <col min="20" max="20" width="7.7109375" style="276" customWidth="1"/>
    <col min="21" max="21" width="3.5703125" style="69" customWidth="1"/>
    <col min="22" max="26" width="5.5703125" style="276" customWidth="1"/>
    <col min="27" max="27" width="7.85546875" style="276" customWidth="1"/>
    <col min="28" max="28" width="3.5703125" style="69" customWidth="1"/>
    <col min="29" max="37" width="3.5703125" style="276" customWidth="1"/>
    <col min="38" max="38" width="7" style="69" customWidth="1"/>
    <col min="39" max="39" width="6.85546875" style="34" customWidth="1"/>
    <col min="40" max="40" width="6.85546875" style="226" customWidth="1"/>
    <col min="41" max="42" width="6.85546875" style="34" customWidth="1"/>
    <col min="43" max="43" width="6.85546875" style="226" customWidth="1"/>
    <col min="44" max="44" width="6.85546875" style="34" customWidth="1"/>
    <col min="45" max="45" width="4" style="69" customWidth="1"/>
    <col min="46" max="51" width="9.140625" style="183"/>
    <col min="52" max="52" width="9.140625" style="71"/>
    <col min="53" max="53" width="4.7109375" style="69" customWidth="1"/>
    <col min="54" max="54" width="4.7109375" style="34" customWidth="1"/>
    <col min="55" max="62" width="7.28515625" style="34" customWidth="1"/>
    <col min="63" max="63" width="7.28515625" style="70" customWidth="1"/>
    <col min="64" max="16384" width="9.140625" style="34"/>
  </cols>
  <sheetData>
    <row r="1" spans="1:63" ht="30" customHeight="1" x14ac:dyDescent="0.25">
      <c r="A1" s="461" t="s">
        <v>219</v>
      </c>
      <c r="B1" s="462"/>
      <c r="C1" s="462"/>
      <c r="D1" s="462"/>
      <c r="E1" s="462"/>
      <c r="F1" s="462"/>
      <c r="G1" s="462"/>
      <c r="H1" s="462"/>
      <c r="I1" s="462"/>
      <c r="J1" s="462"/>
      <c r="K1" s="462"/>
      <c r="L1" s="462"/>
      <c r="M1" s="462"/>
      <c r="N1" s="462"/>
      <c r="O1" s="462"/>
      <c r="P1" s="462"/>
      <c r="Q1" s="462"/>
      <c r="R1" s="462"/>
      <c r="S1" s="462"/>
      <c r="T1" s="462"/>
      <c r="U1" s="462"/>
      <c r="V1" s="462"/>
      <c r="W1" s="462"/>
      <c r="X1" s="462"/>
      <c r="Y1" s="462"/>
      <c r="Z1" s="462"/>
      <c r="AA1" s="462"/>
      <c r="AB1" s="462"/>
      <c r="AC1" s="462"/>
      <c r="AD1" s="462"/>
      <c r="AE1" s="462"/>
      <c r="AF1" s="462"/>
      <c r="AG1" s="462"/>
      <c r="AH1" s="462"/>
      <c r="AI1" s="462"/>
      <c r="AJ1" s="462"/>
      <c r="AK1" s="462"/>
      <c r="AL1" s="463" t="s">
        <v>231</v>
      </c>
      <c r="AM1" s="464"/>
      <c r="AN1" s="464"/>
      <c r="AO1" s="464"/>
      <c r="AP1" s="464"/>
      <c r="AQ1" s="464"/>
      <c r="AR1" s="464"/>
      <c r="AS1" s="464"/>
      <c r="AT1" s="464"/>
      <c r="AU1" s="464"/>
      <c r="AV1" s="464"/>
      <c r="AW1" s="464"/>
      <c r="AX1" s="464"/>
      <c r="AY1" s="464"/>
      <c r="AZ1" s="464"/>
      <c r="BA1" s="464"/>
      <c r="BB1" s="464"/>
      <c r="BC1" s="464"/>
      <c r="BD1" s="464"/>
      <c r="BE1" s="464"/>
      <c r="BF1" s="464"/>
      <c r="BG1" s="464"/>
      <c r="BH1" s="464"/>
      <c r="BI1" s="464"/>
      <c r="BJ1" s="464"/>
      <c r="BK1" s="465"/>
    </row>
    <row r="2" spans="1:63" s="190" customFormat="1" ht="15.75" customHeight="1" x14ac:dyDescent="0.25">
      <c r="A2" s="442" t="s">
        <v>225</v>
      </c>
      <c r="B2" s="442"/>
      <c r="C2" s="443"/>
      <c r="D2" s="444" t="s">
        <v>62</v>
      </c>
      <c r="E2" s="442"/>
      <c r="F2" s="442"/>
      <c r="G2" s="442"/>
      <c r="H2" s="443"/>
      <c r="I2" s="439" t="s">
        <v>237</v>
      </c>
      <c r="J2" s="440"/>
      <c r="K2" s="440"/>
      <c r="L2" s="440"/>
      <c r="M2" s="440"/>
      <c r="N2" s="440"/>
      <c r="O2" s="440"/>
      <c r="P2" s="440"/>
      <c r="Q2" s="440"/>
      <c r="R2" s="440"/>
      <c r="S2" s="440"/>
      <c r="T2" s="441"/>
      <c r="U2" s="439" t="s">
        <v>260</v>
      </c>
      <c r="V2" s="440"/>
      <c r="W2" s="440"/>
      <c r="X2" s="440"/>
      <c r="Y2" s="440"/>
      <c r="Z2" s="440"/>
      <c r="AA2" s="441"/>
      <c r="AB2" s="439" t="s">
        <v>245</v>
      </c>
      <c r="AC2" s="440"/>
      <c r="AD2" s="440"/>
      <c r="AE2" s="440"/>
      <c r="AF2" s="440"/>
      <c r="AG2" s="440"/>
      <c r="AH2" s="440"/>
      <c r="AI2" s="440"/>
      <c r="AJ2" s="440"/>
      <c r="AK2" s="441"/>
      <c r="AL2" s="444" t="s">
        <v>230</v>
      </c>
      <c r="AM2" s="442"/>
      <c r="AN2" s="442"/>
      <c r="AO2" s="442"/>
      <c r="AP2" s="442"/>
      <c r="AQ2" s="442"/>
      <c r="AR2" s="443"/>
      <c r="AS2" s="444" t="s">
        <v>223</v>
      </c>
      <c r="AT2" s="442"/>
      <c r="AU2" s="442"/>
      <c r="AV2" s="442"/>
      <c r="AW2" s="442"/>
      <c r="AX2" s="442"/>
      <c r="AY2" s="442"/>
      <c r="AZ2" s="443"/>
      <c r="BA2" s="442" t="s">
        <v>224</v>
      </c>
      <c r="BB2" s="442"/>
      <c r="BC2" s="442"/>
      <c r="BD2" s="442"/>
      <c r="BE2" s="442"/>
      <c r="BF2" s="442"/>
      <c r="BG2" s="442"/>
      <c r="BH2" s="442"/>
      <c r="BI2" s="442"/>
      <c r="BJ2" s="442"/>
      <c r="BK2" s="443"/>
    </row>
    <row r="3" spans="1:63" ht="15.75" customHeight="1" x14ac:dyDescent="0.25">
      <c r="A3" s="316"/>
      <c r="B3" s="317" t="s">
        <v>69</v>
      </c>
      <c r="C3" s="318" t="s">
        <v>73</v>
      </c>
      <c r="D3" s="262"/>
      <c r="E3" s="213" t="s">
        <v>68</v>
      </c>
      <c r="F3" s="213" t="s">
        <v>71</v>
      </c>
      <c r="G3" s="213" t="s">
        <v>72</v>
      </c>
      <c r="H3" s="283" t="s">
        <v>222</v>
      </c>
      <c r="I3" s="273" t="s">
        <v>244</v>
      </c>
      <c r="J3" s="274" t="s">
        <v>238</v>
      </c>
      <c r="K3" s="274" t="s">
        <v>239</v>
      </c>
      <c r="L3" s="274" t="s">
        <v>259</v>
      </c>
      <c r="M3" s="274" t="s">
        <v>240</v>
      </c>
      <c r="N3" s="274" t="s">
        <v>218</v>
      </c>
      <c r="O3" s="274" t="s">
        <v>254</v>
      </c>
      <c r="P3" s="274" t="s">
        <v>255</v>
      </c>
      <c r="Q3" s="274" t="s">
        <v>243</v>
      </c>
      <c r="R3" s="274" t="s">
        <v>256</v>
      </c>
      <c r="S3" s="274" t="s">
        <v>257</v>
      </c>
      <c r="T3" s="274" t="s">
        <v>258</v>
      </c>
      <c r="U3" s="273"/>
      <c r="V3" s="274" t="s">
        <v>68</v>
      </c>
      <c r="W3" s="274" t="s">
        <v>71</v>
      </c>
      <c r="X3" s="274" t="s">
        <v>72</v>
      </c>
      <c r="Y3" s="274" t="s">
        <v>222</v>
      </c>
      <c r="Z3" s="274" t="s">
        <v>70</v>
      </c>
      <c r="AA3" s="275" t="s">
        <v>94</v>
      </c>
      <c r="AB3" s="273"/>
      <c r="AC3" s="274" t="s">
        <v>55</v>
      </c>
      <c r="AD3" s="274" t="s">
        <v>2</v>
      </c>
      <c r="AE3" s="274" t="s">
        <v>74</v>
      </c>
      <c r="AF3" s="274" t="s">
        <v>0</v>
      </c>
      <c r="AG3" s="274" t="s">
        <v>5</v>
      </c>
      <c r="AH3" s="274" t="s">
        <v>8</v>
      </c>
      <c r="AI3" s="274" t="s">
        <v>216</v>
      </c>
      <c r="AJ3" s="274" t="s">
        <v>129</v>
      </c>
      <c r="AK3" s="275" t="s">
        <v>217</v>
      </c>
      <c r="AL3" s="281" t="s">
        <v>69</v>
      </c>
      <c r="AM3" s="282" t="s">
        <v>214</v>
      </c>
      <c r="AN3" s="282" t="s">
        <v>14</v>
      </c>
      <c r="AO3" s="282" t="s">
        <v>215</v>
      </c>
      <c r="AP3" s="213" t="s">
        <v>88</v>
      </c>
      <c r="AQ3" s="213" t="s">
        <v>14</v>
      </c>
      <c r="AR3" s="283" t="s">
        <v>215</v>
      </c>
      <c r="AS3" s="445" t="s">
        <v>229</v>
      </c>
      <c r="AT3" s="446"/>
      <c r="AU3" s="179" t="s">
        <v>9</v>
      </c>
      <c r="AV3" s="180" t="s">
        <v>7</v>
      </c>
      <c r="AW3" s="184" t="s">
        <v>6</v>
      </c>
      <c r="AX3" s="181" t="s">
        <v>4</v>
      </c>
      <c r="AY3" s="68" t="s">
        <v>3</v>
      </c>
      <c r="AZ3" s="218" t="s">
        <v>66</v>
      </c>
      <c r="BA3" s="434" t="s">
        <v>68</v>
      </c>
      <c r="BB3" s="167"/>
      <c r="BC3" s="167" t="s">
        <v>55</v>
      </c>
      <c r="BD3" s="167" t="s">
        <v>2</v>
      </c>
      <c r="BE3" s="167" t="s">
        <v>74</v>
      </c>
      <c r="BF3" s="167" t="s">
        <v>0</v>
      </c>
      <c r="BG3" s="167" t="s">
        <v>5</v>
      </c>
      <c r="BH3" s="167" t="s">
        <v>8</v>
      </c>
      <c r="BI3" s="167" t="s">
        <v>216</v>
      </c>
      <c r="BJ3" s="167" t="s">
        <v>129</v>
      </c>
      <c r="BK3" s="168" t="s">
        <v>217</v>
      </c>
    </row>
    <row r="4" spans="1:63" ht="15.75" customHeight="1" x14ac:dyDescent="0.25">
      <c r="A4" s="265" t="s">
        <v>214</v>
      </c>
      <c r="B4" s="268">
        <v>30</v>
      </c>
      <c r="C4" s="269">
        <v>40</v>
      </c>
      <c r="D4" s="267" t="s">
        <v>9</v>
      </c>
      <c r="E4" s="67">
        <v>11429</v>
      </c>
      <c r="F4" s="67">
        <v>9142</v>
      </c>
      <c r="G4" s="67">
        <v>5392</v>
      </c>
      <c r="H4" s="311">
        <v>219</v>
      </c>
      <c r="I4" s="69">
        <v>0</v>
      </c>
      <c r="J4" s="268" t="s">
        <v>221</v>
      </c>
      <c r="K4" s="268" t="s">
        <v>221</v>
      </c>
      <c r="L4" s="268" t="s">
        <v>221</v>
      </c>
      <c r="M4" s="268" t="s">
        <v>221</v>
      </c>
      <c r="N4" s="268" t="s">
        <v>221</v>
      </c>
      <c r="O4" s="268">
        <v>500</v>
      </c>
      <c r="P4" s="268">
        <v>360</v>
      </c>
      <c r="Q4" s="268">
        <v>90</v>
      </c>
      <c r="R4" s="268">
        <v>80</v>
      </c>
      <c r="S4" s="268">
        <v>46</v>
      </c>
      <c r="T4" s="331">
        <v>25000000</v>
      </c>
      <c r="U4" s="305" t="s">
        <v>9</v>
      </c>
      <c r="V4" s="36">
        <f t="shared" ref="V4:AA4" si="0">O$8*8</f>
        <v>2600</v>
      </c>
      <c r="W4" s="36">
        <f t="shared" si="0"/>
        <v>1840</v>
      </c>
      <c r="X4" s="36">
        <f t="shared" si="0"/>
        <v>480</v>
      </c>
      <c r="Y4" s="36">
        <f t="shared" si="0"/>
        <v>360</v>
      </c>
      <c r="Z4" s="36">
        <f t="shared" si="0"/>
        <v>304</v>
      </c>
      <c r="AA4" s="333">
        <f t="shared" si="0"/>
        <v>140000000</v>
      </c>
      <c r="AB4" s="267" t="s">
        <v>9</v>
      </c>
      <c r="AC4" s="292">
        <v>6</v>
      </c>
      <c r="AD4" s="292">
        <v>6</v>
      </c>
      <c r="AE4" s="292">
        <v>6</v>
      </c>
      <c r="AF4" s="292">
        <v>6</v>
      </c>
      <c r="AG4" s="292">
        <v>6</v>
      </c>
      <c r="AH4" s="292">
        <v>6</v>
      </c>
      <c r="AI4" s="292">
        <v>6</v>
      </c>
      <c r="AJ4" s="292">
        <v>6</v>
      </c>
      <c r="AK4" s="293">
        <v>0</v>
      </c>
      <c r="AL4" s="263" t="s">
        <v>68</v>
      </c>
      <c r="AM4" s="194">
        <f>AVERAGE(D真龍!A:A)+AVERAGE(D真龍!D:D)</f>
        <v>8</v>
      </c>
      <c r="AN4" s="247">
        <f>COUNT(D真龍!A:A)</f>
        <v>1</v>
      </c>
      <c r="AO4" s="194">
        <f>$B$4/AM4</f>
        <v>3.75</v>
      </c>
      <c r="AP4" s="108">
        <f>AVERAGE(D真龍!F:F)+AVERAGE(D真龍!I:I)</f>
        <v>10.981012658227847</v>
      </c>
      <c r="AQ4" s="248">
        <f>COUNT(D真龍!F:F)</f>
        <v>316</v>
      </c>
      <c r="AR4" s="107">
        <f>$B$5/AP4</f>
        <v>2.7319884726224788</v>
      </c>
      <c r="AS4" s="451" t="s">
        <v>68</v>
      </c>
      <c r="AT4" s="213" t="s">
        <v>220</v>
      </c>
      <c r="AU4" s="199">
        <f>MAX(SUM(BC4:BK4) - E4 + V4,0)</f>
        <v>0</v>
      </c>
      <c r="AV4" s="200">
        <f>MAX(SUM(BC5:BK5) - E5 + V5,0)</f>
        <v>0</v>
      </c>
      <c r="AW4" s="201">
        <f>MAX(SUM(BC6:BK6) - E6 + V6,0)</f>
        <v>0</v>
      </c>
      <c r="AX4" s="202">
        <f>MAX(SUM(BC7:BK7) - E7 + V7,0)</f>
        <v>0</v>
      </c>
      <c r="AY4" s="214">
        <f>MAX(SUM(BC8:BK8) - E8 + V8,0)</f>
        <v>1030</v>
      </c>
      <c r="AZ4" s="219">
        <f>SUM(AU4:AY4)</f>
        <v>1030</v>
      </c>
      <c r="BA4" s="435"/>
      <c r="BB4" s="172" t="s">
        <v>9</v>
      </c>
      <c r="BC4" s="16">
        <f t="shared" ref="BC4:BK8" si="1">IF(ISBLANK(AC4),0,VLOOKUP(AC4,$I$4:$T$10,7,FALSE))</f>
        <v>0</v>
      </c>
      <c r="BD4" s="16">
        <f t="shared" si="1"/>
        <v>0</v>
      </c>
      <c r="BE4" s="16">
        <f t="shared" si="1"/>
        <v>0</v>
      </c>
      <c r="BF4" s="16">
        <f t="shared" si="1"/>
        <v>0</v>
      </c>
      <c r="BG4" s="16">
        <f t="shared" si="1"/>
        <v>0</v>
      </c>
      <c r="BH4" s="16">
        <f t="shared" si="1"/>
        <v>0</v>
      </c>
      <c r="BI4" s="16">
        <f t="shared" si="1"/>
        <v>0</v>
      </c>
      <c r="BJ4" s="16">
        <f t="shared" si="1"/>
        <v>0</v>
      </c>
      <c r="BK4" s="15">
        <f t="shared" si="1"/>
        <v>500</v>
      </c>
    </row>
    <row r="5" spans="1:63" ht="15.75" customHeight="1" x14ac:dyDescent="0.25">
      <c r="A5" s="95" t="s">
        <v>88</v>
      </c>
      <c r="B5" s="303">
        <v>30</v>
      </c>
      <c r="C5" s="319">
        <v>40</v>
      </c>
      <c r="D5" s="266" t="s">
        <v>7</v>
      </c>
      <c r="E5" s="64">
        <v>12142</v>
      </c>
      <c r="F5" s="64">
        <v>4000</v>
      </c>
      <c r="G5" s="64">
        <v>5389</v>
      </c>
      <c r="H5" s="312">
        <v>2005</v>
      </c>
      <c r="I5" s="69">
        <v>1</v>
      </c>
      <c r="J5" s="268" t="s">
        <v>232</v>
      </c>
      <c r="K5" s="268" t="s">
        <v>221</v>
      </c>
      <c r="L5" s="268" t="s">
        <v>221</v>
      </c>
      <c r="M5" s="268" t="s">
        <v>221</v>
      </c>
      <c r="N5" s="268" t="s">
        <v>221</v>
      </c>
      <c r="O5" s="268">
        <v>475</v>
      </c>
      <c r="P5" s="268">
        <v>342</v>
      </c>
      <c r="Q5" s="268">
        <v>90</v>
      </c>
      <c r="R5" s="268">
        <v>75</v>
      </c>
      <c r="S5" s="268">
        <v>45</v>
      </c>
      <c r="T5" s="331">
        <v>23800000</v>
      </c>
      <c r="U5" s="306" t="s">
        <v>7</v>
      </c>
      <c r="V5" s="36">
        <f t="shared" ref="V5:AA8" si="2">O$8*8</f>
        <v>2600</v>
      </c>
      <c r="W5" s="36">
        <f t="shared" si="2"/>
        <v>1840</v>
      </c>
      <c r="X5" s="36">
        <f t="shared" si="2"/>
        <v>480</v>
      </c>
      <c r="Y5" s="36">
        <f t="shared" si="2"/>
        <v>360</v>
      </c>
      <c r="Z5" s="36">
        <f t="shared" si="2"/>
        <v>304</v>
      </c>
      <c r="AA5" s="333">
        <f t="shared" si="2"/>
        <v>140000000</v>
      </c>
      <c r="AB5" s="266" t="s">
        <v>7</v>
      </c>
      <c r="AC5" s="294">
        <v>6</v>
      </c>
      <c r="AD5" s="294">
        <v>6</v>
      </c>
      <c r="AE5" s="294">
        <v>6</v>
      </c>
      <c r="AF5" s="294">
        <v>6</v>
      </c>
      <c r="AG5" s="294">
        <v>6</v>
      </c>
      <c r="AH5" s="294">
        <v>6</v>
      </c>
      <c r="AI5" s="294">
        <v>6</v>
      </c>
      <c r="AJ5" s="294">
        <v>6</v>
      </c>
      <c r="AK5" s="295">
        <v>0</v>
      </c>
      <c r="AL5" s="263" t="s">
        <v>71</v>
      </c>
      <c r="AM5" s="194">
        <f>AVERAGE(D真龍!C:C)+AVERAGE(D真龍!E:E)</f>
        <v>4</v>
      </c>
      <c r="AN5" s="247">
        <f>COUNT(D真龍!C:C)</f>
        <v>1</v>
      </c>
      <c r="AO5" s="194">
        <f>$B$4/AM5</f>
        <v>7.5</v>
      </c>
      <c r="AP5" s="108">
        <f>AVERAGE(D真龍!H:H)+AVERAGE(D真龍!J:J)</f>
        <v>6.3196202531645564</v>
      </c>
      <c r="AQ5" s="248">
        <f>COUNT(D真龍!H:H)</f>
        <v>316</v>
      </c>
      <c r="AR5" s="107">
        <f>$B$5/AP5</f>
        <v>4.7471206810215323</v>
      </c>
      <c r="AS5" s="445"/>
      <c r="AT5" s="177" t="s">
        <v>76</v>
      </c>
      <c r="AU5" s="67">
        <f>ROUNDUP(AU4/$AP$4,0)</f>
        <v>0</v>
      </c>
      <c r="AV5" s="64">
        <f>ROUNDUP(AV4/$AP$4,0)</f>
        <v>0</v>
      </c>
      <c r="AW5" s="65">
        <f>ROUNDUP(AW4/$AP$4,0)</f>
        <v>0</v>
      </c>
      <c r="AX5" s="124">
        <f>ROUNDUP(AX4/$AP$4,0)</f>
        <v>0</v>
      </c>
      <c r="AY5" s="66">
        <f>ROUNDUP(AY4/$AP$4,0)</f>
        <v>94</v>
      </c>
      <c r="AZ5" s="220">
        <f t="shared" ref="AZ5:AZ17" si="3">SUM(AU5:AY5)</f>
        <v>94</v>
      </c>
      <c r="BA5" s="435"/>
      <c r="BB5" s="173" t="s">
        <v>7</v>
      </c>
      <c r="BC5" s="33">
        <f t="shared" si="1"/>
        <v>0</v>
      </c>
      <c r="BD5" s="33">
        <f t="shared" si="1"/>
        <v>0</v>
      </c>
      <c r="BE5" s="33">
        <f t="shared" si="1"/>
        <v>0</v>
      </c>
      <c r="BF5" s="33">
        <f t="shared" si="1"/>
        <v>0</v>
      </c>
      <c r="BG5" s="33">
        <f t="shared" si="1"/>
        <v>0</v>
      </c>
      <c r="BH5" s="33">
        <f t="shared" si="1"/>
        <v>0</v>
      </c>
      <c r="BI5" s="33">
        <f t="shared" si="1"/>
        <v>0</v>
      </c>
      <c r="BJ5" s="33">
        <f t="shared" si="1"/>
        <v>0</v>
      </c>
      <c r="BK5" s="186">
        <f t="shared" si="1"/>
        <v>500</v>
      </c>
    </row>
    <row r="6" spans="1:63" ht="15.75" customHeight="1" x14ac:dyDescent="0.25">
      <c r="D6" s="272" t="s">
        <v>6</v>
      </c>
      <c r="E6" s="65">
        <v>10043</v>
      </c>
      <c r="F6" s="65">
        <v>4205</v>
      </c>
      <c r="G6" s="65">
        <v>1884</v>
      </c>
      <c r="H6" s="313">
        <v>4923</v>
      </c>
      <c r="I6" s="69">
        <v>2</v>
      </c>
      <c r="J6" s="268" t="s">
        <v>232</v>
      </c>
      <c r="K6" s="268" t="s">
        <v>232</v>
      </c>
      <c r="L6" s="268" t="s">
        <v>221</v>
      </c>
      <c r="M6" s="268" t="s">
        <v>221</v>
      </c>
      <c r="N6" s="268" t="s">
        <v>221</v>
      </c>
      <c r="O6" s="268">
        <v>425</v>
      </c>
      <c r="P6" s="268">
        <v>302</v>
      </c>
      <c r="Q6" s="268">
        <v>60</v>
      </c>
      <c r="R6" s="268">
        <v>65</v>
      </c>
      <c r="S6" s="268">
        <v>42</v>
      </c>
      <c r="T6" s="331">
        <v>22300000</v>
      </c>
      <c r="U6" s="307" t="s">
        <v>6</v>
      </c>
      <c r="V6" s="36">
        <f t="shared" si="2"/>
        <v>2600</v>
      </c>
      <c r="W6" s="36">
        <f t="shared" si="2"/>
        <v>1840</v>
      </c>
      <c r="X6" s="36">
        <f t="shared" si="2"/>
        <v>480</v>
      </c>
      <c r="Y6" s="36">
        <f t="shared" si="2"/>
        <v>360</v>
      </c>
      <c r="Z6" s="36">
        <f t="shared" si="2"/>
        <v>304</v>
      </c>
      <c r="AA6" s="333">
        <f t="shared" si="2"/>
        <v>140000000</v>
      </c>
      <c r="AB6" s="272" t="s">
        <v>6</v>
      </c>
      <c r="AC6" s="296">
        <v>6</v>
      </c>
      <c r="AD6" s="296">
        <v>6</v>
      </c>
      <c r="AE6" s="296">
        <v>6</v>
      </c>
      <c r="AF6" s="296">
        <v>6</v>
      </c>
      <c r="AG6" s="296">
        <v>6</v>
      </c>
      <c r="AH6" s="296">
        <v>6</v>
      </c>
      <c r="AI6" s="296">
        <v>6</v>
      </c>
      <c r="AJ6" s="296">
        <v>6</v>
      </c>
      <c r="AK6" s="297">
        <v>0</v>
      </c>
      <c r="AL6" s="263" t="s">
        <v>70</v>
      </c>
      <c r="AM6" s="194" t="e">
        <f>AVERAGE(D真龍!B:B)</f>
        <v>#DIV/0!</v>
      </c>
      <c r="AN6" s="247">
        <f>COUNT(D真龍!B:B)</f>
        <v>0</v>
      </c>
      <c r="AO6" s="246" t="e">
        <f>$B$4/AM6</f>
        <v>#DIV/0!</v>
      </c>
      <c r="AP6" s="108">
        <f>AVERAGE(D真龍!G:G)</f>
        <v>0.40322580645161288</v>
      </c>
      <c r="AQ6" s="248">
        <f>COUNT(D真龍!G:G)</f>
        <v>124</v>
      </c>
      <c r="AR6" s="284">
        <f>$B$5/AP6</f>
        <v>74.400000000000006</v>
      </c>
      <c r="AS6" s="445"/>
      <c r="AT6" s="177" t="s">
        <v>227</v>
      </c>
      <c r="AU6" s="195">
        <f>ROUNDUP(AU5/(RECOVER_AP / $B$5)*RECOVER_DIAMS,0)</f>
        <v>0</v>
      </c>
      <c r="AV6" s="198">
        <f>ROUNDUP(AV5/(RECOVER_AP / $B$5)*RECOVER_DIAMS,0)</f>
        <v>0</v>
      </c>
      <c r="AW6" s="196">
        <f>ROUNDUP(AW5/(RECOVER_AP / $B$5)*RECOVER_DIAMS,0)</f>
        <v>0</v>
      </c>
      <c r="AX6" s="197">
        <f>ROUNDUP(AX5/(RECOVER_AP / $B$5)*RECOVER_DIAMS,0)</f>
        <v>0</v>
      </c>
      <c r="AY6" s="211">
        <f>ROUNDUP(AY5/(RECOVER_AP / $B$5)*RECOVER_DIAMS,0)</f>
        <v>705</v>
      </c>
      <c r="AZ6" s="221">
        <f t="shared" si="3"/>
        <v>705</v>
      </c>
      <c r="BA6" s="435"/>
      <c r="BB6" s="184" t="s">
        <v>6</v>
      </c>
      <c r="BC6" s="185">
        <f t="shared" si="1"/>
        <v>0</v>
      </c>
      <c r="BD6" s="185">
        <f t="shared" si="1"/>
        <v>0</v>
      </c>
      <c r="BE6" s="185">
        <f t="shared" si="1"/>
        <v>0</v>
      </c>
      <c r="BF6" s="185">
        <f t="shared" si="1"/>
        <v>0</v>
      </c>
      <c r="BG6" s="185">
        <f t="shared" si="1"/>
        <v>0</v>
      </c>
      <c r="BH6" s="185">
        <f t="shared" si="1"/>
        <v>0</v>
      </c>
      <c r="BI6" s="185">
        <f t="shared" si="1"/>
        <v>0</v>
      </c>
      <c r="BJ6" s="185">
        <f t="shared" si="1"/>
        <v>0</v>
      </c>
      <c r="BK6" s="187">
        <f t="shared" si="1"/>
        <v>500</v>
      </c>
    </row>
    <row r="7" spans="1:63" ht="15.75" customHeight="1" x14ac:dyDescent="0.25">
      <c r="D7" s="271" t="s">
        <v>4</v>
      </c>
      <c r="E7" s="124">
        <v>3563</v>
      </c>
      <c r="F7" s="124">
        <v>989</v>
      </c>
      <c r="G7" s="124">
        <v>1657</v>
      </c>
      <c r="H7" s="314">
        <v>3976</v>
      </c>
      <c r="I7" s="69">
        <v>3</v>
      </c>
      <c r="J7" s="268" t="s">
        <v>232</v>
      </c>
      <c r="K7" s="268" t="s">
        <v>221</v>
      </c>
      <c r="L7" s="268" t="s">
        <v>232</v>
      </c>
      <c r="M7" s="268" t="s">
        <v>221</v>
      </c>
      <c r="N7" s="268" t="s">
        <v>221</v>
      </c>
      <c r="O7" s="268">
        <v>375</v>
      </c>
      <c r="P7" s="268">
        <v>270</v>
      </c>
      <c r="Q7" s="268">
        <v>90</v>
      </c>
      <c r="R7" s="268">
        <v>55</v>
      </c>
      <c r="S7" s="268">
        <v>41</v>
      </c>
      <c r="T7" s="331">
        <v>19000000</v>
      </c>
      <c r="U7" s="308" t="s">
        <v>4</v>
      </c>
      <c r="V7" s="36">
        <f t="shared" si="2"/>
        <v>2600</v>
      </c>
      <c r="W7" s="36">
        <f t="shared" si="2"/>
        <v>1840</v>
      </c>
      <c r="X7" s="36">
        <f t="shared" si="2"/>
        <v>480</v>
      </c>
      <c r="Y7" s="36">
        <f t="shared" si="2"/>
        <v>360</v>
      </c>
      <c r="Z7" s="36">
        <f t="shared" si="2"/>
        <v>304</v>
      </c>
      <c r="AA7" s="333">
        <f t="shared" si="2"/>
        <v>140000000</v>
      </c>
      <c r="AB7" s="271" t="s">
        <v>4</v>
      </c>
      <c r="AC7" s="298">
        <v>6</v>
      </c>
      <c r="AD7" s="298">
        <v>6</v>
      </c>
      <c r="AE7" s="298">
        <v>6</v>
      </c>
      <c r="AF7" s="298">
        <v>6</v>
      </c>
      <c r="AG7" s="298">
        <v>6</v>
      </c>
      <c r="AH7" s="298">
        <v>6</v>
      </c>
      <c r="AI7" s="298">
        <v>6</v>
      </c>
      <c r="AJ7" s="298">
        <v>6</v>
      </c>
      <c r="AK7" s="299">
        <v>6</v>
      </c>
      <c r="AL7" s="192" t="s">
        <v>73</v>
      </c>
      <c r="AM7" s="193" t="s">
        <v>214</v>
      </c>
      <c r="AN7" s="193" t="s">
        <v>14</v>
      </c>
      <c r="AO7" s="193" t="s">
        <v>215</v>
      </c>
      <c r="AP7" s="224" t="s">
        <v>88</v>
      </c>
      <c r="AQ7" s="249" t="s">
        <v>14</v>
      </c>
      <c r="AR7" s="285" t="s">
        <v>215</v>
      </c>
      <c r="AS7" s="445"/>
      <c r="AT7" s="177" t="s">
        <v>116</v>
      </c>
      <c r="AU7" s="67">
        <f>ROUNDUP(AU4/$AP$8,0)</f>
        <v>0</v>
      </c>
      <c r="AV7" s="64">
        <f>ROUNDUP(AV4/$AP$8,0)</f>
        <v>0</v>
      </c>
      <c r="AW7" s="65">
        <f>ROUNDUP(AW4/$AP$8,0)</f>
        <v>0</v>
      </c>
      <c r="AX7" s="124">
        <f>ROUNDUP(AX4/$AP$8,0)</f>
        <v>0</v>
      </c>
      <c r="AY7" s="66">
        <f>ROUNDUP(AY4/$AP$8,0)</f>
        <v>86</v>
      </c>
      <c r="AZ7" s="220">
        <f t="shared" si="3"/>
        <v>86</v>
      </c>
      <c r="BA7" s="435"/>
      <c r="BB7" s="174" t="s">
        <v>4</v>
      </c>
      <c r="BC7" s="123">
        <f t="shared" si="1"/>
        <v>0</v>
      </c>
      <c r="BD7" s="123">
        <f t="shared" si="1"/>
        <v>0</v>
      </c>
      <c r="BE7" s="123">
        <f t="shared" si="1"/>
        <v>0</v>
      </c>
      <c r="BF7" s="123">
        <f t="shared" si="1"/>
        <v>0</v>
      </c>
      <c r="BG7" s="123">
        <f t="shared" si="1"/>
        <v>0</v>
      </c>
      <c r="BH7" s="123">
        <f t="shared" si="1"/>
        <v>0</v>
      </c>
      <c r="BI7" s="123">
        <f t="shared" si="1"/>
        <v>0</v>
      </c>
      <c r="BJ7" s="123">
        <f t="shared" si="1"/>
        <v>0</v>
      </c>
      <c r="BK7" s="188">
        <f t="shared" si="1"/>
        <v>0</v>
      </c>
    </row>
    <row r="8" spans="1:63" ht="15.75" customHeight="1" x14ac:dyDescent="0.25">
      <c r="D8" s="270" t="s">
        <v>3</v>
      </c>
      <c r="E8" s="66">
        <v>2070</v>
      </c>
      <c r="F8" s="66">
        <v>428</v>
      </c>
      <c r="G8" s="66">
        <v>1168</v>
      </c>
      <c r="H8" s="315">
        <v>2935</v>
      </c>
      <c r="I8" s="69">
        <v>4</v>
      </c>
      <c r="J8" s="268" t="s">
        <v>232</v>
      </c>
      <c r="K8" s="268" t="s">
        <v>232</v>
      </c>
      <c r="L8" s="268" t="s">
        <v>232</v>
      </c>
      <c r="M8" s="268" t="s">
        <v>221</v>
      </c>
      <c r="N8" s="268" t="s">
        <v>221</v>
      </c>
      <c r="O8" s="268">
        <v>325</v>
      </c>
      <c r="P8" s="268">
        <v>230</v>
      </c>
      <c r="Q8" s="268">
        <v>60</v>
      </c>
      <c r="R8" s="268">
        <v>45</v>
      </c>
      <c r="S8" s="268">
        <v>38</v>
      </c>
      <c r="T8" s="331">
        <v>17500000</v>
      </c>
      <c r="U8" s="309" t="s">
        <v>3</v>
      </c>
      <c r="V8" s="310">
        <f t="shared" si="2"/>
        <v>2600</v>
      </c>
      <c r="W8" s="310">
        <f t="shared" si="2"/>
        <v>1840</v>
      </c>
      <c r="X8" s="310">
        <f t="shared" si="2"/>
        <v>480</v>
      </c>
      <c r="Y8" s="310">
        <f t="shared" si="2"/>
        <v>360</v>
      </c>
      <c r="Z8" s="310">
        <f t="shared" si="2"/>
        <v>304</v>
      </c>
      <c r="AA8" s="334">
        <f t="shared" si="2"/>
        <v>140000000</v>
      </c>
      <c r="AB8" s="258" t="s">
        <v>3</v>
      </c>
      <c r="AC8" s="300">
        <v>6</v>
      </c>
      <c r="AD8" s="300">
        <v>6</v>
      </c>
      <c r="AE8" s="300">
        <v>6</v>
      </c>
      <c r="AF8" s="300">
        <v>6</v>
      </c>
      <c r="AG8" s="300">
        <v>6</v>
      </c>
      <c r="AH8" s="300">
        <v>6</v>
      </c>
      <c r="AI8" s="300">
        <v>6</v>
      </c>
      <c r="AJ8" s="300">
        <v>6</v>
      </c>
      <c r="AK8" s="301">
        <v>0</v>
      </c>
      <c r="AL8" s="263" t="s">
        <v>68</v>
      </c>
      <c r="AM8" s="194">
        <f>AVERAGE(D真龍!K:K)</f>
        <v>9.0909090909090917</v>
      </c>
      <c r="AN8" s="247">
        <f>COUNT(D真龍!K:K)</f>
        <v>22</v>
      </c>
      <c r="AO8" s="194">
        <f>$C$4/AM8</f>
        <v>4.3999999999999995</v>
      </c>
      <c r="AP8" s="108">
        <f>AVERAGE(D真龍!Q:Q)</f>
        <v>12.028011204481793</v>
      </c>
      <c r="AQ8" s="248">
        <f>COUNT(D真龍!Q:Q)</f>
        <v>714</v>
      </c>
      <c r="AR8" s="107">
        <f>$C$5/AP8</f>
        <v>3.3255705635770845</v>
      </c>
      <c r="AS8" s="452"/>
      <c r="AT8" s="215" t="s">
        <v>228</v>
      </c>
      <c r="AU8" s="207">
        <f>ROUNDUP(AU7/(RECOVER_AP / $C$5)*RECOVER_DIAMS,0)</f>
        <v>0</v>
      </c>
      <c r="AV8" s="208">
        <f>ROUNDUP(AV7/(RECOVER_AP / $C$5)*RECOVER_DIAMS,0)</f>
        <v>0</v>
      </c>
      <c r="AW8" s="209">
        <f>ROUNDUP(AW7/(RECOVER_AP / $C$5)*RECOVER_DIAMS,0)</f>
        <v>0</v>
      </c>
      <c r="AX8" s="210">
        <f>ROUNDUP(AX7/(RECOVER_AP / $C$5)*RECOVER_DIAMS,0)</f>
        <v>0</v>
      </c>
      <c r="AY8" s="216">
        <f>ROUNDUP(AY7/(RECOVER_AP / $C$5)*RECOVER_DIAMS,0)</f>
        <v>860</v>
      </c>
      <c r="AZ8" s="222">
        <f t="shared" si="3"/>
        <v>860</v>
      </c>
      <c r="BA8" s="436"/>
      <c r="BB8" s="12" t="s">
        <v>3</v>
      </c>
      <c r="BC8" s="13">
        <f t="shared" si="1"/>
        <v>0</v>
      </c>
      <c r="BD8" s="13">
        <f t="shared" si="1"/>
        <v>0</v>
      </c>
      <c r="BE8" s="13">
        <f t="shared" si="1"/>
        <v>0</v>
      </c>
      <c r="BF8" s="13">
        <f t="shared" si="1"/>
        <v>0</v>
      </c>
      <c r="BG8" s="13">
        <f t="shared" si="1"/>
        <v>0</v>
      </c>
      <c r="BH8" s="13">
        <f t="shared" si="1"/>
        <v>0</v>
      </c>
      <c r="BI8" s="13">
        <f t="shared" si="1"/>
        <v>0</v>
      </c>
      <c r="BJ8" s="13">
        <f t="shared" si="1"/>
        <v>0</v>
      </c>
      <c r="BK8" s="106">
        <f t="shared" si="1"/>
        <v>500</v>
      </c>
    </row>
    <row r="9" spans="1:63" ht="15.75" customHeight="1" x14ac:dyDescent="0.25">
      <c r="D9" s="445" t="s">
        <v>226</v>
      </c>
      <c r="E9" s="446"/>
      <c r="F9" s="446"/>
      <c r="G9" s="447">
        <v>2230</v>
      </c>
      <c r="H9" s="448"/>
      <c r="I9" s="69">
        <v>5</v>
      </c>
      <c r="J9" s="268" t="s">
        <v>232</v>
      </c>
      <c r="K9" s="268" t="s">
        <v>232</v>
      </c>
      <c r="L9" s="268" t="s">
        <v>232</v>
      </c>
      <c r="M9" s="268" t="s">
        <v>232</v>
      </c>
      <c r="N9" s="268" t="s">
        <v>221</v>
      </c>
      <c r="O9" s="268">
        <v>150</v>
      </c>
      <c r="P9" s="268">
        <v>100</v>
      </c>
      <c r="Q9" s="268">
        <v>30</v>
      </c>
      <c r="R9" s="268">
        <v>10</v>
      </c>
      <c r="S9" s="268">
        <v>30</v>
      </c>
      <c r="T9" s="331">
        <v>10000000</v>
      </c>
      <c r="U9" s="304"/>
      <c r="V9" s="290"/>
      <c r="W9" s="290"/>
      <c r="X9" s="290"/>
      <c r="Y9" s="290"/>
      <c r="Z9" s="290"/>
      <c r="AA9" s="290"/>
      <c r="AL9" s="263" t="s">
        <v>71</v>
      </c>
      <c r="AM9" s="194">
        <f>AVERAGE(D真龍!M:M) + AVERAGE(D真龍!O:O)</f>
        <v>5.5</v>
      </c>
      <c r="AN9" s="247">
        <f>COUNT(D真龍!M:M)</f>
        <v>22</v>
      </c>
      <c r="AO9" s="194">
        <f>$C$4/AM9</f>
        <v>7.2727272727272725</v>
      </c>
      <c r="AP9" s="108">
        <f>AVERAGE(D真龍!S:S)+AVERAGE(D真龍!U:U)</f>
        <v>6.9369747899159666</v>
      </c>
      <c r="AQ9" s="248">
        <f>COUNT(D真龍!S:S)</f>
        <v>714</v>
      </c>
      <c r="AR9" s="107">
        <f>$C$5/AP9</f>
        <v>5.7662023016353725</v>
      </c>
      <c r="AS9" s="451" t="s">
        <v>71</v>
      </c>
      <c r="AT9" s="213" t="s">
        <v>220</v>
      </c>
      <c r="AU9" s="199">
        <f>MAX(SUM(BC10:BK10) - F4 + W4,0)</f>
        <v>0</v>
      </c>
      <c r="AV9" s="200">
        <f>MAX(SUM(BC11:BK11) - F5 + W5,0)</f>
        <v>0</v>
      </c>
      <c r="AW9" s="201">
        <f>MAX(SUM(BC12:BK12) - F6 + W6,0)</f>
        <v>0</v>
      </c>
      <c r="AX9" s="202">
        <f>MAX(SUM(BC13:BK13) - F7 + W7,0)</f>
        <v>851</v>
      </c>
      <c r="AY9" s="214">
        <f>MAX(SUM(BC14:BK14) - F8 + W8,0)</f>
        <v>1772</v>
      </c>
      <c r="AZ9" s="219">
        <f t="shared" si="3"/>
        <v>2623</v>
      </c>
      <c r="BA9" s="434" t="s">
        <v>71</v>
      </c>
      <c r="BB9" s="169"/>
      <c r="BC9" s="169" t="s">
        <v>55</v>
      </c>
      <c r="BD9" s="169" t="s">
        <v>2</v>
      </c>
      <c r="BE9" s="169" t="s">
        <v>74</v>
      </c>
      <c r="BF9" s="169" t="s">
        <v>0</v>
      </c>
      <c r="BG9" s="169" t="s">
        <v>5</v>
      </c>
      <c r="BH9" s="169" t="s">
        <v>8</v>
      </c>
      <c r="BI9" s="169" t="s">
        <v>216</v>
      </c>
      <c r="BJ9" s="169" t="s">
        <v>129</v>
      </c>
      <c r="BK9" s="170" t="s">
        <v>217</v>
      </c>
    </row>
    <row r="10" spans="1:63" ht="15.75" customHeight="1" x14ac:dyDescent="0.25">
      <c r="D10" s="457" t="s">
        <v>236</v>
      </c>
      <c r="E10" s="458"/>
      <c r="F10" s="459">
        <v>140138020</v>
      </c>
      <c r="G10" s="459"/>
      <c r="H10" s="460"/>
      <c r="I10" s="302">
        <v>6</v>
      </c>
      <c r="J10" s="303" t="s">
        <v>232</v>
      </c>
      <c r="K10" s="303" t="s">
        <v>232</v>
      </c>
      <c r="L10" s="303" t="s">
        <v>232</v>
      </c>
      <c r="M10" s="303" t="s">
        <v>232</v>
      </c>
      <c r="N10" s="303" t="s">
        <v>232</v>
      </c>
      <c r="O10" s="303">
        <v>0</v>
      </c>
      <c r="P10" s="303">
        <v>0</v>
      </c>
      <c r="Q10" s="303">
        <v>0</v>
      </c>
      <c r="R10" s="303">
        <v>0</v>
      </c>
      <c r="S10" s="303">
        <v>0</v>
      </c>
      <c r="T10" s="332">
        <v>0</v>
      </c>
      <c r="U10" s="304"/>
      <c r="V10" s="290"/>
      <c r="W10" s="290"/>
      <c r="X10" s="290"/>
      <c r="Y10" s="290"/>
      <c r="Z10" s="290"/>
      <c r="AA10" s="290"/>
      <c r="AL10" s="263" t="s">
        <v>72</v>
      </c>
      <c r="AM10" s="194">
        <f>AVERAGE(D真龍!N:N) + AVERAGE(D真龍!P:P)</f>
        <v>5</v>
      </c>
      <c r="AN10" s="247">
        <f>COUNT(D真龍!N:N)</f>
        <v>22</v>
      </c>
      <c r="AO10" s="194">
        <f>$C$4/AM10</f>
        <v>8</v>
      </c>
      <c r="AP10" s="108">
        <f>AVERAGE(D真龍!T:T)+AVERAGE(D真龍!V:V)</f>
        <v>6.9257703081232496</v>
      </c>
      <c r="AQ10" s="248">
        <f>COUNT(D真龍!T:T)</f>
        <v>714</v>
      </c>
      <c r="AR10" s="107">
        <f>$C$5/AP10</f>
        <v>5.7755308392315472</v>
      </c>
      <c r="AS10" s="445"/>
      <c r="AT10" s="177" t="s">
        <v>76</v>
      </c>
      <c r="AU10" s="67">
        <f>ROUNDUP(AU9/$AP$5,0)</f>
        <v>0</v>
      </c>
      <c r="AV10" s="64">
        <f>ROUNDUP(AV9/$AP$5,0)</f>
        <v>0</v>
      </c>
      <c r="AW10" s="65">
        <f>ROUNDUP(AW9/$AP$5,0)</f>
        <v>0</v>
      </c>
      <c r="AX10" s="124">
        <f>ROUNDUP(AX9/$AP$5,0)</f>
        <v>135</v>
      </c>
      <c r="AY10" s="66">
        <f>ROUNDUP(AY9/$AP$5,0)</f>
        <v>281</v>
      </c>
      <c r="AZ10" s="220">
        <f t="shared" si="3"/>
        <v>416</v>
      </c>
      <c r="BA10" s="435"/>
      <c r="BB10" s="172" t="s">
        <v>9</v>
      </c>
      <c r="BC10" s="16">
        <f t="shared" ref="BC10:BK14" si="4">IF(ISBLANK(AC4),0,VLOOKUP(AC4,$I$4:$T$10,8,FALSE))</f>
        <v>0</v>
      </c>
      <c r="BD10" s="16">
        <f t="shared" si="4"/>
        <v>0</v>
      </c>
      <c r="BE10" s="16">
        <f t="shared" si="4"/>
        <v>0</v>
      </c>
      <c r="BF10" s="16">
        <f t="shared" si="4"/>
        <v>0</v>
      </c>
      <c r="BG10" s="16">
        <f t="shared" si="4"/>
        <v>0</v>
      </c>
      <c r="BH10" s="16">
        <f t="shared" si="4"/>
        <v>0</v>
      </c>
      <c r="BI10" s="16">
        <f t="shared" si="4"/>
        <v>0</v>
      </c>
      <c r="BJ10" s="16">
        <f t="shared" si="4"/>
        <v>0</v>
      </c>
      <c r="BK10" s="15">
        <f t="shared" si="4"/>
        <v>360</v>
      </c>
    </row>
    <row r="11" spans="1:63" ht="15.75" customHeight="1" x14ac:dyDescent="0.25">
      <c r="AL11" s="264" t="s">
        <v>70</v>
      </c>
      <c r="AM11" s="287">
        <f>AVERAGE(D真龍!L:L)</f>
        <v>0.95238095238095233</v>
      </c>
      <c r="AN11" s="286">
        <f>COUNT(D真龍!L:L)</f>
        <v>21</v>
      </c>
      <c r="AO11" s="287">
        <f>$C$4/AM11</f>
        <v>42</v>
      </c>
      <c r="AP11" s="288">
        <f>AVERAGE(D真龍!R:R)</f>
        <v>1.152492668621701</v>
      </c>
      <c r="AQ11" s="260">
        <f>COUNT(D真龍!R:R)</f>
        <v>682</v>
      </c>
      <c r="AR11" s="289">
        <f>$C$5/AP11</f>
        <v>34.707379134860048</v>
      </c>
      <c r="AS11" s="445"/>
      <c r="AT11" s="177" t="s">
        <v>227</v>
      </c>
      <c r="AU11" s="195">
        <f>ROUNDUP(AU10/(RECOVER_AP / $B$5)*RECOVER_DIAMS,0)</f>
        <v>0</v>
      </c>
      <c r="AV11" s="198">
        <f>ROUNDUP(AV10/(RECOVER_AP / $B$5)*RECOVER_DIAMS,0)</f>
        <v>0</v>
      </c>
      <c r="AW11" s="196">
        <f>ROUNDUP(AW10/(RECOVER_AP / $B$5)*RECOVER_DIAMS,0)</f>
        <v>0</v>
      </c>
      <c r="AX11" s="197">
        <f>ROUNDUP(AX10/(RECOVER_AP / $B$5)*RECOVER_DIAMS,0)</f>
        <v>1013</v>
      </c>
      <c r="AY11" s="211">
        <f>ROUNDUP(AY10/(RECOVER_AP / $B$5)*RECOVER_DIAMS,0)</f>
        <v>2108</v>
      </c>
      <c r="AZ11" s="221">
        <f t="shared" si="3"/>
        <v>3121</v>
      </c>
      <c r="BA11" s="435"/>
      <c r="BB11" s="173" t="s">
        <v>7</v>
      </c>
      <c r="BC11" s="33">
        <f t="shared" si="4"/>
        <v>0</v>
      </c>
      <c r="BD11" s="33">
        <f t="shared" si="4"/>
        <v>0</v>
      </c>
      <c r="BE11" s="33">
        <f t="shared" si="4"/>
        <v>0</v>
      </c>
      <c r="BF11" s="33">
        <f t="shared" si="4"/>
        <v>0</v>
      </c>
      <c r="BG11" s="33">
        <f t="shared" si="4"/>
        <v>0</v>
      </c>
      <c r="BH11" s="33">
        <f t="shared" si="4"/>
        <v>0</v>
      </c>
      <c r="BI11" s="33">
        <f t="shared" si="4"/>
        <v>0</v>
      </c>
      <c r="BJ11" s="33">
        <f t="shared" si="4"/>
        <v>0</v>
      </c>
      <c r="BK11" s="186">
        <f t="shared" si="4"/>
        <v>360</v>
      </c>
    </row>
    <row r="12" spans="1:63" ht="15.75" customHeight="1" x14ac:dyDescent="0.25">
      <c r="AS12" s="445"/>
      <c r="AT12" s="177" t="s">
        <v>116</v>
      </c>
      <c r="AU12" s="67">
        <f>ROUNDUP(AU9/$AP$9,0)</f>
        <v>0</v>
      </c>
      <c r="AV12" s="64">
        <f>ROUNDUP(AV9/$AP$9,0)</f>
        <v>0</v>
      </c>
      <c r="AW12" s="65">
        <f>ROUNDUP(AW9/$AP$9,0)</f>
        <v>0</v>
      </c>
      <c r="AX12" s="124">
        <f>ROUNDUP(AX9/$AP$9,0)</f>
        <v>123</v>
      </c>
      <c r="AY12" s="66">
        <f>ROUNDUP(AY9/$AP$9,0)</f>
        <v>256</v>
      </c>
      <c r="AZ12" s="220">
        <f t="shared" si="3"/>
        <v>379</v>
      </c>
      <c r="BA12" s="435"/>
      <c r="BB12" s="184" t="s">
        <v>6</v>
      </c>
      <c r="BC12" s="185">
        <f t="shared" si="4"/>
        <v>0</v>
      </c>
      <c r="BD12" s="185">
        <f t="shared" si="4"/>
        <v>0</v>
      </c>
      <c r="BE12" s="185">
        <f t="shared" si="4"/>
        <v>0</v>
      </c>
      <c r="BF12" s="185">
        <f t="shared" si="4"/>
        <v>0</v>
      </c>
      <c r="BG12" s="185">
        <f t="shared" si="4"/>
        <v>0</v>
      </c>
      <c r="BH12" s="185">
        <f t="shared" si="4"/>
        <v>0</v>
      </c>
      <c r="BI12" s="185">
        <f t="shared" si="4"/>
        <v>0</v>
      </c>
      <c r="BJ12" s="185">
        <f t="shared" si="4"/>
        <v>0</v>
      </c>
      <c r="BK12" s="187">
        <f t="shared" si="4"/>
        <v>360</v>
      </c>
    </row>
    <row r="13" spans="1:63" ht="15.75" customHeight="1" x14ac:dyDescent="0.25">
      <c r="AS13" s="452"/>
      <c r="AT13" s="215" t="s">
        <v>228</v>
      </c>
      <c r="AU13" s="207">
        <f>ROUNDUP(AU10/(RECOVER_AP / $C$5)*RECOVER_DIAMS,0)</f>
        <v>0</v>
      </c>
      <c r="AV13" s="208">
        <f>ROUNDUP(AV10/(RECOVER_AP / $C$5)*RECOVER_DIAMS,0)</f>
        <v>0</v>
      </c>
      <c r="AW13" s="209">
        <f>ROUNDUP(AW10/(RECOVER_AP / $C$5)*RECOVER_DIAMS,0)</f>
        <v>0</v>
      </c>
      <c r="AX13" s="210">
        <f>ROUNDUP(AX10/(RECOVER_AP / $C$5)*RECOVER_DIAMS,0)</f>
        <v>1350</v>
      </c>
      <c r="AY13" s="216">
        <f>ROUNDUP(AY10/(RECOVER_AP / $C$5)*RECOVER_DIAMS,0)</f>
        <v>2810</v>
      </c>
      <c r="AZ13" s="222">
        <f t="shared" si="3"/>
        <v>4160</v>
      </c>
      <c r="BA13" s="435"/>
      <c r="BB13" s="174" t="s">
        <v>4</v>
      </c>
      <c r="BC13" s="123">
        <f t="shared" si="4"/>
        <v>0</v>
      </c>
      <c r="BD13" s="123">
        <f t="shared" si="4"/>
        <v>0</v>
      </c>
      <c r="BE13" s="123">
        <f t="shared" si="4"/>
        <v>0</v>
      </c>
      <c r="BF13" s="123">
        <f t="shared" si="4"/>
        <v>0</v>
      </c>
      <c r="BG13" s="123">
        <f t="shared" si="4"/>
        <v>0</v>
      </c>
      <c r="BH13" s="123">
        <f t="shared" si="4"/>
        <v>0</v>
      </c>
      <c r="BI13" s="123">
        <f t="shared" si="4"/>
        <v>0</v>
      </c>
      <c r="BJ13" s="123">
        <f t="shared" si="4"/>
        <v>0</v>
      </c>
      <c r="BK13" s="188">
        <f t="shared" si="4"/>
        <v>0</v>
      </c>
    </row>
    <row r="14" spans="1:63" ht="15.75" customHeight="1" x14ac:dyDescent="0.25">
      <c r="AS14" s="451" t="s">
        <v>72</v>
      </c>
      <c r="AT14" s="213" t="s">
        <v>220</v>
      </c>
      <c r="AU14" s="199">
        <f>MAX(SUM(BC16:BK16) - G4 + X4,0)</f>
        <v>0</v>
      </c>
      <c r="AV14" s="200">
        <f>MAX(SUM(BC17:BK17) - G5 + X5,0)</f>
        <v>0</v>
      </c>
      <c r="AW14" s="201">
        <f>MAX(SUM(BC18:BK18) - G6 + X6,0)</f>
        <v>0</v>
      </c>
      <c r="AX14" s="202">
        <f>MAX(SUM(BC19:BK19) - G7 + X7,0)</f>
        <v>0</v>
      </c>
      <c r="AY14" s="214">
        <f>MAX(SUM(BC20:BK20) - G8 + X8,0)</f>
        <v>0</v>
      </c>
      <c r="AZ14" s="219">
        <f t="shared" si="3"/>
        <v>0</v>
      </c>
      <c r="BA14" s="436"/>
      <c r="BB14" s="12" t="s">
        <v>3</v>
      </c>
      <c r="BC14" s="13">
        <f t="shared" si="4"/>
        <v>0</v>
      </c>
      <c r="BD14" s="13">
        <f t="shared" si="4"/>
        <v>0</v>
      </c>
      <c r="BE14" s="13">
        <f t="shared" si="4"/>
        <v>0</v>
      </c>
      <c r="BF14" s="13">
        <f t="shared" si="4"/>
        <v>0</v>
      </c>
      <c r="BG14" s="13">
        <f t="shared" si="4"/>
        <v>0</v>
      </c>
      <c r="BH14" s="13">
        <f t="shared" si="4"/>
        <v>0</v>
      </c>
      <c r="BI14" s="13">
        <f t="shared" si="4"/>
        <v>0</v>
      </c>
      <c r="BJ14" s="13">
        <f t="shared" si="4"/>
        <v>0</v>
      </c>
      <c r="BK14" s="106">
        <f t="shared" si="4"/>
        <v>360</v>
      </c>
    </row>
    <row r="15" spans="1:63" ht="15.75" customHeight="1" x14ac:dyDescent="0.25">
      <c r="AS15" s="445"/>
      <c r="AT15" s="177" t="s">
        <v>116</v>
      </c>
      <c r="AU15" s="67">
        <f>ROUNDUP(AU14/$AP$10,0)</f>
        <v>0</v>
      </c>
      <c r="AV15" s="64">
        <f>ROUNDUP(AV14/$AP$10,0)</f>
        <v>0</v>
      </c>
      <c r="AW15" s="65">
        <f>ROUNDUP(AW14/$AP$10,0)</f>
        <v>0</v>
      </c>
      <c r="AX15" s="124">
        <f>ROUNDUP(AX14/$AP$10,0)</f>
        <v>0</v>
      </c>
      <c r="AY15" s="66">
        <f>ROUNDUP(AY14/$AP$10,0)</f>
        <v>0</v>
      </c>
      <c r="AZ15" s="220">
        <f t="shared" si="3"/>
        <v>0</v>
      </c>
      <c r="BA15" s="434" t="s">
        <v>72</v>
      </c>
      <c r="BB15" s="169"/>
      <c r="BC15" s="169" t="s">
        <v>55</v>
      </c>
      <c r="BD15" s="169" t="s">
        <v>2</v>
      </c>
      <c r="BE15" s="169" t="s">
        <v>74</v>
      </c>
      <c r="BF15" s="169" t="s">
        <v>0</v>
      </c>
      <c r="BG15" s="169" t="s">
        <v>5</v>
      </c>
      <c r="BH15" s="169" t="s">
        <v>8</v>
      </c>
      <c r="BI15" s="169" t="s">
        <v>216</v>
      </c>
      <c r="BJ15" s="169" t="s">
        <v>129</v>
      </c>
      <c r="BK15" s="170" t="s">
        <v>217</v>
      </c>
    </row>
    <row r="16" spans="1:63" ht="15.75" customHeight="1" x14ac:dyDescent="0.25">
      <c r="AS16" s="452"/>
      <c r="AT16" s="215" t="s">
        <v>228</v>
      </c>
      <c r="AU16" s="207">
        <f>ROUNDUP(AU15/(RECOVER_AP / $C$5)*RECOVER_DIAMS,0)</f>
        <v>0</v>
      </c>
      <c r="AV16" s="208">
        <f>ROUNDUP(AV15/3*30,0)</f>
        <v>0</v>
      </c>
      <c r="AW16" s="209">
        <f>ROUNDUP(AW15/3*30,0)</f>
        <v>0</v>
      </c>
      <c r="AX16" s="210">
        <f>ROUNDUP(AX15/3*30,0)</f>
        <v>0</v>
      </c>
      <c r="AY16" s="216">
        <f>ROUNDUP(AY15/3*30,0)</f>
        <v>0</v>
      </c>
      <c r="AZ16" s="222">
        <f t="shared" si="3"/>
        <v>0</v>
      </c>
      <c r="BA16" s="435"/>
      <c r="BB16" s="172" t="s">
        <v>9</v>
      </c>
      <c r="BC16" s="16">
        <f t="shared" ref="BC16:BK20" si="5">IF(ISBLANK(AC4),0,VLOOKUP(AC4,$I$4:$T$10,9,FALSE))</f>
        <v>0</v>
      </c>
      <c r="BD16" s="16">
        <f t="shared" si="5"/>
        <v>0</v>
      </c>
      <c r="BE16" s="16">
        <f t="shared" si="5"/>
        <v>0</v>
      </c>
      <c r="BF16" s="16">
        <f t="shared" si="5"/>
        <v>0</v>
      </c>
      <c r="BG16" s="16">
        <f t="shared" si="5"/>
        <v>0</v>
      </c>
      <c r="BH16" s="16">
        <f t="shared" si="5"/>
        <v>0</v>
      </c>
      <c r="BI16" s="16">
        <f t="shared" si="5"/>
        <v>0</v>
      </c>
      <c r="BJ16" s="16">
        <f t="shared" si="5"/>
        <v>0</v>
      </c>
      <c r="BK16" s="15">
        <f t="shared" si="5"/>
        <v>90</v>
      </c>
    </row>
    <row r="17" spans="45:63" ht="15.75" customHeight="1" x14ac:dyDescent="0.25">
      <c r="AS17" s="212" t="s">
        <v>222</v>
      </c>
      <c r="AT17" s="189" t="s">
        <v>220</v>
      </c>
      <c r="AU17" s="203">
        <f>MAX(SUM(BC22:BK22) - H4 + Z4,0)</f>
        <v>165</v>
      </c>
      <c r="AV17" s="204">
        <f>MAX(SUM(BC23:BK23) - H5 + Z5,0)</f>
        <v>0</v>
      </c>
      <c r="AW17" s="205">
        <f>MAX(SUM(BC24:BK24) - H6 + Z6,0)</f>
        <v>0</v>
      </c>
      <c r="AX17" s="206">
        <f>MAX(SUM(BC25:BK25) - H7 + Z7,0)</f>
        <v>0</v>
      </c>
      <c r="AY17" s="217">
        <f>MAX(SUM(BC26:BK26) - H8 + Z8,0)</f>
        <v>0</v>
      </c>
      <c r="AZ17" s="223">
        <f t="shared" si="3"/>
        <v>165</v>
      </c>
      <c r="BA17" s="435"/>
      <c r="BB17" s="173" t="s">
        <v>7</v>
      </c>
      <c r="BC17" s="33">
        <f t="shared" si="5"/>
        <v>0</v>
      </c>
      <c r="BD17" s="33">
        <f t="shared" si="5"/>
        <v>0</v>
      </c>
      <c r="BE17" s="33">
        <f t="shared" si="5"/>
        <v>0</v>
      </c>
      <c r="BF17" s="33">
        <f t="shared" si="5"/>
        <v>0</v>
      </c>
      <c r="BG17" s="33">
        <f t="shared" si="5"/>
        <v>0</v>
      </c>
      <c r="BH17" s="33">
        <f t="shared" si="5"/>
        <v>0</v>
      </c>
      <c r="BI17" s="33">
        <f t="shared" si="5"/>
        <v>0</v>
      </c>
      <c r="BJ17" s="33">
        <f t="shared" si="5"/>
        <v>0</v>
      </c>
      <c r="BK17" s="186">
        <f t="shared" si="5"/>
        <v>90</v>
      </c>
    </row>
    <row r="18" spans="45:63" ht="15.75" customHeight="1" x14ac:dyDescent="0.25">
      <c r="AS18" s="451" t="s">
        <v>70</v>
      </c>
      <c r="AT18" s="213" t="s">
        <v>220</v>
      </c>
      <c r="AU18" s="453">
        <f>MAX(SUM(BC28:BK32) - G9 + SUM(Z4:Z8),0)</f>
        <v>0</v>
      </c>
      <c r="AV18" s="453"/>
      <c r="AW18" s="453"/>
      <c r="AX18" s="453"/>
      <c r="AY18" s="453"/>
      <c r="AZ18" s="454"/>
      <c r="BA18" s="435"/>
      <c r="BB18" s="184" t="s">
        <v>6</v>
      </c>
      <c r="BC18" s="185">
        <f t="shared" si="5"/>
        <v>0</v>
      </c>
      <c r="BD18" s="185">
        <f t="shared" si="5"/>
        <v>0</v>
      </c>
      <c r="BE18" s="185">
        <f t="shared" si="5"/>
        <v>0</v>
      </c>
      <c r="BF18" s="185">
        <f t="shared" si="5"/>
        <v>0</v>
      </c>
      <c r="BG18" s="185">
        <f t="shared" si="5"/>
        <v>0</v>
      </c>
      <c r="BH18" s="185">
        <f t="shared" si="5"/>
        <v>0</v>
      </c>
      <c r="BI18" s="185">
        <f t="shared" si="5"/>
        <v>0</v>
      </c>
      <c r="BJ18" s="185">
        <f t="shared" si="5"/>
        <v>0</v>
      </c>
      <c r="BK18" s="187">
        <f t="shared" si="5"/>
        <v>90</v>
      </c>
    </row>
    <row r="19" spans="45:63" ht="15.75" customHeight="1" x14ac:dyDescent="0.25">
      <c r="AS19" s="445"/>
      <c r="AT19" s="177" t="s">
        <v>234</v>
      </c>
      <c r="AU19" s="455">
        <f>ROUNDUP(AU18/AP6,0)</f>
        <v>0</v>
      </c>
      <c r="AV19" s="455"/>
      <c r="AW19" s="455"/>
      <c r="AX19" s="455"/>
      <c r="AY19" s="455"/>
      <c r="AZ19" s="456"/>
      <c r="BA19" s="435"/>
      <c r="BB19" s="174" t="s">
        <v>4</v>
      </c>
      <c r="BC19" s="123">
        <f t="shared" si="5"/>
        <v>0</v>
      </c>
      <c r="BD19" s="123">
        <f t="shared" si="5"/>
        <v>0</v>
      </c>
      <c r="BE19" s="123">
        <f t="shared" si="5"/>
        <v>0</v>
      </c>
      <c r="BF19" s="123">
        <f t="shared" si="5"/>
        <v>0</v>
      </c>
      <c r="BG19" s="123">
        <f t="shared" si="5"/>
        <v>0</v>
      </c>
      <c r="BH19" s="123">
        <f t="shared" si="5"/>
        <v>0</v>
      </c>
      <c r="BI19" s="123">
        <f t="shared" si="5"/>
        <v>0</v>
      </c>
      <c r="BJ19" s="123">
        <f t="shared" si="5"/>
        <v>0</v>
      </c>
      <c r="BK19" s="188">
        <f t="shared" si="5"/>
        <v>0</v>
      </c>
    </row>
    <row r="20" spans="45:63" ht="15.75" customHeight="1" x14ac:dyDescent="0.25">
      <c r="AS20" s="445"/>
      <c r="AT20" s="215" t="s">
        <v>235</v>
      </c>
      <c r="AU20" s="449">
        <f>ROUNDUP(AU18/AP11,0)</f>
        <v>0</v>
      </c>
      <c r="AV20" s="449"/>
      <c r="AW20" s="449"/>
      <c r="AX20" s="449"/>
      <c r="AY20" s="449"/>
      <c r="AZ20" s="450"/>
      <c r="BA20" s="436"/>
      <c r="BB20" s="12" t="s">
        <v>3</v>
      </c>
      <c r="BC20" s="13">
        <f t="shared" si="5"/>
        <v>0</v>
      </c>
      <c r="BD20" s="13">
        <f t="shared" si="5"/>
        <v>0</v>
      </c>
      <c r="BE20" s="13">
        <f t="shared" si="5"/>
        <v>0</v>
      </c>
      <c r="BF20" s="13">
        <f t="shared" si="5"/>
        <v>0</v>
      </c>
      <c r="BG20" s="13">
        <f t="shared" si="5"/>
        <v>0</v>
      </c>
      <c r="BH20" s="13">
        <f t="shared" si="5"/>
        <v>0</v>
      </c>
      <c r="BI20" s="13">
        <f t="shared" si="5"/>
        <v>0</v>
      </c>
      <c r="BJ20" s="13">
        <f t="shared" si="5"/>
        <v>0</v>
      </c>
      <c r="BK20" s="106">
        <f t="shared" si="5"/>
        <v>90</v>
      </c>
    </row>
    <row r="21" spans="45:63" ht="15.75" customHeight="1" x14ac:dyDescent="0.25">
      <c r="AS21" s="212" t="s">
        <v>94</v>
      </c>
      <c r="AT21" s="189" t="s">
        <v>220</v>
      </c>
      <c r="AU21" s="437">
        <f>MAX(SUM(BC34:BK38) - F10 + SUM(AA4:AA8),0)</f>
        <v>659861980</v>
      </c>
      <c r="AV21" s="437"/>
      <c r="AW21" s="437"/>
      <c r="AX21" s="437"/>
      <c r="AY21" s="437"/>
      <c r="AZ21" s="438"/>
      <c r="BA21" s="434" t="s">
        <v>222</v>
      </c>
      <c r="BB21" s="169"/>
      <c r="BC21" s="169" t="s">
        <v>55</v>
      </c>
      <c r="BD21" s="169" t="s">
        <v>2</v>
      </c>
      <c r="BE21" s="169" t="s">
        <v>74</v>
      </c>
      <c r="BF21" s="169" t="s">
        <v>0</v>
      </c>
      <c r="BG21" s="169" t="s">
        <v>5</v>
      </c>
      <c r="BH21" s="169" t="s">
        <v>8</v>
      </c>
      <c r="BI21" s="169" t="s">
        <v>216</v>
      </c>
      <c r="BJ21" s="169" t="s">
        <v>129</v>
      </c>
      <c r="BK21" s="170" t="s">
        <v>217</v>
      </c>
    </row>
    <row r="22" spans="45:63" ht="15.75" customHeight="1" x14ac:dyDescent="0.25">
      <c r="BA22" s="435"/>
      <c r="BB22" s="172" t="s">
        <v>9</v>
      </c>
      <c r="BC22" s="16">
        <f t="shared" ref="BC22:BK26" si="6">IF(ISBLANK(AC4),0,VLOOKUP(AC4,$I$4:$T$10,10,FALSE))</f>
        <v>0</v>
      </c>
      <c r="BD22" s="16">
        <f t="shared" si="6"/>
        <v>0</v>
      </c>
      <c r="BE22" s="16">
        <f t="shared" si="6"/>
        <v>0</v>
      </c>
      <c r="BF22" s="16">
        <f t="shared" si="6"/>
        <v>0</v>
      </c>
      <c r="BG22" s="16">
        <f t="shared" si="6"/>
        <v>0</v>
      </c>
      <c r="BH22" s="16">
        <f t="shared" si="6"/>
        <v>0</v>
      </c>
      <c r="BI22" s="16">
        <f t="shared" si="6"/>
        <v>0</v>
      </c>
      <c r="BJ22" s="16">
        <f t="shared" si="6"/>
        <v>0</v>
      </c>
      <c r="BK22" s="15">
        <f t="shared" si="6"/>
        <v>80</v>
      </c>
    </row>
    <row r="23" spans="45:63" ht="15.75" customHeight="1" x14ac:dyDescent="0.25">
      <c r="BA23" s="435"/>
      <c r="BB23" s="173" t="s">
        <v>7</v>
      </c>
      <c r="BC23" s="33">
        <f t="shared" si="6"/>
        <v>0</v>
      </c>
      <c r="BD23" s="33">
        <f t="shared" si="6"/>
        <v>0</v>
      </c>
      <c r="BE23" s="33">
        <f t="shared" si="6"/>
        <v>0</v>
      </c>
      <c r="BF23" s="33">
        <f t="shared" si="6"/>
        <v>0</v>
      </c>
      <c r="BG23" s="33">
        <f t="shared" si="6"/>
        <v>0</v>
      </c>
      <c r="BH23" s="33">
        <f t="shared" si="6"/>
        <v>0</v>
      </c>
      <c r="BI23" s="33">
        <f t="shared" si="6"/>
        <v>0</v>
      </c>
      <c r="BJ23" s="33">
        <f t="shared" si="6"/>
        <v>0</v>
      </c>
      <c r="BK23" s="186">
        <f t="shared" si="6"/>
        <v>80</v>
      </c>
    </row>
    <row r="24" spans="45:63" ht="15.75" customHeight="1" x14ac:dyDescent="0.25">
      <c r="BA24" s="435"/>
      <c r="BB24" s="184" t="s">
        <v>6</v>
      </c>
      <c r="BC24" s="185">
        <f t="shared" si="6"/>
        <v>0</v>
      </c>
      <c r="BD24" s="185">
        <f t="shared" si="6"/>
        <v>0</v>
      </c>
      <c r="BE24" s="185">
        <f t="shared" si="6"/>
        <v>0</v>
      </c>
      <c r="BF24" s="185">
        <f t="shared" si="6"/>
        <v>0</v>
      </c>
      <c r="BG24" s="185">
        <f t="shared" si="6"/>
        <v>0</v>
      </c>
      <c r="BH24" s="185">
        <f t="shared" si="6"/>
        <v>0</v>
      </c>
      <c r="BI24" s="185">
        <f t="shared" si="6"/>
        <v>0</v>
      </c>
      <c r="BJ24" s="185">
        <f t="shared" si="6"/>
        <v>0</v>
      </c>
      <c r="BK24" s="187">
        <f t="shared" si="6"/>
        <v>80</v>
      </c>
    </row>
    <row r="25" spans="45:63" ht="15.75" customHeight="1" x14ac:dyDescent="0.25">
      <c r="BA25" s="435"/>
      <c r="BB25" s="174" t="s">
        <v>4</v>
      </c>
      <c r="BC25" s="123">
        <f t="shared" si="6"/>
        <v>0</v>
      </c>
      <c r="BD25" s="123">
        <f t="shared" si="6"/>
        <v>0</v>
      </c>
      <c r="BE25" s="123">
        <f t="shared" si="6"/>
        <v>0</v>
      </c>
      <c r="BF25" s="123">
        <f t="shared" si="6"/>
        <v>0</v>
      </c>
      <c r="BG25" s="123">
        <f t="shared" si="6"/>
        <v>0</v>
      </c>
      <c r="BH25" s="123">
        <f t="shared" si="6"/>
        <v>0</v>
      </c>
      <c r="BI25" s="123">
        <f t="shared" si="6"/>
        <v>0</v>
      </c>
      <c r="BJ25" s="123">
        <f t="shared" si="6"/>
        <v>0</v>
      </c>
      <c r="BK25" s="188">
        <f t="shared" si="6"/>
        <v>0</v>
      </c>
    </row>
    <row r="26" spans="45:63" ht="15.75" customHeight="1" x14ac:dyDescent="0.25">
      <c r="BA26" s="436"/>
      <c r="BB26" s="12" t="s">
        <v>3</v>
      </c>
      <c r="BC26" s="13">
        <f t="shared" si="6"/>
        <v>0</v>
      </c>
      <c r="BD26" s="13">
        <f t="shared" si="6"/>
        <v>0</v>
      </c>
      <c r="BE26" s="13">
        <f t="shared" si="6"/>
        <v>0</v>
      </c>
      <c r="BF26" s="13">
        <f t="shared" si="6"/>
        <v>0</v>
      </c>
      <c r="BG26" s="13">
        <f t="shared" si="6"/>
        <v>0</v>
      </c>
      <c r="BH26" s="13">
        <f t="shared" si="6"/>
        <v>0</v>
      </c>
      <c r="BI26" s="13">
        <f t="shared" si="6"/>
        <v>0</v>
      </c>
      <c r="BJ26" s="13">
        <f t="shared" si="6"/>
        <v>0</v>
      </c>
      <c r="BK26" s="106">
        <f t="shared" si="6"/>
        <v>80</v>
      </c>
    </row>
    <row r="27" spans="45:63" ht="15.75" customHeight="1" x14ac:dyDescent="0.25">
      <c r="BA27" s="434" t="s">
        <v>70</v>
      </c>
      <c r="BB27" s="169"/>
      <c r="BC27" s="169" t="s">
        <v>55</v>
      </c>
      <c r="BD27" s="169" t="s">
        <v>2</v>
      </c>
      <c r="BE27" s="169" t="s">
        <v>74</v>
      </c>
      <c r="BF27" s="169" t="s">
        <v>0</v>
      </c>
      <c r="BG27" s="169" t="s">
        <v>5</v>
      </c>
      <c r="BH27" s="169" t="s">
        <v>8</v>
      </c>
      <c r="BI27" s="169" t="s">
        <v>216</v>
      </c>
      <c r="BJ27" s="169" t="s">
        <v>129</v>
      </c>
      <c r="BK27" s="170" t="s">
        <v>217</v>
      </c>
    </row>
    <row r="28" spans="45:63" ht="15.75" customHeight="1" x14ac:dyDescent="0.25">
      <c r="BA28" s="435"/>
      <c r="BB28" s="172" t="s">
        <v>9</v>
      </c>
      <c r="BC28" s="16">
        <f t="shared" ref="BC28:BK32" si="7">IF(ISBLANK(AC4),0,VLOOKUP(AC4,$I$4:$T$10,11,FALSE))</f>
        <v>0</v>
      </c>
      <c r="BD28" s="16">
        <f t="shared" si="7"/>
        <v>0</v>
      </c>
      <c r="BE28" s="16">
        <f t="shared" si="7"/>
        <v>0</v>
      </c>
      <c r="BF28" s="16">
        <f t="shared" si="7"/>
        <v>0</v>
      </c>
      <c r="BG28" s="16">
        <f t="shared" si="7"/>
        <v>0</v>
      </c>
      <c r="BH28" s="16">
        <f t="shared" si="7"/>
        <v>0</v>
      </c>
      <c r="BI28" s="16">
        <f t="shared" si="7"/>
        <v>0</v>
      </c>
      <c r="BJ28" s="16">
        <f t="shared" si="7"/>
        <v>0</v>
      </c>
      <c r="BK28" s="15">
        <f t="shared" si="7"/>
        <v>46</v>
      </c>
    </row>
    <row r="29" spans="45:63" ht="15.75" customHeight="1" x14ac:dyDescent="0.25">
      <c r="BA29" s="435"/>
      <c r="BB29" s="173" t="s">
        <v>7</v>
      </c>
      <c r="BC29" s="33">
        <f t="shared" si="7"/>
        <v>0</v>
      </c>
      <c r="BD29" s="33">
        <f t="shared" si="7"/>
        <v>0</v>
      </c>
      <c r="BE29" s="33">
        <f t="shared" si="7"/>
        <v>0</v>
      </c>
      <c r="BF29" s="33">
        <f t="shared" si="7"/>
        <v>0</v>
      </c>
      <c r="BG29" s="33">
        <f t="shared" si="7"/>
        <v>0</v>
      </c>
      <c r="BH29" s="33">
        <f t="shared" si="7"/>
        <v>0</v>
      </c>
      <c r="BI29" s="33">
        <f t="shared" si="7"/>
        <v>0</v>
      </c>
      <c r="BJ29" s="33">
        <f t="shared" si="7"/>
        <v>0</v>
      </c>
      <c r="BK29" s="186">
        <f t="shared" si="7"/>
        <v>46</v>
      </c>
    </row>
    <row r="30" spans="45:63" ht="15.75" customHeight="1" x14ac:dyDescent="0.25">
      <c r="BA30" s="435"/>
      <c r="BB30" s="184" t="s">
        <v>6</v>
      </c>
      <c r="BC30" s="185">
        <f t="shared" si="7"/>
        <v>0</v>
      </c>
      <c r="BD30" s="185">
        <f t="shared" si="7"/>
        <v>0</v>
      </c>
      <c r="BE30" s="185">
        <f t="shared" si="7"/>
        <v>0</v>
      </c>
      <c r="BF30" s="185">
        <f t="shared" si="7"/>
        <v>0</v>
      </c>
      <c r="BG30" s="185">
        <f t="shared" si="7"/>
        <v>0</v>
      </c>
      <c r="BH30" s="185">
        <f t="shared" si="7"/>
        <v>0</v>
      </c>
      <c r="BI30" s="185">
        <f t="shared" si="7"/>
        <v>0</v>
      </c>
      <c r="BJ30" s="185">
        <f t="shared" si="7"/>
        <v>0</v>
      </c>
      <c r="BK30" s="187">
        <f t="shared" si="7"/>
        <v>46</v>
      </c>
    </row>
    <row r="31" spans="45:63" ht="15.75" customHeight="1" x14ac:dyDescent="0.25">
      <c r="BA31" s="435"/>
      <c r="BB31" s="174" t="s">
        <v>4</v>
      </c>
      <c r="BC31" s="123">
        <f t="shared" si="7"/>
        <v>0</v>
      </c>
      <c r="BD31" s="123">
        <f t="shared" si="7"/>
        <v>0</v>
      </c>
      <c r="BE31" s="123">
        <f t="shared" si="7"/>
        <v>0</v>
      </c>
      <c r="BF31" s="123">
        <f t="shared" si="7"/>
        <v>0</v>
      </c>
      <c r="BG31" s="123">
        <f t="shared" si="7"/>
        <v>0</v>
      </c>
      <c r="BH31" s="123">
        <f t="shared" si="7"/>
        <v>0</v>
      </c>
      <c r="BI31" s="123">
        <f t="shared" si="7"/>
        <v>0</v>
      </c>
      <c r="BJ31" s="123">
        <f t="shared" si="7"/>
        <v>0</v>
      </c>
      <c r="BK31" s="188">
        <f t="shared" si="7"/>
        <v>0</v>
      </c>
    </row>
    <row r="32" spans="45:63" ht="15.75" customHeight="1" x14ac:dyDescent="0.25">
      <c r="BA32" s="436"/>
      <c r="BB32" s="12" t="s">
        <v>3</v>
      </c>
      <c r="BC32" s="13">
        <f t="shared" si="7"/>
        <v>0</v>
      </c>
      <c r="BD32" s="13">
        <f t="shared" si="7"/>
        <v>0</v>
      </c>
      <c r="BE32" s="13">
        <f t="shared" si="7"/>
        <v>0</v>
      </c>
      <c r="BF32" s="13">
        <f t="shared" si="7"/>
        <v>0</v>
      </c>
      <c r="BG32" s="13">
        <f t="shared" si="7"/>
        <v>0</v>
      </c>
      <c r="BH32" s="13">
        <f t="shared" si="7"/>
        <v>0</v>
      </c>
      <c r="BI32" s="13">
        <f t="shared" si="7"/>
        <v>0</v>
      </c>
      <c r="BJ32" s="13">
        <f t="shared" si="7"/>
        <v>0</v>
      </c>
      <c r="BK32" s="106">
        <f t="shared" si="7"/>
        <v>46</v>
      </c>
    </row>
    <row r="33" spans="53:63" ht="15.75" customHeight="1" x14ac:dyDescent="0.25">
      <c r="BA33" s="434" t="s">
        <v>94</v>
      </c>
      <c r="BB33" s="274"/>
      <c r="BC33" s="274" t="s">
        <v>55</v>
      </c>
      <c r="BD33" s="274" t="s">
        <v>2</v>
      </c>
      <c r="BE33" s="274" t="s">
        <v>74</v>
      </c>
      <c r="BF33" s="274" t="s">
        <v>0</v>
      </c>
      <c r="BG33" s="274" t="s">
        <v>5</v>
      </c>
      <c r="BH33" s="274" t="s">
        <v>8</v>
      </c>
      <c r="BI33" s="274" t="s">
        <v>216</v>
      </c>
      <c r="BJ33" s="274" t="s">
        <v>129</v>
      </c>
      <c r="BK33" s="275" t="s">
        <v>217</v>
      </c>
    </row>
    <row r="34" spans="53:63" ht="15.75" customHeight="1" x14ac:dyDescent="0.25">
      <c r="BA34" s="435"/>
      <c r="BB34" s="277" t="s">
        <v>9</v>
      </c>
      <c r="BC34" s="321">
        <f t="shared" ref="BC34:BK38" si="8">IF(ISBLANK(AC4),0,VLOOKUP(AC4,$I$4:$T$10,12,FALSE))</f>
        <v>0</v>
      </c>
      <c r="BD34" s="321">
        <f t="shared" si="8"/>
        <v>0</v>
      </c>
      <c r="BE34" s="321">
        <f t="shared" si="8"/>
        <v>0</v>
      </c>
      <c r="BF34" s="321">
        <f t="shared" si="8"/>
        <v>0</v>
      </c>
      <c r="BG34" s="321">
        <f t="shared" si="8"/>
        <v>0</v>
      </c>
      <c r="BH34" s="321">
        <f t="shared" si="8"/>
        <v>0</v>
      </c>
      <c r="BI34" s="321">
        <f t="shared" si="8"/>
        <v>0</v>
      </c>
      <c r="BJ34" s="321">
        <f t="shared" si="8"/>
        <v>0</v>
      </c>
      <c r="BK34" s="322">
        <f t="shared" si="8"/>
        <v>25000000</v>
      </c>
    </row>
    <row r="35" spans="53:63" ht="15.75" customHeight="1" x14ac:dyDescent="0.25">
      <c r="BA35" s="435"/>
      <c r="BB35" s="278" t="s">
        <v>7</v>
      </c>
      <c r="BC35" s="323">
        <f t="shared" si="8"/>
        <v>0</v>
      </c>
      <c r="BD35" s="323">
        <f t="shared" si="8"/>
        <v>0</v>
      </c>
      <c r="BE35" s="323">
        <f t="shared" si="8"/>
        <v>0</v>
      </c>
      <c r="BF35" s="323">
        <f t="shared" si="8"/>
        <v>0</v>
      </c>
      <c r="BG35" s="323">
        <f t="shared" si="8"/>
        <v>0</v>
      </c>
      <c r="BH35" s="323">
        <f t="shared" si="8"/>
        <v>0</v>
      </c>
      <c r="BI35" s="323">
        <f t="shared" si="8"/>
        <v>0</v>
      </c>
      <c r="BJ35" s="323">
        <f t="shared" si="8"/>
        <v>0</v>
      </c>
      <c r="BK35" s="324">
        <f t="shared" si="8"/>
        <v>25000000</v>
      </c>
    </row>
    <row r="36" spans="53:63" ht="15.75" customHeight="1" x14ac:dyDescent="0.25">
      <c r="BA36" s="435"/>
      <c r="BB36" s="184" t="s">
        <v>6</v>
      </c>
      <c r="BC36" s="325">
        <f t="shared" si="8"/>
        <v>0</v>
      </c>
      <c r="BD36" s="325">
        <f t="shared" si="8"/>
        <v>0</v>
      </c>
      <c r="BE36" s="325">
        <f t="shared" si="8"/>
        <v>0</v>
      </c>
      <c r="BF36" s="325">
        <f t="shared" si="8"/>
        <v>0</v>
      </c>
      <c r="BG36" s="325">
        <f t="shared" si="8"/>
        <v>0</v>
      </c>
      <c r="BH36" s="325">
        <f t="shared" si="8"/>
        <v>0</v>
      </c>
      <c r="BI36" s="325">
        <f t="shared" si="8"/>
        <v>0</v>
      </c>
      <c r="BJ36" s="325">
        <f t="shared" si="8"/>
        <v>0</v>
      </c>
      <c r="BK36" s="326">
        <f t="shared" si="8"/>
        <v>25000000</v>
      </c>
    </row>
    <row r="37" spans="53:63" ht="15.75" customHeight="1" x14ac:dyDescent="0.25">
      <c r="BA37" s="435"/>
      <c r="BB37" s="279" t="s">
        <v>4</v>
      </c>
      <c r="BC37" s="327">
        <f t="shared" si="8"/>
        <v>0</v>
      </c>
      <c r="BD37" s="327">
        <f t="shared" si="8"/>
        <v>0</v>
      </c>
      <c r="BE37" s="327">
        <f t="shared" si="8"/>
        <v>0</v>
      </c>
      <c r="BF37" s="327">
        <f t="shared" si="8"/>
        <v>0</v>
      </c>
      <c r="BG37" s="327">
        <f t="shared" si="8"/>
        <v>0</v>
      </c>
      <c r="BH37" s="327">
        <f t="shared" si="8"/>
        <v>0</v>
      </c>
      <c r="BI37" s="327">
        <f t="shared" si="8"/>
        <v>0</v>
      </c>
      <c r="BJ37" s="327">
        <f t="shared" si="8"/>
        <v>0</v>
      </c>
      <c r="BK37" s="328">
        <f t="shared" si="8"/>
        <v>0</v>
      </c>
    </row>
    <row r="38" spans="53:63" ht="15.75" customHeight="1" x14ac:dyDescent="0.25">
      <c r="BA38" s="436"/>
      <c r="BB38" s="12" t="s">
        <v>3</v>
      </c>
      <c r="BC38" s="329">
        <f t="shared" si="8"/>
        <v>0</v>
      </c>
      <c r="BD38" s="329">
        <f t="shared" si="8"/>
        <v>0</v>
      </c>
      <c r="BE38" s="329">
        <f t="shared" si="8"/>
        <v>0</v>
      </c>
      <c r="BF38" s="329">
        <f t="shared" si="8"/>
        <v>0</v>
      </c>
      <c r="BG38" s="329">
        <f t="shared" si="8"/>
        <v>0</v>
      </c>
      <c r="BH38" s="329">
        <f t="shared" si="8"/>
        <v>0</v>
      </c>
      <c r="BI38" s="329">
        <f t="shared" si="8"/>
        <v>0</v>
      </c>
      <c r="BJ38" s="329">
        <f t="shared" si="8"/>
        <v>0</v>
      </c>
      <c r="BK38" s="330">
        <f t="shared" si="8"/>
        <v>25000000</v>
      </c>
    </row>
  </sheetData>
  <mergeCells count="29">
    <mergeCell ref="AU19:AZ19"/>
    <mergeCell ref="D10:E10"/>
    <mergeCell ref="F10:H10"/>
    <mergeCell ref="A1:AK1"/>
    <mergeCell ref="AS4:AS8"/>
    <mergeCell ref="AS2:AZ2"/>
    <mergeCell ref="AL1:BK1"/>
    <mergeCell ref="BA2:BK2"/>
    <mergeCell ref="AS3:AT3"/>
    <mergeCell ref="D2:H2"/>
    <mergeCell ref="I2:T2"/>
    <mergeCell ref="AB2:AK2"/>
    <mergeCell ref="BA3:BA8"/>
    <mergeCell ref="BA33:BA38"/>
    <mergeCell ref="AU21:AZ21"/>
    <mergeCell ref="U2:AA2"/>
    <mergeCell ref="A2:C2"/>
    <mergeCell ref="AL2:AR2"/>
    <mergeCell ref="BA27:BA32"/>
    <mergeCell ref="BA21:BA26"/>
    <mergeCell ref="BA15:BA20"/>
    <mergeCell ref="BA9:BA14"/>
    <mergeCell ref="D9:F9"/>
    <mergeCell ref="G9:H9"/>
    <mergeCell ref="AU20:AZ20"/>
    <mergeCell ref="AS9:AS13"/>
    <mergeCell ref="AS14:AS16"/>
    <mergeCell ref="AU18:AZ18"/>
    <mergeCell ref="AS18:AS20"/>
  </mergeCells>
  <conditionalFormatting sqref="J4:N10">
    <cfRule type="cellIs" dxfId="27" priority="8" operator="equal">
      <formula>"X"</formula>
    </cfRule>
    <cfRule type="cellIs" dxfId="26" priority="9" operator="equal">
      <formula>"O"</formula>
    </cfRule>
  </conditionalFormatting>
  <conditionalFormatting sqref="AC4:AK8">
    <cfRule type="colorScale" priority="1">
      <colorScale>
        <cfvo type="num" val="MIN($I:$I)"/>
        <cfvo type="percentile" val="50"/>
        <cfvo type="num" val="MAX($I:$I)"/>
        <color rgb="FFFFBDBD"/>
        <color rgb="FFFFFFBD"/>
        <color rgb="FFBDFFBD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theme="1" tint="0.249977111117893"/>
  </sheetPr>
  <dimension ref="A1:W718"/>
  <sheetViews>
    <sheetView topLeftCell="D1" workbookViewId="0">
      <pane ySplit="4" topLeftCell="A437" activePane="bottomLeft" state="frozen"/>
      <selection pane="bottomLeft" activeCell="M405" sqref="M405"/>
    </sheetView>
  </sheetViews>
  <sheetFormatPr defaultColWidth="6.7109375" defaultRowHeight="15" x14ac:dyDescent="0.25"/>
  <cols>
    <col min="1" max="1" width="6.7109375" style="166"/>
    <col min="2" max="2" width="6.7109375" style="225"/>
    <col min="3" max="6" width="6.7109375" style="166"/>
    <col min="7" max="7" width="6.7109375" style="176"/>
    <col min="8" max="8" width="6.7109375" style="166"/>
    <col min="9" max="10" width="6.7109375" style="1"/>
    <col min="11" max="11" width="6.7109375" style="166"/>
    <col min="12" max="12" width="6.7109375" style="225"/>
    <col min="13" max="17" width="6.7109375" style="166"/>
    <col min="18" max="18" width="6.7109375" style="176"/>
    <col min="19" max="20" width="6.7109375" style="166"/>
    <col min="21" max="16384" width="6.7109375" style="1"/>
  </cols>
  <sheetData>
    <row r="1" spans="1:23" s="171" customFormat="1" ht="15" customHeight="1" x14ac:dyDescent="0.25">
      <c r="A1" s="466" t="s">
        <v>69</v>
      </c>
      <c r="B1" s="466"/>
      <c r="C1" s="466"/>
      <c r="D1" s="466"/>
      <c r="E1" s="466"/>
      <c r="F1" s="466"/>
      <c r="G1" s="466"/>
      <c r="H1" s="466"/>
      <c r="I1" s="466"/>
      <c r="J1" s="466"/>
      <c r="K1" s="466" t="s">
        <v>73</v>
      </c>
      <c r="L1" s="466"/>
      <c r="M1" s="466"/>
      <c r="N1" s="466"/>
      <c r="O1" s="466"/>
      <c r="P1" s="466"/>
      <c r="Q1" s="466"/>
      <c r="R1" s="466"/>
      <c r="S1" s="466"/>
      <c r="T1" s="466"/>
      <c r="U1" s="466"/>
      <c r="V1" s="466"/>
      <c r="W1" s="21"/>
    </row>
    <row r="2" spans="1:23" s="171" customFormat="1" ht="15" customHeight="1" x14ac:dyDescent="0.25">
      <c r="A2" s="466" t="s">
        <v>214</v>
      </c>
      <c r="B2" s="466"/>
      <c r="C2" s="466"/>
      <c r="D2" s="466"/>
      <c r="E2" s="466"/>
      <c r="F2" s="466" t="s">
        <v>88</v>
      </c>
      <c r="G2" s="466"/>
      <c r="H2" s="466"/>
      <c r="I2" s="466"/>
      <c r="J2" s="466"/>
      <c r="K2" s="466" t="s">
        <v>214</v>
      </c>
      <c r="L2" s="466"/>
      <c r="M2" s="466"/>
      <c r="N2" s="466"/>
      <c r="O2" s="466"/>
      <c r="P2" s="466"/>
      <c r="Q2" s="466" t="s">
        <v>88</v>
      </c>
      <c r="R2" s="466"/>
      <c r="S2" s="466"/>
      <c r="T2" s="466"/>
      <c r="U2" s="466"/>
      <c r="V2" s="466"/>
      <c r="W2" s="21"/>
    </row>
    <row r="3" spans="1:23" s="171" customFormat="1" ht="15" customHeight="1" x14ac:dyDescent="0.25">
      <c r="A3" s="466" t="s">
        <v>212</v>
      </c>
      <c r="B3" s="466"/>
      <c r="C3" s="466"/>
      <c r="D3" s="466" t="s">
        <v>213</v>
      </c>
      <c r="E3" s="466"/>
      <c r="F3" s="466" t="s">
        <v>212</v>
      </c>
      <c r="G3" s="466"/>
      <c r="H3" s="466"/>
      <c r="I3" s="466" t="s">
        <v>213</v>
      </c>
      <c r="J3" s="466"/>
      <c r="K3" s="466" t="s">
        <v>212</v>
      </c>
      <c r="L3" s="466"/>
      <c r="M3" s="466"/>
      <c r="N3" s="466"/>
      <c r="O3" s="466" t="s">
        <v>213</v>
      </c>
      <c r="P3" s="466"/>
      <c r="Q3" s="466" t="s">
        <v>212</v>
      </c>
      <c r="R3" s="466"/>
      <c r="S3" s="466"/>
      <c r="T3" s="466"/>
      <c r="U3" s="466" t="s">
        <v>213</v>
      </c>
      <c r="V3" s="466"/>
      <c r="W3" s="21"/>
    </row>
    <row r="4" spans="1:23" s="171" customFormat="1" ht="15" customHeight="1" x14ac:dyDescent="0.25">
      <c r="A4" s="171" t="s">
        <v>68</v>
      </c>
      <c r="B4" s="227" t="s">
        <v>70</v>
      </c>
      <c r="C4" s="171" t="s">
        <v>71</v>
      </c>
      <c r="D4" s="171" t="s">
        <v>68</v>
      </c>
      <c r="E4" s="171" t="s">
        <v>71</v>
      </c>
      <c r="F4" s="171" t="s">
        <v>68</v>
      </c>
      <c r="G4" s="178" t="s">
        <v>70</v>
      </c>
      <c r="H4" s="171" t="s">
        <v>71</v>
      </c>
      <c r="I4" s="171" t="s">
        <v>68</v>
      </c>
      <c r="J4" s="171" t="s">
        <v>71</v>
      </c>
      <c r="K4" s="171" t="s">
        <v>68</v>
      </c>
      <c r="L4" s="227" t="s">
        <v>70</v>
      </c>
      <c r="M4" s="171" t="s">
        <v>71</v>
      </c>
      <c r="N4" s="171" t="s">
        <v>72</v>
      </c>
      <c r="O4" s="171" t="s">
        <v>71</v>
      </c>
      <c r="P4" s="171" t="s">
        <v>72</v>
      </c>
      <c r="Q4" s="171" t="s">
        <v>68</v>
      </c>
      <c r="R4" s="178" t="s">
        <v>70</v>
      </c>
      <c r="S4" s="171" t="s">
        <v>71</v>
      </c>
      <c r="T4" s="171" t="s">
        <v>72</v>
      </c>
      <c r="U4" s="171" t="s">
        <v>71</v>
      </c>
      <c r="V4" s="171" t="s">
        <v>72</v>
      </c>
    </row>
    <row r="5" spans="1:23" s="63" customFormat="1" ht="15.75" customHeight="1" x14ac:dyDescent="0.25">
      <c r="A5" s="175">
        <v>5</v>
      </c>
      <c r="B5" s="228"/>
      <c r="C5" s="175">
        <v>3</v>
      </c>
      <c r="D5" s="175">
        <v>3</v>
      </c>
      <c r="E5" s="175">
        <v>1</v>
      </c>
      <c r="F5" s="175">
        <v>7</v>
      </c>
      <c r="G5" s="182"/>
      <c r="H5" s="175">
        <v>5</v>
      </c>
      <c r="I5" s="63">
        <v>5</v>
      </c>
      <c r="J5" s="63">
        <v>1</v>
      </c>
      <c r="K5" s="175">
        <v>9</v>
      </c>
      <c r="L5" s="228"/>
      <c r="M5" s="175">
        <v>2</v>
      </c>
      <c r="N5" s="175">
        <v>4</v>
      </c>
      <c r="O5" s="175">
        <v>2</v>
      </c>
      <c r="P5" s="175">
        <v>1</v>
      </c>
      <c r="Q5" s="175">
        <v>13</v>
      </c>
      <c r="R5" s="182"/>
      <c r="S5" s="175">
        <v>4</v>
      </c>
      <c r="T5" s="175">
        <v>6</v>
      </c>
      <c r="U5" s="63">
        <v>4</v>
      </c>
      <c r="V5" s="63">
        <v>2</v>
      </c>
    </row>
    <row r="6" spans="1:23" x14ac:dyDescent="0.25">
      <c r="A6" s="34"/>
      <c r="B6" s="226"/>
      <c r="C6" s="34"/>
      <c r="F6" s="34">
        <v>7</v>
      </c>
      <c r="G6" s="183"/>
      <c r="H6" s="34">
        <v>5</v>
      </c>
      <c r="I6" s="1">
        <v>3</v>
      </c>
      <c r="J6" s="1">
        <v>1</v>
      </c>
      <c r="K6" s="166">
        <v>9</v>
      </c>
      <c r="L6" s="225">
        <v>1</v>
      </c>
      <c r="M6" s="166">
        <v>3</v>
      </c>
      <c r="N6" s="166">
        <v>4</v>
      </c>
      <c r="O6" s="166">
        <v>3</v>
      </c>
      <c r="P6" s="166">
        <v>1</v>
      </c>
      <c r="Q6" s="166">
        <v>12</v>
      </c>
      <c r="S6" s="166">
        <v>3</v>
      </c>
      <c r="T6" s="166">
        <v>4</v>
      </c>
      <c r="U6" s="1">
        <v>4</v>
      </c>
      <c r="V6" s="1">
        <v>3</v>
      </c>
    </row>
    <row r="7" spans="1:23" x14ac:dyDescent="0.25">
      <c r="A7" s="34"/>
      <c r="B7" s="226"/>
      <c r="C7" s="34"/>
      <c r="F7" s="34">
        <v>7</v>
      </c>
      <c r="G7" s="183"/>
      <c r="H7" s="34">
        <v>5</v>
      </c>
      <c r="I7" s="1">
        <v>5</v>
      </c>
      <c r="J7" s="1">
        <v>2</v>
      </c>
      <c r="K7" s="166">
        <v>9</v>
      </c>
      <c r="L7" s="225">
        <v>1</v>
      </c>
      <c r="M7" s="166">
        <v>2</v>
      </c>
      <c r="N7" s="166">
        <v>4</v>
      </c>
      <c r="O7" s="166">
        <v>3</v>
      </c>
      <c r="P7" s="166">
        <v>1</v>
      </c>
      <c r="Q7" s="166">
        <v>11</v>
      </c>
      <c r="S7" s="166">
        <v>4</v>
      </c>
      <c r="T7" s="166">
        <v>6</v>
      </c>
      <c r="U7" s="1">
        <v>4</v>
      </c>
      <c r="V7" s="1">
        <v>2</v>
      </c>
    </row>
    <row r="8" spans="1:23" x14ac:dyDescent="0.25">
      <c r="A8" s="34"/>
      <c r="B8" s="226"/>
      <c r="C8" s="34"/>
      <c r="F8" s="34">
        <v>7</v>
      </c>
      <c r="G8" s="183"/>
      <c r="H8" s="34">
        <v>5</v>
      </c>
      <c r="I8" s="1">
        <v>5</v>
      </c>
      <c r="J8" s="1">
        <v>1</v>
      </c>
      <c r="K8" s="166">
        <v>9</v>
      </c>
      <c r="L8" s="225">
        <v>1</v>
      </c>
      <c r="M8" s="166">
        <v>3</v>
      </c>
      <c r="N8" s="166">
        <v>4</v>
      </c>
      <c r="O8" s="166">
        <v>2</v>
      </c>
      <c r="P8" s="166">
        <v>1</v>
      </c>
      <c r="Q8" s="166">
        <v>12</v>
      </c>
      <c r="S8" s="166">
        <v>4</v>
      </c>
      <c r="T8" s="166">
        <v>5</v>
      </c>
      <c r="U8" s="1">
        <v>4</v>
      </c>
      <c r="V8" s="1">
        <v>2</v>
      </c>
    </row>
    <row r="9" spans="1:23" x14ac:dyDescent="0.25">
      <c r="A9" s="34"/>
      <c r="B9" s="226"/>
      <c r="C9" s="34"/>
      <c r="F9" s="34">
        <v>7</v>
      </c>
      <c r="G9" s="183"/>
      <c r="H9" s="34">
        <v>5</v>
      </c>
      <c r="I9" s="1">
        <v>3</v>
      </c>
      <c r="J9" s="1">
        <v>1</v>
      </c>
      <c r="K9" s="166">
        <v>9</v>
      </c>
      <c r="L9" s="225">
        <v>1</v>
      </c>
      <c r="M9" s="166">
        <v>3</v>
      </c>
      <c r="N9" s="166">
        <v>4</v>
      </c>
      <c r="O9" s="166">
        <v>3</v>
      </c>
      <c r="P9" s="166">
        <v>1</v>
      </c>
      <c r="Q9" s="166">
        <v>12</v>
      </c>
      <c r="S9" s="166">
        <v>4</v>
      </c>
      <c r="T9" s="166">
        <v>6</v>
      </c>
      <c r="U9" s="1">
        <v>3</v>
      </c>
      <c r="V9" s="1">
        <v>1</v>
      </c>
    </row>
    <row r="10" spans="1:23" x14ac:dyDescent="0.25">
      <c r="A10" s="34"/>
      <c r="B10" s="226"/>
      <c r="C10" s="34"/>
      <c r="F10" s="34">
        <v>7</v>
      </c>
      <c r="G10" s="183"/>
      <c r="H10" s="34">
        <v>5</v>
      </c>
      <c r="I10" s="1">
        <v>3</v>
      </c>
      <c r="J10" s="1">
        <v>1</v>
      </c>
      <c r="K10" s="166">
        <v>9</v>
      </c>
      <c r="L10" s="225">
        <v>1</v>
      </c>
      <c r="M10" s="166">
        <v>2</v>
      </c>
      <c r="N10" s="166">
        <v>4</v>
      </c>
      <c r="O10" s="166">
        <v>3</v>
      </c>
      <c r="P10" s="166">
        <v>1</v>
      </c>
      <c r="Q10" s="166">
        <v>12</v>
      </c>
      <c r="S10" s="166">
        <v>3</v>
      </c>
      <c r="T10" s="166">
        <v>5</v>
      </c>
      <c r="U10" s="1">
        <v>3</v>
      </c>
      <c r="V10" s="1">
        <v>2</v>
      </c>
    </row>
    <row r="11" spans="1:23" x14ac:dyDescent="0.25">
      <c r="A11" s="34"/>
      <c r="B11" s="226"/>
      <c r="C11" s="34"/>
      <c r="F11" s="34">
        <v>7</v>
      </c>
      <c r="G11" s="183"/>
      <c r="H11" s="34">
        <v>5</v>
      </c>
      <c r="I11" s="1">
        <v>5</v>
      </c>
      <c r="J11" s="1">
        <v>2</v>
      </c>
      <c r="K11" s="166">
        <v>10</v>
      </c>
      <c r="L11" s="225">
        <v>1</v>
      </c>
      <c r="M11" s="166">
        <v>3</v>
      </c>
      <c r="N11" s="166">
        <v>4</v>
      </c>
      <c r="O11" s="166">
        <v>2</v>
      </c>
      <c r="P11" s="166">
        <v>1</v>
      </c>
      <c r="Q11" s="166">
        <v>11</v>
      </c>
      <c r="S11" s="166">
        <v>3</v>
      </c>
      <c r="T11" s="166">
        <v>5</v>
      </c>
      <c r="U11" s="1">
        <v>3</v>
      </c>
      <c r="V11" s="1">
        <v>1</v>
      </c>
    </row>
    <row r="12" spans="1:23" x14ac:dyDescent="0.25">
      <c r="A12" s="34"/>
      <c r="B12" s="226"/>
      <c r="C12" s="34"/>
      <c r="F12" s="34">
        <v>7</v>
      </c>
      <c r="G12" s="183"/>
      <c r="H12" s="34">
        <v>5</v>
      </c>
      <c r="I12" s="1">
        <v>4</v>
      </c>
      <c r="J12" s="1">
        <v>1</v>
      </c>
      <c r="K12" s="166">
        <v>9</v>
      </c>
      <c r="L12" s="225">
        <v>1</v>
      </c>
      <c r="M12" s="166">
        <v>2</v>
      </c>
      <c r="N12" s="166">
        <v>4</v>
      </c>
      <c r="O12" s="166">
        <v>3</v>
      </c>
      <c r="P12" s="166">
        <v>1</v>
      </c>
      <c r="Q12" s="166">
        <v>12</v>
      </c>
      <c r="S12" s="166">
        <v>4</v>
      </c>
      <c r="T12" s="166">
        <v>5</v>
      </c>
      <c r="U12" s="1">
        <v>3</v>
      </c>
      <c r="V12" s="1">
        <v>2</v>
      </c>
    </row>
    <row r="13" spans="1:23" x14ac:dyDescent="0.25">
      <c r="A13" s="34"/>
      <c r="B13" s="226"/>
      <c r="C13" s="34"/>
      <c r="F13" s="34">
        <v>7</v>
      </c>
      <c r="G13" s="183"/>
      <c r="H13" s="34">
        <v>5</v>
      </c>
      <c r="I13" s="1">
        <v>4</v>
      </c>
      <c r="J13" s="1">
        <v>2</v>
      </c>
      <c r="K13" s="166">
        <v>9</v>
      </c>
      <c r="L13" s="225">
        <v>1</v>
      </c>
      <c r="M13" s="166">
        <v>3</v>
      </c>
      <c r="N13" s="166">
        <v>4</v>
      </c>
      <c r="O13" s="166">
        <v>3</v>
      </c>
      <c r="P13" s="166">
        <v>1</v>
      </c>
      <c r="Q13" s="166">
        <v>12</v>
      </c>
      <c r="S13" s="166">
        <v>4</v>
      </c>
      <c r="T13" s="166">
        <v>5</v>
      </c>
      <c r="U13" s="1">
        <v>4</v>
      </c>
      <c r="V13" s="1">
        <v>2</v>
      </c>
    </row>
    <row r="14" spans="1:23" x14ac:dyDescent="0.25">
      <c r="A14" s="34"/>
      <c r="B14" s="226"/>
      <c r="C14" s="34"/>
      <c r="F14" s="34">
        <v>7</v>
      </c>
      <c r="G14" s="183"/>
      <c r="H14" s="34">
        <v>5</v>
      </c>
      <c r="I14" s="1">
        <v>3</v>
      </c>
      <c r="J14" s="1">
        <v>2</v>
      </c>
      <c r="K14" s="166">
        <v>9</v>
      </c>
      <c r="L14" s="225">
        <v>1</v>
      </c>
      <c r="M14" s="166">
        <v>3</v>
      </c>
      <c r="N14" s="166">
        <v>4</v>
      </c>
      <c r="O14" s="166">
        <v>3</v>
      </c>
      <c r="P14" s="166">
        <v>1</v>
      </c>
      <c r="Q14" s="166">
        <v>12</v>
      </c>
      <c r="S14" s="166">
        <v>3</v>
      </c>
      <c r="T14" s="166">
        <v>5</v>
      </c>
      <c r="U14" s="1">
        <v>3</v>
      </c>
      <c r="V14" s="1">
        <v>2</v>
      </c>
    </row>
    <row r="15" spans="1:23" x14ac:dyDescent="0.25">
      <c r="A15" s="34"/>
      <c r="B15" s="226"/>
      <c r="C15" s="34"/>
      <c r="F15" s="34">
        <v>7</v>
      </c>
      <c r="G15" s="183"/>
      <c r="H15" s="34">
        <v>5</v>
      </c>
      <c r="I15" s="1">
        <v>5</v>
      </c>
      <c r="J15" s="1">
        <v>1</v>
      </c>
      <c r="K15" s="166">
        <v>9</v>
      </c>
      <c r="L15" s="225">
        <v>1</v>
      </c>
      <c r="M15" s="166">
        <v>3</v>
      </c>
      <c r="N15" s="166">
        <v>4</v>
      </c>
      <c r="O15" s="166">
        <v>3</v>
      </c>
      <c r="P15" s="166">
        <v>1</v>
      </c>
      <c r="Q15" s="166">
        <v>11</v>
      </c>
      <c r="S15" s="166">
        <v>4</v>
      </c>
      <c r="T15" s="166">
        <v>6</v>
      </c>
      <c r="U15" s="1">
        <v>4</v>
      </c>
      <c r="V15" s="1">
        <v>2</v>
      </c>
    </row>
    <row r="16" spans="1:23" x14ac:dyDescent="0.25">
      <c r="A16" s="34"/>
      <c r="B16" s="226"/>
      <c r="C16" s="34"/>
      <c r="F16" s="34">
        <v>7</v>
      </c>
      <c r="G16" s="183"/>
      <c r="H16" s="34">
        <v>5</v>
      </c>
      <c r="I16" s="1">
        <v>4</v>
      </c>
      <c r="J16" s="1">
        <v>2</v>
      </c>
      <c r="K16" s="166">
        <v>9</v>
      </c>
      <c r="L16" s="225">
        <v>1</v>
      </c>
      <c r="M16" s="166">
        <v>2</v>
      </c>
      <c r="N16" s="166">
        <v>4</v>
      </c>
      <c r="O16" s="166">
        <v>2</v>
      </c>
      <c r="P16" s="166">
        <v>1</v>
      </c>
      <c r="Q16" s="166">
        <v>13</v>
      </c>
      <c r="S16" s="166">
        <v>3</v>
      </c>
      <c r="T16" s="166">
        <v>5</v>
      </c>
      <c r="U16" s="1">
        <v>4</v>
      </c>
      <c r="V16" s="1">
        <v>2</v>
      </c>
    </row>
    <row r="17" spans="1:22" x14ac:dyDescent="0.25">
      <c r="A17" s="34"/>
      <c r="B17" s="226"/>
      <c r="C17" s="34"/>
      <c r="F17" s="34">
        <v>7</v>
      </c>
      <c r="G17" s="183"/>
      <c r="H17" s="34">
        <v>5</v>
      </c>
      <c r="I17" s="1">
        <v>3</v>
      </c>
      <c r="J17" s="1">
        <v>1</v>
      </c>
      <c r="K17" s="166">
        <v>9</v>
      </c>
      <c r="L17" s="225">
        <v>1</v>
      </c>
      <c r="M17" s="166">
        <v>3</v>
      </c>
      <c r="N17" s="166">
        <v>4</v>
      </c>
      <c r="O17" s="166">
        <v>3</v>
      </c>
      <c r="P17" s="166">
        <v>1</v>
      </c>
      <c r="Q17" s="166">
        <v>13</v>
      </c>
      <c r="S17" s="166">
        <v>3</v>
      </c>
      <c r="T17" s="166">
        <v>6</v>
      </c>
      <c r="U17" s="1">
        <v>3</v>
      </c>
      <c r="V17" s="1">
        <v>2</v>
      </c>
    </row>
    <row r="18" spans="1:22" x14ac:dyDescent="0.25">
      <c r="A18" s="34"/>
      <c r="B18" s="226"/>
      <c r="C18" s="34"/>
      <c r="F18" s="34">
        <v>7</v>
      </c>
      <c r="G18" s="183"/>
      <c r="H18" s="34">
        <v>5</v>
      </c>
      <c r="I18" s="1">
        <v>5</v>
      </c>
      <c r="J18" s="1">
        <v>2</v>
      </c>
      <c r="K18" s="166">
        <v>9</v>
      </c>
      <c r="L18" s="225">
        <v>1</v>
      </c>
      <c r="M18" s="166">
        <v>2</v>
      </c>
      <c r="N18" s="166">
        <v>4</v>
      </c>
      <c r="O18" s="166">
        <v>3</v>
      </c>
      <c r="P18" s="166">
        <v>1</v>
      </c>
      <c r="Q18" s="166">
        <v>11</v>
      </c>
      <c r="S18" s="166">
        <v>3</v>
      </c>
      <c r="T18" s="166">
        <v>6</v>
      </c>
      <c r="U18" s="1">
        <v>4</v>
      </c>
      <c r="V18" s="1">
        <v>1</v>
      </c>
    </row>
    <row r="19" spans="1:22" x14ac:dyDescent="0.25">
      <c r="F19" s="166">
        <v>7</v>
      </c>
      <c r="H19" s="166">
        <v>5</v>
      </c>
      <c r="I19" s="1">
        <v>3</v>
      </c>
      <c r="J19" s="1">
        <v>2</v>
      </c>
      <c r="K19" s="166">
        <v>9</v>
      </c>
      <c r="L19" s="225">
        <v>0</v>
      </c>
      <c r="M19" s="166">
        <v>3</v>
      </c>
      <c r="N19" s="166">
        <v>4</v>
      </c>
      <c r="O19" s="166">
        <v>3</v>
      </c>
      <c r="P19" s="166">
        <v>1</v>
      </c>
      <c r="Q19" s="166">
        <v>11</v>
      </c>
      <c r="S19" s="166">
        <v>3</v>
      </c>
      <c r="T19" s="166">
        <v>5</v>
      </c>
      <c r="U19" s="1">
        <v>3</v>
      </c>
      <c r="V19" s="1">
        <v>2</v>
      </c>
    </row>
    <row r="20" spans="1:22" x14ac:dyDescent="0.25">
      <c r="F20" s="166">
        <v>7</v>
      </c>
      <c r="H20" s="166">
        <v>5</v>
      </c>
      <c r="I20" s="1">
        <v>4</v>
      </c>
      <c r="J20" s="1">
        <v>1</v>
      </c>
      <c r="K20" s="166">
        <v>9</v>
      </c>
      <c r="L20" s="225">
        <v>1</v>
      </c>
      <c r="M20" s="166">
        <v>3</v>
      </c>
      <c r="N20" s="166">
        <v>4</v>
      </c>
      <c r="O20" s="166">
        <v>3</v>
      </c>
      <c r="P20" s="166">
        <v>1</v>
      </c>
      <c r="Q20" s="166">
        <v>11</v>
      </c>
      <c r="S20" s="166">
        <v>3</v>
      </c>
      <c r="T20" s="166">
        <v>5</v>
      </c>
      <c r="U20" s="1">
        <v>4</v>
      </c>
      <c r="V20" s="1">
        <v>2</v>
      </c>
    </row>
    <row r="21" spans="1:22" x14ac:dyDescent="0.25">
      <c r="F21" s="166">
        <v>7</v>
      </c>
      <c r="H21" s="166">
        <v>5</v>
      </c>
      <c r="I21" s="1">
        <v>5</v>
      </c>
      <c r="J21" s="1">
        <v>1</v>
      </c>
      <c r="K21" s="339">
        <v>9</v>
      </c>
      <c r="L21" s="339">
        <v>1</v>
      </c>
      <c r="M21" s="339">
        <v>3</v>
      </c>
      <c r="N21" s="339">
        <v>4</v>
      </c>
      <c r="O21" s="339">
        <v>3</v>
      </c>
      <c r="P21" s="339">
        <v>1</v>
      </c>
      <c r="Q21" s="166">
        <v>13</v>
      </c>
      <c r="S21" s="166">
        <v>4</v>
      </c>
      <c r="T21" s="166">
        <v>5</v>
      </c>
      <c r="U21" s="1">
        <v>4</v>
      </c>
      <c r="V21" s="1">
        <v>2</v>
      </c>
    </row>
    <row r="22" spans="1:22" x14ac:dyDescent="0.25">
      <c r="F22" s="166">
        <v>7</v>
      </c>
      <c r="H22" s="166">
        <v>5</v>
      </c>
      <c r="I22" s="1">
        <v>3</v>
      </c>
      <c r="J22" s="1">
        <v>2</v>
      </c>
      <c r="K22" s="166">
        <v>9</v>
      </c>
      <c r="L22" s="225">
        <v>1</v>
      </c>
      <c r="M22" s="166">
        <v>3</v>
      </c>
      <c r="N22" s="166">
        <v>4</v>
      </c>
      <c r="O22" s="166">
        <v>3</v>
      </c>
      <c r="P22" s="166">
        <v>1</v>
      </c>
      <c r="Q22" s="166">
        <v>11</v>
      </c>
      <c r="S22" s="166">
        <v>3</v>
      </c>
      <c r="T22" s="166">
        <v>5</v>
      </c>
      <c r="U22" s="1">
        <v>4</v>
      </c>
      <c r="V22" s="1">
        <v>2</v>
      </c>
    </row>
    <row r="23" spans="1:22" x14ac:dyDescent="0.25">
      <c r="F23" s="166">
        <v>7</v>
      </c>
      <c r="H23" s="166">
        <v>5</v>
      </c>
      <c r="I23" s="1">
        <v>3</v>
      </c>
      <c r="J23" s="1">
        <v>1</v>
      </c>
      <c r="K23" s="166">
        <v>9</v>
      </c>
      <c r="L23" s="225">
        <v>1</v>
      </c>
      <c r="M23" s="166">
        <v>3</v>
      </c>
      <c r="N23" s="166">
        <v>4</v>
      </c>
      <c r="O23" s="166">
        <v>2</v>
      </c>
      <c r="P23" s="166">
        <v>1</v>
      </c>
      <c r="Q23" s="166">
        <v>12</v>
      </c>
      <c r="S23" s="166">
        <v>3</v>
      </c>
      <c r="T23" s="166">
        <v>6</v>
      </c>
      <c r="U23" s="1">
        <v>3</v>
      </c>
      <c r="V23" s="1">
        <v>2</v>
      </c>
    </row>
    <row r="24" spans="1:22" x14ac:dyDescent="0.25">
      <c r="F24" s="166">
        <v>7</v>
      </c>
      <c r="H24" s="166">
        <v>5</v>
      </c>
      <c r="I24" s="1">
        <v>3</v>
      </c>
      <c r="J24" s="1">
        <v>2</v>
      </c>
      <c r="K24" s="166">
        <v>9</v>
      </c>
      <c r="L24" s="225">
        <v>1</v>
      </c>
      <c r="M24" s="166">
        <v>3</v>
      </c>
      <c r="N24" s="166">
        <v>4</v>
      </c>
      <c r="O24" s="166">
        <v>3</v>
      </c>
      <c r="P24" s="166">
        <v>1</v>
      </c>
      <c r="Q24" s="166">
        <v>11</v>
      </c>
      <c r="S24" s="166">
        <v>3</v>
      </c>
      <c r="T24" s="166">
        <v>6</v>
      </c>
      <c r="U24" s="1">
        <v>3</v>
      </c>
      <c r="V24" s="1">
        <v>1</v>
      </c>
    </row>
    <row r="25" spans="1:22" x14ac:dyDescent="0.25">
      <c r="F25" s="166">
        <v>7</v>
      </c>
      <c r="H25" s="166">
        <v>5</v>
      </c>
      <c r="I25" s="1">
        <v>5</v>
      </c>
      <c r="J25" s="1">
        <v>1</v>
      </c>
      <c r="K25" s="166">
        <v>10</v>
      </c>
      <c r="L25" s="225">
        <v>1</v>
      </c>
      <c r="M25" s="166">
        <v>3</v>
      </c>
      <c r="N25" s="166">
        <v>4</v>
      </c>
      <c r="O25" s="166">
        <v>3</v>
      </c>
      <c r="P25" s="166">
        <v>1</v>
      </c>
      <c r="Q25" s="166">
        <v>12</v>
      </c>
      <c r="S25" s="166">
        <v>4</v>
      </c>
      <c r="T25" s="166">
        <v>5</v>
      </c>
      <c r="U25" s="1">
        <v>3</v>
      </c>
      <c r="V25" s="1">
        <v>2</v>
      </c>
    </row>
    <row r="26" spans="1:22" x14ac:dyDescent="0.25">
      <c r="F26" s="166">
        <v>7</v>
      </c>
      <c r="H26" s="166">
        <v>5</v>
      </c>
      <c r="I26" s="1">
        <v>4</v>
      </c>
      <c r="J26" s="1">
        <v>2</v>
      </c>
      <c r="K26" s="166">
        <v>9</v>
      </c>
      <c r="L26" s="225">
        <v>1</v>
      </c>
      <c r="M26" s="166">
        <v>3</v>
      </c>
      <c r="N26" s="166">
        <v>4</v>
      </c>
      <c r="O26" s="166">
        <v>3</v>
      </c>
      <c r="P26" s="166">
        <v>1</v>
      </c>
      <c r="Q26" s="166">
        <v>12</v>
      </c>
      <c r="S26" s="166">
        <v>3</v>
      </c>
      <c r="T26" s="166">
        <v>6</v>
      </c>
      <c r="U26" s="1">
        <v>1</v>
      </c>
      <c r="V26" s="1">
        <v>2</v>
      </c>
    </row>
    <row r="27" spans="1:22" x14ac:dyDescent="0.25">
      <c r="F27" s="166">
        <v>7</v>
      </c>
      <c r="H27" s="166">
        <v>5</v>
      </c>
      <c r="I27" s="1">
        <v>3</v>
      </c>
      <c r="J27" s="1">
        <v>2</v>
      </c>
      <c r="Q27" s="166">
        <v>11</v>
      </c>
      <c r="S27" s="166">
        <v>3</v>
      </c>
      <c r="T27" s="166">
        <v>5</v>
      </c>
      <c r="U27" s="1">
        <v>3</v>
      </c>
      <c r="V27" s="1">
        <v>2</v>
      </c>
    </row>
    <row r="28" spans="1:22" x14ac:dyDescent="0.25">
      <c r="F28" s="166">
        <v>7</v>
      </c>
      <c r="H28" s="166">
        <v>5</v>
      </c>
      <c r="I28" s="1">
        <v>4</v>
      </c>
      <c r="J28" s="1">
        <v>2</v>
      </c>
      <c r="Q28" s="166">
        <v>11</v>
      </c>
      <c r="S28" s="166">
        <v>4</v>
      </c>
      <c r="T28" s="166">
        <v>5</v>
      </c>
      <c r="U28" s="1">
        <v>3</v>
      </c>
      <c r="V28" s="1">
        <v>2</v>
      </c>
    </row>
    <row r="29" spans="1:22" x14ac:dyDescent="0.25">
      <c r="F29" s="166">
        <v>7</v>
      </c>
      <c r="H29" s="166">
        <v>5</v>
      </c>
      <c r="I29" s="1">
        <v>3</v>
      </c>
      <c r="J29" s="1">
        <v>2</v>
      </c>
      <c r="Q29" s="166">
        <v>13</v>
      </c>
      <c r="S29" s="166">
        <v>3</v>
      </c>
      <c r="T29" s="166">
        <v>5</v>
      </c>
      <c r="U29" s="1">
        <v>4</v>
      </c>
      <c r="V29" s="1">
        <v>2</v>
      </c>
    </row>
    <row r="30" spans="1:22" x14ac:dyDescent="0.25">
      <c r="F30" s="166">
        <v>7</v>
      </c>
      <c r="H30" s="166">
        <v>5</v>
      </c>
      <c r="I30" s="1">
        <v>4</v>
      </c>
      <c r="J30" s="1">
        <v>1</v>
      </c>
      <c r="Q30" s="166">
        <v>13</v>
      </c>
      <c r="S30" s="166">
        <v>3</v>
      </c>
      <c r="T30" s="166">
        <v>6</v>
      </c>
      <c r="U30" s="1">
        <v>3</v>
      </c>
      <c r="V30" s="1">
        <v>2</v>
      </c>
    </row>
    <row r="31" spans="1:22" x14ac:dyDescent="0.25">
      <c r="F31" s="166">
        <v>7</v>
      </c>
      <c r="H31" s="166">
        <v>5</v>
      </c>
      <c r="I31" s="1">
        <v>5</v>
      </c>
      <c r="J31" s="1">
        <v>1</v>
      </c>
      <c r="Q31" s="166">
        <v>13</v>
      </c>
      <c r="S31" s="166">
        <v>3</v>
      </c>
      <c r="T31" s="166">
        <v>5</v>
      </c>
      <c r="U31" s="1">
        <v>3</v>
      </c>
      <c r="V31" s="1">
        <v>2</v>
      </c>
    </row>
    <row r="32" spans="1:22" x14ac:dyDescent="0.25">
      <c r="F32" s="166">
        <v>7</v>
      </c>
      <c r="H32" s="166">
        <v>5</v>
      </c>
      <c r="I32" s="1">
        <v>3</v>
      </c>
      <c r="J32" s="1">
        <v>1</v>
      </c>
      <c r="Q32" s="166">
        <v>12</v>
      </c>
      <c r="S32" s="166">
        <v>3</v>
      </c>
      <c r="T32" s="166">
        <v>5</v>
      </c>
      <c r="U32" s="1">
        <v>4</v>
      </c>
      <c r="V32" s="1">
        <v>2</v>
      </c>
    </row>
    <row r="33" spans="6:22" x14ac:dyDescent="0.25">
      <c r="F33" s="166">
        <v>7</v>
      </c>
      <c r="H33" s="166">
        <v>5</v>
      </c>
      <c r="I33" s="1">
        <v>3</v>
      </c>
      <c r="J33" s="1">
        <v>2</v>
      </c>
      <c r="Q33" s="166">
        <v>11</v>
      </c>
      <c r="S33" s="166">
        <v>3</v>
      </c>
      <c r="T33" s="166">
        <v>6</v>
      </c>
      <c r="U33" s="1">
        <v>3</v>
      </c>
      <c r="V33" s="1">
        <v>2</v>
      </c>
    </row>
    <row r="34" spans="6:22" x14ac:dyDescent="0.25">
      <c r="F34" s="166">
        <v>7</v>
      </c>
      <c r="H34" s="166">
        <v>5</v>
      </c>
      <c r="I34" s="1">
        <v>3</v>
      </c>
      <c r="J34" s="1">
        <v>2</v>
      </c>
      <c r="Q34" s="166">
        <v>12</v>
      </c>
      <c r="S34" s="166">
        <v>3</v>
      </c>
      <c r="T34" s="166">
        <v>5</v>
      </c>
      <c r="U34" s="1">
        <v>3</v>
      </c>
      <c r="V34" s="1">
        <v>1</v>
      </c>
    </row>
    <row r="35" spans="6:22" x14ac:dyDescent="0.25">
      <c r="F35" s="166">
        <v>7</v>
      </c>
      <c r="H35" s="166">
        <v>5</v>
      </c>
      <c r="I35" s="1">
        <v>3</v>
      </c>
      <c r="J35" s="1">
        <v>1</v>
      </c>
      <c r="Q35" s="166">
        <v>13</v>
      </c>
      <c r="S35" s="166">
        <v>3</v>
      </c>
      <c r="T35" s="166">
        <v>5</v>
      </c>
      <c r="U35" s="1">
        <v>3</v>
      </c>
      <c r="V35" s="1">
        <v>1</v>
      </c>
    </row>
    <row r="36" spans="6:22" x14ac:dyDescent="0.25">
      <c r="F36" s="166">
        <v>7</v>
      </c>
      <c r="H36" s="166">
        <v>5</v>
      </c>
      <c r="I36" s="1">
        <v>4</v>
      </c>
      <c r="J36" s="1">
        <v>2</v>
      </c>
      <c r="Q36" s="166">
        <v>12</v>
      </c>
      <c r="S36" s="166">
        <v>4</v>
      </c>
      <c r="T36" s="166">
        <v>5</v>
      </c>
      <c r="U36" s="1">
        <v>4</v>
      </c>
      <c r="V36" s="1">
        <v>2</v>
      </c>
    </row>
    <row r="37" spans="6:22" x14ac:dyDescent="0.25">
      <c r="F37" s="166">
        <v>7</v>
      </c>
      <c r="H37" s="166">
        <v>5</v>
      </c>
      <c r="I37" s="1">
        <v>3</v>
      </c>
      <c r="J37" s="1">
        <v>2</v>
      </c>
      <c r="Q37" s="166">
        <v>12</v>
      </c>
      <c r="R37" s="176">
        <v>2</v>
      </c>
      <c r="S37" s="166">
        <v>3</v>
      </c>
      <c r="T37" s="166">
        <v>5</v>
      </c>
      <c r="U37" s="1">
        <v>4</v>
      </c>
      <c r="V37" s="1">
        <v>2</v>
      </c>
    </row>
    <row r="38" spans="6:22" x14ac:dyDescent="0.25">
      <c r="F38" s="166">
        <v>7</v>
      </c>
      <c r="H38" s="166">
        <v>5</v>
      </c>
      <c r="I38" s="1">
        <v>4</v>
      </c>
      <c r="J38" s="1">
        <v>1</v>
      </c>
      <c r="Q38" s="166">
        <v>13</v>
      </c>
      <c r="R38" s="176">
        <v>1</v>
      </c>
      <c r="S38" s="166">
        <v>3</v>
      </c>
      <c r="T38" s="166">
        <v>5</v>
      </c>
      <c r="U38" s="1">
        <v>4</v>
      </c>
      <c r="V38" s="1">
        <v>2</v>
      </c>
    </row>
    <row r="39" spans="6:22" x14ac:dyDescent="0.25">
      <c r="F39" s="166">
        <v>7</v>
      </c>
      <c r="H39" s="166">
        <v>5</v>
      </c>
      <c r="I39" s="1">
        <v>3</v>
      </c>
      <c r="J39" s="1">
        <v>1</v>
      </c>
      <c r="Q39" s="166">
        <v>12</v>
      </c>
      <c r="R39" s="176">
        <v>1</v>
      </c>
      <c r="S39" s="166">
        <v>3</v>
      </c>
      <c r="T39" s="166">
        <v>5</v>
      </c>
      <c r="U39" s="1">
        <v>3</v>
      </c>
      <c r="V39" s="1">
        <v>2</v>
      </c>
    </row>
    <row r="40" spans="6:22" x14ac:dyDescent="0.25">
      <c r="F40" s="166">
        <v>7</v>
      </c>
      <c r="H40" s="166">
        <v>5</v>
      </c>
      <c r="I40" s="1">
        <v>3</v>
      </c>
      <c r="J40" s="1">
        <v>1</v>
      </c>
      <c r="Q40" s="166">
        <v>13</v>
      </c>
      <c r="R40" s="176">
        <v>1</v>
      </c>
      <c r="S40" s="166">
        <v>3</v>
      </c>
      <c r="T40" s="166">
        <v>5</v>
      </c>
      <c r="U40" s="1">
        <v>3</v>
      </c>
      <c r="V40" s="1">
        <v>1</v>
      </c>
    </row>
    <row r="41" spans="6:22" x14ac:dyDescent="0.25">
      <c r="F41" s="166">
        <v>7</v>
      </c>
      <c r="H41" s="166">
        <v>5</v>
      </c>
      <c r="I41" s="1">
        <v>3</v>
      </c>
      <c r="J41" s="1">
        <v>2</v>
      </c>
      <c r="Q41" s="166">
        <v>12</v>
      </c>
      <c r="R41" s="176">
        <v>2</v>
      </c>
      <c r="S41" s="166">
        <v>4</v>
      </c>
      <c r="T41" s="166">
        <v>5</v>
      </c>
      <c r="U41" s="1">
        <v>4</v>
      </c>
      <c r="V41" s="1">
        <v>2</v>
      </c>
    </row>
    <row r="42" spans="6:22" x14ac:dyDescent="0.25">
      <c r="F42" s="166">
        <v>7</v>
      </c>
      <c r="H42" s="166">
        <v>5</v>
      </c>
      <c r="I42" s="1">
        <v>4</v>
      </c>
      <c r="J42" s="1">
        <v>1</v>
      </c>
      <c r="Q42" s="166">
        <v>12</v>
      </c>
      <c r="R42" s="176">
        <v>0</v>
      </c>
      <c r="S42" s="166">
        <v>3</v>
      </c>
      <c r="T42" s="166">
        <v>5</v>
      </c>
      <c r="U42" s="1">
        <v>4</v>
      </c>
      <c r="V42" s="1">
        <v>1</v>
      </c>
    </row>
    <row r="43" spans="6:22" x14ac:dyDescent="0.25">
      <c r="F43" s="166">
        <v>7</v>
      </c>
      <c r="H43" s="166">
        <v>5</v>
      </c>
      <c r="I43" s="1">
        <v>3</v>
      </c>
      <c r="J43" s="1">
        <v>2</v>
      </c>
      <c r="Q43" s="166">
        <v>12</v>
      </c>
      <c r="R43" s="176">
        <v>2</v>
      </c>
      <c r="S43" s="166">
        <v>3</v>
      </c>
      <c r="T43" s="166">
        <v>5</v>
      </c>
      <c r="U43" s="1">
        <v>3</v>
      </c>
      <c r="V43" s="1">
        <v>2</v>
      </c>
    </row>
    <row r="44" spans="6:22" x14ac:dyDescent="0.25">
      <c r="F44" s="166">
        <v>7</v>
      </c>
      <c r="H44" s="166">
        <v>5</v>
      </c>
      <c r="I44" s="1">
        <v>3</v>
      </c>
      <c r="J44" s="1">
        <v>1</v>
      </c>
      <c r="Q44" s="166">
        <v>11</v>
      </c>
      <c r="R44" s="176">
        <v>2</v>
      </c>
      <c r="S44" s="166">
        <v>4</v>
      </c>
      <c r="T44" s="166">
        <v>5</v>
      </c>
      <c r="U44" s="1">
        <v>3</v>
      </c>
      <c r="V44" s="1">
        <v>2</v>
      </c>
    </row>
    <row r="45" spans="6:22" x14ac:dyDescent="0.25">
      <c r="F45" s="166">
        <v>7</v>
      </c>
      <c r="H45" s="166">
        <v>5</v>
      </c>
      <c r="I45" s="1">
        <v>4</v>
      </c>
      <c r="J45" s="1">
        <v>1</v>
      </c>
      <c r="Q45" s="166">
        <v>13</v>
      </c>
      <c r="R45" s="176">
        <v>1</v>
      </c>
      <c r="S45" s="166">
        <v>3</v>
      </c>
      <c r="T45" s="166">
        <v>5</v>
      </c>
      <c r="U45" s="1">
        <v>4</v>
      </c>
      <c r="V45" s="1">
        <v>2</v>
      </c>
    </row>
    <row r="46" spans="6:22" x14ac:dyDescent="0.25">
      <c r="F46" s="166">
        <v>7</v>
      </c>
      <c r="H46" s="166">
        <v>5</v>
      </c>
      <c r="I46" s="1">
        <v>4</v>
      </c>
      <c r="J46" s="1">
        <v>1</v>
      </c>
      <c r="Q46" s="166">
        <v>12</v>
      </c>
      <c r="R46" s="176">
        <v>1</v>
      </c>
      <c r="S46" s="166">
        <v>3</v>
      </c>
      <c r="T46" s="166">
        <v>5</v>
      </c>
      <c r="U46" s="1">
        <v>4</v>
      </c>
      <c r="V46" s="1">
        <v>1</v>
      </c>
    </row>
    <row r="47" spans="6:22" x14ac:dyDescent="0.25">
      <c r="F47" s="166">
        <v>7</v>
      </c>
      <c r="H47" s="166">
        <v>5</v>
      </c>
      <c r="I47" s="1">
        <v>4</v>
      </c>
      <c r="J47" s="1">
        <v>1</v>
      </c>
      <c r="Q47" s="166">
        <v>13</v>
      </c>
      <c r="R47" s="176">
        <v>1</v>
      </c>
      <c r="S47" s="166">
        <v>3</v>
      </c>
      <c r="T47" s="166">
        <v>6</v>
      </c>
      <c r="U47" s="1">
        <v>4</v>
      </c>
      <c r="V47" s="1">
        <v>2</v>
      </c>
    </row>
    <row r="48" spans="6:22" x14ac:dyDescent="0.25">
      <c r="F48" s="166">
        <v>7</v>
      </c>
      <c r="H48" s="166">
        <v>5</v>
      </c>
      <c r="I48" s="1">
        <v>5</v>
      </c>
      <c r="J48" s="1">
        <v>2</v>
      </c>
      <c r="Q48" s="166">
        <v>12</v>
      </c>
      <c r="R48" s="176">
        <v>1</v>
      </c>
      <c r="S48" s="166">
        <v>3</v>
      </c>
      <c r="T48" s="166">
        <v>5</v>
      </c>
      <c r="U48" s="1">
        <v>3</v>
      </c>
      <c r="V48" s="1">
        <v>1</v>
      </c>
    </row>
    <row r="49" spans="6:22" x14ac:dyDescent="0.25">
      <c r="F49" s="166">
        <v>7</v>
      </c>
      <c r="H49" s="166">
        <v>5</v>
      </c>
      <c r="I49" s="1">
        <v>3</v>
      </c>
      <c r="J49" s="1">
        <v>1</v>
      </c>
      <c r="Q49" s="166">
        <v>11</v>
      </c>
      <c r="R49" s="176">
        <v>1</v>
      </c>
      <c r="S49" s="166">
        <v>4</v>
      </c>
      <c r="T49" s="166">
        <v>5</v>
      </c>
      <c r="U49" s="1">
        <v>4</v>
      </c>
      <c r="V49" s="1">
        <v>2</v>
      </c>
    </row>
    <row r="50" spans="6:22" x14ac:dyDescent="0.25">
      <c r="F50" s="166">
        <v>7</v>
      </c>
      <c r="H50" s="166">
        <v>5</v>
      </c>
      <c r="I50" s="1">
        <v>3</v>
      </c>
      <c r="J50" s="1">
        <v>2</v>
      </c>
      <c r="Q50" s="166">
        <v>12</v>
      </c>
      <c r="R50" s="176">
        <v>1</v>
      </c>
      <c r="S50" s="166">
        <v>4</v>
      </c>
      <c r="T50" s="166">
        <v>5</v>
      </c>
      <c r="U50" s="1">
        <v>3</v>
      </c>
      <c r="V50" s="1">
        <v>1</v>
      </c>
    </row>
    <row r="51" spans="6:22" x14ac:dyDescent="0.25">
      <c r="F51" s="166">
        <v>7</v>
      </c>
      <c r="H51" s="166">
        <v>5</v>
      </c>
      <c r="I51" s="1">
        <v>5</v>
      </c>
      <c r="J51" s="1">
        <v>2</v>
      </c>
      <c r="Q51" s="166">
        <v>12</v>
      </c>
      <c r="R51" s="176">
        <v>1</v>
      </c>
      <c r="S51" s="166">
        <v>4</v>
      </c>
      <c r="T51" s="166">
        <v>5</v>
      </c>
      <c r="U51" s="1">
        <v>3</v>
      </c>
      <c r="V51" s="1">
        <v>2</v>
      </c>
    </row>
    <row r="52" spans="6:22" x14ac:dyDescent="0.25">
      <c r="F52" s="166">
        <v>7</v>
      </c>
      <c r="H52" s="166">
        <v>5</v>
      </c>
      <c r="I52" s="1">
        <v>3</v>
      </c>
      <c r="J52" s="1">
        <v>1</v>
      </c>
      <c r="Q52" s="166">
        <v>12</v>
      </c>
      <c r="R52" s="176">
        <v>2</v>
      </c>
      <c r="S52" s="166">
        <v>4</v>
      </c>
      <c r="T52" s="166">
        <v>5</v>
      </c>
      <c r="U52" s="1">
        <v>3</v>
      </c>
      <c r="V52" s="1">
        <v>2</v>
      </c>
    </row>
    <row r="53" spans="6:22" x14ac:dyDescent="0.25">
      <c r="F53" s="166">
        <v>7</v>
      </c>
      <c r="H53" s="166">
        <v>5</v>
      </c>
      <c r="I53" s="1">
        <v>3</v>
      </c>
      <c r="J53" s="1">
        <v>1</v>
      </c>
      <c r="Q53" s="166">
        <v>12</v>
      </c>
      <c r="R53" s="176">
        <v>1</v>
      </c>
      <c r="S53" s="166">
        <v>3</v>
      </c>
      <c r="T53" s="166">
        <v>5</v>
      </c>
      <c r="U53" s="1">
        <v>3</v>
      </c>
      <c r="V53" s="1">
        <v>2</v>
      </c>
    </row>
    <row r="54" spans="6:22" x14ac:dyDescent="0.25">
      <c r="F54" s="166">
        <f>7</f>
        <v>7</v>
      </c>
      <c r="H54" s="166">
        <v>5</v>
      </c>
      <c r="I54" s="1">
        <v>5</v>
      </c>
      <c r="J54" s="1">
        <v>2</v>
      </c>
      <c r="Q54" s="166">
        <v>11</v>
      </c>
      <c r="R54" s="176">
        <v>1</v>
      </c>
      <c r="S54" s="166">
        <v>4</v>
      </c>
      <c r="T54" s="166">
        <v>5</v>
      </c>
      <c r="U54" s="1">
        <v>4</v>
      </c>
      <c r="V54" s="1">
        <v>1</v>
      </c>
    </row>
    <row r="55" spans="6:22" x14ac:dyDescent="0.25">
      <c r="F55" s="166">
        <v>7</v>
      </c>
      <c r="H55" s="166">
        <v>5</v>
      </c>
      <c r="I55" s="1">
        <v>5</v>
      </c>
      <c r="J55" s="1">
        <v>2</v>
      </c>
      <c r="Q55" s="166">
        <v>11</v>
      </c>
      <c r="R55" s="176">
        <v>2</v>
      </c>
      <c r="S55" s="166">
        <v>3</v>
      </c>
      <c r="T55" s="166">
        <v>5</v>
      </c>
      <c r="U55" s="1">
        <v>4</v>
      </c>
      <c r="V55" s="1">
        <v>2</v>
      </c>
    </row>
    <row r="56" spans="6:22" x14ac:dyDescent="0.25">
      <c r="F56" s="166">
        <v>7</v>
      </c>
      <c r="H56" s="166">
        <v>5</v>
      </c>
      <c r="I56" s="1">
        <v>5</v>
      </c>
      <c r="J56" s="1">
        <v>1</v>
      </c>
      <c r="Q56" s="166">
        <v>11</v>
      </c>
      <c r="R56" s="176">
        <v>1</v>
      </c>
      <c r="S56" s="166">
        <v>4</v>
      </c>
      <c r="T56" s="166">
        <v>5</v>
      </c>
      <c r="U56" s="1">
        <v>3</v>
      </c>
      <c r="V56" s="1">
        <v>2</v>
      </c>
    </row>
    <row r="57" spans="6:22" x14ac:dyDescent="0.25">
      <c r="F57" s="166">
        <v>7</v>
      </c>
      <c r="H57" s="166">
        <v>5</v>
      </c>
      <c r="I57" s="1">
        <v>5</v>
      </c>
      <c r="J57" s="1">
        <v>2</v>
      </c>
      <c r="Q57" s="166">
        <v>13</v>
      </c>
      <c r="R57" s="176">
        <v>1</v>
      </c>
      <c r="S57" s="166">
        <v>3</v>
      </c>
      <c r="T57" s="166">
        <v>5</v>
      </c>
      <c r="U57" s="1">
        <v>3</v>
      </c>
      <c r="V57" s="1">
        <v>2</v>
      </c>
    </row>
    <row r="58" spans="6:22" x14ac:dyDescent="0.25">
      <c r="F58" s="166">
        <v>7</v>
      </c>
      <c r="H58" s="166">
        <v>5</v>
      </c>
      <c r="I58" s="1">
        <v>5</v>
      </c>
      <c r="J58" s="1">
        <v>2</v>
      </c>
      <c r="Q58" s="166">
        <v>11</v>
      </c>
      <c r="R58" s="176">
        <v>2</v>
      </c>
      <c r="S58" s="166">
        <v>3</v>
      </c>
      <c r="T58" s="166">
        <v>5</v>
      </c>
      <c r="U58" s="1">
        <v>3</v>
      </c>
      <c r="V58" s="1">
        <v>2</v>
      </c>
    </row>
    <row r="59" spans="6:22" x14ac:dyDescent="0.25">
      <c r="F59" s="166">
        <v>7</v>
      </c>
      <c r="H59" s="166">
        <v>5</v>
      </c>
      <c r="I59" s="1">
        <v>5</v>
      </c>
      <c r="J59" s="1">
        <v>1</v>
      </c>
      <c r="Q59" s="166">
        <v>13</v>
      </c>
      <c r="R59" s="176">
        <v>0</v>
      </c>
      <c r="S59" s="166">
        <v>4</v>
      </c>
      <c r="T59" s="166">
        <v>5</v>
      </c>
      <c r="U59" s="1">
        <v>4</v>
      </c>
      <c r="V59" s="1">
        <v>2</v>
      </c>
    </row>
    <row r="60" spans="6:22" x14ac:dyDescent="0.25">
      <c r="F60" s="166">
        <v>7</v>
      </c>
      <c r="H60" s="166">
        <v>5</v>
      </c>
      <c r="I60" s="1">
        <v>5</v>
      </c>
      <c r="J60" s="1">
        <v>1</v>
      </c>
      <c r="Q60" s="166">
        <v>12</v>
      </c>
      <c r="R60" s="176">
        <v>2</v>
      </c>
      <c r="S60" s="166">
        <v>3</v>
      </c>
      <c r="T60" s="166">
        <v>5</v>
      </c>
      <c r="U60" s="1">
        <v>3</v>
      </c>
      <c r="V60" s="1">
        <v>2</v>
      </c>
    </row>
    <row r="61" spans="6:22" x14ac:dyDescent="0.25">
      <c r="F61" s="166">
        <v>7</v>
      </c>
      <c r="H61" s="166">
        <v>5</v>
      </c>
      <c r="I61" s="1">
        <v>5</v>
      </c>
      <c r="J61" s="1">
        <v>1</v>
      </c>
      <c r="Q61" s="166">
        <v>12</v>
      </c>
      <c r="R61" s="176">
        <v>1</v>
      </c>
      <c r="S61" s="166">
        <v>4</v>
      </c>
      <c r="T61" s="166">
        <v>5</v>
      </c>
      <c r="U61" s="1">
        <v>3</v>
      </c>
      <c r="V61" s="1">
        <v>2</v>
      </c>
    </row>
    <row r="62" spans="6:22" x14ac:dyDescent="0.25">
      <c r="F62" s="166">
        <v>7</v>
      </c>
      <c r="H62" s="166">
        <v>5</v>
      </c>
      <c r="I62" s="1">
        <v>3</v>
      </c>
      <c r="J62" s="1">
        <v>1</v>
      </c>
      <c r="Q62" s="166">
        <v>11</v>
      </c>
      <c r="R62" s="176">
        <v>2</v>
      </c>
      <c r="S62" s="166">
        <v>3</v>
      </c>
      <c r="T62" s="166">
        <v>6</v>
      </c>
      <c r="U62" s="1">
        <v>4</v>
      </c>
      <c r="V62" s="1">
        <v>2</v>
      </c>
    </row>
    <row r="63" spans="6:22" x14ac:dyDescent="0.25">
      <c r="F63" s="166">
        <v>7</v>
      </c>
      <c r="H63" s="166">
        <v>5</v>
      </c>
      <c r="I63" s="1">
        <v>3</v>
      </c>
      <c r="J63" s="1">
        <v>1</v>
      </c>
      <c r="Q63" s="166">
        <v>12</v>
      </c>
      <c r="R63" s="176">
        <v>0</v>
      </c>
      <c r="S63" s="166">
        <v>4</v>
      </c>
      <c r="T63" s="166">
        <v>5</v>
      </c>
      <c r="U63" s="1">
        <v>3</v>
      </c>
      <c r="V63" s="1">
        <v>2</v>
      </c>
    </row>
    <row r="64" spans="6:22" x14ac:dyDescent="0.25">
      <c r="F64" s="166">
        <v>7</v>
      </c>
      <c r="H64" s="166">
        <v>5</v>
      </c>
      <c r="I64" s="1">
        <v>3</v>
      </c>
      <c r="J64" s="1">
        <v>1</v>
      </c>
      <c r="Q64" s="166">
        <v>12</v>
      </c>
      <c r="R64" s="176">
        <v>2</v>
      </c>
      <c r="S64" s="166">
        <v>3</v>
      </c>
      <c r="T64" s="166">
        <v>6</v>
      </c>
      <c r="U64" s="1">
        <v>3</v>
      </c>
      <c r="V64" s="1">
        <v>2</v>
      </c>
    </row>
    <row r="65" spans="6:22" x14ac:dyDescent="0.25">
      <c r="F65" s="166">
        <v>7</v>
      </c>
      <c r="H65" s="166">
        <v>5</v>
      </c>
      <c r="I65" s="1">
        <v>5</v>
      </c>
      <c r="J65" s="1">
        <v>1</v>
      </c>
      <c r="Q65" s="166">
        <v>13</v>
      </c>
      <c r="R65" s="176">
        <v>2</v>
      </c>
      <c r="S65" s="166">
        <v>3</v>
      </c>
      <c r="T65" s="166">
        <v>5</v>
      </c>
      <c r="U65" s="1">
        <v>4</v>
      </c>
      <c r="V65" s="1">
        <v>2</v>
      </c>
    </row>
    <row r="66" spans="6:22" x14ac:dyDescent="0.25">
      <c r="F66" s="166">
        <v>7</v>
      </c>
      <c r="H66" s="166">
        <v>5</v>
      </c>
      <c r="I66" s="1">
        <v>4</v>
      </c>
      <c r="J66" s="1">
        <v>1</v>
      </c>
      <c r="Q66" s="166">
        <v>12</v>
      </c>
      <c r="R66" s="176">
        <v>0</v>
      </c>
      <c r="S66" s="166">
        <v>3</v>
      </c>
      <c r="T66" s="166">
        <v>5</v>
      </c>
      <c r="U66" s="1">
        <v>3</v>
      </c>
      <c r="V66" s="1">
        <v>2</v>
      </c>
    </row>
    <row r="67" spans="6:22" x14ac:dyDescent="0.25">
      <c r="F67" s="166">
        <v>7</v>
      </c>
      <c r="H67" s="166">
        <v>5</v>
      </c>
      <c r="I67" s="1">
        <v>3</v>
      </c>
      <c r="J67" s="1">
        <v>2</v>
      </c>
      <c r="Q67" s="166">
        <v>12</v>
      </c>
      <c r="R67" s="176">
        <v>1</v>
      </c>
      <c r="S67" s="166">
        <v>4</v>
      </c>
      <c r="T67" s="166">
        <v>5</v>
      </c>
      <c r="U67" s="1">
        <v>4</v>
      </c>
      <c r="V67" s="1">
        <v>2</v>
      </c>
    </row>
    <row r="68" spans="6:22" x14ac:dyDescent="0.25">
      <c r="F68" s="166">
        <v>7</v>
      </c>
      <c r="H68" s="166">
        <v>5</v>
      </c>
      <c r="I68" s="1">
        <v>4</v>
      </c>
      <c r="J68" s="1">
        <v>1</v>
      </c>
      <c r="Q68" s="166">
        <v>12</v>
      </c>
      <c r="R68" s="176">
        <v>2</v>
      </c>
      <c r="S68" s="166">
        <v>3</v>
      </c>
      <c r="T68" s="166">
        <v>5</v>
      </c>
      <c r="U68" s="1">
        <v>4</v>
      </c>
      <c r="V68" s="1">
        <v>2</v>
      </c>
    </row>
    <row r="69" spans="6:22" x14ac:dyDescent="0.25">
      <c r="F69" s="166">
        <v>7</v>
      </c>
      <c r="H69" s="166">
        <v>5</v>
      </c>
      <c r="I69" s="1">
        <v>4</v>
      </c>
      <c r="J69" s="1">
        <v>1</v>
      </c>
      <c r="Q69" s="166">
        <v>13</v>
      </c>
      <c r="R69" s="176">
        <v>1</v>
      </c>
      <c r="S69" s="166">
        <v>3</v>
      </c>
      <c r="T69" s="166">
        <v>5</v>
      </c>
      <c r="U69" s="1">
        <v>4</v>
      </c>
      <c r="V69" s="1">
        <v>1</v>
      </c>
    </row>
    <row r="70" spans="6:22" x14ac:dyDescent="0.25">
      <c r="F70" s="166">
        <v>7</v>
      </c>
      <c r="H70" s="166">
        <v>5</v>
      </c>
      <c r="I70" s="1">
        <v>4</v>
      </c>
      <c r="J70" s="1">
        <v>1</v>
      </c>
      <c r="Q70" s="166">
        <v>12</v>
      </c>
      <c r="R70" s="176">
        <v>1</v>
      </c>
      <c r="S70" s="166">
        <v>3</v>
      </c>
      <c r="T70" s="166">
        <v>5</v>
      </c>
      <c r="U70" s="1">
        <v>4</v>
      </c>
      <c r="V70" s="1">
        <v>2</v>
      </c>
    </row>
    <row r="71" spans="6:22" x14ac:dyDescent="0.25">
      <c r="F71" s="166">
        <v>7</v>
      </c>
      <c r="H71" s="166">
        <v>5</v>
      </c>
      <c r="I71" s="1">
        <v>3</v>
      </c>
      <c r="J71" s="1">
        <v>1</v>
      </c>
      <c r="Q71" s="166">
        <v>12</v>
      </c>
      <c r="R71" s="176">
        <v>2</v>
      </c>
      <c r="S71" s="166">
        <v>3</v>
      </c>
      <c r="T71" s="166">
        <v>5</v>
      </c>
      <c r="U71" s="1">
        <v>3</v>
      </c>
      <c r="V71" s="1">
        <v>2</v>
      </c>
    </row>
    <row r="72" spans="6:22" x14ac:dyDescent="0.25">
      <c r="F72" s="166">
        <v>7</v>
      </c>
      <c r="H72" s="166">
        <v>5</v>
      </c>
      <c r="I72" s="1">
        <v>4</v>
      </c>
      <c r="J72" s="1">
        <v>2</v>
      </c>
      <c r="Q72" s="166">
        <v>12</v>
      </c>
      <c r="R72" s="176">
        <v>1</v>
      </c>
      <c r="S72" s="166">
        <v>3</v>
      </c>
      <c r="T72" s="166">
        <v>5</v>
      </c>
      <c r="U72" s="1">
        <v>4</v>
      </c>
      <c r="V72" s="1">
        <v>1</v>
      </c>
    </row>
    <row r="73" spans="6:22" x14ac:dyDescent="0.25">
      <c r="F73" s="166">
        <v>7</v>
      </c>
      <c r="H73" s="166">
        <v>5</v>
      </c>
      <c r="I73" s="1">
        <v>5</v>
      </c>
      <c r="J73" s="1">
        <v>1</v>
      </c>
      <c r="Q73" s="166">
        <v>12</v>
      </c>
      <c r="R73" s="176">
        <v>2</v>
      </c>
      <c r="S73" s="166">
        <v>4</v>
      </c>
      <c r="T73" s="166">
        <v>5</v>
      </c>
      <c r="U73" s="1">
        <v>4</v>
      </c>
      <c r="V73" s="1">
        <v>1</v>
      </c>
    </row>
    <row r="74" spans="6:22" x14ac:dyDescent="0.25">
      <c r="F74" s="166">
        <v>7</v>
      </c>
      <c r="H74" s="166">
        <v>5</v>
      </c>
      <c r="I74" s="1">
        <v>5</v>
      </c>
      <c r="J74" s="1">
        <v>2</v>
      </c>
      <c r="Q74" s="166">
        <v>12</v>
      </c>
      <c r="R74" s="176">
        <v>1</v>
      </c>
      <c r="S74" s="166">
        <v>4</v>
      </c>
      <c r="T74" s="166">
        <v>6</v>
      </c>
      <c r="U74" s="1">
        <v>3</v>
      </c>
      <c r="V74" s="1">
        <v>2</v>
      </c>
    </row>
    <row r="75" spans="6:22" x14ac:dyDescent="0.25">
      <c r="F75" s="166">
        <v>7</v>
      </c>
      <c r="H75" s="166">
        <v>5</v>
      </c>
      <c r="I75" s="1">
        <v>3</v>
      </c>
      <c r="J75" s="1">
        <v>1</v>
      </c>
      <c r="Q75" s="166">
        <v>12</v>
      </c>
      <c r="R75" s="176">
        <v>0</v>
      </c>
      <c r="S75" s="166">
        <v>4</v>
      </c>
      <c r="T75" s="166">
        <v>5</v>
      </c>
      <c r="U75" s="1">
        <v>4</v>
      </c>
      <c r="V75" s="1">
        <v>1</v>
      </c>
    </row>
    <row r="76" spans="6:22" x14ac:dyDescent="0.25">
      <c r="F76" s="166">
        <v>7</v>
      </c>
      <c r="H76" s="166">
        <v>5</v>
      </c>
      <c r="I76" s="1">
        <v>3</v>
      </c>
      <c r="J76" s="1">
        <v>2</v>
      </c>
      <c r="Q76" s="166">
        <v>12</v>
      </c>
      <c r="R76" s="176">
        <v>1</v>
      </c>
      <c r="S76" s="166">
        <v>3</v>
      </c>
      <c r="T76" s="166">
        <v>5</v>
      </c>
      <c r="U76" s="1">
        <v>4</v>
      </c>
      <c r="V76" s="1">
        <v>2</v>
      </c>
    </row>
    <row r="77" spans="6:22" x14ac:dyDescent="0.25">
      <c r="F77" s="166">
        <v>7</v>
      </c>
      <c r="H77" s="166">
        <v>5</v>
      </c>
      <c r="I77" s="1">
        <v>3</v>
      </c>
      <c r="J77" s="1">
        <v>1</v>
      </c>
      <c r="Q77" s="166">
        <v>12</v>
      </c>
      <c r="R77" s="176">
        <v>0</v>
      </c>
      <c r="S77" s="166">
        <v>4</v>
      </c>
      <c r="T77" s="166">
        <v>5</v>
      </c>
      <c r="U77" s="1">
        <v>4</v>
      </c>
      <c r="V77" s="1">
        <v>1</v>
      </c>
    </row>
    <row r="78" spans="6:22" x14ac:dyDescent="0.25">
      <c r="F78" s="166">
        <v>7</v>
      </c>
      <c r="H78" s="166">
        <v>5</v>
      </c>
      <c r="I78" s="1">
        <v>5</v>
      </c>
      <c r="J78" s="1">
        <v>1</v>
      </c>
      <c r="Q78" s="166">
        <v>13</v>
      </c>
      <c r="R78" s="176">
        <v>2</v>
      </c>
      <c r="S78" s="166">
        <v>4</v>
      </c>
      <c r="T78" s="166">
        <v>5</v>
      </c>
      <c r="U78" s="1">
        <v>1</v>
      </c>
      <c r="V78" s="1">
        <v>1</v>
      </c>
    </row>
    <row r="79" spans="6:22" x14ac:dyDescent="0.25">
      <c r="F79" s="166">
        <v>7</v>
      </c>
      <c r="H79" s="166">
        <v>5</v>
      </c>
      <c r="I79" s="1">
        <v>3</v>
      </c>
      <c r="J79" s="1">
        <v>2</v>
      </c>
      <c r="Q79" s="166">
        <v>13</v>
      </c>
      <c r="R79" s="176">
        <v>2</v>
      </c>
      <c r="S79" s="166">
        <v>4</v>
      </c>
      <c r="T79" s="166">
        <v>5</v>
      </c>
      <c r="U79" s="1">
        <v>4</v>
      </c>
      <c r="V79" s="1">
        <v>2</v>
      </c>
    </row>
    <row r="80" spans="6:22" x14ac:dyDescent="0.25">
      <c r="F80" s="166">
        <v>7</v>
      </c>
      <c r="H80" s="166">
        <v>5</v>
      </c>
      <c r="I80" s="1">
        <v>4</v>
      </c>
      <c r="J80" s="1">
        <v>1</v>
      </c>
      <c r="Q80" s="166">
        <v>13</v>
      </c>
      <c r="R80" s="176">
        <v>1</v>
      </c>
      <c r="S80" s="166">
        <v>4</v>
      </c>
      <c r="T80" s="166">
        <v>5</v>
      </c>
      <c r="U80" s="1">
        <v>4</v>
      </c>
      <c r="V80" s="1">
        <v>1</v>
      </c>
    </row>
    <row r="81" spans="6:22" x14ac:dyDescent="0.25">
      <c r="F81" s="166">
        <v>7</v>
      </c>
      <c r="H81" s="166">
        <v>5</v>
      </c>
      <c r="I81" s="1">
        <v>4</v>
      </c>
      <c r="J81" s="1">
        <v>2</v>
      </c>
      <c r="Q81" s="166">
        <v>13</v>
      </c>
      <c r="R81" s="176">
        <v>2</v>
      </c>
      <c r="S81" s="166">
        <v>4</v>
      </c>
      <c r="T81" s="166">
        <v>5</v>
      </c>
      <c r="U81" s="1">
        <v>3</v>
      </c>
      <c r="V81" s="1">
        <v>2</v>
      </c>
    </row>
    <row r="82" spans="6:22" x14ac:dyDescent="0.25">
      <c r="F82" s="166">
        <v>7</v>
      </c>
      <c r="H82" s="166">
        <v>5</v>
      </c>
      <c r="I82" s="1">
        <v>4</v>
      </c>
      <c r="J82" s="1">
        <v>2</v>
      </c>
      <c r="Q82" s="166">
        <v>11</v>
      </c>
      <c r="R82" s="176">
        <v>1</v>
      </c>
      <c r="S82" s="166">
        <v>4</v>
      </c>
      <c r="T82" s="166">
        <v>5</v>
      </c>
      <c r="U82" s="1">
        <v>3</v>
      </c>
      <c r="V82" s="1">
        <v>1</v>
      </c>
    </row>
    <row r="83" spans="6:22" x14ac:dyDescent="0.25">
      <c r="F83" s="166">
        <v>7</v>
      </c>
      <c r="H83" s="166">
        <v>5</v>
      </c>
      <c r="I83" s="1">
        <v>5</v>
      </c>
      <c r="J83" s="1">
        <v>1</v>
      </c>
      <c r="Q83" s="166">
        <v>13</v>
      </c>
      <c r="R83" s="176">
        <v>1</v>
      </c>
      <c r="S83" s="166">
        <v>3</v>
      </c>
      <c r="T83" s="166">
        <v>5</v>
      </c>
      <c r="U83" s="1">
        <v>3</v>
      </c>
      <c r="V83" s="1">
        <v>2</v>
      </c>
    </row>
    <row r="84" spans="6:22" x14ac:dyDescent="0.25">
      <c r="F84" s="166">
        <v>7</v>
      </c>
      <c r="H84" s="166">
        <v>5</v>
      </c>
      <c r="I84" s="1">
        <v>3</v>
      </c>
      <c r="J84" s="1">
        <v>1</v>
      </c>
      <c r="Q84" s="166">
        <v>12</v>
      </c>
      <c r="R84" s="176">
        <v>1</v>
      </c>
      <c r="S84" s="166">
        <v>3</v>
      </c>
      <c r="T84" s="166">
        <v>5</v>
      </c>
      <c r="U84" s="1">
        <v>4</v>
      </c>
      <c r="V84" s="1">
        <v>2</v>
      </c>
    </row>
    <row r="85" spans="6:22" x14ac:dyDescent="0.25">
      <c r="F85" s="166">
        <v>7</v>
      </c>
      <c r="H85" s="166">
        <v>5</v>
      </c>
      <c r="I85" s="1">
        <v>5</v>
      </c>
      <c r="J85" s="1">
        <v>1</v>
      </c>
      <c r="Q85" s="166">
        <v>11</v>
      </c>
      <c r="R85" s="176">
        <v>2</v>
      </c>
      <c r="S85" s="166">
        <v>3</v>
      </c>
      <c r="T85" s="166">
        <v>5</v>
      </c>
      <c r="U85" s="1">
        <v>4</v>
      </c>
      <c r="V85" s="1">
        <v>2</v>
      </c>
    </row>
    <row r="86" spans="6:22" x14ac:dyDescent="0.25">
      <c r="F86" s="166">
        <v>7</v>
      </c>
      <c r="H86" s="166">
        <v>5</v>
      </c>
      <c r="I86" s="1">
        <v>3</v>
      </c>
      <c r="J86" s="1">
        <v>2</v>
      </c>
      <c r="Q86" s="166">
        <v>11</v>
      </c>
      <c r="R86" s="176">
        <v>1</v>
      </c>
      <c r="S86" s="166">
        <v>3</v>
      </c>
      <c r="T86" s="166">
        <v>5</v>
      </c>
      <c r="U86" s="1">
        <v>4</v>
      </c>
      <c r="V86" s="1">
        <v>2</v>
      </c>
    </row>
    <row r="87" spans="6:22" x14ac:dyDescent="0.25">
      <c r="F87" s="166">
        <v>7</v>
      </c>
      <c r="H87" s="166">
        <v>5</v>
      </c>
      <c r="I87" s="1">
        <v>4</v>
      </c>
      <c r="J87" s="1">
        <v>1</v>
      </c>
      <c r="Q87" s="166">
        <v>12</v>
      </c>
      <c r="R87" s="176">
        <v>1</v>
      </c>
      <c r="S87" s="166">
        <v>3</v>
      </c>
      <c r="T87" s="166">
        <v>5</v>
      </c>
      <c r="U87" s="1">
        <v>4</v>
      </c>
      <c r="V87" s="1">
        <v>1</v>
      </c>
    </row>
    <row r="88" spans="6:22" x14ac:dyDescent="0.25">
      <c r="F88" s="166">
        <v>7</v>
      </c>
      <c r="H88" s="166">
        <v>5</v>
      </c>
      <c r="I88" s="1">
        <v>3</v>
      </c>
      <c r="J88" s="1">
        <v>1</v>
      </c>
      <c r="Q88" s="166">
        <v>13</v>
      </c>
      <c r="R88" s="176">
        <v>1</v>
      </c>
      <c r="S88" s="166">
        <v>4</v>
      </c>
      <c r="T88" s="166">
        <v>5</v>
      </c>
      <c r="U88" s="1">
        <v>3</v>
      </c>
      <c r="V88" s="1">
        <v>2</v>
      </c>
    </row>
    <row r="89" spans="6:22" x14ac:dyDescent="0.25">
      <c r="F89" s="166">
        <v>7</v>
      </c>
      <c r="H89" s="166">
        <v>5</v>
      </c>
      <c r="I89" s="1">
        <v>5</v>
      </c>
      <c r="J89" s="1">
        <v>1</v>
      </c>
      <c r="Q89" s="166">
        <v>11</v>
      </c>
      <c r="R89" s="176">
        <v>2</v>
      </c>
      <c r="S89" s="166">
        <v>3</v>
      </c>
      <c r="T89" s="166">
        <v>5</v>
      </c>
      <c r="U89" s="1">
        <v>3</v>
      </c>
      <c r="V89" s="1">
        <v>1</v>
      </c>
    </row>
    <row r="90" spans="6:22" x14ac:dyDescent="0.25">
      <c r="F90" s="166">
        <v>7</v>
      </c>
      <c r="H90" s="166">
        <v>5</v>
      </c>
      <c r="I90" s="1">
        <v>4</v>
      </c>
      <c r="J90" s="1">
        <v>1</v>
      </c>
      <c r="Q90" s="166">
        <v>12</v>
      </c>
      <c r="R90" s="176">
        <v>0</v>
      </c>
      <c r="S90" s="166">
        <v>4</v>
      </c>
      <c r="T90" s="166">
        <v>5</v>
      </c>
      <c r="U90" s="1">
        <v>4</v>
      </c>
      <c r="V90" s="1">
        <v>2</v>
      </c>
    </row>
    <row r="91" spans="6:22" x14ac:dyDescent="0.25">
      <c r="F91" s="166">
        <v>7</v>
      </c>
      <c r="H91" s="166">
        <v>5</v>
      </c>
      <c r="I91" s="1">
        <v>5</v>
      </c>
      <c r="J91" s="1">
        <v>1</v>
      </c>
      <c r="Q91" s="166">
        <v>13</v>
      </c>
      <c r="R91" s="176">
        <v>0</v>
      </c>
      <c r="S91" s="166">
        <v>3</v>
      </c>
      <c r="T91" s="166">
        <v>5</v>
      </c>
      <c r="U91" s="1">
        <v>4</v>
      </c>
      <c r="V91" s="1">
        <v>1</v>
      </c>
    </row>
    <row r="92" spans="6:22" x14ac:dyDescent="0.25">
      <c r="F92" s="166">
        <v>7</v>
      </c>
      <c r="H92" s="166">
        <v>5</v>
      </c>
      <c r="I92" s="1">
        <v>4</v>
      </c>
      <c r="J92" s="1">
        <v>1</v>
      </c>
      <c r="Q92" s="166">
        <v>13</v>
      </c>
      <c r="R92" s="176">
        <v>2</v>
      </c>
      <c r="S92" s="166">
        <v>3</v>
      </c>
      <c r="T92" s="166">
        <v>5</v>
      </c>
      <c r="U92" s="1">
        <v>3</v>
      </c>
      <c r="V92" s="1">
        <v>2</v>
      </c>
    </row>
    <row r="93" spans="6:22" x14ac:dyDescent="0.25">
      <c r="F93" s="166">
        <v>7</v>
      </c>
      <c r="H93" s="166">
        <v>5</v>
      </c>
      <c r="I93" s="1">
        <v>5</v>
      </c>
      <c r="J93" s="1">
        <v>2</v>
      </c>
      <c r="Q93" s="166">
        <v>12</v>
      </c>
      <c r="R93" s="176">
        <v>1</v>
      </c>
      <c r="S93" s="166">
        <v>3</v>
      </c>
      <c r="T93" s="166">
        <v>5</v>
      </c>
      <c r="U93" s="1">
        <v>3</v>
      </c>
      <c r="V93" s="1">
        <v>2</v>
      </c>
    </row>
    <row r="94" spans="6:22" x14ac:dyDescent="0.25">
      <c r="F94" s="166">
        <v>7</v>
      </c>
      <c r="H94" s="166">
        <v>5</v>
      </c>
      <c r="I94" s="1">
        <v>3</v>
      </c>
      <c r="J94" s="1">
        <v>2</v>
      </c>
      <c r="Q94" s="166">
        <v>11</v>
      </c>
      <c r="R94" s="176">
        <v>0</v>
      </c>
      <c r="S94" s="166">
        <v>4</v>
      </c>
      <c r="T94" s="166">
        <v>5</v>
      </c>
      <c r="U94" s="1">
        <v>4</v>
      </c>
      <c r="V94" s="1">
        <v>2</v>
      </c>
    </row>
    <row r="95" spans="6:22" x14ac:dyDescent="0.25">
      <c r="F95" s="166">
        <v>7</v>
      </c>
      <c r="H95" s="166">
        <v>5</v>
      </c>
      <c r="I95" s="1">
        <v>4</v>
      </c>
      <c r="J95" s="1">
        <v>1</v>
      </c>
      <c r="Q95" s="166">
        <v>11</v>
      </c>
      <c r="R95" s="176">
        <v>0</v>
      </c>
      <c r="S95" s="166">
        <v>4</v>
      </c>
      <c r="T95" s="166">
        <v>6</v>
      </c>
      <c r="U95" s="1">
        <v>4</v>
      </c>
      <c r="V95" s="1">
        <v>1</v>
      </c>
    </row>
    <row r="96" spans="6:22" x14ac:dyDescent="0.25">
      <c r="F96" s="166">
        <v>7</v>
      </c>
      <c r="H96" s="166">
        <v>5</v>
      </c>
      <c r="I96" s="1">
        <v>5</v>
      </c>
      <c r="J96" s="1">
        <v>1</v>
      </c>
      <c r="Q96" s="166">
        <v>13</v>
      </c>
      <c r="R96" s="176">
        <v>2</v>
      </c>
      <c r="S96" s="166">
        <v>3</v>
      </c>
      <c r="T96" s="166">
        <v>5</v>
      </c>
      <c r="U96" s="1">
        <v>4</v>
      </c>
      <c r="V96" s="1">
        <v>2</v>
      </c>
    </row>
    <row r="97" spans="6:22" x14ac:dyDescent="0.25">
      <c r="F97" s="166">
        <v>7</v>
      </c>
      <c r="H97" s="166">
        <v>5</v>
      </c>
      <c r="I97" s="1">
        <v>5</v>
      </c>
      <c r="J97" s="1">
        <v>1</v>
      </c>
      <c r="Q97" s="166">
        <v>12</v>
      </c>
      <c r="R97" s="176">
        <v>1</v>
      </c>
      <c r="S97" s="166">
        <v>4</v>
      </c>
      <c r="T97" s="166">
        <v>5</v>
      </c>
      <c r="U97" s="1">
        <v>3</v>
      </c>
      <c r="V97" s="1">
        <v>1</v>
      </c>
    </row>
    <row r="98" spans="6:22" x14ac:dyDescent="0.25">
      <c r="F98" s="166">
        <v>7</v>
      </c>
      <c r="H98" s="166">
        <v>5</v>
      </c>
      <c r="I98" s="1">
        <v>5</v>
      </c>
      <c r="J98" s="1">
        <v>2</v>
      </c>
      <c r="Q98" s="166">
        <v>12</v>
      </c>
      <c r="R98" s="176">
        <v>2</v>
      </c>
      <c r="S98" s="166">
        <v>3</v>
      </c>
      <c r="T98" s="166">
        <v>5</v>
      </c>
      <c r="U98" s="1">
        <v>4</v>
      </c>
      <c r="V98" s="1">
        <v>2</v>
      </c>
    </row>
    <row r="99" spans="6:22" x14ac:dyDescent="0.25">
      <c r="F99" s="166">
        <v>7</v>
      </c>
      <c r="H99" s="166">
        <v>5</v>
      </c>
      <c r="I99" s="1">
        <v>4</v>
      </c>
      <c r="J99" s="1">
        <v>2</v>
      </c>
      <c r="Q99" s="166">
        <v>13</v>
      </c>
      <c r="R99" s="176">
        <v>2</v>
      </c>
      <c r="S99" s="166">
        <v>3</v>
      </c>
      <c r="T99" s="166">
        <v>6</v>
      </c>
      <c r="U99" s="1">
        <v>3</v>
      </c>
      <c r="V99" s="1">
        <v>1</v>
      </c>
    </row>
    <row r="100" spans="6:22" x14ac:dyDescent="0.25">
      <c r="F100" s="166">
        <v>7</v>
      </c>
      <c r="H100" s="166">
        <v>5</v>
      </c>
      <c r="I100" s="1">
        <v>4</v>
      </c>
      <c r="J100" s="1">
        <v>1</v>
      </c>
      <c r="Q100" s="166">
        <v>12</v>
      </c>
      <c r="R100" s="176">
        <v>1</v>
      </c>
      <c r="S100" s="166">
        <v>4</v>
      </c>
      <c r="T100" s="166">
        <v>5</v>
      </c>
      <c r="U100" s="1">
        <v>3</v>
      </c>
      <c r="V100" s="1">
        <v>2</v>
      </c>
    </row>
    <row r="101" spans="6:22" x14ac:dyDescent="0.25">
      <c r="F101" s="166">
        <v>7</v>
      </c>
      <c r="H101" s="166">
        <v>5</v>
      </c>
      <c r="I101" s="1">
        <v>5</v>
      </c>
      <c r="J101" s="1">
        <v>1</v>
      </c>
      <c r="Q101" s="166">
        <v>13</v>
      </c>
      <c r="R101" s="176">
        <v>1</v>
      </c>
      <c r="S101" s="166">
        <v>4</v>
      </c>
      <c r="T101" s="166">
        <v>5</v>
      </c>
      <c r="U101" s="1">
        <v>4</v>
      </c>
      <c r="V101" s="1">
        <v>2</v>
      </c>
    </row>
    <row r="102" spans="6:22" x14ac:dyDescent="0.25">
      <c r="F102" s="166">
        <v>7</v>
      </c>
      <c r="H102" s="166">
        <v>5</v>
      </c>
      <c r="I102" s="1">
        <v>5</v>
      </c>
      <c r="J102" s="1">
        <v>1</v>
      </c>
      <c r="Q102" s="166">
        <v>12</v>
      </c>
      <c r="R102" s="176">
        <v>1</v>
      </c>
      <c r="S102" s="166">
        <v>4</v>
      </c>
      <c r="T102" s="166">
        <v>5</v>
      </c>
      <c r="U102" s="1">
        <v>3</v>
      </c>
      <c r="V102" s="1">
        <v>2</v>
      </c>
    </row>
    <row r="103" spans="6:22" x14ac:dyDescent="0.25">
      <c r="F103" s="166">
        <v>7</v>
      </c>
      <c r="H103" s="166">
        <v>5</v>
      </c>
      <c r="I103" s="1">
        <v>3</v>
      </c>
      <c r="J103" s="1">
        <v>1</v>
      </c>
      <c r="Q103" s="166">
        <v>12</v>
      </c>
      <c r="R103" s="176">
        <v>1</v>
      </c>
      <c r="S103" s="166">
        <v>3</v>
      </c>
      <c r="T103" s="166">
        <v>5</v>
      </c>
      <c r="U103" s="1">
        <v>3</v>
      </c>
      <c r="V103" s="1">
        <v>2</v>
      </c>
    </row>
    <row r="104" spans="6:22" x14ac:dyDescent="0.25">
      <c r="F104" s="166">
        <v>7</v>
      </c>
      <c r="H104" s="166">
        <v>5</v>
      </c>
      <c r="I104" s="1">
        <v>5</v>
      </c>
      <c r="J104" s="1">
        <v>1</v>
      </c>
      <c r="Q104" s="166">
        <v>13</v>
      </c>
      <c r="R104" s="176">
        <v>1</v>
      </c>
      <c r="S104" s="166">
        <v>4</v>
      </c>
      <c r="T104" s="166">
        <v>6</v>
      </c>
      <c r="U104" s="1">
        <v>4</v>
      </c>
      <c r="V104" s="1">
        <v>2</v>
      </c>
    </row>
    <row r="105" spans="6:22" x14ac:dyDescent="0.25">
      <c r="F105" s="166">
        <v>7</v>
      </c>
      <c r="H105" s="166">
        <v>5</v>
      </c>
      <c r="I105" s="1">
        <v>4</v>
      </c>
      <c r="J105" s="1">
        <v>1</v>
      </c>
      <c r="Q105" s="166">
        <v>11</v>
      </c>
      <c r="R105" s="176">
        <v>2</v>
      </c>
      <c r="S105" s="166">
        <v>3</v>
      </c>
      <c r="T105" s="166">
        <v>5</v>
      </c>
      <c r="U105" s="1">
        <v>3</v>
      </c>
      <c r="V105" s="1">
        <v>2</v>
      </c>
    </row>
    <row r="106" spans="6:22" x14ac:dyDescent="0.25">
      <c r="F106" s="166">
        <v>7</v>
      </c>
      <c r="H106" s="166">
        <v>5</v>
      </c>
      <c r="I106" s="1">
        <v>5</v>
      </c>
      <c r="J106" s="1">
        <v>2</v>
      </c>
      <c r="Q106" s="166">
        <v>13</v>
      </c>
      <c r="R106" s="176">
        <v>1</v>
      </c>
      <c r="S106" s="166">
        <v>4</v>
      </c>
      <c r="T106" s="166">
        <v>6</v>
      </c>
      <c r="U106" s="1">
        <v>4</v>
      </c>
      <c r="V106" s="1">
        <v>2</v>
      </c>
    </row>
    <row r="107" spans="6:22" x14ac:dyDescent="0.25">
      <c r="F107" s="166">
        <v>7</v>
      </c>
      <c r="H107" s="166">
        <v>5</v>
      </c>
      <c r="I107" s="1">
        <v>4</v>
      </c>
      <c r="J107" s="1">
        <v>1</v>
      </c>
      <c r="Q107" s="166">
        <v>12</v>
      </c>
      <c r="R107" s="176">
        <v>0</v>
      </c>
      <c r="S107" s="166">
        <v>3</v>
      </c>
      <c r="T107" s="166">
        <v>6</v>
      </c>
      <c r="U107" s="1">
        <v>3</v>
      </c>
      <c r="V107" s="1">
        <v>1</v>
      </c>
    </row>
    <row r="108" spans="6:22" x14ac:dyDescent="0.25">
      <c r="F108" s="166">
        <v>7</v>
      </c>
      <c r="H108" s="166">
        <v>5</v>
      </c>
      <c r="I108" s="1">
        <v>5</v>
      </c>
      <c r="J108" s="1">
        <v>1</v>
      </c>
      <c r="Q108" s="166">
        <v>12</v>
      </c>
      <c r="R108" s="176">
        <v>1</v>
      </c>
      <c r="S108" s="166">
        <v>3</v>
      </c>
      <c r="T108" s="166">
        <v>5</v>
      </c>
      <c r="U108" s="1">
        <v>3</v>
      </c>
      <c r="V108" s="1">
        <v>2</v>
      </c>
    </row>
    <row r="109" spans="6:22" x14ac:dyDescent="0.25">
      <c r="F109" s="166">
        <v>7</v>
      </c>
      <c r="H109" s="166">
        <v>5</v>
      </c>
      <c r="I109" s="1">
        <v>3</v>
      </c>
      <c r="J109" s="1">
        <v>1</v>
      </c>
      <c r="Q109" s="166">
        <v>12</v>
      </c>
      <c r="R109" s="176">
        <v>2</v>
      </c>
      <c r="S109" s="166">
        <v>3</v>
      </c>
      <c r="T109" s="166">
        <v>5</v>
      </c>
      <c r="U109" s="1">
        <v>4</v>
      </c>
      <c r="V109" s="1">
        <v>1</v>
      </c>
    </row>
    <row r="110" spans="6:22" x14ac:dyDescent="0.25">
      <c r="F110" s="166">
        <v>7</v>
      </c>
      <c r="H110" s="166">
        <v>5</v>
      </c>
      <c r="I110" s="1">
        <v>3</v>
      </c>
      <c r="J110" s="1">
        <v>1</v>
      </c>
      <c r="Q110" s="166">
        <v>12</v>
      </c>
      <c r="R110" s="176">
        <v>2</v>
      </c>
      <c r="S110" s="166">
        <v>3</v>
      </c>
      <c r="T110" s="166">
        <v>5</v>
      </c>
      <c r="U110" s="1">
        <v>4</v>
      </c>
      <c r="V110" s="1">
        <v>2</v>
      </c>
    </row>
    <row r="111" spans="6:22" x14ac:dyDescent="0.25">
      <c r="F111" s="166">
        <v>7</v>
      </c>
      <c r="H111" s="166">
        <v>5</v>
      </c>
      <c r="I111" s="1">
        <v>4</v>
      </c>
      <c r="J111" s="1">
        <v>1</v>
      </c>
      <c r="Q111" s="166">
        <v>12</v>
      </c>
      <c r="R111" s="176">
        <v>1</v>
      </c>
      <c r="S111" s="166">
        <v>3</v>
      </c>
      <c r="T111" s="166">
        <v>5</v>
      </c>
      <c r="U111" s="1">
        <v>3</v>
      </c>
      <c r="V111" s="1">
        <v>2</v>
      </c>
    </row>
    <row r="112" spans="6:22" x14ac:dyDescent="0.25">
      <c r="F112" s="166">
        <v>7</v>
      </c>
      <c r="H112" s="166">
        <v>5</v>
      </c>
      <c r="I112" s="1">
        <v>4</v>
      </c>
      <c r="J112" s="1">
        <v>1</v>
      </c>
      <c r="Q112" s="166">
        <v>12</v>
      </c>
      <c r="R112" s="176">
        <v>0</v>
      </c>
      <c r="S112" s="166">
        <v>4</v>
      </c>
      <c r="T112" s="166">
        <v>5</v>
      </c>
      <c r="U112" s="1">
        <v>3</v>
      </c>
      <c r="V112" s="1">
        <v>2</v>
      </c>
    </row>
    <row r="113" spans="6:22" x14ac:dyDescent="0.25">
      <c r="F113" s="166">
        <v>7</v>
      </c>
      <c r="H113" s="166">
        <v>5</v>
      </c>
      <c r="I113" s="1">
        <v>3</v>
      </c>
      <c r="J113" s="1">
        <v>2</v>
      </c>
      <c r="Q113" s="166">
        <v>12</v>
      </c>
      <c r="R113" s="176">
        <v>0</v>
      </c>
      <c r="S113" s="166">
        <v>4</v>
      </c>
      <c r="T113" s="166">
        <v>5</v>
      </c>
      <c r="U113" s="1">
        <v>3</v>
      </c>
      <c r="V113" s="1">
        <v>1</v>
      </c>
    </row>
    <row r="114" spans="6:22" x14ac:dyDescent="0.25">
      <c r="F114" s="166">
        <v>7</v>
      </c>
      <c r="H114" s="166">
        <v>5</v>
      </c>
      <c r="I114" s="1">
        <v>4</v>
      </c>
      <c r="J114" s="1">
        <v>1</v>
      </c>
      <c r="Q114" s="166">
        <v>12</v>
      </c>
      <c r="R114" s="176">
        <v>0</v>
      </c>
      <c r="S114" s="166">
        <v>3</v>
      </c>
      <c r="T114" s="166">
        <v>5</v>
      </c>
      <c r="U114" s="1">
        <v>3</v>
      </c>
      <c r="V114" s="1">
        <v>1</v>
      </c>
    </row>
    <row r="115" spans="6:22" x14ac:dyDescent="0.25">
      <c r="F115" s="166">
        <v>7</v>
      </c>
      <c r="H115" s="166">
        <v>5</v>
      </c>
      <c r="I115" s="1">
        <v>5</v>
      </c>
      <c r="J115" s="1">
        <v>1</v>
      </c>
      <c r="Q115" s="166">
        <v>13</v>
      </c>
      <c r="R115" s="176">
        <v>2</v>
      </c>
      <c r="S115" s="166">
        <v>4</v>
      </c>
      <c r="T115" s="166">
        <v>5</v>
      </c>
      <c r="U115" s="1">
        <v>4</v>
      </c>
      <c r="V115" s="1">
        <v>1</v>
      </c>
    </row>
    <row r="116" spans="6:22" x14ac:dyDescent="0.25">
      <c r="F116" s="166">
        <v>7</v>
      </c>
      <c r="H116" s="166">
        <v>5</v>
      </c>
      <c r="I116" s="1">
        <v>4</v>
      </c>
      <c r="J116" s="1">
        <v>1</v>
      </c>
      <c r="Q116" s="166">
        <v>13</v>
      </c>
      <c r="R116" s="176">
        <v>0</v>
      </c>
      <c r="S116" s="166">
        <v>4</v>
      </c>
      <c r="T116" s="166">
        <v>5</v>
      </c>
      <c r="U116" s="1">
        <v>3</v>
      </c>
      <c r="V116" s="1">
        <v>2</v>
      </c>
    </row>
    <row r="117" spans="6:22" x14ac:dyDescent="0.25">
      <c r="F117" s="166">
        <v>7</v>
      </c>
      <c r="H117" s="166">
        <v>5</v>
      </c>
      <c r="I117" s="1">
        <v>4</v>
      </c>
      <c r="J117" s="1">
        <v>1</v>
      </c>
      <c r="Q117" s="166">
        <v>12</v>
      </c>
      <c r="R117" s="176">
        <v>1</v>
      </c>
      <c r="S117" s="166">
        <v>3</v>
      </c>
      <c r="T117" s="166">
        <v>5</v>
      </c>
      <c r="U117" s="1">
        <v>3</v>
      </c>
      <c r="V117" s="1">
        <v>2</v>
      </c>
    </row>
    <row r="118" spans="6:22" x14ac:dyDescent="0.25">
      <c r="F118" s="166">
        <v>7</v>
      </c>
      <c r="H118" s="166">
        <v>5</v>
      </c>
      <c r="I118" s="1">
        <v>3</v>
      </c>
      <c r="J118" s="1">
        <v>1</v>
      </c>
      <c r="Q118" s="166">
        <v>11</v>
      </c>
      <c r="R118" s="176">
        <v>0</v>
      </c>
      <c r="S118" s="166">
        <v>3</v>
      </c>
      <c r="T118" s="166">
        <v>5</v>
      </c>
      <c r="U118" s="1">
        <v>3</v>
      </c>
      <c r="V118" s="1">
        <v>2</v>
      </c>
    </row>
    <row r="119" spans="6:22" x14ac:dyDescent="0.25">
      <c r="F119" s="166">
        <v>7</v>
      </c>
      <c r="H119" s="166">
        <v>5</v>
      </c>
      <c r="I119" s="1">
        <v>3</v>
      </c>
      <c r="J119" s="1">
        <v>1</v>
      </c>
      <c r="Q119" s="166">
        <v>11</v>
      </c>
      <c r="R119" s="176">
        <v>2</v>
      </c>
      <c r="S119" s="166">
        <v>3</v>
      </c>
      <c r="T119" s="166">
        <v>5</v>
      </c>
      <c r="U119" s="1">
        <v>3</v>
      </c>
      <c r="V119" s="1">
        <v>2</v>
      </c>
    </row>
    <row r="120" spans="6:22" x14ac:dyDescent="0.25">
      <c r="F120" s="166">
        <v>7</v>
      </c>
      <c r="H120" s="166">
        <v>5</v>
      </c>
      <c r="I120" s="1">
        <v>5</v>
      </c>
      <c r="J120" s="1">
        <v>1</v>
      </c>
      <c r="Q120" s="166">
        <v>13</v>
      </c>
      <c r="R120" s="176">
        <v>1</v>
      </c>
      <c r="S120" s="166">
        <v>4</v>
      </c>
      <c r="T120" s="166">
        <v>5</v>
      </c>
      <c r="U120" s="1">
        <v>4</v>
      </c>
      <c r="V120" s="1">
        <v>2</v>
      </c>
    </row>
    <row r="121" spans="6:22" x14ac:dyDescent="0.25">
      <c r="F121" s="166">
        <v>7</v>
      </c>
      <c r="H121" s="166">
        <v>5</v>
      </c>
      <c r="I121" s="1">
        <v>5</v>
      </c>
      <c r="J121" s="1">
        <v>2</v>
      </c>
      <c r="Q121" s="166">
        <v>13</v>
      </c>
      <c r="R121" s="176">
        <v>1</v>
      </c>
      <c r="S121" s="166">
        <v>4</v>
      </c>
      <c r="T121" s="166">
        <v>6</v>
      </c>
      <c r="U121" s="1">
        <v>3</v>
      </c>
      <c r="V121" s="1">
        <v>2</v>
      </c>
    </row>
    <row r="122" spans="6:22" x14ac:dyDescent="0.25">
      <c r="F122" s="166">
        <v>7</v>
      </c>
      <c r="H122" s="166">
        <v>5</v>
      </c>
      <c r="I122" s="1">
        <v>5</v>
      </c>
      <c r="J122" s="1">
        <v>2</v>
      </c>
      <c r="Q122" s="166">
        <v>13</v>
      </c>
      <c r="R122" s="176">
        <v>0</v>
      </c>
      <c r="S122" s="166">
        <v>3</v>
      </c>
      <c r="T122" s="166">
        <v>5</v>
      </c>
      <c r="U122" s="1">
        <v>3</v>
      </c>
      <c r="V122" s="1">
        <v>2</v>
      </c>
    </row>
    <row r="123" spans="6:22" x14ac:dyDescent="0.25">
      <c r="F123" s="166">
        <v>7</v>
      </c>
      <c r="H123" s="166">
        <v>5</v>
      </c>
      <c r="I123" s="1">
        <v>3</v>
      </c>
      <c r="J123" s="1">
        <v>1</v>
      </c>
      <c r="Q123" s="166">
        <v>12</v>
      </c>
      <c r="R123" s="176">
        <v>1</v>
      </c>
      <c r="S123" s="166">
        <v>4</v>
      </c>
      <c r="T123" s="166">
        <v>5</v>
      </c>
      <c r="U123" s="1">
        <v>4</v>
      </c>
      <c r="V123" s="1">
        <v>1</v>
      </c>
    </row>
    <row r="124" spans="6:22" x14ac:dyDescent="0.25">
      <c r="F124" s="166">
        <v>7</v>
      </c>
      <c r="H124" s="166">
        <v>5</v>
      </c>
      <c r="I124" s="1">
        <v>3</v>
      </c>
      <c r="J124" s="1">
        <v>1</v>
      </c>
      <c r="Q124" s="166">
        <v>13</v>
      </c>
      <c r="R124" s="176">
        <v>0</v>
      </c>
      <c r="S124" s="166">
        <v>3</v>
      </c>
      <c r="T124" s="166">
        <v>5</v>
      </c>
      <c r="U124" s="1">
        <v>4</v>
      </c>
      <c r="V124" s="1">
        <v>1</v>
      </c>
    </row>
    <row r="125" spans="6:22" x14ac:dyDescent="0.25">
      <c r="F125" s="166">
        <v>7</v>
      </c>
      <c r="H125" s="166">
        <v>5</v>
      </c>
      <c r="I125" s="1">
        <v>3</v>
      </c>
      <c r="J125" s="1">
        <v>1</v>
      </c>
      <c r="Q125" s="166">
        <v>11</v>
      </c>
      <c r="R125" s="176">
        <v>1</v>
      </c>
      <c r="S125" s="166">
        <v>3</v>
      </c>
      <c r="T125" s="166">
        <v>5</v>
      </c>
      <c r="U125" s="1">
        <v>3</v>
      </c>
      <c r="V125" s="1">
        <v>2</v>
      </c>
    </row>
    <row r="126" spans="6:22" x14ac:dyDescent="0.25">
      <c r="F126" s="166">
        <v>7</v>
      </c>
      <c r="H126" s="166">
        <v>5</v>
      </c>
      <c r="I126" s="1">
        <v>4</v>
      </c>
      <c r="J126" s="1">
        <v>1</v>
      </c>
      <c r="Q126" s="166">
        <v>12</v>
      </c>
      <c r="R126" s="176">
        <v>1</v>
      </c>
      <c r="S126" s="166">
        <v>3</v>
      </c>
      <c r="T126" s="166">
        <v>6</v>
      </c>
      <c r="U126" s="1">
        <v>4</v>
      </c>
      <c r="V126" s="1">
        <v>2</v>
      </c>
    </row>
    <row r="127" spans="6:22" x14ac:dyDescent="0.25">
      <c r="F127" s="166">
        <v>7</v>
      </c>
      <c r="H127" s="166">
        <v>5</v>
      </c>
      <c r="I127" s="1">
        <v>5</v>
      </c>
      <c r="J127" s="1">
        <v>1</v>
      </c>
      <c r="Q127" s="166">
        <v>12</v>
      </c>
      <c r="R127" s="176">
        <v>2</v>
      </c>
      <c r="S127" s="166">
        <v>4</v>
      </c>
      <c r="T127" s="166">
        <v>5</v>
      </c>
      <c r="U127" s="1">
        <v>3</v>
      </c>
      <c r="V127" s="1">
        <v>2</v>
      </c>
    </row>
    <row r="128" spans="6:22" x14ac:dyDescent="0.25">
      <c r="F128" s="166">
        <v>7</v>
      </c>
      <c r="H128" s="166">
        <v>5</v>
      </c>
      <c r="I128" s="1">
        <v>3</v>
      </c>
      <c r="J128" s="1">
        <v>1</v>
      </c>
      <c r="Q128" s="166">
        <v>12</v>
      </c>
      <c r="R128" s="176">
        <v>1</v>
      </c>
      <c r="S128" s="166">
        <v>3</v>
      </c>
      <c r="T128" s="166">
        <v>5</v>
      </c>
      <c r="U128" s="1">
        <v>4</v>
      </c>
      <c r="V128" s="1">
        <v>2</v>
      </c>
    </row>
    <row r="129" spans="6:22" x14ac:dyDescent="0.25">
      <c r="F129" s="166">
        <v>7</v>
      </c>
      <c r="H129" s="166">
        <v>5</v>
      </c>
      <c r="I129" s="1">
        <v>4</v>
      </c>
      <c r="J129" s="1">
        <v>1</v>
      </c>
      <c r="Q129" s="166">
        <v>12</v>
      </c>
      <c r="R129" s="176">
        <v>1</v>
      </c>
      <c r="S129" s="166">
        <v>3</v>
      </c>
      <c r="T129" s="166">
        <v>5</v>
      </c>
      <c r="U129" s="1">
        <v>3</v>
      </c>
      <c r="V129" s="1">
        <v>2</v>
      </c>
    </row>
    <row r="130" spans="6:22" x14ac:dyDescent="0.25">
      <c r="F130" s="166">
        <v>7</v>
      </c>
      <c r="H130" s="166">
        <v>5</v>
      </c>
      <c r="I130" s="1">
        <v>4</v>
      </c>
      <c r="J130" s="1">
        <v>2</v>
      </c>
      <c r="Q130" s="166">
        <v>12</v>
      </c>
      <c r="R130" s="176">
        <v>1</v>
      </c>
      <c r="S130" s="166">
        <v>3</v>
      </c>
      <c r="T130" s="166">
        <v>5</v>
      </c>
      <c r="U130" s="1">
        <v>4</v>
      </c>
      <c r="V130" s="1">
        <v>1</v>
      </c>
    </row>
    <row r="131" spans="6:22" x14ac:dyDescent="0.25">
      <c r="F131" s="166">
        <v>7</v>
      </c>
      <c r="H131" s="166">
        <v>5</v>
      </c>
      <c r="I131" s="1">
        <v>3</v>
      </c>
      <c r="J131" s="1">
        <v>2</v>
      </c>
      <c r="Q131" s="166">
        <v>12</v>
      </c>
      <c r="R131" s="176">
        <v>2</v>
      </c>
      <c r="S131" s="166">
        <v>3</v>
      </c>
      <c r="T131" s="166">
        <v>5</v>
      </c>
      <c r="U131" s="1">
        <v>3</v>
      </c>
      <c r="V131" s="1">
        <v>2</v>
      </c>
    </row>
    <row r="132" spans="6:22" x14ac:dyDescent="0.25">
      <c r="F132" s="166">
        <v>7</v>
      </c>
      <c r="H132" s="166">
        <v>5</v>
      </c>
      <c r="I132" s="1">
        <v>4</v>
      </c>
      <c r="J132" s="1">
        <v>1</v>
      </c>
      <c r="Q132" s="166">
        <v>12</v>
      </c>
      <c r="R132" s="176">
        <v>1</v>
      </c>
      <c r="S132" s="166">
        <v>4</v>
      </c>
      <c r="T132" s="166">
        <v>5</v>
      </c>
      <c r="U132" s="1">
        <v>4</v>
      </c>
      <c r="V132" s="1">
        <v>2</v>
      </c>
    </row>
    <row r="133" spans="6:22" x14ac:dyDescent="0.25">
      <c r="F133" s="166">
        <v>7</v>
      </c>
      <c r="H133" s="166">
        <v>5</v>
      </c>
      <c r="I133" s="1">
        <v>3</v>
      </c>
      <c r="J133" s="1">
        <v>2</v>
      </c>
      <c r="Q133" s="166">
        <v>12</v>
      </c>
      <c r="R133" s="176">
        <v>1</v>
      </c>
      <c r="S133" s="166">
        <v>3</v>
      </c>
      <c r="T133" s="166">
        <v>5</v>
      </c>
      <c r="U133" s="1">
        <v>4</v>
      </c>
      <c r="V133" s="1">
        <v>2</v>
      </c>
    </row>
    <row r="134" spans="6:22" x14ac:dyDescent="0.25">
      <c r="F134" s="166">
        <v>7</v>
      </c>
      <c r="H134" s="166">
        <v>5</v>
      </c>
      <c r="I134" s="1">
        <v>4</v>
      </c>
      <c r="J134" s="1">
        <v>1</v>
      </c>
      <c r="Q134" s="166">
        <v>12</v>
      </c>
      <c r="R134" s="176">
        <v>1</v>
      </c>
      <c r="S134" s="166">
        <v>4</v>
      </c>
      <c r="T134" s="166">
        <v>5</v>
      </c>
      <c r="U134" s="1">
        <v>4</v>
      </c>
      <c r="V134" s="1">
        <v>2</v>
      </c>
    </row>
    <row r="135" spans="6:22" x14ac:dyDescent="0.25">
      <c r="F135" s="166">
        <v>7</v>
      </c>
      <c r="H135" s="166">
        <v>5</v>
      </c>
      <c r="I135" s="1">
        <v>4</v>
      </c>
      <c r="J135" s="1">
        <v>2</v>
      </c>
      <c r="Q135" s="166">
        <v>12</v>
      </c>
      <c r="R135" s="176">
        <v>1</v>
      </c>
      <c r="S135" s="166">
        <v>3</v>
      </c>
      <c r="T135" s="166">
        <v>6</v>
      </c>
      <c r="U135" s="1">
        <v>4</v>
      </c>
      <c r="V135" s="1">
        <v>2</v>
      </c>
    </row>
    <row r="136" spans="6:22" x14ac:dyDescent="0.25">
      <c r="F136" s="166">
        <v>7</v>
      </c>
      <c r="H136" s="166">
        <v>5</v>
      </c>
      <c r="I136" s="1">
        <v>5</v>
      </c>
      <c r="J136" s="1">
        <v>1</v>
      </c>
      <c r="Q136" s="166">
        <v>11</v>
      </c>
      <c r="R136" s="176">
        <v>1</v>
      </c>
      <c r="S136" s="166">
        <v>4</v>
      </c>
      <c r="T136" s="166">
        <v>5</v>
      </c>
      <c r="U136" s="1">
        <v>4</v>
      </c>
      <c r="V136" s="1">
        <v>2</v>
      </c>
    </row>
    <row r="137" spans="6:22" x14ac:dyDescent="0.25">
      <c r="F137" s="166">
        <v>7</v>
      </c>
      <c r="H137" s="166">
        <v>5</v>
      </c>
      <c r="I137" s="1">
        <v>4</v>
      </c>
      <c r="J137" s="1">
        <v>2</v>
      </c>
      <c r="Q137" s="166">
        <v>11</v>
      </c>
      <c r="R137" s="176">
        <v>2</v>
      </c>
      <c r="S137" s="166">
        <v>3</v>
      </c>
      <c r="T137" s="166">
        <v>5</v>
      </c>
      <c r="U137" s="1">
        <v>4</v>
      </c>
      <c r="V137" s="1">
        <v>1</v>
      </c>
    </row>
    <row r="138" spans="6:22" x14ac:dyDescent="0.25">
      <c r="F138" s="166">
        <v>7</v>
      </c>
      <c r="H138" s="166">
        <v>5</v>
      </c>
      <c r="I138" s="1">
        <v>3</v>
      </c>
      <c r="J138" s="1">
        <v>1</v>
      </c>
      <c r="Q138" s="166">
        <v>11</v>
      </c>
      <c r="R138" s="176">
        <v>1</v>
      </c>
      <c r="S138" s="166">
        <v>4</v>
      </c>
      <c r="T138" s="166">
        <v>5</v>
      </c>
      <c r="U138" s="1">
        <v>3</v>
      </c>
      <c r="V138" s="1">
        <v>1</v>
      </c>
    </row>
    <row r="139" spans="6:22" x14ac:dyDescent="0.25">
      <c r="F139" s="166">
        <v>7</v>
      </c>
      <c r="H139" s="166">
        <v>5</v>
      </c>
      <c r="I139" s="1">
        <v>5</v>
      </c>
      <c r="J139" s="1">
        <v>2</v>
      </c>
      <c r="Q139" s="166">
        <v>11</v>
      </c>
      <c r="R139" s="176">
        <v>1</v>
      </c>
      <c r="S139" s="166">
        <v>3</v>
      </c>
      <c r="T139" s="166">
        <v>5</v>
      </c>
      <c r="U139" s="1">
        <v>3</v>
      </c>
      <c r="V139" s="1">
        <v>1</v>
      </c>
    </row>
    <row r="140" spans="6:22" x14ac:dyDescent="0.25">
      <c r="F140" s="166">
        <v>7</v>
      </c>
      <c r="H140" s="166">
        <v>5</v>
      </c>
      <c r="I140" s="1">
        <v>5</v>
      </c>
      <c r="J140" s="1">
        <v>1</v>
      </c>
      <c r="Q140" s="166">
        <v>11</v>
      </c>
      <c r="R140" s="176">
        <v>1</v>
      </c>
      <c r="S140" s="166">
        <v>3</v>
      </c>
      <c r="T140" s="166">
        <v>5</v>
      </c>
      <c r="U140" s="1">
        <v>4</v>
      </c>
      <c r="V140" s="1">
        <v>2</v>
      </c>
    </row>
    <row r="141" spans="6:22" x14ac:dyDescent="0.25">
      <c r="F141" s="166">
        <v>7</v>
      </c>
      <c r="H141" s="166">
        <v>5</v>
      </c>
      <c r="I141" s="1">
        <v>3</v>
      </c>
      <c r="J141" s="1">
        <v>2</v>
      </c>
      <c r="Q141" s="166">
        <v>12</v>
      </c>
      <c r="R141" s="176">
        <v>1</v>
      </c>
      <c r="S141" s="166">
        <v>3</v>
      </c>
      <c r="T141" s="166">
        <v>5</v>
      </c>
      <c r="U141" s="1">
        <v>3</v>
      </c>
      <c r="V141" s="1">
        <v>2</v>
      </c>
    </row>
    <row r="142" spans="6:22" x14ac:dyDescent="0.25">
      <c r="F142" s="166">
        <v>7</v>
      </c>
      <c r="H142" s="166">
        <v>5</v>
      </c>
      <c r="I142" s="1">
        <v>4</v>
      </c>
      <c r="J142" s="1">
        <v>1</v>
      </c>
      <c r="Q142" s="166">
        <v>12</v>
      </c>
      <c r="R142" s="176">
        <v>1</v>
      </c>
      <c r="S142" s="166">
        <v>4</v>
      </c>
      <c r="T142" s="166">
        <v>5</v>
      </c>
      <c r="U142" s="1">
        <v>4</v>
      </c>
      <c r="V142" s="1">
        <v>2</v>
      </c>
    </row>
    <row r="143" spans="6:22" x14ac:dyDescent="0.25">
      <c r="F143" s="166">
        <v>7</v>
      </c>
      <c r="H143" s="166">
        <v>5</v>
      </c>
      <c r="I143" s="1">
        <v>5</v>
      </c>
      <c r="J143" s="1">
        <v>2</v>
      </c>
      <c r="Q143" s="166">
        <v>13</v>
      </c>
      <c r="R143" s="176">
        <v>1</v>
      </c>
      <c r="S143" s="166">
        <v>4</v>
      </c>
      <c r="T143" s="166">
        <v>5</v>
      </c>
      <c r="U143" s="1">
        <v>4</v>
      </c>
      <c r="V143" s="1">
        <v>1</v>
      </c>
    </row>
    <row r="144" spans="6:22" x14ac:dyDescent="0.25">
      <c r="F144" s="166">
        <v>7</v>
      </c>
      <c r="H144" s="166">
        <v>5</v>
      </c>
      <c r="I144" s="1">
        <v>3</v>
      </c>
      <c r="J144" s="1">
        <v>1</v>
      </c>
      <c r="Q144" s="166">
        <v>11</v>
      </c>
      <c r="R144" s="176">
        <v>2</v>
      </c>
      <c r="S144" s="166">
        <v>3</v>
      </c>
      <c r="T144" s="166">
        <v>5</v>
      </c>
      <c r="U144" s="1">
        <v>3</v>
      </c>
      <c r="V144" s="1">
        <v>1</v>
      </c>
    </row>
    <row r="145" spans="6:22" x14ac:dyDescent="0.25">
      <c r="F145" s="166">
        <v>7</v>
      </c>
      <c r="H145" s="166">
        <v>5</v>
      </c>
      <c r="I145" s="1">
        <v>3</v>
      </c>
      <c r="J145" s="1">
        <v>1</v>
      </c>
      <c r="Q145" s="166">
        <v>13</v>
      </c>
      <c r="R145" s="176">
        <v>0</v>
      </c>
      <c r="S145" s="166">
        <v>3</v>
      </c>
      <c r="T145" s="166">
        <v>6</v>
      </c>
      <c r="U145" s="1">
        <v>4</v>
      </c>
      <c r="V145" s="1">
        <v>2</v>
      </c>
    </row>
    <row r="146" spans="6:22" x14ac:dyDescent="0.25">
      <c r="F146" s="166">
        <v>7</v>
      </c>
      <c r="H146" s="166">
        <v>5</v>
      </c>
      <c r="I146" s="1">
        <v>5</v>
      </c>
      <c r="J146" s="1">
        <v>1</v>
      </c>
      <c r="Q146" s="166">
        <v>11</v>
      </c>
      <c r="R146" s="176">
        <v>2</v>
      </c>
      <c r="S146" s="166">
        <v>3</v>
      </c>
      <c r="T146" s="166">
        <v>5</v>
      </c>
      <c r="U146" s="1">
        <v>3</v>
      </c>
      <c r="V146" s="1">
        <v>2</v>
      </c>
    </row>
    <row r="147" spans="6:22" x14ac:dyDescent="0.25">
      <c r="F147" s="166">
        <v>7</v>
      </c>
      <c r="H147" s="166">
        <v>5</v>
      </c>
      <c r="I147" s="1">
        <v>5</v>
      </c>
      <c r="J147" s="1">
        <v>1</v>
      </c>
      <c r="Q147" s="166">
        <v>12</v>
      </c>
      <c r="R147" s="176">
        <v>2</v>
      </c>
      <c r="S147" s="166">
        <v>4</v>
      </c>
      <c r="T147" s="166">
        <v>5</v>
      </c>
      <c r="U147" s="1">
        <v>3</v>
      </c>
      <c r="V147" s="1">
        <v>1</v>
      </c>
    </row>
    <row r="148" spans="6:22" x14ac:dyDescent="0.25">
      <c r="F148" s="166">
        <v>7</v>
      </c>
      <c r="H148" s="166">
        <v>5</v>
      </c>
      <c r="I148" s="1">
        <v>5</v>
      </c>
      <c r="J148" s="1">
        <v>1</v>
      </c>
      <c r="Q148" s="166">
        <v>13</v>
      </c>
      <c r="R148" s="176">
        <v>2</v>
      </c>
      <c r="S148" s="166">
        <v>4</v>
      </c>
      <c r="T148" s="166">
        <v>6</v>
      </c>
      <c r="U148" s="1">
        <v>4</v>
      </c>
      <c r="V148" s="1">
        <v>2</v>
      </c>
    </row>
    <row r="149" spans="6:22" x14ac:dyDescent="0.25">
      <c r="F149" s="166">
        <v>7</v>
      </c>
      <c r="H149" s="166">
        <v>5</v>
      </c>
      <c r="I149" s="1">
        <v>5</v>
      </c>
      <c r="J149" s="1">
        <v>1</v>
      </c>
      <c r="Q149" s="166">
        <v>12</v>
      </c>
      <c r="R149" s="176">
        <v>1</v>
      </c>
      <c r="S149" s="166">
        <v>3</v>
      </c>
      <c r="T149" s="166">
        <v>5</v>
      </c>
      <c r="U149" s="1">
        <v>3</v>
      </c>
      <c r="V149" s="1">
        <v>1</v>
      </c>
    </row>
    <row r="150" spans="6:22" x14ac:dyDescent="0.25">
      <c r="F150" s="166">
        <v>7</v>
      </c>
      <c r="H150" s="166">
        <v>5</v>
      </c>
      <c r="I150" s="1">
        <v>3</v>
      </c>
      <c r="J150" s="1">
        <v>1</v>
      </c>
      <c r="Q150" s="166">
        <v>12</v>
      </c>
      <c r="R150" s="176">
        <v>1</v>
      </c>
      <c r="S150" s="166">
        <v>4</v>
      </c>
      <c r="T150" s="166">
        <v>5</v>
      </c>
      <c r="U150" s="1">
        <v>3</v>
      </c>
      <c r="V150" s="1">
        <v>1</v>
      </c>
    </row>
    <row r="151" spans="6:22" x14ac:dyDescent="0.25">
      <c r="F151" s="166">
        <v>7</v>
      </c>
      <c r="H151" s="166">
        <v>5</v>
      </c>
      <c r="I151" s="1">
        <v>5</v>
      </c>
      <c r="J151" s="1">
        <v>2</v>
      </c>
      <c r="Q151" s="166">
        <v>11</v>
      </c>
      <c r="R151" s="176">
        <v>1</v>
      </c>
      <c r="S151" s="166">
        <v>3</v>
      </c>
      <c r="T151" s="166">
        <v>5</v>
      </c>
      <c r="U151" s="1">
        <v>4</v>
      </c>
      <c r="V151" s="1">
        <v>2</v>
      </c>
    </row>
    <row r="152" spans="6:22" x14ac:dyDescent="0.25">
      <c r="F152" s="166">
        <v>7</v>
      </c>
      <c r="H152" s="166">
        <v>5</v>
      </c>
      <c r="I152" s="1">
        <v>4</v>
      </c>
      <c r="J152" s="1">
        <v>2</v>
      </c>
      <c r="Q152" s="166">
        <v>12</v>
      </c>
      <c r="R152" s="176">
        <v>2</v>
      </c>
      <c r="S152" s="166">
        <v>4</v>
      </c>
      <c r="T152" s="166">
        <v>6</v>
      </c>
      <c r="U152" s="1">
        <v>4</v>
      </c>
      <c r="V152" s="1">
        <v>1</v>
      </c>
    </row>
    <row r="153" spans="6:22" x14ac:dyDescent="0.25">
      <c r="F153" s="166">
        <v>7</v>
      </c>
      <c r="H153" s="166">
        <v>5</v>
      </c>
      <c r="I153" s="1">
        <v>3</v>
      </c>
      <c r="J153" s="1">
        <v>1</v>
      </c>
      <c r="Q153" s="166">
        <v>11</v>
      </c>
      <c r="R153" s="176">
        <v>1</v>
      </c>
      <c r="S153" s="166">
        <v>4</v>
      </c>
      <c r="T153" s="166">
        <v>5</v>
      </c>
      <c r="U153" s="1">
        <v>4</v>
      </c>
      <c r="V153" s="1">
        <v>2</v>
      </c>
    </row>
    <row r="154" spans="6:22" x14ac:dyDescent="0.25">
      <c r="F154" s="166">
        <v>7</v>
      </c>
      <c r="H154" s="166">
        <v>5</v>
      </c>
      <c r="I154" s="1">
        <v>5</v>
      </c>
      <c r="J154" s="1">
        <v>2</v>
      </c>
      <c r="Q154" s="166">
        <v>13</v>
      </c>
      <c r="R154" s="176">
        <v>1</v>
      </c>
      <c r="S154" s="166">
        <v>3</v>
      </c>
      <c r="T154" s="166">
        <v>5</v>
      </c>
      <c r="U154" s="1">
        <v>4</v>
      </c>
      <c r="V154" s="1">
        <v>2</v>
      </c>
    </row>
    <row r="155" spans="6:22" x14ac:dyDescent="0.25">
      <c r="F155" s="166">
        <v>7</v>
      </c>
      <c r="H155" s="166">
        <v>5</v>
      </c>
      <c r="I155" s="1">
        <v>5</v>
      </c>
      <c r="J155" s="1">
        <v>1</v>
      </c>
      <c r="Q155" s="166">
        <v>13</v>
      </c>
      <c r="R155" s="176">
        <v>1</v>
      </c>
      <c r="S155" s="166">
        <v>4</v>
      </c>
      <c r="T155" s="166">
        <v>5</v>
      </c>
      <c r="U155" s="1">
        <v>3</v>
      </c>
      <c r="V155" s="1">
        <v>2</v>
      </c>
    </row>
    <row r="156" spans="6:22" x14ac:dyDescent="0.25">
      <c r="F156" s="166">
        <v>7</v>
      </c>
      <c r="H156" s="166">
        <v>5</v>
      </c>
      <c r="I156" s="1">
        <v>5</v>
      </c>
      <c r="J156" s="1">
        <v>2</v>
      </c>
      <c r="Q156" s="166">
        <v>11</v>
      </c>
      <c r="R156" s="176">
        <v>1</v>
      </c>
      <c r="S156" s="166">
        <v>3</v>
      </c>
      <c r="T156" s="166">
        <v>5</v>
      </c>
      <c r="U156" s="1">
        <v>4</v>
      </c>
      <c r="V156" s="1">
        <v>2</v>
      </c>
    </row>
    <row r="157" spans="6:22" x14ac:dyDescent="0.25">
      <c r="F157" s="166">
        <v>7</v>
      </c>
      <c r="H157" s="166">
        <v>5</v>
      </c>
      <c r="I157" s="1">
        <v>3</v>
      </c>
      <c r="J157" s="1">
        <v>2</v>
      </c>
      <c r="Q157" s="166">
        <v>13</v>
      </c>
      <c r="R157" s="176">
        <v>2</v>
      </c>
      <c r="S157" s="166">
        <v>3</v>
      </c>
      <c r="T157" s="166">
        <v>6</v>
      </c>
      <c r="U157" s="1">
        <v>3</v>
      </c>
      <c r="V157" s="1">
        <v>2</v>
      </c>
    </row>
    <row r="158" spans="6:22" x14ac:dyDescent="0.25">
      <c r="F158" s="166">
        <v>7</v>
      </c>
      <c r="H158" s="166">
        <v>5</v>
      </c>
      <c r="I158" s="1">
        <v>3</v>
      </c>
      <c r="J158" s="1">
        <v>1</v>
      </c>
      <c r="Q158" s="166">
        <v>11</v>
      </c>
      <c r="R158" s="176">
        <v>2</v>
      </c>
      <c r="S158" s="166">
        <v>3</v>
      </c>
      <c r="T158" s="166">
        <v>5</v>
      </c>
      <c r="U158" s="1">
        <v>4</v>
      </c>
      <c r="V158" s="1">
        <v>2</v>
      </c>
    </row>
    <row r="159" spans="6:22" x14ac:dyDescent="0.25">
      <c r="F159" s="166">
        <v>7</v>
      </c>
      <c r="H159" s="166">
        <v>5</v>
      </c>
      <c r="I159" s="1">
        <v>3</v>
      </c>
      <c r="J159" s="1">
        <v>1</v>
      </c>
      <c r="Q159" s="166">
        <v>13</v>
      </c>
      <c r="R159" s="176">
        <v>1</v>
      </c>
      <c r="S159" s="166">
        <v>3</v>
      </c>
      <c r="T159" s="166">
        <v>5</v>
      </c>
      <c r="U159" s="1">
        <v>3</v>
      </c>
      <c r="V159" s="1">
        <v>1</v>
      </c>
    </row>
    <row r="160" spans="6:22" x14ac:dyDescent="0.25">
      <c r="F160" s="166">
        <v>7</v>
      </c>
      <c r="H160" s="166">
        <v>5</v>
      </c>
      <c r="I160" s="1">
        <v>4</v>
      </c>
      <c r="J160" s="1">
        <v>1</v>
      </c>
      <c r="Q160" s="166">
        <v>11</v>
      </c>
      <c r="R160" s="176">
        <v>1</v>
      </c>
      <c r="S160" s="166">
        <v>3</v>
      </c>
      <c r="T160" s="166">
        <v>6</v>
      </c>
      <c r="U160" s="1">
        <v>4</v>
      </c>
      <c r="V160" s="1">
        <v>1</v>
      </c>
    </row>
    <row r="161" spans="6:22" x14ac:dyDescent="0.25">
      <c r="F161" s="166">
        <v>7</v>
      </c>
      <c r="H161" s="166">
        <v>5</v>
      </c>
      <c r="I161" s="1">
        <v>5</v>
      </c>
      <c r="J161" s="1">
        <v>2</v>
      </c>
      <c r="Q161" s="166">
        <v>12</v>
      </c>
      <c r="R161" s="176">
        <v>2</v>
      </c>
      <c r="S161" s="166">
        <v>4</v>
      </c>
      <c r="T161" s="166">
        <v>6</v>
      </c>
      <c r="U161" s="1">
        <v>3</v>
      </c>
      <c r="V161" s="1">
        <v>2</v>
      </c>
    </row>
    <row r="162" spans="6:22" x14ac:dyDescent="0.25">
      <c r="F162" s="166">
        <v>7</v>
      </c>
      <c r="H162" s="166">
        <v>5</v>
      </c>
      <c r="I162" s="1">
        <v>5</v>
      </c>
      <c r="J162" s="1">
        <v>1</v>
      </c>
      <c r="Q162" s="166">
        <v>12</v>
      </c>
      <c r="R162" s="176">
        <v>2</v>
      </c>
      <c r="S162" s="166">
        <v>3</v>
      </c>
      <c r="T162" s="166">
        <v>5</v>
      </c>
      <c r="U162" s="1">
        <v>3</v>
      </c>
      <c r="V162" s="1">
        <v>2</v>
      </c>
    </row>
    <row r="163" spans="6:22" x14ac:dyDescent="0.25">
      <c r="F163" s="166">
        <v>7</v>
      </c>
      <c r="H163" s="166">
        <v>5</v>
      </c>
      <c r="I163" s="1">
        <v>5</v>
      </c>
      <c r="J163" s="1">
        <v>2</v>
      </c>
      <c r="Q163" s="166">
        <v>11</v>
      </c>
      <c r="R163" s="176">
        <v>1</v>
      </c>
      <c r="S163" s="166">
        <v>4</v>
      </c>
      <c r="T163" s="166">
        <v>5</v>
      </c>
      <c r="U163" s="1">
        <v>3</v>
      </c>
      <c r="V163" s="1">
        <v>1</v>
      </c>
    </row>
    <row r="164" spans="6:22" x14ac:dyDescent="0.25">
      <c r="F164" s="166">
        <v>7</v>
      </c>
      <c r="H164" s="166">
        <v>5</v>
      </c>
      <c r="I164" s="1">
        <v>5</v>
      </c>
      <c r="J164" s="1">
        <v>1</v>
      </c>
      <c r="Q164" s="166">
        <v>12</v>
      </c>
      <c r="R164" s="176">
        <v>0</v>
      </c>
      <c r="S164" s="166">
        <v>3</v>
      </c>
      <c r="T164" s="166">
        <v>5</v>
      </c>
      <c r="U164" s="1">
        <v>4</v>
      </c>
      <c r="V164" s="1">
        <v>1</v>
      </c>
    </row>
    <row r="165" spans="6:22" x14ac:dyDescent="0.25">
      <c r="F165" s="166">
        <v>7</v>
      </c>
      <c r="H165" s="166">
        <v>5</v>
      </c>
      <c r="I165" s="1">
        <v>3</v>
      </c>
      <c r="J165" s="1">
        <v>1</v>
      </c>
      <c r="Q165" s="166">
        <v>13</v>
      </c>
      <c r="R165" s="176">
        <v>1</v>
      </c>
      <c r="S165" s="166">
        <v>3</v>
      </c>
      <c r="T165" s="166">
        <v>5</v>
      </c>
      <c r="U165" s="1">
        <v>4</v>
      </c>
      <c r="V165" s="1">
        <v>2</v>
      </c>
    </row>
    <row r="166" spans="6:22" x14ac:dyDescent="0.25">
      <c r="F166" s="166">
        <v>7</v>
      </c>
      <c r="H166" s="166">
        <v>5</v>
      </c>
      <c r="I166" s="1">
        <v>4</v>
      </c>
      <c r="J166" s="1">
        <v>1</v>
      </c>
      <c r="Q166" s="166">
        <v>12</v>
      </c>
      <c r="R166" s="176">
        <v>1</v>
      </c>
      <c r="S166" s="166">
        <v>3</v>
      </c>
      <c r="T166" s="166">
        <v>5</v>
      </c>
      <c r="U166" s="1">
        <v>4</v>
      </c>
      <c r="V166" s="1">
        <v>1</v>
      </c>
    </row>
    <row r="167" spans="6:22" x14ac:dyDescent="0.25">
      <c r="F167" s="166">
        <v>7</v>
      </c>
      <c r="H167" s="166">
        <v>5</v>
      </c>
      <c r="I167" s="1">
        <v>4</v>
      </c>
      <c r="J167" s="1">
        <v>2</v>
      </c>
      <c r="Q167" s="166">
        <v>12</v>
      </c>
      <c r="R167" s="176">
        <v>2</v>
      </c>
      <c r="S167" s="166">
        <v>3</v>
      </c>
      <c r="T167" s="166">
        <v>5</v>
      </c>
      <c r="U167" s="1">
        <v>3</v>
      </c>
      <c r="V167" s="1">
        <v>2</v>
      </c>
    </row>
    <row r="168" spans="6:22" x14ac:dyDescent="0.25">
      <c r="F168" s="166">
        <v>7</v>
      </c>
      <c r="H168" s="166">
        <v>5</v>
      </c>
      <c r="I168" s="1">
        <v>3</v>
      </c>
      <c r="J168" s="1">
        <v>2</v>
      </c>
      <c r="Q168" s="166">
        <v>12</v>
      </c>
      <c r="R168" s="176">
        <v>2</v>
      </c>
      <c r="S168" s="166">
        <v>3</v>
      </c>
      <c r="T168" s="166">
        <v>5</v>
      </c>
      <c r="U168" s="1">
        <v>4</v>
      </c>
      <c r="V168" s="1">
        <v>2</v>
      </c>
    </row>
    <row r="169" spans="6:22" x14ac:dyDescent="0.25">
      <c r="F169" s="166">
        <v>7</v>
      </c>
      <c r="H169" s="166">
        <v>5</v>
      </c>
      <c r="I169" s="1">
        <v>5</v>
      </c>
      <c r="J169" s="1">
        <v>1</v>
      </c>
      <c r="Q169" s="166">
        <v>11</v>
      </c>
      <c r="R169" s="176">
        <v>2</v>
      </c>
      <c r="S169" s="166">
        <v>3</v>
      </c>
      <c r="T169" s="166">
        <v>5</v>
      </c>
      <c r="U169" s="1">
        <v>3</v>
      </c>
      <c r="V169" s="1">
        <v>1</v>
      </c>
    </row>
    <row r="170" spans="6:22" x14ac:dyDescent="0.25">
      <c r="F170" s="166">
        <v>7</v>
      </c>
      <c r="H170" s="166">
        <v>5</v>
      </c>
      <c r="I170" s="1">
        <v>5</v>
      </c>
      <c r="J170" s="1">
        <v>2</v>
      </c>
      <c r="Q170" s="166">
        <v>12</v>
      </c>
      <c r="R170" s="176">
        <v>2</v>
      </c>
      <c r="S170" s="166">
        <v>3</v>
      </c>
      <c r="T170" s="166">
        <v>5</v>
      </c>
      <c r="U170" s="1">
        <v>3</v>
      </c>
      <c r="V170" s="1">
        <v>2</v>
      </c>
    </row>
    <row r="171" spans="6:22" x14ac:dyDescent="0.25">
      <c r="F171" s="166">
        <v>7</v>
      </c>
      <c r="H171" s="166">
        <v>5</v>
      </c>
      <c r="I171" s="1">
        <v>5</v>
      </c>
      <c r="J171" s="1">
        <v>2</v>
      </c>
      <c r="Q171" s="166">
        <v>12</v>
      </c>
      <c r="R171" s="176">
        <v>1</v>
      </c>
      <c r="S171" s="166">
        <v>3</v>
      </c>
      <c r="T171" s="166">
        <v>5</v>
      </c>
      <c r="U171" s="1">
        <v>3</v>
      </c>
      <c r="V171" s="1">
        <v>1</v>
      </c>
    </row>
    <row r="172" spans="6:22" x14ac:dyDescent="0.25">
      <c r="F172" s="166">
        <v>7</v>
      </c>
      <c r="H172" s="166">
        <v>5</v>
      </c>
      <c r="I172" s="1">
        <v>5</v>
      </c>
      <c r="J172" s="1">
        <v>1</v>
      </c>
      <c r="Q172" s="166">
        <v>11</v>
      </c>
      <c r="R172" s="176">
        <v>2</v>
      </c>
      <c r="S172" s="166">
        <v>3</v>
      </c>
      <c r="T172" s="166">
        <v>6</v>
      </c>
      <c r="U172" s="1">
        <v>3</v>
      </c>
      <c r="V172" s="1">
        <v>2</v>
      </c>
    </row>
    <row r="173" spans="6:22" x14ac:dyDescent="0.25">
      <c r="F173" s="166">
        <v>7</v>
      </c>
      <c r="H173" s="166">
        <v>5</v>
      </c>
      <c r="I173" s="1">
        <v>4</v>
      </c>
      <c r="J173" s="1">
        <v>1</v>
      </c>
      <c r="Q173" s="166">
        <v>12</v>
      </c>
      <c r="R173" s="176">
        <v>1</v>
      </c>
      <c r="S173" s="166">
        <v>4</v>
      </c>
      <c r="T173" s="166">
        <v>5</v>
      </c>
      <c r="U173" s="1">
        <v>3</v>
      </c>
      <c r="V173" s="1">
        <v>2</v>
      </c>
    </row>
    <row r="174" spans="6:22" x14ac:dyDescent="0.25">
      <c r="F174" s="166">
        <v>7</v>
      </c>
      <c r="H174" s="166">
        <v>5</v>
      </c>
      <c r="I174" s="1">
        <v>3</v>
      </c>
      <c r="J174" s="1">
        <v>1</v>
      </c>
      <c r="Q174" s="166">
        <v>12</v>
      </c>
      <c r="R174" s="176">
        <v>1</v>
      </c>
      <c r="S174" s="166">
        <v>4</v>
      </c>
      <c r="T174" s="166">
        <v>5</v>
      </c>
      <c r="U174" s="1">
        <v>4</v>
      </c>
      <c r="V174" s="1">
        <v>2</v>
      </c>
    </row>
    <row r="175" spans="6:22" x14ac:dyDescent="0.25">
      <c r="F175" s="166">
        <v>7</v>
      </c>
      <c r="H175" s="166">
        <v>5</v>
      </c>
      <c r="I175" s="1">
        <v>3</v>
      </c>
      <c r="J175" s="1">
        <v>1</v>
      </c>
      <c r="Q175" s="166">
        <v>12</v>
      </c>
      <c r="R175" s="176">
        <v>1</v>
      </c>
      <c r="S175" s="166">
        <v>3</v>
      </c>
      <c r="T175" s="166">
        <v>6</v>
      </c>
      <c r="U175" s="1">
        <v>3</v>
      </c>
      <c r="V175" s="1">
        <v>1</v>
      </c>
    </row>
    <row r="176" spans="6:22" x14ac:dyDescent="0.25">
      <c r="F176" s="166">
        <v>7</v>
      </c>
      <c r="H176" s="166">
        <v>5</v>
      </c>
      <c r="I176" s="1">
        <v>5</v>
      </c>
      <c r="J176" s="1">
        <v>2</v>
      </c>
      <c r="Q176" s="166">
        <v>12</v>
      </c>
      <c r="R176" s="176">
        <v>1</v>
      </c>
      <c r="S176" s="166">
        <v>4</v>
      </c>
      <c r="T176" s="166">
        <v>5</v>
      </c>
      <c r="U176" s="1">
        <v>4</v>
      </c>
      <c r="V176" s="1">
        <v>2</v>
      </c>
    </row>
    <row r="177" spans="6:22" x14ac:dyDescent="0.25">
      <c r="F177" s="166">
        <v>7</v>
      </c>
      <c r="H177" s="166">
        <v>5</v>
      </c>
      <c r="I177" s="1">
        <v>5</v>
      </c>
      <c r="J177" s="1">
        <v>1</v>
      </c>
      <c r="Q177" s="166">
        <v>12</v>
      </c>
      <c r="R177" s="176">
        <v>1</v>
      </c>
      <c r="S177" s="166">
        <v>3</v>
      </c>
      <c r="T177" s="166">
        <v>6</v>
      </c>
      <c r="U177" s="1">
        <v>3</v>
      </c>
      <c r="V177" s="1">
        <v>1</v>
      </c>
    </row>
    <row r="178" spans="6:22" x14ac:dyDescent="0.25">
      <c r="F178" s="166">
        <v>7</v>
      </c>
      <c r="H178" s="166">
        <v>5</v>
      </c>
      <c r="I178" s="1">
        <v>3</v>
      </c>
      <c r="J178" s="1">
        <v>1</v>
      </c>
      <c r="Q178" s="166">
        <v>13</v>
      </c>
      <c r="R178" s="176">
        <v>1</v>
      </c>
      <c r="S178" s="166">
        <v>4</v>
      </c>
      <c r="T178" s="166">
        <v>5</v>
      </c>
      <c r="U178" s="1">
        <v>4</v>
      </c>
      <c r="V178" s="1">
        <v>2</v>
      </c>
    </row>
    <row r="179" spans="6:22" x14ac:dyDescent="0.25">
      <c r="F179" s="166">
        <v>7</v>
      </c>
      <c r="H179" s="166">
        <v>5</v>
      </c>
      <c r="I179" s="1">
        <v>4</v>
      </c>
      <c r="J179" s="1">
        <v>2</v>
      </c>
      <c r="Q179" s="166">
        <v>11</v>
      </c>
      <c r="R179" s="176">
        <v>1</v>
      </c>
      <c r="S179" s="166">
        <v>4</v>
      </c>
      <c r="T179" s="166">
        <v>5</v>
      </c>
      <c r="U179" s="1">
        <v>3</v>
      </c>
      <c r="V179" s="1">
        <v>1</v>
      </c>
    </row>
    <row r="180" spans="6:22" x14ac:dyDescent="0.25">
      <c r="F180" s="166">
        <v>7</v>
      </c>
      <c r="H180" s="166">
        <v>5</v>
      </c>
      <c r="I180" s="1">
        <v>3</v>
      </c>
      <c r="J180" s="1">
        <v>1</v>
      </c>
      <c r="Q180" s="166">
        <v>12</v>
      </c>
      <c r="R180" s="176">
        <v>1</v>
      </c>
      <c r="S180" s="166">
        <v>4</v>
      </c>
      <c r="T180" s="166">
        <v>5</v>
      </c>
      <c r="U180" s="1">
        <v>4</v>
      </c>
      <c r="V180" s="1">
        <v>2</v>
      </c>
    </row>
    <row r="181" spans="6:22" x14ac:dyDescent="0.25">
      <c r="F181" s="166">
        <v>7</v>
      </c>
      <c r="H181" s="166">
        <v>5</v>
      </c>
      <c r="I181" s="1">
        <v>4</v>
      </c>
      <c r="J181" s="1">
        <v>1</v>
      </c>
      <c r="Q181" s="166">
        <v>11</v>
      </c>
      <c r="R181" s="176">
        <v>1</v>
      </c>
      <c r="S181" s="166">
        <v>3</v>
      </c>
      <c r="T181" s="166">
        <v>5</v>
      </c>
      <c r="U181" s="1">
        <v>4</v>
      </c>
      <c r="V181" s="1">
        <v>2</v>
      </c>
    </row>
    <row r="182" spans="6:22" x14ac:dyDescent="0.25">
      <c r="F182" s="166">
        <v>7</v>
      </c>
      <c r="H182" s="166">
        <v>5</v>
      </c>
      <c r="I182" s="1">
        <v>5</v>
      </c>
      <c r="J182" s="1">
        <v>1</v>
      </c>
      <c r="Q182" s="166">
        <v>12</v>
      </c>
      <c r="R182" s="176">
        <v>1</v>
      </c>
      <c r="S182" s="166">
        <v>3</v>
      </c>
      <c r="T182" s="166">
        <v>5</v>
      </c>
      <c r="U182" s="1">
        <v>3</v>
      </c>
      <c r="V182" s="1">
        <v>2</v>
      </c>
    </row>
    <row r="183" spans="6:22" x14ac:dyDescent="0.25">
      <c r="F183" s="166">
        <v>7</v>
      </c>
      <c r="H183" s="166">
        <v>5</v>
      </c>
      <c r="I183" s="1">
        <v>3</v>
      </c>
      <c r="J183" s="1">
        <v>1</v>
      </c>
      <c r="Q183" s="166">
        <v>13</v>
      </c>
      <c r="R183" s="176">
        <v>2</v>
      </c>
      <c r="S183" s="166">
        <v>4</v>
      </c>
      <c r="T183" s="166">
        <v>2</v>
      </c>
      <c r="U183" s="1">
        <v>4</v>
      </c>
      <c r="V183" s="1">
        <v>2</v>
      </c>
    </row>
    <row r="184" spans="6:22" x14ac:dyDescent="0.25">
      <c r="F184" s="166">
        <v>7</v>
      </c>
      <c r="H184" s="166">
        <v>5</v>
      </c>
      <c r="I184" s="1">
        <v>5</v>
      </c>
      <c r="J184" s="1">
        <v>1</v>
      </c>
      <c r="Q184" s="166">
        <v>13</v>
      </c>
      <c r="R184" s="176">
        <v>2</v>
      </c>
      <c r="S184" s="166">
        <v>4</v>
      </c>
      <c r="T184" s="166">
        <v>5</v>
      </c>
      <c r="U184" s="1">
        <v>4</v>
      </c>
      <c r="V184" s="1">
        <v>1</v>
      </c>
    </row>
    <row r="185" spans="6:22" x14ac:dyDescent="0.25">
      <c r="F185" s="166">
        <v>7</v>
      </c>
      <c r="H185" s="166">
        <v>5</v>
      </c>
      <c r="I185" s="1">
        <v>3</v>
      </c>
      <c r="J185" s="1">
        <v>1</v>
      </c>
      <c r="Q185" s="166">
        <v>12</v>
      </c>
      <c r="R185" s="176">
        <v>2</v>
      </c>
      <c r="S185" s="166">
        <v>4</v>
      </c>
      <c r="T185" s="166">
        <v>6</v>
      </c>
      <c r="U185" s="1">
        <v>3</v>
      </c>
      <c r="V185" s="1">
        <v>2</v>
      </c>
    </row>
    <row r="186" spans="6:22" x14ac:dyDescent="0.25">
      <c r="F186" s="166">
        <v>7</v>
      </c>
      <c r="H186" s="166">
        <v>5</v>
      </c>
      <c r="I186" s="1">
        <v>5</v>
      </c>
      <c r="J186" s="1">
        <v>1</v>
      </c>
      <c r="Q186" s="166">
        <v>11</v>
      </c>
      <c r="R186" s="176">
        <v>1</v>
      </c>
      <c r="S186" s="166">
        <v>3</v>
      </c>
      <c r="T186" s="166">
        <v>5</v>
      </c>
      <c r="U186" s="1">
        <v>4</v>
      </c>
      <c r="V186" s="1">
        <v>2</v>
      </c>
    </row>
    <row r="187" spans="6:22" x14ac:dyDescent="0.25">
      <c r="F187" s="166">
        <v>7</v>
      </c>
      <c r="H187" s="166">
        <v>5</v>
      </c>
      <c r="I187" s="1">
        <v>3</v>
      </c>
      <c r="J187" s="1">
        <v>1</v>
      </c>
      <c r="Q187" s="166">
        <v>12</v>
      </c>
      <c r="R187" s="176">
        <v>2</v>
      </c>
      <c r="S187" s="166">
        <v>4</v>
      </c>
      <c r="T187" s="166">
        <v>6</v>
      </c>
      <c r="U187" s="1">
        <v>3</v>
      </c>
      <c r="V187" s="1">
        <v>2</v>
      </c>
    </row>
    <row r="188" spans="6:22" x14ac:dyDescent="0.25">
      <c r="F188" s="166">
        <v>7</v>
      </c>
      <c r="H188" s="166">
        <v>5</v>
      </c>
      <c r="I188" s="1">
        <v>4</v>
      </c>
      <c r="J188" s="1">
        <v>2</v>
      </c>
      <c r="Q188" s="166">
        <v>12</v>
      </c>
      <c r="R188" s="176">
        <v>2</v>
      </c>
      <c r="S188" s="166">
        <v>4</v>
      </c>
      <c r="T188" s="166">
        <v>5</v>
      </c>
      <c r="U188" s="1">
        <v>4</v>
      </c>
      <c r="V188" s="1">
        <v>1</v>
      </c>
    </row>
    <row r="189" spans="6:22" x14ac:dyDescent="0.25">
      <c r="F189" s="166">
        <v>7</v>
      </c>
      <c r="H189" s="166">
        <v>5</v>
      </c>
      <c r="I189" s="1">
        <v>5</v>
      </c>
      <c r="J189" s="1">
        <v>1</v>
      </c>
      <c r="Q189" s="166">
        <v>12</v>
      </c>
      <c r="R189" s="176">
        <v>1</v>
      </c>
      <c r="S189" s="166">
        <v>4</v>
      </c>
      <c r="T189" s="166">
        <v>5</v>
      </c>
      <c r="U189" s="1">
        <v>3</v>
      </c>
      <c r="V189" s="1">
        <v>2</v>
      </c>
    </row>
    <row r="190" spans="6:22" x14ac:dyDescent="0.25">
      <c r="F190" s="166">
        <v>7</v>
      </c>
      <c r="H190" s="166">
        <v>5</v>
      </c>
      <c r="I190" s="1">
        <v>3</v>
      </c>
      <c r="J190" s="1">
        <v>1</v>
      </c>
      <c r="Q190" s="166">
        <v>11</v>
      </c>
      <c r="R190" s="176">
        <v>0</v>
      </c>
      <c r="S190" s="166">
        <v>3</v>
      </c>
      <c r="T190" s="166">
        <v>5</v>
      </c>
      <c r="U190" s="1">
        <v>3</v>
      </c>
      <c r="V190" s="1">
        <v>2</v>
      </c>
    </row>
    <row r="191" spans="6:22" x14ac:dyDescent="0.25">
      <c r="F191" s="166">
        <v>7</v>
      </c>
      <c r="H191" s="166">
        <v>5</v>
      </c>
      <c r="I191" s="1">
        <v>5</v>
      </c>
      <c r="J191" s="1">
        <v>2</v>
      </c>
      <c r="Q191" s="166">
        <v>12</v>
      </c>
      <c r="R191" s="176">
        <v>2</v>
      </c>
      <c r="S191" s="166">
        <v>3</v>
      </c>
      <c r="T191" s="166">
        <v>5</v>
      </c>
      <c r="U191" s="1">
        <v>3</v>
      </c>
      <c r="V191" s="1">
        <v>2</v>
      </c>
    </row>
    <row r="192" spans="6:22" x14ac:dyDescent="0.25">
      <c r="F192" s="166">
        <v>7</v>
      </c>
      <c r="H192" s="166">
        <v>5</v>
      </c>
      <c r="I192" s="1">
        <v>5</v>
      </c>
      <c r="J192" s="1">
        <v>1</v>
      </c>
      <c r="Q192" s="166">
        <v>12</v>
      </c>
      <c r="R192" s="176">
        <v>2</v>
      </c>
      <c r="S192" s="166">
        <v>4</v>
      </c>
      <c r="T192" s="166">
        <v>5</v>
      </c>
      <c r="U192" s="1">
        <v>4</v>
      </c>
      <c r="V192" s="1">
        <v>1</v>
      </c>
    </row>
    <row r="193" spans="6:22" x14ac:dyDescent="0.25">
      <c r="F193" s="166">
        <v>7</v>
      </c>
      <c r="H193" s="166">
        <v>5</v>
      </c>
      <c r="I193" s="1">
        <v>5</v>
      </c>
      <c r="J193" s="1">
        <v>1</v>
      </c>
      <c r="Q193" s="166">
        <v>11</v>
      </c>
      <c r="R193" s="176">
        <v>0</v>
      </c>
      <c r="S193" s="166">
        <v>4</v>
      </c>
      <c r="T193" s="166">
        <v>5</v>
      </c>
      <c r="U193" s="1">
        <v>4</v>
      </c>
      <c r="V193" s="1">
        <v>2</v>
      </c>
    </row>
    <row r="194" spans="6:22" x14ac:dyDescent="0.25">
      <c r="F194" s="166">
        <v>7</v>
      </c>
      <c r="H194" s="166">
        <v>5</v>
      </c>
      <c r="I194" s="1">
        <v>4</v>
      </c>
      <c r="J194" s="1">
        <v>1</v>
      </c>
      <c r="Q194" s="166">
        <v>12</v>
      </c>
      <c r="R194" s="176">
        <v>0</v>
      </c>
      <c r="S194" s="166">
        <v>3</v>
      </c>
      <c r="T194" s="166">
        <v>5</v>
      </c>
      <c r="U194" s="1">
        <v>3</v>
      </c>
      <c r="V194" s="1">
        <v>1</v>
      </c>
    </row>
    <row r="195" spans="6:22" x14ac:dyDescent="0.25">
      <c r="F195" s="166">
        <v>7</v>
      </c>
      <c r="H195" s="166">
        <v>5</v>
      </c>
      <c r="I195" s="1">
        <v>5</v>
      </c>
      <c r="J195" s="1">
        <v>1</v>
      </c>
      <c r="Q195" s="166">
        <v>13</v>
      </c>
      <c r="R195" s="176">
        <v>1</v>
      </c>
      <c r="S195" s="166">
        <v>3</v>
      </c>
      <c r="T195" s="166">
        <v>5</v>
      </c>
      <c r="U195" s="1">
        <v>3</v>
      </c>
      <c r="V195" s="1">
        <v>2</v>
      </c>
    </row>
    <row r="196" spans="6:22" x14ac:dyDescent="0.25">
      <c r="F196" s="166">
        <v>7</v>
      </c>
      <c r="H196" s="166">
        <v>5</v>
      </c>
      <c r="I196" s="1">
        <v>5</v>
      </c>
      <c r="J196" s="1">
        <v>2</v>
      </c>
      <c r="Q196" s="166">
        <v>12</v>
      </c>
      <c r="R196" s="176">
        <v>1</v>
      </c>
      <c r="S196" s="166">
        <v>4</v>
      </c>
      <c r="T196" s="166">
        <v>5</v>
      </c>
      <c r="U196" s="1">
        <v>3</v>
      </c>
      <c r="V196" s="1">
        <v>2</v>
      </c>
    </row>
    <row r="197" spans="6:22" x14ac:dyDescent="0.25">
      <c r="F197" s="166">
        <v>7</v>
      </c>
      <c r="G197" s="176">
        <v>0</v>
      </c>
      <c r="H197" s="166">
        <v>5</v>
      </c>
      <c r="I197" s="1">
        <v>5</v>
      </c>
      <c r="J197" s="1">
        <v>1</v>
      </c>
      <c r="Q197" s="166">
        <v>13</v>
      </c>
      <c r="R197" s="176">
        <v>2</v>
      </c>
      <c r="S197" s="166">
        <v>3</v>
      </c>
      <c r="T197" s="166">
        <v>5</v>
      </c>
      <c r="U197" s="1">
        <v>4</v>
      </c>
      <c r="V197" s="1">
        <v>2</v>
      </c>
    </row>
    <row r="198" spans="6:22" x14ac:dyDescent="0.25">
      <c r="F198" s="166">
        <v>7</v>
      </c>
      <c r="G198" s="176">
        <v>0</v>
      </c>
      <c r="H198" s="166">
        <v>5</v>
      </c>
      <c r="I198" s="1">
        <v>3</v>
      </c>
      <c r="J198" s="1">
        <v>1</v>
      </c>
      <c r="Q198" s="166">
        <v>11</v>
      </c>
      <c r="R198" s="176">
        <v>1</v>
      </c>
      <c r="S198" s="166">
        <v>4</v>
      </c>
      <c r="T198" s="166">
        <v>6</v>
      </c>
      <c r="U198" s="1">
        <v>4</v>
      </c>
      <c r="V198" s="1">
        <v>2</v>
      </c>
    </row>
    <row r="199" spans="6:22" x14ac:dyDescent="0.25">
      <c r="F199" s="166">
        <v>7</v>
      </c>
      <c r="G199" s="176">
        <v>1</v>
      </c>
      <c r="H199" s="166">
        <v>5</v>
      </c>
      <c r="I199" s="1">
        <v>3</v>
      </c>
      <c r="J199" s="1">
        <v>2</v>
      </c>
      <c r="Q199" s="166">
        <v>13</v>
      </c>
      <c r="R199" s="176">
        <v>1</v>
      </c>
      <c r="S199" s="166">
        <v>4</v>
      </c>
      <c r="T199" s="166">
        <v>5</v>
      </c>
      <c r="U199" s="1">
        <v>4</v>
      </c>
      <c r="V199" s="1">
        <v>2</v>
      </c>
    </row>
    <row r="200" spans="6:22" x14ac:dyDescent="0.25">
      <c r="F200" s="166">
        <v>7</v>
      </c>
      <c r="G200" s="176">
        <v>0</v>
      </c>
      <c r="H200" s="166">
        <v>5</v>
      </c>
      <c r="I200" s="1">
        <v>3</v>
      </c>
      <c r="J200" s="1">
        <v>1</v>
      </c>
      <c r="Q200" s="166">
        <v>11</v>
      </c>
      <c r="R200" s="176">
        <v>1</v>
      </c>
      <c r="S200" s="166">
        <v>3</v>
      </c>
      <c r="T200" s="166">
        <v>5</v>
      </c>
      <c r="U200" s="1">
        <v>4</v>
      </c>
      <c r="V200" s="1">
        <v>2</v>
      </c>
    </row>
    <row r="201" spans="6:22" x14ac:dyDescent="0.25">
      <c r="F201" s="166">
        <v>7</v>
      </c>
      <c r="G201" s="176">
        <v>0</v>
      </c>
      <c r="H201" s="166">
        <v>5</v>
      </c>
      <c r="I201" s="1">
        <v>3</v>
      </c>
      <c r="J201" s="1">
        <v>2</v>
      </c>
      <c r="Q201" s="166">
        <v>12</v>
      </c>
      <c r="R201" s="176">
        <v>2</v>
      </c>
      <c r="S201" s="166">
        <v>3</v>
      </c>
      <c r="T201" s="166">
        <v>6</v>
      </c>
      <c r="U201" s="1">
        <v>4</v>
      </c>
      <c r="V201" s="1">
        <v>2</v>
      </c>
    </row>
    <row r="202" spans="6:22" x14ac:dyDescent="0.25">
      <c r="F202" s="166">
        <v>7</v>
      </c>
      <c r="G202" s="176">
        <v>0</v>
      </c>
      <c r="H202" s="166">
        <v>5</v>
      </c>
      <c r="I202" s="1">
        <v>4</v>
      </c>
      <c r="J202" s="1">
        <v>1</v>
      </c>
      <c r="Q202" s="166">
        <v>12</v>
      </c>
      <c r="R202" s="176">
        <v>0</v>
      </c>
      <c r="S202" s="166">
        <v>3</v>
      </c>
      <c r="T202" s="166">
        <v>5</v>
      </c>
      <c r="U202" s="1">
        <v>3</v>
      </c>
      <c r="V202" s="1">
        <v>1</v>
      </c>
    </row>
    <row r="203" spans="6:22" x14ac:dyDescent="0.25">
      <c r="F203" s="166">
        <v>7</v>
      </c>
      <c r="G203" s="176">
        <v>0</v>
      </c>
      <c r="H203" s="166">
        <v>5</v>
      </c>
      <c r="I203" s="1">
        <v>3</v>
      </c>
      <c r="J203" s="1">
        <v>2</v>
      </c>
      <c r="Q203" s="166">
        <v>13</v>
      </c>
      <c r="R203" s="176">
        <v>1</v>
      </c>
      <c r="S203" s="166">
        <v>3</v>
      </c>
      <c r="T203" s="166">
        <v>5</v>
      </c>
      <c r="U203" s="1">
        <v>4</v>
      </c>
      <c r="V203" s="1">
        <v>2</v>
      </c>
    </row>
    <row r="204" spans="6:22" x14ac:dyDescent="0.25">
      <c r="F204" s="166">
        <v>7</v>
      </c>
      <c r="G204" s="176">
        <v>1</v>
      </c>
      <c r="H204" s="166">
        <v>5</v>
      </c>
      <c r="I204" s="1">
        <v>4</v>
      </c>
      <c r="J204" s="1">
        <v>1</v>
      </c>
      <c r="Q204" s="166">
        <v>11</v>
      </c>
      <c r="R204" s="176">
        <v>1</v>
      </c>
      <c r="S204" s="166">
        <v>3</v>
      </c>
      <c r="T204" s="166">
        <v>5</v>
      </c>
      <c r="U204" s="1">
        <v>3</v>
      </c>
      <c r="V204" s="1">
        <v>1</v>
      </c>
    </row>
    <row r="205" spans="6:22" x14ac:dyDescent="0.25">
      <c r="F205" s="166">
        <v>7</v>
      </c>
      <c r="G205" s="176">
        <v>0</v>
      </c>
      <c r="H205" s="166">
        <v>5</v>
      </c>
      <c r="I205" s="1">
        <v>3</v>
      </c>
      <c r="J205" s="1">
        <v>1</v>
      </c>
      <c r="Q205" s="166">
        <v>11</v>
      </c>
      <c r="R205" s="176">
        <v>1</v>
      </c>
      <c r="S205" s="166">
        <v>3</v>
      </c>
      <c r="T205" s="166">
        <v>5</v>
      </c>
      <c r="U205" s="1">
        <v>3</v>
      </c>
      <c r="V205" s="1">
        <v>1</v>
      </c>
    </row>
    <row r="206" spans="6:22" x14ac:dyDescent="0.25">
      <c r="F206" s="166">
        <v>7</v>
      </c>
      <c r="G206" s="176">
        <v>0</v>
      </c>
      <c r="H206" s="166">
        <v>5</v>
      </c>
      <c r="I206" s="1">
        <v>3</v>
      </c>
      <c r="J206" s="1">
        <v>1</v>
      </c>
      <c r="Q206" s="166">
        <v>13</v>
      </c>
      <c r="R206" s="176">
        <v>1</v>
      </c>
      <c r="S206" s="166">
        <v>4</v>
      </c>
      <c r="T206" s="166">
        <v>6</v>
      </c>
      <c r="U206" s="1">
        <v>3</v>
      </c>
      <c r="V206" s="1">
        <v>2</v>
      </c>
    </row>
    <row r="207" spans="6:22" x14ac:dyDescent="0.25">
      <c r="F207" s="166">
        <v>7</v>
      </c>
      <c r="G207" s="176">
        <v>0</v>
      </c>
      <c r="H207" s="166">
        <v>5</v>
      </c>
      <c r="I207" s="1">
        <v>5</v>
      </c>
      <c r="J207" s="1">
        <v>1</v>
      </c>
      <c r="Q207" s="166">
        <v>11</v>
      </c>
      <c r="R207" s="176">
        <v>1</v>
      </c>
      <c r="S207" s="166">
        <v>4</v>
      </c>
      <c r="T207" s="166">
        <v>5</v>
      </c>
      <c r="U207" s="1">
        <v>3</v>
      </c>
      <c r="V207" s="1">
        <v>2</v>
      </c>
    </row>
    <row r="208" spans="6:22" x14ac:dyDescent="0.25">
      <c r="F208" s="166">
        <v>7</v>
      </c>
      <c r="G208" s="176">
        <v>0</v>
      </c>
      <c r="H208" s="166">
        <v>5</v>
      </c>
      <c r="I208" s="1">
        <v>5</v>
      </c>
      <c r="J208" s="1">
        <v>2</v>
      </c>
      <c r="Q208" s="166">
        <v>13</v>
      </c>
      <c r="R208" s="176">
        <v>2</v>
      </c>
      <c r="S208" s="166">
        <v>3</v>
      </c>
      <c r="T208" s="166">
        <v>5</v>
      </c>
      <c r="U208" s="1">
        <v>3</v>
      </c>
      <c r="V208" s="1">
        <v>1</v>
      </c>
    </row>
    <row r="209" spans="6:22" x14ac:dyDescent="0.25">
      <c r="F209" s="166">
        <v>7</v>
      </c>
      <c r="G209" s="176">
        <v>1</v>
      </c>
      <c r="H209" s="166">
        <v>5</v>
      </c>
      <c r="I209" s="1">
        <v>5</v>
      </c>
      <c r="J209" s="1">
        <v>1</v>
      </c>
      <c r="Q209" s="166">
        <v>12</v>
      </c>
      <c r="R209" s="176">
        <v>2</v>
      </c>
      <c r="S209" s="166">
        <v>3</v>
      </c>
      <c r="T209" s="166">
        <v>6</v>
      </c>
      <c r="U209" s="1">
        <v>4</v>
      </c>
      <c r="V209" s="1">
        <v>1</v>
      </c>
    </row>
    <row r="210" spans="6:22" x14ac:dyDescent="0.25">
      <c r="F210" s="166">
        <v>7</v>
      </c>
      <c r="G210" s="176">
        <v>0</v>
      </c>
      <c r="H210" s="166">
        <v>5</v>
      </c>
      <c r="I210" s="1">
        <v>4</v>
      </c>
      <c r="J210" s="1">
        <v>2</v>
      </c>
      <c r="Q210" s="166">
        <v>11</v>
      </c>
      <c r="R210" s="176">
        <v>0</v>
      </c>
      <c r="S210" s="166">
        <v>4</v>
      </c>
      <c r="T210" s="166">
        <v>5</v>
      </c>
      <c r="U210" s="1">
        <v>4</v>
      </c>
      <c r="V210" s="1">
        <v>1</v>
      </c>
    </row>
    <row r="211" spans="6:22" x14ac:dyDescent="0.25">
      <c r="F211" s="166">
        <v>7</v>
      </c>
      <c r="G211" s="176">
        <v>0</v>
      </c>
      <c r="H211" s="166">
        <v>5</v>
      </c>
      <c r="I211" s="1">
        <v>5</v>
      </c>
      <c r="J211" s="1">
        <v>1</v>
      </c>
      <c r="Q211" s="166">
        <v>13</v>
      </c>
      <c r="R211" s="176">
        <v>1</v>
      </c>
      <c r="S211" s="166">
        <v>4</v>
      </c>
      <c r="T211" s="166">
        <v>5</v>
      </c>
      <c r="U211" s="1">
        <v>4</v>
      </c>
      <c r="V211" s="1">
        <v>2</v>
      </c>
    </row>
    <row r="212" spans="6:22" x14ac:dyDescent="0.25">
      <c r="F212" s="166">
        <v>7</v>
      </c>
      <c r="G212" s="176">
        <v>1</v>
      </c>
      <c r="H212" s="166">
        <v>5</v>
      </c>
      <c r="I212" s="1">
        <v>3</v>
      </c>
      <c r="J212" s="1">
        <v>1</v>
      </c>
      <c r="Q212" s="166">
        <v>13</v>
      </c>
      <c r="R212" s="176">
        <v>1</v>
      </c>
      <c r="S212" s="166">
        <v>3</v>
      </c>
      <c r="T212" s="166">
        <v>5</v>
      </c>
      <c r="U212" s="1">
        <v>3</v>
      </c>
      <c r="V212" s="1">
        <v>2</v>
      </c>
    </row>
    <row r="213" spans="6:22" x14ac:dyDescent="0.25">
      <c r="F213" s="166">
        <v>7</v>
      </c>
      <c r="G213" s="176">
        <v>0</v>
      </c>
      <c r="H213" s="166">
        <v>5</v>
      </c>
      <c r="I213" s="1">
        <v>3</v>
      </c>
      <c r="J213" s="1">
        <v>1</v>
      </c>
      <c r="Q213" s="166">
        <v>13</v>
      </c>
      <c r="R213" s="176">
        <v>1</v>
      </c>
      <c r="S213" s="166">
        <v>3</v>
      </c>
      <c r="T213" s="166">
        <v>6</v>
      </c>
      <c r="U213" s="1">
        <v>3</v>
      </c>
      <c r="V213" s="1">
        <v>2</v>
      </c>
    </row>
    <row r="214" spans="6:22" x14ac:dyDescent="0.25">
      <c r="F214" s="166">
        <v>7</v>
      </c>
      <c r="G214" s="176">
        <v>1</v>
      </c>
      <c r="H214" s="166">
        <v>5</v>
      </c>
      <c r="I214" s="1">
        <v>3</v>
      </c>
      <c r="J214" s="1">
        <v>1</v>
      </c>
      <c r="Q214" s="166">
        <v>11</v>
      </c>
      <c r="R214" s="176">
        <v>0</v>
      </c>
      <c r="S214" s="166">
        <v>3</v>
      </c>
      <c r="T214" s="166">
        <v>6</v>
      </c>
      <c r="U214" s="1">
        <v>3</v>
      </c>
      <c r="V214" s="1">
        <v>2</v>
      </c>
    </row>
    <row r="215" spans="6:22" x14ac:dyDescent="0.25">
      <c r="F215" s="166">
        <v>7</v>
      </c>
      <c r="G215" s="176">
        <v>1</v>
      </c>
      <c r="H215" s="166">
        <v>5</v>
      </c>
      <c r="I215" s="1">
        <v>5</v>
      </c>
      <c r="J215" s="1">
        <v>1</v>
      </c>
      <c r="Q215" s="166">
        <v>12</v>
      </c>
      <c r="R215" s="176">
        <v>1</v>
      </c>
      <c r="S215" s="166">
        <v>4</v>
      </c>
      <c r="T215" s="166">
        <v>5</v>
      </c>
      <c r="U215" s="1">
        <v>4</v>
      </c>
      <c r="V215" s="1">
        <v>1</v>
      </c>
    </row>
    <row r="216" spans="6:22" x14ac:dyDescent="0.25">
      <c r="F216" s="166">
        <v>7</v>
      </c>
      <c r="G216" s="176">
        <v>0</v>
      </c>
      <c r="H216" s="166">
        <v>5</v>
      </c>
      <c r="I216" s="1">
        <v>3</v>
      </c>
      <c r="J216" s="1">
        <v>2</v>
      </c>
      <c r="Q216" s="166">
        <v>11</v>
      </c>
      <c r="R216" s="176">
        <v>1</v>
      </c>
      <c r="S216" s="166">
        <v>3</v>
      </c>
      <c r="T216" s="166">
        <v>5</v>
      </c>
      <c r="U216" s="1">
        <v>4</v>
      </c>
      <c r="V216" s="1">
        <v>2</v>
      </c>
    </row>
    <row r="217" spans="6:22" x14ac:dyDescent="0.25">
      <c r="F217" s="166">
        <v>7</v>
      </c>
      <c r="G217" s="176">
        <v>0</v>
      </c>
      <c r="H217" s="166">
        <v>5</v>
      </c>
      <c r="I217" s="1">
        <v>5</v>
      </c>
      <c r="J217" s="1">
        <v>2</v>
      </c>
      <c r="Q217" s="166">
        <v>12</v>
      </c>
      <c r="R217" s="176">
        <v>2</v>
      </c>
      <c r="S217" s="166">
        <v>3</v>
      </c>
      <c r="T217" s="166">
        <v>5</v>
      </c>
      <c r="U217" s="1">
        <v>4</v>
      </c>
      <c r="V217" s="1">
        <v>2</v>
      </c>
    </row>
    <row r="218" spans="6:22" x14ac:dyDescent="0.25">
      <c r="F218" s="166">
        <v>7</v>
      </c>
      <c r="G218" s="176">
        <v>1</v>
      </c>
      <c r="H218" s="166">
        <v>5</v>
      </c>
      <c r="I218" s="1">
        <v>4</v>
      </c>
      <c r="J218" s="1">
        <v>1</v>
      </c>
      <c r="Q218" s="166">
        <v>12</v>
      </c>
      <c r="R218" s="176">
        <v>1</v>
      </c>
      <c r="S218" s="166">
        <v>3</v>
      </c>
      <c r="T218" s="166">
        <v>5</v>
      </c>
      <c r="U218" s="1">
        <v>4</v>
      </c>
      <c r="V218" s="1">
        <v>2</v>
      </c>
    </row>
    <row r="219" spans="6:22" x14ac:dyDescent="0.25">
      <c r="F219" s="166">
        <v>7</v>
      </c>
      <c r="G219" s="176">
        <v>0</v>
      </c>
      <c r="H219" s="166">
        <v>5</v>
      </c>
      <c r="I219" s="1">
        <v>4</v>
      </c>
      <c r="J219" s="1">
        <v>1</v>
      </c>
      <c r="Q219" s="166">
        <v>11</v>
      </c>
      <c r="R219" s="176">
        <v>1</v>
      </c>
      <c r="S219" s="225">
        <v>3</v>
      </c>
      <c r="T219" s="225">
        <v>5</v>
      </c>
      <c r="U219" s="225">
        <v>4</v>
      </c>
      <c r="V219" s="225">
        <v>2</v>
      </c>
    </row>
    <row r="220" spans="6:22" x14ac:dyDescent="0.25">
      <c r="F220" s="166">
        <v>7</v>
      </c>
      <c r="G220" s="176">
        <v>0</v>
      </c>
      <c r="H220" s="166">
        <v>5</v>
      </c>
      <c r="I220" s="1">
        <v>3</v>
      </c>
      <c r="J220" s="1">
        <v>1</v>
      </c>
      <c r="Q220" s="166">
        <v>13</v>
      </c>
      <c r="R220" s="176">
        <v>1</v>
      </c>
      <c r="S220" s="166">
        <v>3</v>
      </c>
      <c r="T220" s="166">
        <v>5</v>
      </c>
      <c r="U220" s="1">
        <v>4</v>
      </c>
      <c r="V220" s="1">
        <v>2</v>
      </c>
    </row>
    <row r="221" spans="6:22" x14ac:dyDescent="0.25">
      <c r="F221" s="166">
        <v>7</v>
      </c>
      <c r="G221" s="176">
        <v>1</v>
      </c>
      <c r="H221" s="166">
        <v>5</v>
      </c>
      <c r="I221" s="1">
        <v>3</v>
      </c>
      <c r="J221" s="1">
        <v>2</v>
      </c>
      <c r="Q221" s="166">
        <v>11</v>
      </c>
      <c r="R221" s="176">
        <v>1</v>
      </c>
      <c r="S221" s="166">
        <v>4</v>
      </c>
      <c r="T221" s="166">
        <v>5</v>
      </c>
      <c r="U221" s="1">
        <v>4</v>
      </c>
      <c r="V221" s="1">
        <v>2</v>
      </c>
    </row>
    <row r="222" spans="6:22" x14ac:dyDescent="0.25">
      <c r="F222" s="166">
        <v>7</v>
      </c>
      <c r="G222" s="176">
        <v>0</v>
      </c>
      <c r="H222" s="166">
        <v>5</v>
      </c>
      <c r="I222" s="1">
        <v>5</v>
      </c>
      <c r="J222" s="1">
        <v>1</v>
      </c>
      <c r="Q222" s="166">
        <v>12</v>
      </c>
      <c r="R222" s="176">
        <v>2</v>
      </c>
      <c r="S222" s="166">
        <v>4</v>
      </c>
      <c r="T222" s="166">
        <v>5</v>
      </c>
      <c r="U222" s="1">
        <v>3</v>
      </c>
      <c r="V222" s="1">
        <v>2</v>
      </c>
    </row>
    <row r="223" spans="6:22" x14ac:dyDescent="0.25">
      <c r="F223" s="166">
        <v>7</v>
      </c>
      <c r="G223" s="176">
        <v>0</v>
      </c>
      <c r="H223" s="166">
        <v>5</v>
      </c>
      <c r="I223" s="1">
        <v>5</v>
      </c>
      <c r="J223" s="1">
        <v>1</v>
      </c>
      <c r="Q223" s="166">
        <v>11</v>
      </c>
      <c r="R223" s="176">
        <v>1</v>
      </c>
      <c r="S223" s="166">
        <v>4</v>
      </c>
      <c r="T223" s="166">
        <v>5</v>
      </c>
      <c r="U223" s="1">
        <v>3</v>
      </c>
      <c r="V223" s="1">
        <v>2</v>
      </c>
    </row>
    <row r="224" spans="6:22" x14ac:dyDescent="0.25">
      <c r="F224" s="166">
        <v>7</v>
      </c>
      <c r="G224" s="176">
        <v>1</v>
      </c>
      <c r="H224" s="166">
        <v>5</v>
      </c>
      <c r="I224" s="1">
        <v>3</v>
      </c>
      <c r="J224" s="1">
        <v>1</v>
      </c>
      <c r="Q224" s="166">
        <v>13</v>
      </c>
      <c r="R224" s="176">
        <v>2</v>
      </c>
      <c r="S224" s="166">
        <v>3</v>
      </c>
      <c r="T224" s="166">
        <v>5</v>
      </c>
      <c r="U224" s="1">
        <v>3</v>
      </c>
      <c r="V224" s="1">
        <v>2</v>
      </c>
    </row>
    <row r="225" spans="6:22" x14ac:dyDescent="0.25">
      <c r="F225" s="166">
        <v>7</v>
      </c>
      <c r="G225" s="176">
        <v>1</v>
      </c>
      <c r="H225" s="166">
        <v>5</v>
      </c>
      <c r="I225" s="1">
        <v>4</v>
      </c>
      <c r="J225" s="1">
        <v>2</v>
      </c>
      <c r="Q225" s="166">
        <v>12</v>
      </c>
      <c r="R225" s="176">
        <v>1</v>
      </c>
      <c r="S225" s="166">
        <v>3</v>
      </c>
      <c r="T225" s="166">
        <v>5</v>
      </c>
      <c r="U225" s="1">
        <v>4</v>
      </c>
      <c r="V225" s="1">
        <v>2</v>
      </c>
    </row>
    <row r="226" spans="6:22" x14ac:dyDescent="0.25">
      <c r="F226" s="166">
        <v>7</v>
      </c>
      <c r="G226" s="176">
        <v>0</v>
      </c>
      <c r="H226" s="166">
        <v>5</v>
      </c>
      <c r="I226" s="1">
        <v>5</v>
      </c>
      <c r="J226" s="1">
        <v>1</v>
      </c>
      <c r="Q226" s="166">
        <v>12</v>
      </c>
      <c r="R226" s="176">
        <v>2</v>
      </c>
      <c r="S226" s="166">
        <v>3</v>
      </c>
      <c r="T226" s="166">
        <v>5</v>
      </c>
      <c r="U226" s="1">
        <v>3</v>
      </c>
      <c r="V226" s="1">
        <v>2</v>
      </c>
    </row>
    <row r="227" spans="6:22" x14ac:dyDescent="0.25">
      <c r="F227" s="166">
        <v>7</v>
      </c>
      <c r="G227" s="176">
        <v>0</v>
      </c>
      <c r="H227" s="166">
        <v>5</v>
      </c>
      <c r="I227" s="1">
        <v>5</v>
      </c>
      <c r="J227" s="1">
        <v>1</v>
      </c>
      <c r="Q227" s="166">
        <v>13</v>
      </c>
      <c r="R227" s="176">
        <v>0</v>
      </c>
      <c r="S227" s="166">
        <v>3</v>
      </c>
      <c r="T227" s="166">
        <v>5</v>
      </c>
      <c r="U227" s="1">
        <v>3</v>
      </c>
      <c r="V227" s="1">
        <v>2</v>
      </c>
    </row>
    <row r="228" spans="6:22" x14ac:dyDescent="0.25">
      <c r="F228" s="166">
        <v>7</v>
      </c>
      <c r="G228" s="176">
        <v>0</v>
      </c>
      <c r="H228" s="166">
        <v>5</v>
      </c>
      <c r="I228" s="1">
        <v>3</v>
      </c>
      <c r="J228" s="1">
        <v>1</v>
      </c>
      <c r="Q228" s="166">
        <v>12</v>
      </c>
      <c r="R228" s="176">
        <v>0</v>
      </c>
      <c r="S228" s="166">
        <v>4</v>
      </c>
      <c r="T228" s="166">
        <v>5</v>
      </c>
      <c r="U228" s="1">
        <v>4</v>
      </c>
      <c r="V228" s="1">
        <v>2</v>
      </c>
    </row>
    <row r="229" spans="6:22" x14ac:dyDescent="0.25">
      <c r="F229" s="166">
        <v>7</v>
      </c>
      <c r="G229" s="176">
        <v>1</v>
      </c>
      <c r="H229" s="166">
        <v>5</v>
      </c>
      <c r="I229" s="1">
        <v>5</v>
      </c>
      <c r="J229" s="1">
        <v>2</v>
      </c>
      <c r="Q229" s="166">
        <v>12</v>
      </c>
      <c r="R229" s="176">
        <v>0</v>
      </c>
      <c r="S229" s="166">
        <v>3</v>
      </c>
      <c r="T229" s="166">
        <v>5</v>
      </c>
      <c r="U229" s="1">
        <v>3</v>
      </c>
      <c r="V229" s="1">
        <v>1</v>
      </c>
    </row>
    <row r="230" spans="6:22" x14ac:dyDescent="0.25">
      <c r="F230" s="166">
        <v>7</v>
      </c>
      <c r="G230" s="176">
        <v>0</v>
      </c>
      <c r="H230" s="166">
        <v>5</v>
      </c>
      <c r="I230" s="1">
        <v>3</v>
      </c>
      <c r="J230" s="1">
        <v>1</v>
      </c>
      <c r="Q230" s="166">
        <v>11</v>
      </c>
      <c r="R230" s="176">
        <v>1</v>
      </c>
      <c r="S230" s="166">
        <v>3</v>
      </c>
      <c r="T230" s="166">
        <v>5</v>
      </c>
      <c r="U230" s="1">
        <v>4</v>
      </c>
      <c r="V230" s="1">
        <v>2</v>
      </c>
    </row>
    <row r="231" spans="6:22" x14ac:dyDescent="0.25">
      <c r="F231" s="166">
        <v>7</v>
      </c>
      <c r="G231" s="176">
        <v>0</v>
      </c>
      <c r="H231" s="166">
        <v>5</v>
      </c>
      <c r="I231" s="1">
        <v>5</v>
      </c>
      <c r="J231" s="1">
        <v>1</v>
      </c>
      <c r="Q231" s="166">
        <v>12</v>
      </c>
      <c r="R231" s="176">
        <v>1</v>
      </c>
      <c r="S231" s="166">
        <v>3</v>
      </c>
      <c r="T231" s="166">
        <v>5</v>
      </c>
      <c r="U231" s="1">
        <v>4</v>
      </c>
      <c r="V231" s="1">
        <v>2</v>
      </c>
    </row>
    <row r="232" spans="6:22" x14ac:dyDescent="0.25">
      <c r="F232" s="166">
        <v>7</v>
      </c>
      <c r="G232" s="176">
        <v>1</v>
      </c>
      <c r="H232" s="166">
        <v>5</v>
      </c>
      <c r="I232" s="1">
        <v>5</v>
      </c>
      <c r="J232" s="1">
        <v>1</v>
      </c>
      <c r="Q232" s="166">
        <v>13</v>
      </c>
      <c r="R232" s="176">
        <v>1</v>
      </c>
      <c r="S232" s="166">
        <v>4</v>
      </c>
      <c r="T232" s="166">
        <v>5</v>
      </c>
      <c r="U232" s="1">
        <v>3</v>
      </c>
      <c r="V232" s="1">
        <v>2</v>
      </c>
    </row>
    <row r="233" spans="6:22" x14ac:dyDescent="0.25">
      <c r="F233" s="166">
        <v>7</v>
      </c>
      <c r="G233" s="176">
        <v>0</v>
      </c>
      <c r="H233" s="166">
        <v>5</v>
      </c>
      <c r="I233" s="1">
        <v>5</v>
      </c>
      <c r="J233" s="1">
        <v>1</v>
      </c>
      <c r="Q233" s="166">
        <v>12</v>
      </c>
      <c r="R233" s="176">
        <v>2</v>
      </c>
      <c r="S233" s="166">
        <v>3</v>
      </c>
      <c r="T233" s="166">
        <v>5</v>
      </c>
      <c r="U233" s="1">
        <v>4</v>
      </c>
      <c r="V233" s="1">
        <v>2</v>
      </c>
    </row>
    <row r="234" spans="6:22" x14ac:dyDescent="0.25">
      <c r="F234" s="166">
        <v>7</v>
      </c>
      <c r="G234" s="176">
        <v>1</v>
      </c>
      <c r="H234" s="166">
        <v>5</v>
      </c>
      <c r="I234" s="1">
        <v>5</v>
      </c>
      <c r="J234" s="1">
        <v>2</v>
      </c>
      <c r="Q234" s="166">
        <v>11</v>
      </c>
      <c r="R234" s="176">
        <v>2</v>
      </c>
      <c r="S234" s="166">
        <v>3</v>
      </c>
      <c r="T234" s="166">
        <v>5</v>
      </c>
      <c r="U234" s="1">
        <v>4</v>
      </c>
      <c r="V234" s="1">
        <v>2</v>
      </c>
    </row>
    <row r="235" spans="6:22" x14ac:dyDescent="0.25">
      <c r="F235" s="166">
        <v>7</v>
      </c>
      <c r="G235" s="176">
        <v>0</v>
      </c>
      <c r="H235" s="166">
        <v>5</v>
      </c>
      <c r="I235" s="1">
        <v>3</v>
      </c>
      <c r="J235" s="1">
        <v>1</v>
      </c>
      <c r="Q235" s="166">
        <v>11</v>
      </c>
      <c r="R235" s="176">
        <v>0</v>
      </c>
      <c r="S235" s="166">
        <v>3</v>
      </c>
      <c r="T235" s="166">
        <v>5</v>
      </c>
      <c r="U235" s="1">
        <v>3</v>
      </c>
      <c r="V235" s="1">
        <v>1</v>
      </c>
    </row>
    <row r="236" spans="6:22" x14ac:dyDescent="0.25">
      <c r="F236" s="166">
        <v>7</v>
      </c>
      <c r="G236" s="176">
        <v>0</v>
      </c>
      <c r="H236" s="166">
        <v>5</v>
      </c>
      <c r="I236" s="1">
        <v>3</v>
      </c>
      <c r="J236" s="1">
        <v>1</v>
      </c>
      <c r="Q236" s="166">
        <v>12</v>
      </c>
      <c r="R236" s="176">
        <v>2</v>
      </c>
      <c r="S236" s="166">
        <v>4</v>
      </c>
      <c r="T236" s="166">
        <v>5</v>
      </c>
      <c r="U236" s="1">
        <v>3</v>
      </c>
      <c r="V236" s="1">
        <v>2</v>
      </c>
    </row>
    <row r="237" spans="6:22" x14ac:dyDescent="0.25">
      <c r="F237" s="166">
        <v>7</v>
      </c>
      <c r="G237" s="176">
        <v>0</v>
      </c>
      <c r="H237" s="166">
        <v>5</v>
      </c>
      <c r="I237" s="1">
        <v>3</v>
      </c>
      <c r="J237" s="1">
        <v>1</v>
      </c>
      <c r="Q237" s="166">
        <v>13</v>
      </c>
      <c r="R237" s="176">
        <v>1</v>
      </c>
      <c r="S237" s="166">
        <v>4</v>
      </c>
      <c r="T237" s="166">
        <v>5</v>
      </c>
      <c r="U237" s="1">
        <v>3</v>
      </c>
      <c r="V237" s="1">
        <v>2</v>
      </c>
    </row>
    <row r="238" spans="6:22" x14ac:dyDescent="0.25">
      <c r="F238" s="166">
        <v>7</v>
      </c>
      <c r="G238" s="176">
        <v>0</v>
      </c>
      <c r="H238" s="166">
        <v>5</v>
      </c>
      <c r="I238" s="1">
        <v>3</v>
      </c>
      <c r="J238" s="1">
        <v>1</v>
      </c>
      <c r="Q238" s="166">
        <v>11</v>
      </c>
      <c r="R238" s="176">
        <v>1</v>
      </c>
      <c r="S238" s="166">
        <v>3</v>
      </c>
      <c r="T238" s="166">
        <v>5</v>
      </c>
      <c r="U238" s="1">
        <v>3</v>
      </c>
      <c r="V238" s="1">
        <v>2</v>
      </c>
    </row>
    <row r="239" spans="6:22" x14ac:dyDescent="0.25">
      <c r="F239" s="166">
        <v>7</v>
      </c>
      <c r="G239" s="176">
        <v>0</v>
      </c>
      <c r="H239" s="166">
        <v>5</v>
      </c>
      <c r="I239" s="1">
        <v>5</v>
      </c>
      <c r="J239" s="1">
        <v>2</v>
      </c>
      <c r="Q239" s="166">
        <v>11</v>
      </c>
      <c r="R239" s="176">
        <v>2</v>
      </c>
      <c r="S239" s="166">
        <v>3</v>
      </c>
      <c r="T239" s="166">
        <v>5</v>
      </c>
      <c r="U239" s="1">
        <v>4</v>
      </c>
      <c r="V239" s="1">
        <v>1</v>
      </c>
    </row>
    <row r="240" spans="6:22" x14ac:dyDescent="0.25">
      <c r="F240" s="166">
        <v>7</v>
      </c>
      <c r="G240" s="176">
        <v>0</v>
      </c>
      <c r="H240" s="166">
        <v>5</v>
      </c>
      <c r="I240" s="1">
        <v>5</v>
      </c>
      <c r="J240" s="1">
        <v>2</v>
      </c>
      <c r="Q240" s="166">
        <v>12</v>
      </c>
      <c r="R240" s="176">
        <v>1</v>
      </c>
      <c r="S240" s="166">
        <v>4</v>
      </c>
      <c r="T240" s="166">
        <v>5</v>
      </c>
      <c r="U240" s="1">
        <v>4</v>
      </c>
      <c r="V240" s="1">
        <v>2</v>
      </c>
    </row>
    <row r="241" spans="6:22" x14ac:dyDescent="0.25">
      <c r="F241" s="166">
        <v>7</v>
      </c>
      <c r="G241" s="176">
        <v>1</v>
      </c>
      <c r="H241" s="166">
        <v>5</v>
      </c>
      <c r="I241" s="1">
        <v>4</v>
      </c>
      <c r="J241" s="1">
        <v>1</v>
      </c>
      <c r="Q241" s="166">
        <v>13</v>
      </c>
      <c r="R241" s="176">
        <v>1</v>
      </c>
      <c r="S241" s="166">
        <v>3</v>
      </c>
      <c r="T241" s="166">
        <v>5</v>
      </c>
      <c r="U241" s="1">
        <v>4</v>
      </c>
      <c r="V241" s="1">
        <v>2</v>
      </c>
    </row>
    <row r="242" spans="6:22" x14ac:dyDescent="0.25">
      <c r="F242" s="166">
        <v>7</v>
      </c>
      <c r="G242" s="176">
        <v>1</v>
      </c>
      <c r="H242" s="166">
        <v>5</v>
      </c>
      <c r="I242" s="1">
        <v>3</v>
      </c>
      <c r="J242" s="1">
        <v>2</v>
      </c>
      <c r="Q242" s="166">
        <v>11</v>
      </c>
      <c r="R242" s="176">
        <v>1</v>
      </c>
      <c r="S242" s="166">
        <v>4</v>
      </c>
      <c r="T242" s="166">
        <v>5</v>
      </c>
      <c r="U242" s="1">
        <v>3</v>
      </c>
      <c r="V242" s="1">
        <v>2</v>
      </c>
    </row>
    <row r="243" spans="6:22" x14ac:dyDescent="0.25">
      <c r="F243" s="166">
        <v>7</v>
      </c>
      <c r="G243" s="176">
        <v>0</v>
      </c>
      <c r="H243" s="166">
        <v>5</v>
      </c>
      <c r="I243" s="1">
        <v>3</v>
      </c>
      <c r="J243" s="1">
        <v>2</v>
      </c>
      <c r="Q243" s="166">
        <v>11</v>
      </c>
      <c r="R243" s="176">
        <v>1</v>
      </c>
      <c r="S243" s="166">
        <v>3</v>
      </c>
      <c r="T243" s="166">
        <v>5</v>
      </c>
      <c r="U243" s="1">
        <v>4</v>
      </c>
      <c r="V243" s="1">
        <v>2</v>
      </c>
    </row>
    <row r="244" spans="6:22" x14ac:dyDescent="0.25">
      <c r="F244" s="166">
        <v>7</v>
      </c>
      <c r="G244" s="176">
        <v>0</v>
      </c>
      <c r="H244" s="166">
        <v>5</v>
      </c>
      <c r="I244" s="1">
        <v>5</v>
      </c>
      <c r="J244" s="1">
        <v>1</v>
      </c>
      <c r="Q244" s="166">
        <v>12</v>
      </c>
      <c r="R244" s="176">
        <v>1</v>
      </c>
      <c r="S244" s="166">
        <v>3</v>
      </c>
      <c r="T244" s="166">
        <v>5</v>
      </c>
      <c r="U244" s="1">
        <v>3</v>
      </c>
      <c r="V244" s="1">
        <v>2</v>
      </c>
    </row>
    <row r="245" spans="6:22" x14ac:dyDescent="0.25">
      <c r="F245" s="166">
        <v>7</v>
      </c>
      <c r="G245" s="176">
        <v>1</v>
      </c>
      <c r="H245" s="166">
        <v>5</v>
      </c>
      <c r="I245" s="1">
        <v>3</v>
      </c>
      <c r="J245" s="1">
        <v>1</v>
      </c>
      <c r="Q245" s="166">
        <v>12</v>
      </c>
      <c r="R245" s="176">
        <v>2</v>
      </c>
      <c r="S245" s="166">
        <v>4</v>
      </c>
      <c r="T245" s="166">
        <v>5</v>
      </c>
      <c r="U245" s="1">
        <v>3</v>
      </c>
      <c r="V245" s="1">
        <v>1</v>
      </c>
    </row>
    <row r="246" spans="6:22" x14ac:dyDescent="0.25">
      <c r="F246" s="166">
        <v>7</v>
      </c>
      <c r="G246" s="176">
        <v>1</v>
      </c>
      <c r="H246" s="166">
        <v>5</v>
      </c>
      <c r="I246" s="1">
        <v>5</v>
      </c>
      <c r="J246" s="1">
        <v>2</v>
      </c>
      <c r="Q246" s="166">
        <v>13</v>
      </c>
      <c r="R246" s="176">
        <v>0</v>
      </c>
      <c r="S246" s="166">
        <v>4</v>
      </c>
      <c r="T246" s="166">
        <v>5</v>
      </c>
      <c r="U246" s="1">
        <v>3</v>
      </c>
      <c r="V246" s="1">
        <v>2</v>
      </c>
    </row>
    <row r="247" spans="6:22" x14ac:dyDescent="0.25">
      <c r="F247" s="166">
        <v>7</v>
      </c>
      <c r="G247" s="176">
        <v>0</v>
      </c>
      <c r="H247" s="166">
        <v>5</v>
      </c>
      <c r="I247" s="1">
        <v>4</v>
      </c>
      <c r="J247" s="1">
        <v>1</v>
      </c>
      <c r="Q247" s="166">
        <v>12</v>
      </c>
      <c r="R247" s="176">
        <v>1</v>
      </c>
      <c r="S247" s="166">
        <v>3</v>
      </c>
      <c r="T247" s="166">
        <v>5</v>
      </c>
      <c r="U247" s="1">
        <v>4</v>
      </c>
      <c r="V247" s="1">
        <v>2</v>
      </c>
    </row>
    <row r="248" spans="6:22" x14ac:dyDescent="0.25">
      <c r="F248" s="166">
        <v>7</v>
      </c>
      <c r="G248" s="176">
        <v>0</v>
      </c>
      <c r="H248" s="166">
        <v>5</v>
      </c>
      <c r="I248" s="1">
        <v>3</v>
      </c>
      <c r="J248" s="1">
        <v>1</v>
      </c>
      <c r="Q248" s="166">
        <v>12</v>
      </c>
      <c r="R248" s="176">
        <v>1</v>
      </c>
      <c r="S248" s="166">
        <v>3</v>
      </c>
      <c r="T248" s="166">
        <v>5</v>
      </c>
      <c r="U248" s="1">
        <v>3</v>
      </c>
      <c r="V248" s="1">
        <v>2</v>
      </c>
    </row>
    <row r="249" spans="6:22" x14ac:dyDescent="0.25">
      <c r="F249" s="166">
        <v>7</v>
      </c>
      <c r="G249" s="176">
        <v>1</v>
      </c>
      <c r="H249" s="166">
        <v>5</v>
      </c>
      <c r="I249" s="1">
        <v>3</v>
      </c>
      <c r="J249" s="1">
        <v>1</v>
      </c>
      <c r="Q249" s="166">
        <v>13</v>
      </c>
      <c r="R249" s="176">
        <v>0</v>
      </c>
      <c r="S249" s="166">
        <v>3</v>
      </c>
      <c r="T249" s="166">
        <v>6</v>
      </c>
      <c r="U249" s="1">
        <v>3</v>
      </c>
      <c r="V249" s="1">
        <v>2</v>
      </c>
    </row>
    <row r="250" spans="6:22" x14ac:dyDescent="0.25">
      <c r="F250" s="166">
        <v>7</v>
      </c>
      <c r="G250" s="176">
        <v>1</v>
      </c>
      <c r="H250" s="166">
        <v>5</v>
      </c>
      <c r="I250" s="1">
        <v>4</v>
      </c>
      <c r="J250" s="1">
        <v>1</v>
      </c>
      <c r="Q250" s="166">
        <v>13</v>
      </c>
      <c r="R250" s="176">
        <v>2</v>
      </c>
      <c r="S250" s="166">
        <v>4</v>
      </c>
      <c r="T250" s="166">
        <v>5</v>
      </c>
      <c r="U250" s="1">
        <v>4</v>
      </c>
      <c r="V250" s="1">
        <v>2</v>
      </c>
    </row>
    <row r="251" spans="6:22" x14ac:dyDescent="0.25">
      <c r="F251" s="166">
        <v>7</v>
      </c>
      <c r="G251" s="176">
        <v>0</v>
      </c>
      <c r="H251" s="166">
        <v>5</v>
      </c>
      <c r="I251" s="1">
        <v>5</v>
      </c>
      <c r="J251" s="1">
        <v>2</v>
      </c>
      <c r="Q251" s="166">
        <v>11</v>
      </c>
      <c r="R251" s="176">
        <v>1</v>
      </c>
      <c r="S251" s="166">
        <v>4</v>
      </c>
      <c r="T251" s="166">
        <v>5</v>
      </c>
      <c r="U251" s="1">
        <v>4</v>
      </c>
      <c r="V251" s="1">
        <v>2</v>
      </c>
    </row>
    <row r="252" spans="6:22" x14ac:dyDescent="0.25">
      <c r="F252" s="166">
        <v>7</v>
      </c>
      <c r="G252" s="176">
        <v>1</v>
      </c>
      <c r="H252" s="166">
        <v>5</v>
      </c>
      <c r="I252" s="1">
        <v>4</v>
      </c>
      <c r="J252" s="1">
        <v>1</v>
      </c>
      <c r="Q252" s="166">
        <v>11</v>
      </c>
      <c r="R252" s="176">
        <v>2</v>
      </c>
      <c r="S252" s="166">
        <v>3</v>
      </c>
      <c r="T252" s="166">
        <v>5</v>
      </c>
      <c r="U252" s="1">
        <v>4</v>
      </c>
      <c r="V252" s="1">
        <v>2</v>
      </c>
    </row>
    <row r="253" spans="6:22" x14ac:dyDescent="0.25">
      <c r="F253" s="166">
        <v>7</v>
      </c>
      <c r="G253" s="176">
        <v>0</v>
      </c>
      <c r="H253" s="166">
        <v>5</v>
      </c>
      <c r="I253" s="1">
        <v>3</v>
      </c>
      <c r="J253" s="1">
        <v>1</v>
      </c>
      <c r="Q253" s="166">
        <v>12</v>
      </c>
      <c r="R253" s="176">
        <v>1</v>
      </c>
      <c r="S253" s="166">
        <v>4</v>
      </c>
      <c r="T253" s="166">
        <v>6</v>
      </c>
      <c r="U253" s="1">
        <v>3</v>
      </c>
      <c r="V253" s="1">
        <v>2</v>
      </c>
    </row>
    <row r="254" spans="6:22" x14ac:dyDescent="0.25">
      <c r="F254" s="166">
        <v>7</v>
      </c>
      <c r="G254" s="176">
        <v>0</v>
      </c>
      <c r="H254" s="166">
        <v>5</v>
      </c>
      <c r="I254" s="1">
        <v>5</v>
      </c>
      <c r="J254" s="1">
        <v>1</v>
      </c>
      <c r="Q254" s="166">
        <v>13</v>
      </c>
      <c r="R254" s="176">
        <v>2</v>
      </c>
      <c r="S254" s="166">
        <v>3</v>
      </c>
      <c r="T254" s="166">
        <v>5</v>
      </c>
      <c r="U254" s="1">
        <v>4</v>
      </c>
      <c r="V254" s="1">
        <v>2</v>
      </c>
    </row>
    <row r="255" spans="6:22" x14ac:dyDescent="0.25">
      <c r="F255" s="166">
        <v>7</v>
      </c>
      <c r="G255" s="176">
        <v>1</v>
      </c>
      <c r="H255" s="166">
        <v>5</v>
      </c>
      <c r="I255" s="1">
        <v>3</v>
      </c>
      <c r="J255" s="1">
        <v>1</v>
      </c>
      <c r="Q255" s="166">
        <v>12</v>
      </c>
      <c r="R255" s="176">
        <v>2</v>
      </c>
      <c r="S255" s="166">
        <v>4</v>
      </c>
      <c r="T255" s="166">
        <v>5</v>
      </c>
      <c r="U255" s="1">
        <v>3</v>
      </c>
      <c r="V255" s="1">
        <v>2</v>
      </c>
    </row>
    <row r="256" spans="6:22" x14ac:dyDescent="0.25">
      <c r="F256" s="166">
        <v>7</v>
      </c>
      <c r="G256" s="176">
        <v>1</v>
      </c>
      <c r="H256" s="166">
        <v>5</v>
      </c>
      <c r="I256" s="1">
        <v>3</v>
      </c>
      <c r="J256" s="1">
        <v>1</v>
      </c>
      <c r="Q256" s="166">
        <v>12</v>
      </c>
      <c r="R256" s="176">
        <v>1</v>
      </c>
      <c r="S256" s="166">
        <v>4</v>
      </c>
      <c r="T256" s="166">
        <v>5</v>
      </c>
      <c r="U256" s="1">
        <v>4</v>
      </c>
      <c r="V256" s="1">
        <v>2</v>
      </c>
    </row>
    <row r="257" spans="6:22" x14ac:dyDescent="0.25">
      <c r="F257" s="166">
        <v>7</v>
      </c>
      <c r="G257" s="176">
        <v>0</v>
      </c>
      <c r="H257" s="166">
        <v>5</v>
      </c>
      <c r="I257" s="1">
        <v>4</v>
      </c>
      <c r="J257" s="1">
        <v>1</v>
      </c>
      <c r="Q257" s="166">
        <v>11</v>
      </c>
      <c r="R257" s="176">
        <v>1</v>
      </c>
      <c r="S257" s="166">
        <v>3</v>
      </c>
      <c r="T257" s="166">
        <v>6</v>
      </c>
      <c r="U257" s="1">
        <v>4</v>
      </c>
      <c r="V257" s="1">
        <v>1</v>
      </c>
    </row>
    <row r="258" spans="6:22" x14ac:dyDescent="0.25">
      <c r="F258" s="166">
        <v>7</v>
      </c>
      <c r="G258" s="176">
        <v>0</v>
      </c>
      <c r="H258" s="166">
        <v>5</v>
      </c>
      <c r="I258" s="1">
        <v>4</v>
      </c>
      <c r="J258" s="1">
        <v>1</v>
      </c>
      <c r="Q258" s="166">
        <v>13</v>
      </c>
      <c r="R258" s="176">
        <v>1</v>
      </c>
      <c r="S258" s="166">
        <v>3</v>
      </c>
      <c r="T258" s="166">
        <v>5</v>
      </c>
      <c r="U258" s="1">
        <v>3</v>
      </c>
      <c r="V258" s="1">
        <v>1</v>
      </c>
    </row>
    <row r="259" spans="6:22" x14ac:dyDescent="0.25">
      <c r="F259" s="166">
        <v>7</v>
      </c>
      <c r="G259" s="176">
        <v>1</v>
      </c>
      <c r="H259" s="166">
        <v>5</v>
      </c>
      <c r="I259" s="1">
        <v>5</v>
      </c>
      <c r="J259" s="1">
        <v>2</v>
      </c>
      <c r="Q259" s="166">
        <v>12</v>
      </c>
      <c r="R259" s="176">
        <v>1</v>
      </c>
      <c r="S259" s="166">
        <v>3</v>
      </c>
      <c r="T259" s="166">
        <v>5</v>
      </c>
      <c r="U259" s="1">
        <v>3</v>
      </c>
      <c r="V259" s="1">
        <v>2</v>
      </c>
    </row>
    <row r="260" spans="6:22" x14ac:dyDescent="0.25">
      <c r="F260" s="166">
        <v>7</v>
      </c>
      <c r="G260" s="176">
        <v>0</v>
      </c>
      <c r="H260" s="166">
        <v>5</v>
      </c>
      <c r="I260" s="1">
        <v>3</v>
      </c>
      <c r="J260" s="1">
        <v>1</v>
      </c>
      <c r="Q260" s="166">
        <v>11</v>
      </c>
      <c r="R260" s="176">
        <v>1</v>
      </c>
      <c r="S260" s="166">
        <v>4</v>
      </c>
      <c r="T260" s="166">
        <v>5</v>
      </c>
      <c r="U260" s="1">
        <v>4</v>
      </c>
      <c r="V260" s="1">
        <v>2</v>
      </c>
    </row>
    <row r="261" spans="6:22" x14ac:dyDescent="0.25">
      <c r="F261" s="166">
        <v>7</v>
      </c>
      <c r="G261" s="176">
        <v>0</v>
      </c>
      <c r="H261" s="166">
        <v>5</v>
      </c>
      <c r="I261" s="1">
        <v>5</v>
      </c>
      <c r="J261" s="1">
        <v>1</v>
      </c>
      <c r="Q261" s="166">
        <v>12</v>
      </c>
      <c r="R261" s="176">
        <v>0</v>
      </c>
      <c r="S261" s="166">
        <v>4</v>
      </c>
      <c r="T261" s="166">
        <v>5</v>
      </c>
      <c r="U261" s="1">
        <v>3</v>
      </c>
      <c r="V261" s="1">
        <v>1</v>
      </c>
    </row>
    <row r="262" spans="6:22" x14ac:dyDescent="0.25">
      <c r="F262" s="166">
        <v>7</v>
      </c>
      <c r="G262" s="176">
        <v>0</v>
      </c>
      <c r="H262" s="166">
        <v>5</v>
      </c>
      <c r="I262" s="1">
        <v>3</v>
      </c>
      <c r="J262" s="1">
        <v>1</v>
      </c>
      <c r="Q262" s="166">
        <v>11</v>
      </c>
      <c r="R262" s="176">
        <v>2</v>
      </c>
      <c r="S262" s="166">
        <v>4</v>
      </c>
      <c r="T262" s="166">
        <v>6</v>
      </c>
      <c r="U262" s="1">
        <v>4</v>
      </c>
      <c r="V262" s="1">
        <v>2</v>
      </c>
    </row>
    <row r="263" spans="6:22" x14ac:dyDescent="0.25">
      <c r="F263" s="166">
        <v>7</v>
      </c>
      <c r="G263" s="176">
        <v>1</v>
      </c>
      <c r="H263" s="166">
        <v>5</v>
      </c>
      <c r="I263" s="1">
        <v>5</v>
      </c>
      <c r="J263" s="1">
        <v>1</v>
      </c>
      <c r="Q263" s="166">
        <v>12</v>
      </c>
      <c r="R263" s="176">
        <v>2</v>
      </c>
      <c r="S263" s="166">
        <v>4</v>
      </c>
      <c r="T263" s="166">
        <v>6</v>
      </c>
      <c r="U263" s="1">
        <v>3</v>
      </c>
      <c r="V263" s="1">
        <v>2</v>
      </c>
    </row>
    <row r="264" spans="6:22" x14ac:dyDescent="0.25">
      <c r="F264" s="166">
        <v>7</v>
      </c>
      <c r="G264" s="176">
        <v>0</v>
      </c>
      <c r="H264" s="166">
        <v>5</v>
      </c>
      <c r="I264" s="1">
        <v>5</v>
      </c>
      <c r="J264" s="1">
        <v>1</v>
      </c>
      <c r="Q264" s="166">
        <v>11</v>
      </c>
      <c r="R264" s="176">
        <v>1</v>
      </c>
      <c r="S264" s="166">
        <v>3</v>
      </c>
      <c r="T264" s="166">
        <v>5</v>
      </c>
      <c r="U264" s="1">
        <v>3</v>
      </c>
      <c r="V264" s="1">
        <v>1</v>
      </c>
    </row>
    <row r="265" spans="6:22" x14ac:dyDescent="0.25">
      <c r="F265" s="166">
        <v>7</v>
      </c>
      <c r="G265" s="176">
        <v>1</v>
      </c>
      <c r="H265" s="166">
        <v>5</v>
      </c>
      <c r="I265" s="1">
        <v>4</v>
      </c>
      <c r="J265" s="1">
        <v>1</v>
      </c>
      <c r="Q265" s="166">
        <v>12</v>
      </c>
      <c r="R265" s="176">
        <v>0</v>
      </c>
      <c r="S265" s="166">
        <v>3</v>
      </c>
      <c r="T265" s="166">
        <v>5</v>
      </c>
      <c r="U265" s="1">
        <v>4</v>
      </c>
      <c r="V265" s="1">
        <v>2</v>
      </c>
    </row>
    <row r="266" spans="6:22" x14ac:dyDescent="0.25">
      <c r="F266" s="166">
        <v>7</v>
      </c>
      <c r="G266" s="176">
        <v>1</v>
      </c>
      <c r="H266" s="166">
        <v>5</v>
      </c>
      <c r="I266" s="1">
        <v>4</v>
      </c>
      <c r="J266" s="1">
        <v>2</v>
      </c>
      <c r="Q266" s="166">
        <v>12</v>
      </c>
      <c r="R266" s="176">
        <v>1</v>
      </c>
      <c r="S266" s="166">
        <v>3</v>
      </c>
      <c r="T266" s="166">
        <v>5</v>
      </c>
      <c r="U266" s="1">
        <v>4</v>
      </c>
      <c r="V266" s="1">
        <v>2</v>
      </c>
    </row>
    <row r="267" spans="6:22" x14ac:dyDescent="0.25">
      <c r="F267" s="166">
        <v>7</v>
      </c>
      <c r="G267" s="176">
        <v>1</v>
      </c>
      <c r="H267" s="166">
        <v>5</v>
      </c>
      <c r="I267" s="1">
        <v>4</v>
      </c>
      <c r="J267" s="1">
        <v>2</v>
      </c>
      <c r="Q267" s="166">
        <v>11</v>
      </c>
      <c r="R267" s="176">
        <v>1</v>
      </c>
      <c r="S267" s="166">
        <v>4</v>
      </c>
      <c r="T267" s="166">
        <v>5</v>
      </c>
      <c r="U267" s="1">
        <v>3</v>
      </c>
      <c r="V267" s="1">
        <v>2</v>
      </c>
    </row>
    <row r="268" spans="6:22" x14ac:dyDescent="0.25">
      <c r="F268" s="166">
        <v>7</v>
      </c>
      <c r="G268" s="176">
        <v>0</v>
      </c>
      <c r="H268" s="166">
        <v>5</v>
      </c>
      <c r="I268" s="1">
        <v>3</v>
      </c>
      <c r="J268" s="1">
        <v>1</v>
      </c>
      <c r="Q268" s="166">
        <v>12</v>
      </c>
      <c r="R268" s="176">
        <v>1</v>
      </c>
      <c r="S268" s="166">
        <v>4</v>
      </c>
      <c r="T268" s="166">
        <v>6</v>
      </c>
      <c r="U268" s="1">
        <v>3</v>
      </c>
      <c r="V268" s="1">
        <v>2</v>
      </c>
    </row>
    <row r="269" spans="6:22" x14ac:dyDescent="0.25">
      <c r="F269" s="166">
        <v>7</v>
      </c>
      <c r="G269" s="176">
        <v>1</v>
      </c>
      <c r="H269" s="166">
        <v>5</v>
      </c>
      <c r="I269" s="1">
        <v>4</v>
      </c>
      <c r="J269" s="1">
        <v>2</v>
      </c>
      <c r="Q269" s="166">
        <v>12</v>
      </c>
      <c r="R269" s="176">
        <v>1</v>
      </c>
      <c r="S269" s="166">
        <v>4</v>
      </c>
      <c r="T269" s="166">
        <v>5</v>
      </c>
      <c r="U269" s="1">
        <v>3</v>
      </c>
      <c r="V269" s="1">
        <v>2</v>
      </c>
    </row>
    <row r="270" spans="6:22" x14ac:dyDescent="0.25">
      <c r="F270" s="166">
        <v>7</v>
      </c>
      <c r="G270" s="176">
        <v>0</v>
      </c>
      <c r="H270" s="166">
        <v>5</v>
      </c>
      <c r="I270" s="1">
        <v>3</v>
      </c>
      <c r="J270" s="1">
        <v>1</v>
      </c>
      <c r="Q270" s="166">
        <v>13</v>
      </c>
      <c r="R270" s="176">
        <v>1</v>
      </c>
      <c r="S270" s="166">
        <v>3</v>
      </c>
      <c r="T270" s="166">
        <v>5</v>
      </c>
      <c r="U270" s="1">
        <v>4</v>
      </c>
      <c r="V270" s="1">
        <v>2</v>
      </c>
    </row>
    <row r="271" spans="6:22" x14ac:dyDescent="0.25">
      <c r="F271" s="166">
        <v>7</v>
      </c>
      <c r="G271" s="176">
        <v>1</v>
      </c>
      <c r="H271" s="166">
        <v>5</v>
      </c>
      <c r="I271" s="1">
        <v>4</v>
      </c>
      <c r="J271" s="1">
        <v>1</v>
      </c>
      <c r="Q271" s="166">
        <v>13</v>
      </c>
      <c r="R271" s="176">
        <v>2</v>
      </c>
      <c r="S271" s="166">
        <v>3</v>
      </c>
      <c r="T271" s="166">
        <v>5</v>
      </c>
      <c r="U271" s="1">
        <v>4</v>
      </c>
      <c r="V271" s="1">
        <v>2</v>
      </c>
    </row>
    <row r="272" spans="6:22" x14ac:dyDescent="0.25">
      <c r="F272" s="166">
        <v>7</v>
      </c>
      <c r="G272" s="176">
        <v>1</v>
      </c>
      <c r="H272" s="166">
        <v>5</v>
      </c>
      <c r="I272" s="1">
        <v>5</v>
      </c>
      <c r="J272" s="1">
        <v>1</v>
      </c>
      <c r="Q272" s="166">
        <v>13</v>
      </c>
      <c r="R272" s="176">
        <v>1</v>
      </c>
      <c r="S272" s="166">
        <v>4</v>
      </c>
      <c r="T272" s="166">
        <v>6</v>
      </c>
      <c r="U272" s="1">
        <v>3</v>
      </c>
      <c r="V272" s="1">
        <v>2</v>
      </c>
    </row>
    <row r="273" spans="6:22" x14ac:dyDescent="0.25">
      <c r="F273" s="166">
        <v>7</v>
      </c>
      <c r="G273" s="176">
        <v>0</v>
      </c>
      <c r="H273" s="166">
        <v>5</v>
      </c>
      <c r="I273" s="1">
        <v>4</v>
      </c>
      <c r="J273" s="1">
        <v>1</v>
      </c>
      <c r="Q273" s="166">
        <v>11</v>
      </c>
      <c r="R273" s="176">
        <v>2</v>
      </c>
      <c r="S273" s="166">
        <v>3</v>
      </c>
      <c r="T273" s="166">
        <v>6</v>
      </c>
      <c r="U273" s="1">
        <v>3</v>
      </c>
      <c r="V273" s="1">
        <v>2</v>
      </c>
    </row>
    <row r="274" spans="6:22" x14ac:dyDescent="0.25">
      <c r="F274" s="166">
        <v>7</v>
      </c>
      <c r="G274" s="176">
        <v>1</v>
      </c>
      <c r="H274" s="166">
        <v>5</v>
      </c>
      <c r="I274" s="1">
        <v>3</v>
      </c>
      <c r="J274" s="1">
        <v>1</v>
      </c>
      <c r="Q274" s="166">
        <v>11</v>
      </c>
      <c r="R274" s="176">
        <v>0</v>
      </c>
      <c r="S274" s="166">
        <v>4</v>
      </c>
      <c r="T274" s="166">
        <v>5</v>
      </c>
      <c r="U274" s="1">
        <v>3</v>
      </c>
      <c r="V274" s="1">
        <v>2</v>
      </c>
    </row>
    <row r="275" spans="6:22" x14ac:dyDescent="0.25">
      <c r="F275" s="166">
        <v>7</v>
      </c>
      <c r="G275" s="176">
        <v>0</v>
      </c>
      <c r="H275" s="166">
        <v>5</v>
      </c>
      <c r="I275" s="1">
        <v>3</v>
      </c>
      <c r="J275" s="1">
        <v>1</v>
      </c>
      <c r="Q275" s="166">
        <v>12</v>
      </c>
      <c r="R275" s="176">
        <v>2</v>
      </c>
      <c r="S275" s="166">
        <v>4</v>
      </c>
      <c r="T275" s="166">
        <v>5</v>
      </c>
      <c r="U275" s="1">
        <v>4</v>
      </c>
      <c r="V275" s="1">
        <v>2</v>
      </c>
    </row>
    <row r="276" spans="6:22" x14ac:dyDescent="0.25">
      <c r="F276" s="166">
        <v>7</v>
      </c>
      <c r="G276" s="176">
        <v>0</v>
      </c>
      <c r="H276" s="166">
        <v>5</v>
      </c>
      <c r="I276" s="1">
        <v>4</v>
      </c>
      <c r="J276" s="1">
        <v>2</v>
      </c>
      <c r="Q276" s="166">
        <v>12</v>
      </c>
      <c r="R276" s="176">
        <v>1</v>
      </c>
      <c r="S276" s="166">
        <v>3</v>
      </c>
      <c r="T276" s="166">
        <v>5</v>
      </c>
      <c r="U276" s="1">
        <v>3</v>
      </c>
      <c r="V276" s="1">
        <v>2</v>
      </c>
    </row>
    <row r="277" spans="6:22" x14ac:dyDescent="0.25">
      <c r="F277" s="166">
        <v>7</v>
      </c>
      <c r="G277" s="176">
        <v>0</v>
      </c>
      <c r="H277" s="166">
        <v>5</v>
      </c>
      <c r="I277" s="1">
        <v>4</v>
      </c>
      <c r="J277" s="1">
        <v>1</v>
      </c>
      <c r="Q277" s="166">
        <v>11</v>
      </c>
      <c r="R277" s="166">
        <v>2</v>
      </c>
      <c r="S277" s="166">
        <v>4</v>
      </c>
      <c r="T277" s="1">
        <v>5</v>
      </c>
      <c r="U277" s="1">
        <v>4</v>
      </c>
      <c r="V277" s="1">
        <v>2</v>
      </c>
    </row>
    <row r="278" spans="6:22" x14ac:dyDescent="0.25">
      <c r="F278" s="166">
        <v>7</v>
      </c>
      <c r="G278" s="176">
        <v>1</v>
      </c>
      <c r="H278" s="166">
        <v>5</v>
      </c>
      <c r="I278" s="1">
        <v>3</v>
      </c>
      <c r="J278" s="1">
        <v>1</v>
      </c>
      <c r="Q278" s="166">
        <v>11</v>
      </c>
      <c r="R278" s="176">
        <v>1</v>
      </c>
      <c r="S278" s="166">
        <v>3</v>
      </c>
      <c r="T278" s="166">
        <v>5</v>
      </c>
      <c r="U278" s="1">
        <v>4</v>
      </c>
      <c r="V278" s="1">
        <v>2</v>
      </c>
    </row>
    <row r="279" spans="6:22" x14ac:dyDescent="0.25">
      <c r="F279" s="166">
        <v>7</v>
      </c>
      <c r="G279" s="176">
        <v>0</v>
      </c>
      <c r="H279" s="166">
        <v>5</v>
      </c>
      <c r="I279" s="1">
        <v>4</v>
      </c>
      <c r="J279" s="1">
        <v>1</v>
      </c>
      <c r="Q279" s="166">
        <v>12</v>
      </c>
      <c r="R279" s="176">
        <v>1</v>
      </c>
      <c r="S279" s="166">
        <v>4</v>
      </c>
      <c r="T279" s="166">
        <v>6</v>
      </c>
      <c r="U279" s="1">
        <v>3</v>
      </c>
      <c r="V279" s="1">
        <v>1</v>
      </c>
    </row>
    <row r="280" spans="6:22" x14ac:dyDescent="0.25">
      <c r="F280" s="166">
        <v>7</v>
      </c>
      <c r="G280" s="176">
        <v>0</v>
      </c>
      <c r="H280" s="166">
        <v>5</v>
      </c>
      <c r="I280" s="1">
        <v>3</v>
      </c>
      <c r="J280" s="1">
        <v>1</v>
      </c>
      <c r="Q280" s="166">
        <v>12</v>
      </c>
      <c r="R280" s="176">
        <v>1</v>
      </c>
      <c r="S280" s="166">
        <v>3</v>
      </c>
      <c r="T280" s="166">
        <v>5</v>
      </c>
      <c r="U280" s="1">
        <v>4</v>
      </c>
      <c r="V280" s="1">
        <v>2</v>
      </c>
    </row>
    <row r="281" spans="6:22" x14ac:dyDescent="0.25">
      <c r="F281" s="166">
        <v>7</v>
      </c>
      <c r="G281" s="176">
        <v>1</v>
      </c>
      <c r="H281" s="166">
        <v>5</v>
      </c>
      <c r="I281" s="1">
        <v>4</v>
      </c>
      <c r="J281" s="1">
        <v>2</v>
      </c>
      <c r="Q281" s="166">
        <v>12</v>
      </c>
      <c r="R281" s="176">
        <v>1</v>
      </c>
      <c r="S281" s="166">
        <v>4</v>
      </c>
      <c r="T281" s="166">
        <v>5</v>
      </c>
      <c r="U281" s="1">
        <v>3</v>
      </c>
      <c r="V281" s="1">
        <v>1</v>
      </c>
    </row>
    <row r="282" spans="6:22" x14ac:dyDescent="0.25">
      <c r="F282" s="166">
        <v>7</v>
      </c>
      <c r="G282" s="176">
        <v>0</v>
      </c>
      <c r="H282" s="166">
        <v>5</v>
      </c>
      <c r="I282" s="1">
        <v>3</v>
      </c>
      <c r="J282" s="1">
        <v>1</v>
      </c>
      <c r="Q282" s="166">
        <v>13</v>
      </c>
      <c r="R282" s="176">
        <v>2</v>
      </c>
      <c r="S282" s="166">
        <v>4</v>
      </c>
      <c r="T282" s="166">
        <v>5</v>
      </c>
      <c r="U282" s="1">
        <v>4</v>
      </c>
      <c r="V282" s="1">
        <v>1</v>
      </c>
    </row>
    <row r="283" spans="6:22" x14ac:dyDescent="0.25">
      <c r="F283" s="166">
        <v>7</v>
      </c>
      <c r="G283" s="176">
        <v>0</v>
      </c>
      <c r="H283" s="166">
        <v>5</v>
      </c>
      <c r="I283" s="1">
        <v>4</v>
      </c>
      <c r="J283" s="1">
        <v>2</v>
      </c>
      <c r="Q283" s="166">
        <v>12</v>
      </c>
      <c r="R283" s="176">
        <v>1</v>
      </c>
      <c r="S283" s="166">
        <v>4</v>
      </c>
      <c r="T283" s="166">
        <v>5</v>
      </c>
      <c r="U283" s="1">
        <v>4</v>
      </c>
      <c r="V283" s="1">
        <v>2</v>
      </c>
    </row>
    <row r="284" spans="6:22" x14ac:dyDescent="0.25">
      <c r="F284" s="166">
        <v>7</v>
      </c>
      <c r="G284" s="176">
        <v>0</v>
      </c>
      <c r="H284" s="166">
        <v>5</v>
      </c>
      <c r="I284" s="1">
        <v>5</v>
      </c>
      <c r="J284" s="1">
        <v>1</v>
      </c>
      <c r="Q284" s="166">
        <v>11</v>
      </c>
      <c r="R284" s="176">
        <v>0</v>
      </c>
      <c r="S284" s="166">
        <v>4</v>
      </c>
      <c r="T284" s="166">
        <v>5</v>
      </c>
      <c r="U284" s="1">
        <v>4</v>
      </c>
      <c r="V284" s="1">
        <v>2</v>
      </c>
    </row>
    <row r="285" spans="6:22" x14ac:dyDescent="0.25">
      <c r="F285" s="166">
        <v>7</v>
      </c>
      <c r="G285" s="176">
        <v>1</v>
      </c>
      <c r="H285" s="166">
        <v>5</v>
      </c>
      <c r="I285" s="1">
        <v>4</v>
      </c>
      <c r="J285" s="1">
        <v>1</v>
      </c>
      <c r="Q285" s="166">
        <v>12</v>
      </c>
      <c r="R285" s="176">
        <v>2</v>
      </c>
      <c r="S285" s="166">
        <v>4</v>
      </c>
      <c r="T285" s="166">
        <v>5</v>
      </c>
      <c r="U285" s="1">
        <v>4</v>
      </c>
      <c r="V285" s="1">
        <v>1</v>
      </c>
    </row>
    <row r="286" spans="6:22" x14ac:dyDescent="0.25">
      <c r="F286" s="166">
        <v>7</v>
      </c>
      <c r="G286" s="176">
        <v>1</v>
      </c>
      <c r="H286" s="166">
        <v>5</v>
      </c>
      <c r="I286" s="1">
        <v>5</v>
      </c>
      <c r="J286" s="1">
        <v>1</v>
      </c>
      <c r="Q286" s="166">
        <v>12</v>
      </c>
      <c r="R286" s="176">
        <v>2</v>
      </c>
      <c r="S286" s="166">
        <v>3</v>
      </c>
      <c r="T286" s="166">
        <v>5</v>
      </c>
      <c r="U286" s="1">
        <v>4</v>
      </c>
      <c r="V286" s="1">
        <v>2</v>
      </c>
    </row>
    <row r="287" spans="6:22" x14ac:dyDescent="0.25">
      <c r="F287" s="166">
        <v>7</v>
      </c>
      <c r="G287" s="176">
        <v>0</v>
      </c>
      <c r="H287" s="166">
        <v>5</v>
      </c>
      <c r="I287" s="1">
        <v>4</v>
      </c>
      <c r="J287" s="1">
        <v>2</v>
      </c>
      <c r="Q287" s="166">
        <v>12</v>
      </c>
      <c r="R287" s="176">
        <v>2</v>
      </c>
      <c r="S287" s="166">
        <v>4</v>
      </c>
      <c r="T287" s="166">
        <v>5</v>
      </c>
      <c r="U287" s="1">
        <v>3</v>
      </c>
      <c r="V287" s="1">
        <v>2</v>
      </c>
    </row>
    <row r="288" spans="6:22" x14ac:dyDescent="0.25">
      <c r="F288" s="166">
        <v>7</v>
      </c>
      <c r="G288" s="176">
        <v>0</v>
      </c>
      <c r="H288" s="166">
        <v>5</v>
      </c>
      <c r="I288" s="1">
        <v>3</v>
      </c>
      <c r="J288" s="1">
        <v>1</v>
      </c>
      <c r="Q288" s="166">
        <v>13</v>
      </c>
      <c r="R288" s="176">
        <v>2</v>
      </c>
      <c r="S288" s="166">
        <v>3</v>
      </c>
      <c r="T288" s="166">
        <v>5</v>
      </c>
      <c r="U288" s="1">
        <v>4</v>
      </c>
      <c r="V288" s="1">
        <v>2</v>
      </c>
    </row>
    <row r="289" spans="6:22" x14ac:dyDescent="0.25">
      <c r="F289" s="166">
        <v>7</v>
      </c>
      <c r="G289" s="176">
        <v>0</v>
      </c>
      <c r="H289" s="166">
        <v>5</v>
      </c>
      <c r="I289" s="1">
        <v>5</v>
      </c>
      <c r="J289" s="1">
        <v>1</v>
      </c>
      <c r="Q289" s="166">
        <v>11</v>
      </c>
      <c r="R289" s="176">
        <v>1</v>
      </c>
      <c r="S289" s="166">
        <v>3</v>
      </c>
      <c r="T289" s="166">
        <v>5</v>
      </c>
      <c r="U289" s="1">
        <v>4</v>
      </c>
      <c r="V289" s="1">
        <v>1</v>
      </c>
    </row>
    <row r="290" spans="6:22" x14ac:dyDescent="0.25">
      <c r="F290" s="166">
        <v>7</v>
      </c>
      <c r="G290" s="176">
        <v>0</v>
      </c>
      <c r="H290" s="166">
        <v>5</v>
      </c>
      <c r="I290" s="1">
        <v>4</v>
      </c>
      <c r="J290" s="1">
        <v>1</v>
      </c>
      <c r="Q290" s="166">
        <v>12</v>
      </c>
      <c r="R290" s="176">
        <v>1</v>
      </c>
      <c r="S290" s="166">
        <v>4</v>
      </c>
      <c r="T290" s="166">
        <v>5</v>
      </c>
      <c r="U290" s="1">
        <v>3</v>
      </c>
      <c r="V290" s="1">
        <v>1</v>
      </c>
    </row>
    <row r="291" spans="6:22" x14ac:dyDescent="0.25">
      <c r="F291" s="166">
        <v>7</v>
      </c>
      <c r="G291" s="176">
        <v>1</v>
      </c>
      <c r="H291" s="166">
        <v>5</v>
      </c>
      <c r="I291" s="1">
        <v>4</v>
      </c>
      <c r="J291" s="1">
        <v>1</v>
      </c>
      <c r="Q291" s="166">
        <v>12</v>
      </c>
      <c r="R291" s="176">
        <v>2</v>
      </c>
      <c r="S291" s="166">
        <v>4</v>
      </c>
      <c r="T291" s="166">
        <v>5</v>
      </c>
      <c r="U291" s="1">
        <v>3</v>
      </c>
      <c r="V291" s="1">
        <v>1</v>
      </c>
    </row>
    <row r="292" spans="6:22" x14ac:dyDescent="0.25">
      <c r="F292" s="166">
        <v>7</v>
      </c>
      <c r="G292" s="176">
        <v>1</v>
      </c>
      <c r="H292" s="166">
        <v>5</v>
      </c>
      <c r="I292" s="1">
        <v>4</v>
      </c>
      <c r="J292" s="1">
        <v>2</v>
      </c>
      <c r="Q292" s="166">
        <v>13</v>
      </c>
      <c r="R292" s="176">
        <v>0</v>
      </c>
      <c r="S292" s="166">
        <v>3</v>
      </c>
      <c r="T292" s="166">
        <v>5</v>
      </c>
      <c r="U292" s="1">
        <v>3</v>
      </c>
      <c r="V292" s="1">
        <v>2</v>
      </c>
    </row>
    <row r="293" spans="6:22" x14ac:dyDescent="0.25">
      <c r="F293" s="166">
        <v>7</v>
      </c>
      <c r="G293" s="176">
        <v>1</v>
      </c>
      <c r="H293" s="166">
        <v>5</v>
      </c>
      <c r="I293" s="1">
        <v>5</v>
      </c>
      <c r="J293" s="1">
        <v>2</v>
      </c>
      <c r="Q293" s="166">
        <v>13</v>
      </c>
      <c r="R293" s="176">
        <v>1</v>
      </c>
      <c r="S293" s="166">
        <v>3</v>
      </c>
      <c r="T293" s="166">
        <v>5</v>
      </c>
      <c r="U293" s="1">
        <v>4</v>
      </c>
      <c r="V293" s="1">
        <v>2</v>
      </c>
    </row>
    <row r="294" spans="6:22" x14ac:dyDescent="0.25">
      <c r="F294" s="166">
        <v>7</v>
      </c>
      <c r="G294" s="176">
        <v>1</v>
      </c>
      <c r="H294" s="166">
        <v>5</v>
      </c>
      <c r="I294" s="1">
        <v>5</v>
      </c>
      <c r="J294" s="1">
        <v>1</v>
      </c>
      <c r="Q294" s="166">
        <v>13</v>
      </c>
      <c r="R294" s="176">
        <v>2</v>
      </c>
      <c r="S294" s="166">
        <v>3</v>
      </c>
      <c r="T294" s="166">
        <v>5</v>
      </c>
      <c r="U294" s="1">
        <v>4</v>
      </c>
      <c r="V294" s="1">
        <v>2</v>
      </c>
    </row>
    <row r="295" spans="6:22" x14ac:dyDescent="0.25">
      <c r="F295" s="166">
        <v>7</v>
      </c>
      <c r="G295" s="176">
        <v>1</v>
      </c>
      <c r="H295" s="166">
        <v>5</v>
      </c>
      <c r="I295" s="1">
        <v>5</v>
      </c>
      <c r="J295" s="1">
        <v>2</v>
      </c>
      <c r="Q295" s="166">
        <v>13</v>
      </c>
      <c r="R295" s="176">
        <v>1</v>
      </c>
      <c r="S295" s="166">
        <v>4</v>
      </c>
      <c r="T295" s="166">
        <v>5</v>
      </c>
      <c r="U295" s="1">
        <v>3</v>
      </c>
      <c r="V295" s="1">
        <v>2</v>
      </c>
    </row>
    <row r="296" spans="6:22" x14ac:dyDescent="0.25">
      <c r="F296" s="166">
        <v>7</v>
      </c>
      <c r="G296" s="176">
        <v>0</v>
      </c>
      <c r="H296" s="166">
        <v>5</v>
      </c>
      <c r="I296" s="1">
        <v>5</v>
      </c>
      <c r="J296" s="1">
        <v>2</v>
      </c>
      <c r="Q296" s="166">
        <v>11</v>
      </c>
      <c r="R296" s="176">
        <v>2</v>
      </c>
      <c r="S296" s="166">
        <v>4</v>
      </c>
      <c r="T296" s="166">
        <v>6</v>
      </c>
      <c r="U296" s="1">
        <v>3</v>
      </c>
      <c r="V296" s="1">
        <v>1</v>
      </c>
    </row>
    <row r="297" spans="6:22" x14ac:dyDescent="0.25">
      <c r="F297" s="166">
        <v>7</v>
      </c>
      <c r="G297" s="176">
        <v>0</v>
      </c>
      <c r="H297" s="166">
        <v>5</v>
      </c>
      <c r="I297" s="1">
        <v>5</v>
      </c>
      <c r="J297" s="1">
        <v>1</v>
      </c>
      <c r="Q297" s="166">
        <v>12</v>
      </c>
      <c r="R297" s="176">
        <v>1</v>
      </c>
      <c r="S297" s="166">
        <v>3</v>
      </c>
      <c r="T297" s="166">
        <v>6</v>
      </c>
      <c r="U297" s="1">
        <v>3</v>
      </c>
      <c r="V297" s="1">
        <v>2</v>
      </c>
    </row>
    <row r="298" spans="6:22" x14ac:dyDescent="0.25">
      <c r="F298" s="166">
        <v>7</v>
      </c>
      <c r="G298" s="176">
        <v>1</v>
      </c>
      <c r="H298" s="166">
        <v>5</v>
      </c>
      <c r="I298" s="1">
        <v>3</v>
      </c>
      <c r="J298" s="1">
        <v>2</v>
      </c>
      <c r="Q298" s="166">
        <v>13</v>
      </c>
      <c r="R298" s="176">
        <v>1</v>
      </c>
      <c r="S298" s="166">
        <v>4</v>
      </c>
      <c r="T298" s="166">
        <v>5</v>
      </c>
      <c r="U298" s="1">
        <v>4</v>
      </c>
      <c r="V298" s="1">
        <v>1</v>
      </c>
    </row>
    <row r="299" spans="6:22" x14ac:dyDescent="0.25">
      <c r="F299" s="166">
        <v>7</v>
      </c>
      <c r="G299" s="176">
        <v>1</v>
      </c>
      <c r="H299" s="166">
        <v>5</v>
      </c>
      <c r="I299" s="1">
        <v>4</v>
      </c>
      <c r="J299" s="1">
        <v>1</v>
      </c>
      <c r="Q299" s="166">
        <v>13</v>
      </c>
      <c r="R299" s="176">
        <v>1</v>
      </c>
      <c r="S299" s="166">
        <v>4</v>
      </c>
      <c r="T299" s="166">
        <v>5</v>
      </c>
      <c r="U299" s="1">
        <v>3</v>
      </c>
      <c r="V299" s="1">
        <v>2</v>
      </c>
    </row>
    <row r="300" spans="6:22" x14ac:dyDescent="0.25">
      <c r="F300" s="166">
        <v>7</v>
      </c>
      <c r="G300" s="176">
        <v>0</v>
      </c>
      <c r="H300" s="166">
        <v>5</v>
      </c>
      <c r="I300" s="1">
        <v>3</v>
      </c>
      <c r="J300" s="1">
        <v>2</v>
      </c>
      <c r="Q300" s="166">
        <v>12</v>
      </c>
      <c r="R300" s="176">
        <v>2</v>
      </c>
      <c r="S300" s="166">
        <v>3</v>
      </c>
      <c r="T300" s="166">
        <v>6</v>
      </c>
      <c r="U300" s="1">
        <v>4</v>
      </c>
      <c r="V300" s="1">
        <v>2</v>
      </c>
    </row>
    <row r="301" spans="6:22" x14ac:dyDescent="0.25">
      <c r="F301" s="166">
        <v>7</v>
      </c>
      <c r="G301" s="176">
        <v>1</v>
      </c>
      <c r="H301" s="166">
        <v>5</v>
      </c>
      <c r="I301" s="1">
        <v>3</v>
      </c>
      <c r="J301" s="1">
        <v>2</v>
      </c>
      <c r="Q301" s="166">
        <v>12</v>
      </c>
      <c r="R301" s="176">
        <v>0</v>
      </c>
      <c r="S301" s="166">
        <v>3</v>
      </c>
      <c r="T301" s="166">
        <v>5</v>
      </c>
      <c r="U301" s="1">
        <v>4</v>
      </c>
      <c r="V301" s="1">
        <v>2</v>
      </c>
    </row>
    <row r="302" spans="6:22" x14ac:dyDescent="0.25">
      <c r="F302" s="166">
        <v>7</v>
      </c>
      <c r="G302" s="176">
        <v>0</v>
      </c>
      <c r="H302" s="166">
        <v>5</v>
      </c>
      <c r="I302" s="1">
        <v>3</v>
      </c>
      <c r="J302" s="1">
        <v>1</v>
      </c>
      <c r="Q302" s="166">
        <v>13</v>
      </c>
      <c r="R302" s="176">
        <v>2</v>
      </c>
      <c r="S302" s="166">
        <v>3</v>
      </c>
      <c r="T302" s="166">
        <v>5</v>
      </c>
      <c r="U302" s="1">
        <v>4</v>
      </c>
      <c r="V302" s="1">
        <v>2</v>
      </c>
    </row>
    <row r="303" spans="6:22" x14ac:dyDescent="0.25">
      <c r="F303" s="166">
        <v>7</v>
      </c>
      <c r="G303" s="176">
        <v>0</v>
      </c>
      <c r="H303" s="166">
        <v>5</v>
      </c>
      <c r="I303" s="1">
        <v>4</v>
      </c>
      <c r="J303" s="1">
        <v>1</v>
      </c>
      <c r="Q303" s="166">
        <v>13</v>
      </c>
      <c r="R303" s="176">
        <v>1</v>
      </c>
      <c r="S303" s="166">
        <v>3</v>
      </c>
      <c r="T303" s="166">
        <v>5</v>
      </c>
      <c r="U303" s="1">
        <v>3</v>
      </c>
      <c r="V303" s="1">
        <v>2</v>
      </c>
    </row>
    <row r="304" spans="6:22" x14ac:dyDescent="0.25">
      <c r="F304" s="166">
        <v>7</v>
      </c>
      <c r="G304" s="176">
        <v>0</v>
      </c>
      <c r="H304" s="166">
        <v>5</v>
      </c>
      <c r="I304" s="1">
        <v>3</v>
      </c>
      <c r="J304" s="1">
        <v>2</v>
      </c>
      <c r="Q304" s="166">
        <v>12</v>
      </c>
      <c r="R304" s="176">
        <v>2</v>
      </c>
      <c r="S304" s="166">
        <v>4</v>
      </c>
      <c r="T304" s="166">
        <v>5</v>
      </c>
      <c r="U304" s="1">
        <v>3</v>
      </c>
      <c r="V304" s="1">
        <v>2</v>
      </c>
    </row>
    <row r="305" spans="6:22" x14ac:dyDescent="0.25">
      <c r="F305" s="166">
        <v>7</v>
      </c>
      <c r="G305" s="176">
        <v>0</v>
      </c>
      <c r="H305" s="166">
        <v>5</v>
      </c>
      <c r="I305" s="1">
        <v>4</v>
      </c>
      <c r="J305" s="1">
        <v>1</v>
      </c>
      <c r="Q305" s="166">
        <v>12</v>
      </c>
      <c r="R305" s="176">
        <v>2</v>
      </c>
      <c r="S305" s="166">
        <v>3</v>
      </c>
      <c r="T305" s="166">
        <v>5</v>
      </c>
      <c r="U305" s="1">
        <v>3</v>
      </c>
      <c r="V305" s="1">
        <v>2</v>
      </c>
    </row>
    <row r="306" spans="6:22" x14ac:dyDescent="0.25">
      <c r="F306" s="166">
        <v>7</v>
      </c>
      <c r="G306" s="176">
        <v>0</v>
      </c>
      <c r="H306" s="166">
        <v>5</v>
      </c>
      <c r="I306" s="1">
        <v>4</v>
      </c>
      <c r="J306" s="1">
        <v>1</v>
      </c>
      <c r="Q306" s="166">
        <v>13</v>
      </c>
      <c r="R306" s="176">
        <v>0</v>
      </c>
      <c r="S306" s="166">
        <v>3</v>
      </c>
      <c r="T306" s="166">
        <v>5</v>
      </c>
      <c r="U306" s="1">
        <v>4</v>
      </c>
      <c r="V306" s="1">
        <v>2</v>
      </c>
    </row>
    <row r="307" spans="6:22" x14ac:dyDescent="0.25">
      <c r="F307" s="166">
        <v>7</v>
      </c>
      <c r="G307" s="176">
        <v>0</v>
      </c>
      <c r="H307" s="166">
        <v>5</v>
      </c>
      <c r="I307" s="1">
        <v>5</v>
      </c>
      <c r="J307" s="1">
        <v>1</v>
      </c>
      <c r="Q307" s="166">
        <v>12</v>
      </c>
      <c r="R307" s="176">
        <v>1</v>
      </c>
      <c r="S307" s="166">
        <v>3</v>
      </c>
      <c r="T307" s="166">
        <v>5</v>
      </c>
      <c r="U307" s="1">
        <v>4</v>
      </c>
      <c r="V307" s="1">
        <v>2</v>
      </c>
    </row>
    <row r="308" spans="6:22" x14ac:dyDescent="0.25">
      <c r="F308" s="166">
        <v>7</v>
      </c>
      <c r="G308" s="176">
        <v>1</v>
      </c>
      <c r="H308" s="166">
        <v>5</v>
      </c>
      <c r="I308" s="1">
        <v>3</v>
      </c>
      <c r="J308" s="1">
        <v>1</v>
      </c>
      <c r="Q308" s="166">
        <v>13</v>
      </c>
      <c r="R308" s="176">
        <v>1</v>
      </c>
      <c r="S308" s="166">
        <v>4</v>
      </c>
      <c r="T308" s="166">
        <v>5</v>
      </c>
      <c r="U308" s="1">
        <v>3</v>
      </c>
      <c r="V308" s="1">
        <v>2</v>
      </c>
    </row>
    <row r="309" spans="6:22" x14ac:dyDescent="0.25">
      <c r="F309" s="166">
        <v>7</v>
      </c>
      <c r="G309" s="176">
        <v>0</v>
      </c>
      <c r="H309" s="166">
        <v>5</v>
      </c>
      <c r="I309" s="1">
        <v>5</v>
      </c>
      <c r="J309" s="1">
        <v>1</v>
      </c>
      <c r="Q309" s="166">
        <v>11</v>
      </c>
      <c r="R309" s="176">
        <v>1</v>
      </c>
      <c r="S309" s="166">
        <v>3</v>
      </c>
      <c r="T309" s="166">
        <v>5</v>
      </c>
      <c r="U309" s="1">
        <v>4</v>
      </c>
      <c r="V309" s="1">
        <v>2</v>
      </c>
    </row>
    <row r="310" spans="6:22" x14ac:dyDescent="0.25">
      <c r="F310" s="166">
        <v>7</v>
      </c>
      <c r="G310" s="176">
        <v>1</v>
      </c>
      <c r="H310" s="166">
        <v>5</v>
      </c>
      <c r="I310" s="1">
        <v>4</v>
      </c>
      <c r="J310" s="1">
        <v>1</v>
      </c>
      <c r="Q310" s="166">
        <v>12</v>
      </c>
      <c r="R310" s="176">
        <v>1</v>
      </c>
      <c r="S310" s="166">
        <v>4</v>
      </c>
      <c r="T310" s="166">
        <v>6</v>
      </c>
      <c r="U310" s="1">
        <v>3</v>
      </c>
      <c r="V310" s="1">
        <v>1</v>
      </c>
    </row>
    <row r="311" spans="6:22" x14ac:dyDescent="0.25">
      <c r="F311" s="166">
        <v>7</v>
      </c>
      <c r="G311" s="176">
        <v>0</v>
      </c>
      <c r="H311" s="166">
        <v>5</v>
      </c>
      <c r="I311" s="1">
        <v>3</v>
      </c>
      <c r="J311" s="1">
        <v>1</v>
      </c>
      <c r="Q311" s="166">
        <v>11</v>
      </c>
      <c r="R311" s="176">
        <v>1</v>
      </c>
      <c r="S311" s="166">
        <v>3</v>
      </c>
      <c r="T311" s="166">
        <v>6</v>
      </c>
      <c r="U311" s="1">
        <v>4</v>
      </c>
      <c r="V311" s="1">
        <v>2</v>
      </c>
    </row>
    <row r="312" spans="6:22" x14ac:dyDescent="0.25">
      <c r="F312" s="166">
        <v>7</v>
      </c>
      <c r="G312" s="176">
        <v>0</v>
      </c>
      <c r="H312" s="166">
        <v>5</v>
      </c>
      <c r="I312" s="1">
        <v>4</v>
      </c>
      <c r="J312" s="1">
        <v>1</v>
      </c>
      <c r="Q312" s="166">
        <v>12</v>
      </c>
      <c r="R312" s="176">
        <v>2</v>
      </c>
      <c r="S312" s="166">
        <v>4</v>
      </c>
      <c r="T312" s="166">
        <v>5</v>
      </c>
      <c r="U312" s="1">
        <v>3</v>
      </c>
      <c r="V312" s="1">
        <v>2</v>
      </c>
    </row>
    <row r="313" spans="6:22" x14ac:dyDescent="0.25">
      <c r="F313" s="166">
        <v>7</v>
      </c>
      <c r="G313" s="176">
        <v>0</v>
      </c>
      <c r="H313" s="166">
        <v>5</v>
      </c>
      <c r="I313" s="1">
        <v>4</v>
      </c>
      <c r="J313" s="1">
        <v>1</v>
      </c>
      <c r="Q313" s="166">
        <v>11</v>
      </c>
      <c r="R313" s="176">
        <v>2</v>
      </c>
      <c r="S313" s="166">
        <v>4</v>
      </c>
      <c r="T313" s="166">
        <v>5</v>
      </c>
      <c r="U313" s="1">
        <v>4</v>
      </c>
      <c r="V313" s="1">
        <v>2</v>
      </c>
    </row>
    <row r="314" spans="6:22" x14ac:dyDescent="0.25">
      <c r="F314" s="166">
        <v>7</v>
      </c>
      <c r="G314" s="176">
        <v>1</v>
      </c>
      <c r="H314" s="166">
        <v>5</v>
      </c>
      <c r="I314" s="1">
        <v>4</v>
      </c>
      <c r="J314" s="1">
        <v>2</v>
      </c>
      <c r="Q314" s="166">
        <v>12</v>
      </c>
      <c r="R314" s="176">
        <v>1</v>
      </c>
      <c r="S314" s="166">
        <v>3</v>
      </c>
      <c r="T314" s="166">
        <v>5</v>
      </c>
      <c r="U314" s="1">
        <v>3</v>
      </c>
      <c r="V314" s="1">
        <v>1</v>
      </c>
    </row>
    <row r="315" spans="6:22" x14ac:dyDescent="0.25">
      <c r="F315" s="166">
        <v>7</v>
      </c>
      <c r="G315" s="176">
        <v>1</v>
      </c>
      <c r="H315" s="166">
        <v>5</v>
      </c>
      <c r="I315" s="1">
        <v>5</v>
      </c>
      <c r="J315" s="1">
        <v>1</v>
      </c>
      <c r="Q315" s="166">
        <v>12</v>
      </c>
      <c r="R315" s="176">
        <v>1</v>
      </c>
      <c r="S315" s="166">
        <v>4</v>
      </c>
      <c r="T315" s="166">
        <v>5</v>
      </c>
      <c r="U315" s="1">
        <v>4</v>
      </c>
      <c r="V315" s="1">
        <v>2</v>
      </c>
    </row>
    <row r="316" spans="6:22" x14ac:dyDescent="0.25">
      <c r="F316" s="166">
        <v>7</v>
      </c>
      <c r="G316" s="176">
        <v>1</v>
      </c>
      <c r="H316" s="166">
        <v>5</v>
      </c>
      <c r="I316" s="1">
        <v>4</v>
      </c>
      <c r="J316" s="1">
        <v>2</v>
      </c>
      <c r="Q316" s="166">
        <v>13</v>
      </c>
      <c r="R316" s="176">
        <v>2</v>
      </c>
      <c r="S316" s="166">
        <v>3</v>
      </c>
      <c r="T316" s="166">
        <v>5</v>
      </c>
      <c r="U316" s="1">
        <v>3</v>
      </c>
      <c r="V316" s="1">
        <v>2</v>
      </c>
    </row>
    <row r="317" spans="6:22" x14ac:dyDescent="0.25">
      <c r="F317" s="166">
        <v>7</v>
      </c>
      <c r="G317" s="176">
        <v>0</v>
      </c>
      <c r="H317" s="166">
        <v>5</v>
      </c>
      <c r="I317" s="1">
        <v>3</v>
      </c>
      <c r="J317" s="1">
        <v>1</v>
      </c>
      <c r="Q317" s="166">
        <v>11</v>
      </c>
      <c r="R317" s="176">
        <v>2</v>
      </c>
      <c r="S317" s="166">
        <v>3</v>
      </c>
      <c r="T317" s="166">
        <v>5</v>
      </c>
      <c r="U317" s="1">
        <v>4</v>
      </c>
      <c r="V317" s="1">
        <v>2</v>
      </c>
    </row>
    <row r="318" spans="6:22" x14ac:dyDescent="0.25">
      <c r="F318" s="166">
        <v>7</v>
      </c>
      <c r="G318" s="176">
        <v>0</v>
      </c>
      <c r="H318" s="166">
        <v>5</v>
      </c>
      <c r="I318" s="1">
        <v>5</v>
      </c>
      <c r="J318" s="1">
        <v>1</v>
      </c>
      <c r="Q318" s="166">
        <v>11</v>
      </c>
      <c r="R318" s="176">
        <v>1</v>
      </c>
      <c r="S318" s="166">
        <v>4</v>
      </c>
      <c r="T318" s="166">
        <v>5</v>
      </c>
      <c r="U318" s="1">
        <v>4</v>
      </c>
      <c r="V318" s="1">
        <v>2</v>
      </c>
    </row>
    <row r="319" spans="6:22" x14ac:dyDescent="0.25">
      <c r="F319" s="166">
        <v>7</v>
      </c>
      <c r="G319" s="176">
        <v>1</v>
      </c>
      <c r="H319" s="166">
        <v>5</v>
      </c>
      <c r="I319" s="1">
        <v>3</v>
      </c>
      <c r="J319" s="1">
        <v>1</v>
      </c>
      <c r="Q319" s="166">
        <v>13</v>
      </c>
      <c r="R319" s="176">
        <v>1</v>
      </c>
      <c r="S319" s="166">
        <v>3</v>
      </c>
      <c r="T319" s="166">
        <v>5</v>
      </c>
      <c r="U319" s="1">
        <v>3</v>
      </c>
      <c r="V319" s="1">
        <v>2</v>
      </c>
    </row>
    <row r="320" spans="6:22" x14ac:dyDescent="0.25">
      <c r="F320" s="166">
        <v>7</v>
      </c>
      <c r="G320" s="176">
        <v>1</v>
      </c>
      <c r="H320" s="166">
        <v>5</v>
      </c>
      <c r="I320" s="1">
        <v>3</v>
      </c>
      <c r="J320" s="1">
        <v>1</v>
      </c>
      <c r="Q320" s="166">
        <v>11</v>
      </c>
      <c r="R320" s="176">
        <v>2</v>
      </c>
      <c r="S320" s="166">
        <v>3</v>
      </c>
      <c r="T320" s="166">
        <v>6</v>
      </c>
      <c r="U320" s="1">
        <v>3</v>
      </c>
      <c r="V320" s="1">
        <v>2</v>
      </c>
    </row>
    <row r="321" spans="17:22" x14ac:dyDescent="0.25">
      <c r="Q321" s="166">
        <v>11</v>
      </c>
      <c r="R321" s="176">
        <v>1</v>
      </c>
      <c r="S321" s="166">
        <v>3</v>
      </c>
      <c r="T321" s="166">
        <v>5</v>
      </c>
      <c r="U321" s="1">
        <v>4</v>
      </c>
      <c r="V321" s="1">
        <v>2</v>
      </c>
    </row>
    <row r="322" spans="17:22" x14ac:dyDescent="0.25">
      <c r="Q322" s="166">
        <v>11</v>
      </c>
      <c r="R322" s="176">
        <v>1</v>
      </c>
      <c r="S322" s="166">
        <v>3</v>
      </c>
      <c r="T322" s="166">
        <v>5</v>
      </c>
      <c r="U322" s="1">
        <v>3</v>
      </c>
      <c r="V322" s="1">
        <v>2</v>
      </c>
    </row>
    <row r="323" spans="17:22" x14ac:dyDescent="0.25">
      <c r="Q323" s="166">
        <v>12</v>
      </c>
      <c r="R323" s="176">
        <v>1</v>
      </c>
      <c r="S323" s="166">
        <v>3</v>
      </c>
      <c r="T323" s="166">
        <v>5</v>
      </c>
      <c r="U323" s="1">
        <v>3</v>
      </c>
      <c r="V323" s="1">
        <v>2</v>
      </c>
    </row>
    <row r="324" spans="17:22" x14ac:dyDescent="0.25">
      <c r="Q324" s="166">
        <v>11</v>
      </c>
      <c r="R324" s="176">
        <v>0</v>
      </c>
      <c r="S324" s="166">
        <v>3</v>
      </c>
      <c r="T324" s="166">
        <v>5</v>
      </c>
      <c r="U324" s="1">
        <v>3</v>
      </c>
      <c r="V324" s="1">
        <v>2</v>
      </c>
    </row>
    <row r="325" spans="17:22" x14ac:dyDescent="0.25">
      <c r="Q325" s="166">
        <v>13</v>
      </c>
      <c r="R325" s="176">
        <v>1</v>
      </c>
      <c r="S325" s="166">
        <v>4</v>
      </c>
      <c r="T325" s="166">
        <v>6</v>
      </c>
      <c r="U325" s="1">
        <v>3</v>
      </c>
      <c r="V325" s="1">
        <v>2</v>
      </c>
    </row>
    <row r="326" spans="17:22" x14ac:dyDescent="0.25">
      <c r="Q326" s="166">
        <v>12</v>
      </c>
      <c r="R326" s="176">
        <v>1</v>
      </c>
      <c r="S326" s="166">
        <v>4</v>
      </c>
      <c r="T326" s="166">
        <v>5</v>
      </c>
      <c r="U326" s="1">
        <v>3</v>
      </c>
      <c r="V326" s="1">
        <v>2</v>
      </c>
    </row>
    <row r="327" spans="17:22" x14ac:dyDescent="0.25">
      <c r="Q327" s="166">
        <v>13</v>
      </c>
      <c r="R327" s="176">
        <v>2</v>
      </c>
      <c r="S327" s="166">
        <v>4</v>
      </c>
      <c r="T327" s="166">
        <v>5</v>
      </c>
      <c r="U327" s="1">
        <v>3</v>
      </c>
      <c r="V327" s="1">
        <v>2</v>
      </c>
    </row>
    <row r="328" spans="17:22" x14ac:dyDescent="0.25">
      <c r="Q328" s="166">
        <v>12</v>
      </c>
      <c r="R328" s="176">
        <v>0</v>
      </c>
      <c r="S328" s="166">
        <v>4</v>
      </c>
      <c r="T328" s="166">
        <v>6</v>
      </c>
      <c r="U328" s="1">
        <v>4</v>
      </c>
      <c r="V328" s="1">
        <v>2</v>
      </c>
    </row>
    <row r="329" spans="17:22" x14ac:dyDescent="0.25">
      <c r="Q329" s="166">
        <v>13</v>
      </c>
      <c r="R329" s="176">
        <v>1</v>
      </c>
      <c r="S329" s="166">
        <v>4</v>
      </c>
      <c r="T329" s="166">
        <v>6</v>
      </c>
      <c r="U329" s="1">
        <v>3</v>
      </c>
      <c r="V329" s="1">
        <v>2</v>
      </c>
    </row>
    <row r="330" spans="17:22" x14ac:dyDescent="0.25">
      <c r="Q330" s="166">
        <v>11</v>
      </c>
      <c r="R330" s="176">
        <v>1</v>
      </c>
      <c r="S330" s="166">
        <v>3</v>
      </c>
      <c r="T330" s="166">
        <v>5</v>
      </c>
      <c r="U330" s="1">
        <v>4</v>
      </c>
      <c r="V330" s="1">
        <v>2</v>
      </c>
    </row>
    <row r="331" spans="17:22" x14ac:dyDescent="0.25">
      <c r="Q331" s="166">
        <v>13</v>
      </c>
      <c r="R331" s="176">
        <v>0</v>
      </c>
      <c r="S331" s="166">
        <v>4</v>
      </c>
      <c r="T331" s="166">
        <v>5</v>
      </c>
      <c r="U331" s="1">
        <v>3</v>
      </c>
      <c r="V331" s="1">
        <v>2</v>
      </c>
    </row>
    <row r="332" spans="17:22" x14ac:dyDescent="0.25">
      <c r="Q332" s="166">
        <v>13</v>
      </c>
      <c r="R332" s="176">
        <v>2</v>
      </c>
      <c r="S332" s="166">
        <v>3</v>
      </c>
      <c r="T332" s="166">
        <v>5</v>
      </c>
      <c r="U332" s="1">
        <v>3</v>
      </c>
      <c r="V332" s="1">
        <v>1</v>
      </c>
    </row>
    <row r="333" spans="17:22" x14ac:dyDescent="0.25">
      <c r="Q333" s="166">
        <v>12</v>
      </c>
      <c r="R333" s="176">
        <v>0</v>
      </c>
      <c r="S333" s="166">
        <v>4</v>
      </c>
      <c r="T333" s="166">
        <v>5</v>
      </c>
      <c r="U333" s="1">
        <v>4</v>
      </c>
      <c r="V333" s="1">
        <v>2</v>
      </c>
    </row>
    <row r="334" spans="17:22" x14ac:dyDescent="0.25">
      <c r="Q334" s="166">
        <v>13</v>
      </c>
      <c r="R334" s="176">
        <v>1</v>
      </c>
      <c r="S334" s="166">
        <v>4</v>
      </c>
      <c r="T334" s="166">
        <v>5</v>
      </c>
      <c r="U334" s="1">
        <v>3</v>
      </c>
      <c r="V334" s="1">
        <v>2</v>
      </c>
    </row>
    <row r="335" spans="17:22" x14ac:dyDescent="0.25">
      <c r="Q335" s="166">
        <v>12</v>
      </c>
      <c r="R335" s="176">
        <v>2</v>
      </c>
      <c r="S335" s="166">
        <v>4</v>
      </c>
      <c r="T335" s="166">
        <v>5</v>
      </c>
      <c r="U335" s="1">
        <v>4</v>
      </c>
      <c r="V335" s="1">
        <v>1</v>
      </c>
    </row>
    <row r="336" spans="17:22" x14ac:dyDescent="0.25">
      <c r="Q336" s="166">
        <v>13</v>
      </c>
      <c r="R336" s="176">
        <v>1</v>
      </c>
      <c r="S336" s="166">
        <v>4</v>
      </c>
      <c r="T336" s="166">
        <v>5</v>
      </c>
      <c r="U336" s="1">
        <v>4</v>
      </c>
      <c r="V336" s="1">
        <v>2</v>
      </c>
    </row>
    <row r="337" spans="17:22" x14ac:dyDescent="0.25">
      <c r="Q337" s="166">
        <v>11</v>
      </c>
      <c r="R337" s="176">
        <v>1</v>
      </c>
      <c r="S337" s="166">
        <v>4</v>
      </c>
      <c r="T337" s="166">
        <v>6</v>
      </c>
      <c r="U337" s="1">
        <v>4</v>
      </c>
      <c r="V337" s="1">
        <v>2</v>
      </c>
    </row>
    <row r="338" spans="17:22" x14ac:dyDescent="0.25">
      <c r="Q338" s="166">
        <v>13</v>
      </c>
      <c r="R338" s="176">
        <v>0</v>
      </c>
      <c r="S338" s="166">
        <v>4</v>
      </c>
      <c r="T338" s="166">
        <v>5</v>
      </c>
      <c r="U338" s="1">
        <v>4</v>
      </c>
      <c r="V338" s="1">
        <v>2</v>
      </c>
    </row>
    <row r="339" spans="17:22" x14ac:dyDescent="0.25">
      <c r="Q339" s="166">
        <v>11</v>
      </c>
      <c r="R339" s="176">
        <v>1</v>
      </c>
      <c r="S339" s="166">
        <v>4</v>
      </c>
      <c r="T339" s="166">
        <v>6</v>
      </c>
      <c r="U339" s="1">
        <v>4</v>
      </c>
      <c r="V339" s="1">
        <v>1</v>
      </c>
    </row>
    <row r="340" spans="17:22" x14ac:dyDescent="0.25">
      <c r="Q340" s="166">
        <v>13</v>
      </c>
      <c r="R340" s="176">
        <v>1</v>
      </c>
      <c r="S340" s="166">
        <v>3</v>
      </c>
      <c r="T340" s="166">
        <v>6</v>
      </c>
      <c r="U340" s="1">
        <v>3</v>
      </c>
      <c r="V340" s="1">
        <v>2</v>
      </c>
    </row>
    <row r="341" spans="17:22" x14ac:dyDescent="0.25">
      <c r="Q341" s="166">
        <v>12</v>
      </c>
      <c r="R341" s="176">
        <v>1</v>
      </c>
      <c r="S341" s="166">
        <v>3</v>
      </c>
      <c r="T341" s="166">
        <v>5</v>
      </c>
      <c r="U341" s="1">
        <v>4</v>
      </c>
      <c r="V341" s="1">
        <v>2</v>
      </c>
    </row>
    <row r="342" spans="17:22" x14ac:dyDescent="0.25">
      <c r="Q342" s="166">
        <v>12</v>
      </c>
      <c r="R342" s="176">
        <v>2</v>
      </c>
      <c r="S342" s="166">
        <v>3</v>
      </c>
      <c r="T342" s="166">
        <v>5</v>
      </c>
      <c r="U342" s="1">
        <v>4</v>
      </c>
      <c r="V342" s="1">
        <v>1</v>
      </c>
    </row>
    <row r="343" spans="17:22" x14ac:dyDescent="0.25">
      <c r="Q343" s="166">
        <v>13</v>
      </c>
      <c r="R343" s="176">
        <v>2</v>
      </c>
      <c r="S343" s="166">
        <v>3</v>
      </c>
      <c r="T343" s="166">
        <v>5</v>
      </c>
      <c r="U343" s="1">
        <v>4</v>
      </c>
      <c r="V343" s="1">
        <v>2</v>
      </c>
    </row>
    <row r="344" spans="17:22" x14ac:dyDescent="0.25">
      <c r="Q344" s="166">
        <v>12</v>
      </c>
      <c r="R344" s="176">
        <v>0</v>
      </c>
      <c r="S344" s="166">
        <v>3</v>
      </c>
      <c r="T344" s="166">
        <v>5</v>
      </c>
      <c r="U344" s="1">
        <v>3</v>
      </c>
      <c r="V344" s="1">
        <v>1</v>
      </c>
    </row>
    <row r="345" spans="17:22" x14ac:dyDescent="0.25">
      <c r="Q345" s="166">
        <v>12</v>
      </c>
      <c r="R345" s="176">
        <v>1</v>
      </c>
      <c r="S345" s="166">
        <v>4</v>
      </c>
      <c r="T345" s="166">
        <v>6</v>
      </c>
      <c r="U345" s="1">
        <v>3</v>
      </c>
      <c r="V345" s="1">
        <v>2</v>
      </c>
    </row>
    <row r="346" spans="17:22" x14ac:dyDescent="0.25">
      <c r="Q346" s="166">
        <v>13</v>
      </c>
      <c r="R346" s="176">
        <v>1</v>
      </c>
      <c r="S346" s="166">
        <v>4</v>
      </c>
      <c r="T346" s="166">
        <v>5</v>
      </c>
      <c r="U346" s="1">
        <v>3</v>
      </c>
      <c r="V346" s="1">
        <v>2</v>
      </c>
    </row>
    <row r="347" spans="17:22" x14ac:dyDescent="0.25">
      <c r="Q347" s="166">
        <v>11</v>
      </c>
      <c r="R347" s="176">
        <v>1</v>
      </c>
      <c r="S347" s="166">
        <v>4</v>
      </c>
      <c r="T347" s="166">
        <v>5</v>
      </c>
      <c r="U347" s="1">
        <v>3</v>
      </c>
      <c r="V347" s="1">
        <v>2</v>
      </c>
    </row>
    <row r="348" spans="17:22" x14ac:dyDescent="0.25">
      <c r="Q348" s="166">
        <v>11</v>
      </c>
      <c r="R348" s="176">
        <v>2</v>
      </c>
      <c r="S348" s="166">
        <v>3</v>
      </c>
      <c r="T348" s="166">
        <v>5</v>
      </c>
      <c r="U348" s="1">
        <v>4</v>
      </c>
      <c r="V348" s="1">
        <v>2</v>
      </c>
    </row>
    <row r="349" spans="17:22" x14ac:dyDescent="0.25">
      <c r="Q349" s="166">
        <v>13</v>
      </c>
      <c r="R349" s="176">
        <v>1</v>
      </c>
      <c r="S349" s="166">
        <v>3</v>
      </c>
      <c r="T349" s="166">
        <v>5</v>
      </c>
      <c r="U349" s="1">
        <v>3</v>
      </c>
      <c r="V349" s="1">
        <v>2</v>
      </c>
    </row>
    <row r="350" spans="17:22" x14ac:dyDescent="0.25">
      <c r="Q350" s="166">
        <v>11</v>
      </c>
      <c r="R350" s="176">
        <v>2</v>
      </c>
      <c r="S350" s="166">
        <v>4</v>
      </c>
      <c r="T350" s="166">
        <v>5</v>
      </c>
      <c r="U350" s="1">
        <v>3</v>
      </c>
      <c r="V350" s="1">
        <v>2</v>
      </c>
    </row>
    <row r="351" spans="17:22" x14ac:dyDescent="0.25">
      <c r="Q351" s="166">
        <v>13</v>
      </c>
      <c r="R351" s="176">
        <v>1</v>
      </c>
      <c r="S351" s="166">
        <v>3</v>
      </c>
      <c r="T351" s="166">
        <v>5</v>
      </c>
      <c r="U351" s="1">
        <v>3</v>
      </c>
      <c r="V351" s="1">
        <v>1</v>
      </c>
    </row>
    <row r="352" spans="17:22" x14ac:dyDescent="0.25">
      <c r="Q352" s="166">
        <v>12</v>
      </c>
      <c r="R352" s="176">
        <v>2</v>
      </c>
      <c r="S352" s="166">
        <v>3</v>
      </c>
      <c r="T352" s="166">
        <v>5</v>
      </c>
      <c r="U352" s="1">
        <v>4</v>
      </c>
      <c r="V352" s="1">
        <v>2</v>
      </c>
    </row>
    <row r="353" spans="17:22" x14ac:dyDescent="0.25">
      <c r="Q353" s="166">
        <v>13</v>
      </c>
      <c r="R353" s="176">
        <v>2</v>
      </c>
      <c r="S353" s="166">
        <v>3</v>
      </c>
      <c r="T353" s="166">
        <v>5</v>
      </c>
      <c r="U353" s="1">
        <v>3</v>
      </c>
      <c r="V353" s="1">
        <v>1</v>
      </c>
    </row>
    <row r="354" spans="17:22" x14ac:dyDescent="0.25">
      <c r="Q354" s="166">
        <v>12</v>
      </c>
      <c r="R354" s="176">
        <v>2</v>
      </c>
      <c r="S354" s="166">
        <v>4</v>
      </c>
      <c r="T354" s="166">
        <v>5</v>
      </c>
      <c r="U354" s="1">
        <v>4</v>
      </c>
      <c r="V354" s="1">
        <v>1</v>
      </c>
    </row>
    <row r="355" spans="17:22" x14ac:dyDescent="0.25">
      <c r="Q355" s="166">
        <v>13</v>
      </c>
      <c r="R355" s="176">
        <v>0</v>
      </c>
      <c r="S355" s="166">
        <v>3</v>
      </c>
      <c r="T355" s="166">
        <v>5</v>
      </c>
      <c r="U355" s="1">
        <v>3</v>
      </c>
      <c r="V355" s="1">
        <v>2</v>
      </c>
    </row>
    <row r="356" spans="17:22" x14ac:dyDescent="0.25">
      <c r="Q356" s="166">
        <v>13</v>
      </c>
      <c r="R356" s="176">
        <v>2</v>
      </c>
      <c r="S356" s="166">
        <v>3</v>
      </c>
      <c r="T356" s="166">
        <v>5</v>
      </c>
      <c r="U356" s="1">
        <v>4</v>
      </c>
      <c r="V356" s="1">
        <v>2</v>
      </c>
    </row>
    <row r="357" spans="17:22" x14ac:dyDescent="0.25">
      <c r="Q357" s="166">
        <v>12</v>
      </c>
      <c r="R357" s="176">
        <v>0</v>
      </c>
      <c r="S357" s="166">
        <v>4</v>
      </c>
      <c r="T357" s="166">
        <v>5</v>
      </c>
      <c r="U357" s="1">
        <v>3</v>
      </c>
      <c r="V357" s="1">
        <v>2</v>
      </c>
    </row>
    <row r="358" spans="17:22" x14ac:dyDescent="0.25">
      <c r="Q358" s="166">
        <v>13</v>
      </c>
      <c r="R358" s="176">
        <v>0</v>
      </c>
      <c r="S358" s="166">
        <v>4</v>
      </c>
      <c r="T358" s="166">
        <v>6</v>
      </c>
      <c r="U358" s="1">
        <v>4</v>
      </c>
      <c r="V358" s="1">
        <v>1</v>
      </c>
    </row>
    <row r="359" spans="17:22" x14ac:dyDescent="0.25">
      <c r="Q359" s="166">
        <v>11</v>
      </c>
      <c r="R359" s="176">
        <v>1</v>
      </c>
      <c r="S359" s="166">
        <v>3</v>
      </c>
      <c r="T359" s="166">
        <v>5</v>
      </c>
      <c r="U359" s="1">
        <v>4</v>
      </c>
      <c r="V359" s="1">
        <v>2</v>
      </c>
    </row>
    <row r="360" spans="17:22" x14ac:dyDescent="0.25">
      <c r="Q360" s="166">
        <v>11</v>
      </c>
      <c r="R360" s="176">
        <v>0</v>
      </c>
      <c r="S360" s="166">
        <v>3</v>
      </c>
      <c r="T360" s="166">
        <v>5</v>
      </c>
      <c r="U360" s="1">
        <v>3</v>
      </c>
      <c r="V360" s="1">
        <v>2</v>
      </c>
    </row>
    <row r="361" spans="17:22" x14ac:dyDescent="0.25">
      <c r="Q361" s="166">
        <v>12</v>
      </c>
      <c r="R361" s="176">
        <v>1</v>
      </c>
      <c r="S361" s="166">
        <v>4</v>
      </c>
      <c r="T361" s="166">
        <v>5</v>
      </c>
      <c r="U361" s="1">
        <v>3</v>
      </c>
      <c r="V361" s="1">
        <v>1</v>
      </c>
    </row>
    <row r="362" spans="17:22" x14ac:dyDescent="0.25">
      <c r="Q362" s="166">
        <v>12</v>
      </c>
      <c r="R362" s="176">
        <v>1</v>
      </c>
      <c r="S362" s="166">
        <v>3</v>
      </c>
      <c r="T362" s="166">
        <v>5</v>
      </c>
      <c r="U362" s="1">
        <v>2</v>
      </c>
      <c r="V362" s="1">
        <v>2</v>
      </c>
    </row>
    <row r="363" spans="17:22" x14ac:dyDescent="0.25">
      <c r="Q363" s="166">
        <v>11</v>
      </c>
      <c r="R363" s="176">
        <v>1</v>
      </c>
      <c r="S363" s="166">
        <v>4</v>
      </c>
      <c r="T363" s="166">
        <v>5</v>
      </c>
      <c r="U363" s="1">
        <v>4</v>
      </c>
      <c r="V363" s="1">
        <v>2</v>
      </c>
    </row>
    <row r="364" spans="17:22" x14ac:dyDescent="0.25">
      <c r="Q364" s="166">
        <v>11</v>
      </c>
      <c r="R364" s="176">
        <v>1</v>
      </c>
      <c r="S364" s="166">
        <v>3</v>
      </c>
      <c r="T364" s="166">
        <v>5</v>
      </c>
      <c r="U364" s="1">
        <v>3</v>
      </c>
      <c r="V364" s="1">
        <v>2</v>
      </c>
    </row>
    <row r="365" spans="17:22" x14ac:dyDescent="0.25">
      <c r="Q365" s="166">
        <v>12</v>
      </c>
      <c r="R365" s="176">
        <v>1</v>
      </c>
      <c r="S365" s="166">
        <v>3</v>
      </c>
      <c r="T365" s="166">
        <v>5</v>
      </c>
      <c r="U365" s="1">
        <v>3</v>
      </c>
      <c r="V365" s="1">
        <v>2</v>
      </c>
    </row>
    <row r="366" spans="17:22" x14ac:dyDescent="0.25">
      <c r="Q366" s="166">
        <v>12</v>
      </c>
      <c r="R366" s="176">
        <v>1</v>
      </c>
      <c r="S366" s="166">
        <v>4</v>
      </c>
      <c r="T366" s="166">
        <v>5</v>
      </c>
      <c r="U366" s="1">
        <v>3</v>
      </c>
      <c r="V366" s="1">
        <v>2</v>
      </c>
    </row>
    <row r="367" spans="17:22" x14ac:dyDescent="0.25">
      <c r="Q367" s="166">
        <v>12</v>
      </c>
      <c r="R367" s="176">
        <v>1</v>
      </c>
      <c r="S367" s="166">
        <v>3</v>
      </c>
      <c r="T367" s="166">
        <v>5</v>
      </c>
      <c r="U367" s="1">
        <v>3</v>
      </c>
      <c r="V367" s="1">
        <v>1</v>
      </c>
    </row>
    <row r="368" spans="17:22" x14ac:dyDescent="0.25">
      <c r="Q368" s="166">
        <v>12</v>
      </c>
      <c r="R368" s="176">
        <v>1</v>
      </c>
      <c r="S368" s="166">
        <v>3</v>
      </c>
      <c r="T368" s="166">
        <v>5</v>
      </c>
      <c r="U368" s="1">
        <v>3</v>
      </c>
      <c r="V368" s="1">
        <v>2</v>
      </c>
    </row>
    <row r="369" spans="17:22" x14ac:dyDescent="0.25">
      <c r="Q369" s="166">
        <v>12</v>
      </c>
      <c r="R369" s="176">
        <v>0</v>
      </c>
      <c r="S369" s="166">
        <v>3</v>
      </c>
      <c r="T369" s="166">
        <v>5</v>
      </c>
      <c r="U369" s="1">
        <v>4</v>
      </c>
      <c r="V369" s="1">
        <v>1</v>
      </c>
    </row>
    <row r="370" spans="17:22" x14ac:dyDescent="0.25">
      <c r="Q370" s="166">
        <v>13</v>
      </c>
      <c r="R370" s="176">
        <v>2</v>
      </c>
      <c r="S370" s="166">
        <v>4</v>
      </c>
      <c r="T370" s="166">
        <v>5</v>
      </c>
      <c r="U370" s="1">
        <v>3</v>
      </c>
      <c r="V370" s="1">
        <v>2</v>
      </c>
    </row>
    <row r="371" spans="17:22" x14ac:dyDescent="0.25">
      <c r="Q371" s="166">
        <v>12</v>
      </c>
      <c r="R371" s="176">
        <v>1</v>
      </c>
      <c r="S371" s="166">
        <v>3</v>
      </c>
      <c r="T371" s="166">
        <v>5</v>
      </c>
      <c r="U371" s="1">
        <v>3</v>
      </c>
      <c r="V371" s="1">
        <v>2</v>
      </c>
    </row>
    <row r="372" spans="17:22" x14ac:dyDescent="0.25">
      <c r="Q372" s="166">
        <v>11</v>
      </c>
      <c r="R372" s="176">
        <v>1</v>
      </c>
      <c r="S372" s="166">
        <v>3</v>
      </c>
      <c r="T372" s="166">
        <v>5</v>
      </c>
      <c r="U372" s="1">
        <v>3</v>
      </c>
      <c r="V372" s="1">
        <v>2</v>
      </c>
    </row>
    <row r="373" spans="17:22" x14ac:dyDescent="0.25">
      <c r="Q373" s="166">
        <v>13</v>
      </c>
      <c r="R373" s="176">
        <v>2</v>
      </c>
      <c r="S373" s="166">
        <v>4</v>
      </c>
      <c r="T373" s="166">
        <v>5</v>
      </c>
      <c r="U373" s="1">
        <v>3</v>
      </c>
      <c r="V373" s="1">
        <v>2</v>
      </c>
    </row>
    <row r="374" spans="17:22" x14ac:dyDescent="0.25">
      <c r="Q374" s="166">
        <v>12</v>
      </c>
      <c r="R374" s="176">
        <v>0</v>
      </c>
      <c r="S374" s="166">
        <v>4</v>
      </c>
      <c r="T374" s="166">
        <v>6</v>
      </c>
      <c r="U374" s="1">
        <v>4</v>
      </c>
      <c r="V374" s="1">
        <v>1</v>
      </c>
    </row>
    <row r="375" spans="17:22" x14ac:dyDescent="0.25">
      <c r="Q375" s="166">
        <v>12</v>
      </c>
      <c r="R375" s="176">
        <v>2</v>
      </c>
      <c r="S375" s="166">
        <v>3</v>
      </c>
      <c r="T375" s="166">
        <v>6</v>
      </c>
      <c r="U375" s="1">
        <v>4</v>
      </c>
      <c r="V375" s="1">
        <v>2</v>
      </c>
    </row>
    <row r="376" spans="17:22" x14ac:dyDescent="0.25">
      <c r="Q376" s="166">
        <v>12</v>
      </c>
      <c r="R376" s="176">
        <v>1</v>
      </c>
      <c r="S376" s="166">
        <v>3</v>
      </c>
      <c r="T376" s="166">
        <v>5</v>
      </c>
      <c r="U376" s="1">
        <v>4</v>
      </c>
      <c r="V376" s="1">
        <v>2</v>
      </c>
    </row>
    <row r="377" spans="17:22" x14ac:dyDescent="0.25">
      <c r="Q377" s="166">
        <v>13</v>
      </c>
      <c r="R377" s="176">
        <v>1</v>
      </c>
      <c r="S377" s="166">
        <v>4</v>
      </c>
      <c r="T377" s="166">
        <v>5</v>
      </c>
      <c r="U377" s="1">
        <v>4</v>
      </c>
      <c r="V377" s="1">
        <v>2</v>
      </c>
    </row>
    <row r="378" spans="17:22" x14ac:dyDescent="0.25">
      <c r="Q378" s="166">
        <v>12</v>
      </c>
      <c r="R378" s="176">
        <v>2</v>
      </c>
      <c r="S378" s="166">
        <v>4</v>
      </c>
      <c r="T378" s="166">
        <v>5</v>
      </c>
      <c r="U378" s="1">
        <v>3</v>
      </c>
      <c r="V378" s="1">
        <v>2</v>
      </c>
    </row>
    <row r="379" spans="17:22" x14ac:dyDescent="0.25">
      <c r="Q379" s="166">
        <v>12</v>
      </c>
      <c r="R379" s="176">
        <v>2</v>
      </c>
      <c r="S379" s="166">
        <v>4</v>
      </c>
      <c r="T379" s="166">
        <v>5</v>
      </c>
      <c r="U379" s="1">
        <v>4</v>
      </c>
      <c r="V379" s="1">
        <v>2</v>
      </c>
    </row>
    <row r="380" spans="17:22" x14ac:dyDescent="0.25">
      <c r="Q380" s="166">
        <v>12</v>
      </c>
      <c r="R380" s="176">
        <v>1</v>
      </c>
      <c r="S380" s="166">
        <v>4</v>
      </c>
      <c r="T380" s="166">
        <v>5</v>
      </c>
      <c r="U380" s="1">
        <v>3</v>
      </c>
      <c r="V380" s="1">
        <v>2</v>
      </c>
    </row>
    <row r="381" spans="17:22" x14ac:dyDescent="0.25">
      <c r="Q381" s="166">
        <v>11</v>
      </c>
      <c r="R381" s="176">
        <v>1</v>
      </c>
      <c r="S381" s="166">
        <v>3</v>
      </c>
      <c r="T381" s="166">
        <v>5</v>
      </c>
      <c r="U381" s="1">
        <v>4</v>
      </c>
      <c r="V381" s="1">
        <v>2</v>
      </c>
    </row>
    <row r="382" spans="17:22" x14ac:dyDescent="0.25">
      <c r="Q382" s="166">
        <v>11</v>
      </c>
      <c r="R382" s="176">
        <v>1</v>
      </c>
      <c r="S382" s="166">
        <v>3</v>
      </c>
      <c r="T382" s="166">
        <v>5</v>
      </c>
      <c r="U382" s="1">
        <v>3</v>
      </c>
      <c r="V382" s="1">
        <v>2</v>
      </c>
    </row>
    <row r="383" spans="17:22" x14ac:dyDescent="0.25">
      <c r="Q383" s="166">
        <v>11</v>
      </c>
      <c r="R383" s="176">
        <v>1</v>
      </c>
      <c r="S383" s="166">
        <v>4</v>
      </c>
      <c r="T383" s="166">
        <v>5</v>
      </c>
      <c r="U383" s="1">
        <v>4</v>
      </c>
      <c r="V383" s="1">
        <v>1</v>
      </c>
    </row>
    <row r="384" spans="17:22" x14ac:dyDescent="0.25">
      <c r="Q384" s="166">
        <v>11</v>
      </c>
      <c r="R384" s="176">
        <v>1</v>
      </c>
      <c r="S384" s="166">
        <v>4</v>
      </c>
      <c r="T384" s="166">
        <v>5</v>
      </c>
      <c r="U384" s="1">
        <v>3</v>
      </c>
      <c r="V384" s="1">
        <v>2</v>
      </c>
    </row>
    <row r="385" spans="17:22" x14ac:dyDescent="0.25">
      <c r="Q385" s="166">
        <v>11</v>
      </c>
      <c r="R385" s="176">
        <v>0</v>
      </c>
      <c r="S385" s="166">
        <v>4</v>
      </c>
      <c r="T385" s="166">
        <v>6</v>
      </c>
      <c r="U385" s="1">
        <v>4</v>
      </c>
      <c r="V385" s="1">
        <v>1</v>
      </c>
    </row>
    <row r="386" spans="17:22" x14ac:dyDescent="0.25">
      <c r="Q386" s="166">
        <v>12</v>
      </c>
      <c r="R386" s="176">
        <v>1</v>
      </c>
      <c r="S386" s="166">
        <v>3</v>
      </c>
      <c r="T386" s="166">
        <v>5</v>
      </c>
      <c r="U386" s="1">
        <v>4</v>
      </c>
      <c r="V386" s="1">
        <v>2</v>
      </c>
    </row>
    <row r="387" spans="17:22" x14ac:dyDescent="0.25">
      <c r="Q387" s="166">
        <v>12</v>
      </c>
      <c r="R387" s="176">
        <v>1</v>
      </c>
      <c r="S387" s="166">
        <v>4</v>
      </c>
      <c r="T387" s="166">
        <v>5</v>
      </c>
      <c r="U387" s="1">
        <v>3</v>
      </c>
      <c r="V387" s="1">
        <v>1</v>
      </c>
    </row>
    <row r="388" spans="17:22" x14ac:dyDescent="0.25">
      <c r="Q388" s="166">
        <v>11</v>
      </c>
      <c r="R388" s="176">
        <v>1</v>
      </c>
      <c r="S388" s="166">
        <v>3</v>
      </c>
      <c r="T388" s="166">
        <v>5</v>
      </c>
      <c r="U388" s="1">
        <v>3</v>
      </c>
      <c r="V388" s="1">
        <v>1</v>
      </c>
    </row>
    <row r="389" spans="17:22" x14ac:dyDescent="0.25">
      <c r="Q389" s="166">
        <v>12</v>
      </c>
      <c r="R389" s="176">
        <v>1</v>
      </c>
      <c r="S389" s="166">
        <v>3</v>
      </c>
      <c r="T389" s="166">
        <v>5</v>
      </c>
      <c r="U389" s="1">
        <v>3</v>
      </c>
      <c r="V389" s="1">
        <v>2</v>
      </c>
    </row>
    <row r="390" spans="17:22" x14ac:dyDescent="0.25">
      <c r="Q390" s="166">
        <v>13</v>
      </c>
      <c r="R390" s="176">
        <v>1</v>
      </c>
      <c r="S390" s="166">
        <v>3</v>
      </c>
      <c r="T390" s="166">
        <v>5</v>
      </c>
      <c r="U390" s="1">
        <v>3</v>
      </c>
      <c r="V390" s="1">
        <v>2</v>
      </c>
    </row>
    <row r="391" spans="17:22" x14ac:dyDescent="0.25">
      <c r="Q391" s="166">
        <v>11</v>
      </c>
      <c r="R391" s="176">
        <v>1</v>
      </c>
      <c r="S391" s="166">
        <v>4</v>
      </c>
      <c r="T391" s="166">
        <v>5</v>
      </c>
      <c r="U391" s="1">
        <v>4</v>
      </c>
      <c r="V391" s="1">
        <v>2</v>
      </c>
    </row>
    <row r="392" spans="17:22" x14ac:dyDescent="0.25">
      <c r="Q392" s="166">
        <v>13</v>
      </c>
      <c r="R392" s="176">
        <v>2</v>
      </c>
      <c r="S392" s="166">
        <v>4</v>
      </c>
      <c r="T392" s="166">
        <v>5</v>
      </c>
      <c r="U392" s="1">
        <v>3</v>
      </c>
      <c r="V392" s="1">
        <v>2</v>
      </c>
    </row>
    <row r="393" spans="17:22" x14ac:dyDescent="0.25">
      <c r="Q393" s="166">
        <v>12</v>
      </c>
      <c r="R393" s="176">
        <v>2</v>
      </c>
      <c r="S393" s="166">
        <v>3</v>
      </c>
      <c r="T393" s="166">
        <v>5</v>
      </c>
      <c r="U393" s="1">
        <v>4</v>
      </c>
      <c r="V393" s="1">
        <v>2</v>
      </c>
    </row>
    <row r="394" spans="17:22" x14ac:dyDescent="0.25">
      <c r="Q394" s="166">
        <v>13</v>
      </c>
      <c r="R394" s="176">
        <v>1</v>
      </c>
      <c r="S394" s="166">
        <v>4</v>
      </c>
      <c r="T394" s="166">
        <v>6</v>
      </c>
      <c r="U394" s="1">
        <v>3</v>
      </c>
      <c r="V394" s="1">
        <v>2</v>
      </c>
    </row>
    <row r="395" spans="17:22" x14ac:dyDescent="0.25">
      <c r="Q395" s="166">
        <v>12</v>
      </c>
      <c r="R395" s="176">
        <v>1</v>
      </c>
      <c r="S395" s="166">
        <v>4</v>
      </c>
      <c r="T395" s="166">
        <v>5</v>
      </c>
      <c r="U395" s="1">
        <v>4</v>
      </c>
      <c r="V395" s="1">
        <v>1</v>
      </c>
    </row>
    <row r="396" spans="17:22" x14ac:dyDescent="0.25">
      <c r="Q396" s="166">
        <v>12</v>
      </c>
      <c r="R396" s="176">
        <v>0</v>
      </c>
      <c r="S396" s="166">
        <v>3</v>
      </c>
      <c r="T396" s="166">
        <v>5</v>
      </c>
      <c r="U396" s="1">
        <v>3</v>
      </c>
      <c r="V396" s="1">
        <v>2</v>
      </c>
    </row>
    <row r="397" spans="17:22" x14ac:dyDescent="0.25">
      <c r="Q397" s="166">
        <v>11</v>
      </c>
      <c r="R397" s="176">
        <v>0</v>
      </c>
      <c r="S397" s="166">
        <v>3</v>
      </c>
      <c r="T397" s="166">
        <v>5</v>
      </c>
      <c r="U397" s="1">
        <v>4</v>
      </c>
      <c r="V397" s="1">
        <v>2</v>
      </c>
    </row>
    <row r="398" spans="17:22" x14ac:dyDescent="0.25">
      <c r="Q398" s="166">
        <v>12</v>
      </c>
      <c r="R398" s="176">
        <v>0</v>
      </c>
      <c r="S398" s="166">
        <v>3</v>
      </c>
      <c r="T398" s="166">
        <v>6</v>
      </c>
      <c r="U398" s="1">
        <v>4</v>
      </c>
      <c r="V398" s="1">
        <v>2</v>
      </c>
    </row>
    <row r="399" spans="17:22" x14ac:dyDescent="0.25">
      <c r="Q399" s="166">
        <v>13</v>
      </c>
      <c r="R399" s="176">
        <v>1</v>
      </c>
      <c r="S399" s="166">
        <v>4</v>
      </c>
      <c r="T399" s="166">
        <v>5</v>
      </c>
      <c r="U399" s="1">
        <v>3</v>
      </c>
      <c r="V399" s="1">
        <v>2</v>
      </c>
    </row>
    <row r="400" spans="17:22" x14ac:dyDescent="0.25">
      <c r="Q400" s="166">
        <v>12</v>
      </c>
      <c r="R400" s="176">
        <v>1</v>
      </c>
      <c r="S400" s="166">
        <v>3</v>
      </c>
      <c r="T400" s="166">
        <v>5</v>
      </c>
      <c r="U400" s="1">
        <v>3</v>
      </c>
      <c r="V400" s="1">
        <v>2</v>
      </c>
    </row>
    <row r="401" spans="17:22" x14ac:dyDescent="0.25">
      <c r="Q401" s="166">
        <v>12</v>
      </c>
      <c r="R401" s="176">
        <v>2</v>
      </c>
      <c r="S401" s="166">
        <v>3</v>
      </c>
      <c r="T401" s="166">
        <v>5</v>
      </c>
      <c r="U401" s="1">
        <v>4</v>
      </c>
      <c r="V401" s="1">
        <v>1</v>
      </c>
    </row>
    <row r="402" spans="17:22" x14ac:dyDescent="0.25">
      <c r="Q402" s="166">
        <v>12</v>
      </c>
      <c r="R402" s="176">
        <v>0</v>
      </c>
      <c r="S402" s="166">
        <v>3</v>
      </c>
      <c r="T402" s="166">
        <v>6</v>
      </c>
      <c r="U402" s="1">
        <v>4</v>
      </c>
      <c r="V402" s="1">
        <v>2</v>
      </c>
    </row>
    <row r="403" spans="17:22" x14ac:dyDescent="0.25">
      <c r="Q403" s="166">
        <v>12</v>
      </c>
      <c r="R403" s="176">
        <v>1</v>
      </c>
      <c r="S403" s="166">
        <v>3</v>
      </c>
      <c r="T403" s="166">
        <v>5</v>
      </c>
      <c r="U403" s="1">
        <v>4</v>
      </c>
      <c r="V403" s="1">
        <v>2</v>
      </c>
    </row>
    <row r="404" spans="17:22" x14ac:dyDescent="0.25">
      <c r="Q404" s="166">
        <v>11</v>
      </c>
      <c r="R404" s="176">
        <v>2</v>
      </c>
      <c r="S404" s="166">
        <v>4</v>
      </c>
      <c r="T404" s="166">
        <v>5</v>
      </c>
      <c r="U404" s="1">
        <v>3</v>
      </c>
      <c r="V404" s="1">
        <v>2</v>
      </c>
    </row>
    <row r="405" spans="17:22" x14ac:dyDescent="0.25">
      <c r="Q405" s="166">
        <v>12</v>
      </c>
      <c r="R405" s="176">
        <v>2</v>
      </c>
      <c r="S405" s="166">
        <v>4</v>
      </c>
      <c r="T405" s="166">
        <v>5</v>
      </c>
      <c r="U405" s="1">
        <v>3</v>
      </c>
      <c r="V405" s="1">
        <v>2</v>
      </c>
    </row>
    <row r="406" spans="17:22" x14ac:dyDescent="0.25">
      <c r="Q406" s="166">
        <v>13</v>
      </c>
      <c r="R406" s="176">
        <v>0</v>
      </c>
      <c r="S406" s="166">
        <v>3</v>
      </c>
      <c r="T406" s="166">
        <v>5</v>
      </c>
      <c r="U406" s="1">
        <v>4</v>
      </c>
      <c r="V406" s="1">
        <v>2</v>
      </c>
    </row>
    <row r="407" spans="17:22" x14ac:dyDescent="0.25">
      <c r="Q407" s="166">
        <v>12</v>
      </c>
      <c r="R407" s="176">
        <v>1</v>
      </c>
      <c r="S407" s="166">
        <v>4</v>
      </c>
      <c r="T407" s="166">
        <v>5</v>
      </c>
      <c r="U407" s="1">
        <v>4</v>
      </c>
      <c r="V407" s="1">
        <v>2</v>
      </c>
    </row>
    <row r="408" spans="17:22" x14ac:dyDescent="0.25">
      <c r="Q408" s="166">
        <v>13</v>
      </c>
      <c r="R408" s="176">
        <v>1</v>
      </c>
      <c r="S408" s="166">
        <v>4</v>
      </c>
      <c r="T408" s="166">
        <v>5</v>
      </c>
      <c r="U408" s="1">
        <v>4</v>
      </c>
      <c r="V408" s="1">
        <v>2</v>
      </c>
    </row>
    <row r="409" spans="17:22" x14ac:dyDescent="0.25">
      <c r="Q409" s="166">
        <v>11</v>
      </c>
      <c r="R409" s="176">
        <v>2</v>
      </c>
      <c r="S409" s="166">
        <v>4</v>
      </c>
      <c r="T409" s="166">
        <v>5</v>
      </c>
      <c r="U409" s="1">
        <v>3</v>
      </c>
      <c r="V409" s="1">
        <v>1</v>
      </c>
    </row>
    <row r="410" spans="17:22" x14ac:dyDescent="0.25">
      <c r="Q410" s="166">
        <v>13</v>
      </c>
      <c r="R410" s="176">
        <v>1</v>
      </c>
      <c r="S410" s="166">
        <v>4</v>
      </c>
      <c r="T410" s="166">
        <v>5</v>
      </c>
      <c r="U410" s="1">
        <v>3</v>
      </c>
      <c r="V410" s="1">
        <v>1</v>
      </c>
    </row>
    <row r="411" spans="17:22" x14ac:dyDescent="0.25">
      <c r="Q411" s="166">
        <v>12</v>
      </c>
      <c r="R411" s="176">
        <v>1</v>
      </c>
      <c r="S411" s="166">
        <v>3</v>
      </c>
      <c r="T411" s="166">
        <v>5</v>
      </c>
      <c r="U411" s="1">
        <v>3</v>
      </c>
      <c r="V411" s="1">
        <v>2</v>
      </c>
    </row>
    <row r="412" spans="17:22" x14ac:dyDescent="0.25">
      <c r="Q412" s="166">
        <v>12</v>
      </c>
      <c r="R412" s="176">
        <v>0</v>
      </c>
      <c r="S412" s="166">
        <v>3</v>
      </c>
      <c r="T412" s="166">
        <v>5</v>
      </c>
      <c r="U412" s="1">
        <v>4</v>
      </c>
      <c r="V412" s="1">
        <v>2</v>
      </c>
    </row>
    <row r="413" spans="17:22" x14ac:dyDescent="0.25">
      <c r="Q413" s="166">
        <v>13</v>
      </c>
      <c r="R413" s="176">
        <v>1</v>
      </c>
      <c r="S413" s="166">
        <v>3</v>
      </c>
      <c r="T413" s="166">
        <v>5</v>
      </c>
      <c r="U413" s="1">
        <v>4</v>
      </c>
      <c r="V413" s="1">
        <v>1</v>
      </c>
    </row>
    <row r="414" spans="17:22" x14ac:dyDescent="0.25">
      <c r="Q414" s="166">
        <v>13</v>
      </c>
      <c r="R414" s="176">
        <v>1</v>
      </c>
      <c r="S414" s="166">
        <v>4</v>
      </c>
      <c r="T414" s="166">
        <v>5</v>
      </c>
      <c r="U414" s="1">
        <v>4</v>
      </c>
      <c r="V414" s="1">
        <v>1</v>
      </c>
    </row>
    <row r="415" spans="17:22" x14ac:dyDescent="0.25">
      <c r="Q415" s="166">
        <v>13</v>
      </c>
      <c r="R415" s="176">
        <v>1</v>
      </c>
      <c r="S415" s="166">
        <v>4</v>
      </c>
      <c r="T415" s="166">
        <v>5</v>
      </c>
      <c r="U415" s="1">
        <v>3</v>
      </c>
      <c r="V415" s="1">
        <v>2</v>
      </c>
    </row>
    <row r="416" spans="17:22" x14ac:dyDescent="0.25">
      <c r="Q416" s="166">
        <v>12</v>
      </c>
      <c r="R416" s="176">
        <v>0</v>
      </c>
      <c r="S416" s="166">
        <v>3</v>
      </c>
      <c r="T416" s="166">
        <v>5</v>
      </c>
      <c r="U416" s="1">
        <v>3</v>
      </c>
      <c r="V416" s="1">
        <v>1</v>
      </c>
    </row>
    <row r="417" spans="17:22" x14ac:dyDescent="0.25">
      <c r="Q417" s="166">
        <v>12</v>
      </c>
      <c r="R417" s="176">
        <v>1</v>
      </c>
      <c r="S417" s="166">
        <v>3</v>
      </c>
      <c r="T417" s="166">
        <v>6</v>
      </c>
      <c r="U417" s="1">
        <v>3</v>
      </c>
      <c r="V417" s="1">
        <v>2</v>
      </c>
    </row>
    <row r="418" spans="17:22" x14ac:dyDescent="0.25">
      <c r="Q418" s="166">
        <v>13</v>
      </c>
      <c r="R418" s="176">
        <v>2</v>
      </c>
      <c r="S418" s="166">
        <v>4</v>
      </c>
      <c r="T418" s="166">
        <v>5</v>
      </c>
      <c r="U418" s="1">
        <v>3</v>
      </c>
      <c r="V418" s="1">
        <v>2</v>
      </c>
    </row>
    <row r="419" spans="17:22" x14ac:dyDescent="0.25">
      <c r="Q419" s="166">
        <v>13</v>
      </c>
      <c r="R419" s="176">
        <v>2</v>
      </c>
      <c r="S419" s="166">
        <v>3</v>
      </c>
      <c r="T419" s="166">
        <v>5</v>
      </c>
      <c r="U419" s="1">
        <v>3</v>
      </c>
      <c r="V419" s="1">
        <v>2</v>
      </c>
    </row>
    <row r="420" spans="17:22" x14ac:dyDescent="0.25">
      <c r="Q420" s="166">
        <v>13</v>
      </c>
      <c r="R420" s="176">
        <v>1</v>
      </c>
      <c r="S420" s="166">
        <v>3</v>
      </c>
      <c r="T420" s="166">
        <v>5</v>
      </c>
      <c r="U420" s="1">
        <v>4</v>
      </c>
      <c r="V420" s="1">
        <v>2</v>
      </c>
    </row>
    <row r="421" spans="17:22" x14ac:dyDescent="0.25">
      <c r="Q421" s="166">
        <v>13</v>
      </c>
      <c r="R421" s="176">
        <v>1</v>
      </c>
      <c r="S421" s="166">
        <v>4</v>
      </c>
      <c r="T421" s="166">
        <v>6</v>
      </c>
      <c r="U421" s="1">
        <v>4</v>
      </c>
      <c r="V421" s="1">
        <v>2</v>
      </c>
    </row>
    <row r="422" spans="17:22" x14ac:dyDescent="0.25">
      <c r="Q422" s="166">
        <v>12</v>
      </c>
      <c r="R422" s="176">
        <v>2</v>
      </c>
      <c r="S422" s="166">
        <v>4</v>
      </c>
      <c r="T422" s="166">
        <v>5</v>
      </c>
      <c r="U422" s="1">
        <v>4</v>
      </c>
      <c r="V422" s="1">
        <v>1</v>
      </c>
    </row>
    <row r="423" spans="17:22" x14ac:dyDescent="0.25">
      <c r="Q423" s="166">
        <v>12</v>
      </c>
      <c r="R423" s="176">
        <v>1</v>
      </c>
      <c r="S423" s="166">
        <v>4</v>
      </c>
      <c r="T423" s="166">
        <v>6</v>
      </c>
      <c r="U423" s="1">
        <v>4</v>
      </c>
      <c r="V423" s="1">
        <v>2</v>
      </c>
    </row>
    <row r="424" spans="17:22" x14ac:dyDescent="0.25">
      <c r="Q424" s="166">
        <v>12</v>
      </c>
      <c r="R424" s="176">
        <v>1</v>
      </c>
      <c r="S424" s="166">
        <v>3</v>
      </c>
      <c r="T424" s="166">
        <v>6</v>
      </c>
      <c r="U424" s="1">
        <v>4</v>
      </c>
      <c r="V424" s="1">
        <v>1</v>
      </c>
    </row>
    <row r="425" spans="17:22" x14ac:dyDescent="0.25">
      <c r="Q425" s="166">
        <v>12</v>
      </c>
      <c r="R425" s="176">
        <v>0</v>
      </c>
      <c r="S425" s="166">
        <v>3</v>
      </c>
      <c r="T425" s="166">
        <v>6</v>
      </c>
      <c r="U425" s="1">
        <v>4</v>
      </c>
      <c r="V425" s="1">
        <v>1</v>
      </c>
    </row>
    <row r="426" spans="17:22" x14ac:dyDescent="0.25">
      <c r="Q426" s="166">
        <v>12</v>
      </c>
      <c r="R426" s="176">
        <v>1</v>
      </c>
      <c r="S426" s="166">
        <v>4</v>
      </c>
      <c r="T426" s="166">
        <v>5</v>
      </c>
      <c r="U426" s="1">
        <v>3</v>
      </c>
      <c r="V426" s="1">
        <v>1</v>
      </c>
    </row>
    <row r="427" spans="17:22" x14ac:dyDescent="0.25">
      <c r="Q427" s="166">
        <v>11</v>
      </c>
      <c r="R427" s="176">
        <v>1</v>
      </c>
      <c r="S427" s="166">
        <v>3</v>
      </c>
      <c r="T427" s="166">
        <v>5</v>
      </c>
      <c r="U427" s="1">
        <v>4</v>
      </c>
      <c r="V427" s="1">
        <v>2</v>
      </c>
    </row>
    <row r="428" spans="17:22" x14ac:dyDescent="0.25">
      <c r="Q428" s="166">
        <v>12</v>
      </c>
      <c r="R428" s="176">
        <v>1</v>
      </c>
      <c r="S428" s="166">
        <v>4</v>
      </c>
      <c r="T428" s="166">
        <v>5</v>
      </c>
      <c r="U428" s="1">
        <v>3</v>
      </c>
      <c r="V428" s="1">
        <v>1</v>
      </c>
    </row>
    <row r="429" spans="17:22" x14ac:dyDescent="0.25">
      <c r="Q429" s="166">
        <v>13</v>
      </c>
      <c r="R429" s="176">
        <v>1</v>
      </c>
      <c r="S429" s="166">
        <v>3</v>
      </c>
      <c r="T429" s="166">
        <v>5</v>
      </c>
      <c r="U429" s="1">
        <v>4</v>
      </c>
      <c r="V429" s="1">
        <v>1</v>
      </c>
    </row>
    <row r="430" spans="17:22" x14ac:dyDescent="0.25">
      <c r="Q430" s="166">
        <v>12</v>
      </c>
      <c r="R430" s="176">
        <v>0</v>
      </c>
      <c r="S430" s="166">
        <v>3</v>
      </c>
      <c r="T430" s="166">
        <v>5</v>
      </c>
      <c r="U430" s="1">
        <v>3</v>
      </c>
      <c r="V430" s="1">
        <v>2</v>
      </c>
    </row>
    <row r="431" spans="17:22" x14ac:dyDescent="0.25">
      <c r="Q431" s="166">
        <v>13</v>
      </c>
      <c r="R431" s="176">
        <v>2</v>
      </c>
      <c r="S431" s="166">
        <v>3</v>
      </c>
      <c r="T431" s="166">
        <v>5</v>
      </c>
      <c r="U431" s="1">
        <v>3</v>
      </c>
      <c r="V431" s="1">
        <v>2</v>
      </c>
    </row>
    <row r="432" spans="17:22" x14ac:dyDescent="0.25">
      <c r="Q432" s="166">
        <v>13</v>
      </c>
      <c r="R432" s="176">
        <v>1</v>
      </c>
      <c r="S432" s="166">
        <v>4</v>
      </c>
      <c r="T432" s="166">
        <v>5</v>
      </c>
      <c r="U432" s="1">
        <v>4</v>
      </c>
      <c r="V432" s="1">
        <v>2</v>
      </c>
    </row>
    <row r="433" spans="17:22" x14ac:dyDescent="0.25">
      <c r="Q433" s="166">
        <v>12</v>
      </c>
      <c r="R433" s="176">
        <v>2</v>
      </c>
      <c r="S433" s="166">
        <v>4</v>
      </c>
      <c r="T433" s="166">
        <v>5</v>
      </c>
      <c r="U433" s="1">
        <v>3</v>
      </c>
      <c r="V433" s="1">
        <v>1</v>
      </c>
    </row>
    <row r="434" spans="17:22" x14ac:dyDescent="0.25">
      <c r="Q434" s="166">
        <v>13</v>
      </c>
      <c r="R434" s="176">
        <v>1</v>
      </c>
      <c r="S434" s="166">
        <v>3</v>
      </c>
      <c r="T434" s="166">
        <v>5</v>
      </c>
      <c r="U434" s="1">
        <v>4</v>
      </c>
      <c r="V434" s="1">
        <v>2</v>
      </c>
    </row>
    <row r="435" spans="17:22" x14ac:dyDescent="0.25">
      <c r="Q435" s="166">
        <v>11</v>
      </c>
      <c r="R435" s="176">
        <v>1</v>
      </c>
      <c r="S435" s="166">
        <v>3</v>
      </c>
      <c r="T435" s="166">
        <v>5</v>
      </c>
      <c r="U435" s="1">
        <v>4</v>
      </c>
      <c r="V435" s="1">
        <v>2</v>
      </c>
    </row>
    <row r="436" spans="17:22" x14ac:dyDescent="0.25">
      <c r="Q436" s="166">
        <v>13</v>
      </c>
      <c r="R436" s="176">
        <v>0</v>
      </c>
      <c r="S436" s="166">
        <v>3</v>
      </c>
      <c r="T436" s="166">
        <v>5</v>
      </c>
      <c r="U436" s="1">
        <v>3</v>
      </c>
      <c r="V436" s="1">
        <v>2</v>
      </c>
    </row>
    <row r="437" spans="17:22" x14ac:dyDescent="0.25">
      <c r="Q437" s="166">
        <v>13</v>
      </c>
      <c r="R437" s="176">
        <v>2</v>
      </c>
      <c r="S437" s="166">
        <v>3</v>
      </c>
      <c r="T437" s="166">
        <v>5</v>
      </c>
      <c r="U437" s="1">
        <v>4</v>
      </c>
      <c r="V437" s="1">
        <v>2</v>
      </c>
    </row>
    <row r="438" spans="17:22" x14ac:dyDescent="0.25">
      <c r="Q438" s="166">
        <v>12</v>
      </c>
      <c r="R438" s="176">
        <v>1</v>
      </c>
      <c r="S438" s="166">
        <v>3</v>
      </c>
      <c r="T438" s="166">
        <v>6</v>
      </c>
      <c r="U438" s="1">
        <v>4</v>
      </c>
      <c r="V438" s="1">
        <v>2</v>
      </c>
    </row>
    <row r="439" spans="17:22" x14ac:dyDescent="0.25">
      <c r="Q439" s="166">
        <v>12</v>
      </c>
      <c r="R439" s="176">
        <v>0</v>
      </c>
      <c r="S439" s="166">
        <v>3</v>
      </c>
      <c r="T439" s="166">
        <v>5</v>
      </c>
      <c r="U439" s="1">
        <v>3</v>
      </c>
      <c r="V439" s="1">
        <v>2</v>
      </c>
    </row>
    <row r="440" spans="17:22" x14ac:dyDescent="0.25">
      <c r="Q440" s="166">
        <v>13</v>
      </c>
      <c r="R440" s="176">
        <v>1</v>
      </c>
      <c r="S440" s="166">
        <v>3</v>
      </c>
      <c r="T440" s="166">
        <v>6</v>
      </c>
      <c r="U440" s="1">
        <v>4</v>
      </c>
      <c r="V440" s="1">
        <v>2</v>
      </c>
    </row>
    <row r="441" spans="17:22" x14ac:dyDescent="0.25">
      <c r="Q441" s="166">
        <v>12</v>
      </c>
      <c r="R441" s="176">
        <v>2</v>
      </c>
      <c r="S441" s="166">
        <v>4</v>
      </c>
      <c r="T441" s="166">
        <v>5</v>
      </c>
      <c r="U441" s="1">
        <v>4</v>
      </c>
      <c r="V441" s="1">
        <v>1</v>
      </c>
    </row>
    <row r="442" spans="17:22" x14ac:dyDescent="0.25">
      <c r="Q442" s="166">
        <v>11</v>
      </c>
      <c r="R442" s="176">
        <v>2</v>
      </c>
      <c r="S442" s="166">
        <v>3</v>
      </c>
      <c r="T442" s="166">
        <v>5</v>
      </c>
      <c r="U442" s="1">
        <v>3</v>
      </c>
      <c r="V442" s="1">
        <v>2</v>
      </c>
    </row>
    <row r="443" spans="17:22" x14ac:dyDescent="0.25">
      <c r="Q443" s="166">
        <v>12</v>
      </c>
      <c r="R443" s="176">
        <v>2</v>
      </c>
      <c r="S443" s="166">
        <v>3</v>
      </c>
      <c r="T443" s="166">
        <v>5</v>
      </c>
      <c r="U443" s="1">
        <v>4</v>
      </c>
      <c r="V443" s="1">
        <v>2</v>
      </c>
    </row>
    <row r="444" spans="17:22" x14ac:dyDescent="0.25">
      <c r="Q444" s="166">
        <v>13</v>
      </c>
      <c r="R444" s="176">
        <v>0</v>
      </c>
      <c r="S444" s="166">
        <v>3</v>
      </c>
      <c r="T444" s="166">
        <v>5</v>
      </c>
      <c r="U444" s="1">
        <v>3</v>
      </c>
      <c r="V444" s="1">
        <v>2</v>
      </c>
    </row>
    <row r="445" spans="17:22" x14ac:dyDescent="0.25">
      <c r="Q445" s="166">
        <v>13</v>
      </c>
      <c r="R445" s="176">
        <v>0</v>
      </c>
      <c r="S445" s="166">
        <v>3</v>
      </c>
      <c r="T445" s="166">
        <v>5</v>
      </c>
      <c r="U445" s="1">
        <v>4</v>
      </c>
      <c r="V445" s="1">
        <v>2</v>
      </c>
    </row>
    <row r="446" spans="17:22" x14ac:dyDescent="0.25">
      <c r="Q446" s="166">
        <v>12</v>
      </c>
      <c r="R446" s="176">
        <v>0</v>
      </c>
      <c r="S446" s="166">
        <v>4</v>
      </c>
      <c r="T446" s="166">
        <v>5</v>
      </c>
      <c r="U446" s="1">
        <v>4</v>
      </c>
      <c r="V446" s="1">
        <v>2</v>
      </c>
    </row>
    <row r="447" spans="17:22" x14ac:dyDescent="0.25">
      <c r="Q447" s="166">
        <v>12</v>
      </c>
      <c r="R447" s="176">
        <v>1</v>
      </c>
      <c r="S447" s="166">
        <v>4</v>
      </c>
      <c r="T447" s="166">
        <v>5</v>
      </c>
      <c r="U447" s="1">
        <v>4</v>
      </c>
      <c r="V447" s="1">
        <v>2</v>
      </c>
    </row>
    <row r="448" spans="17:22" x14ac:dyDescent="0.25">
      <c r="Q448" s="166">
        <v>12</v>
      </c>
      <c r="R448" s="176">
        <v>1</v>
      </c>
      <c r="S448" s="166">
        <v>3</v>
      </c>
      <c r="T448" s="166">
        <v>5</v>
      </c>
      <c r="U448" s="1">
        <v>3</v>
      </c>
      <c r="V448" s="1">
        <v>1</v>
      </c>
    </row>
    <row r="449" spans="17:22" x14ac:dyDescent="0.25">
      <c r="Q449" s="166">
        <v>11</v>
      </c>
      <c r="R449" s="176">
        <v>2</v>
      </c>
      <c r="S449" s="166">
        <v>3</v>
      </c>
      <c r="T449" s="166">
        <v>5</v>
      </c>
      <c r="U449" s="1">
        <v>3</v>
      </c>
      <c r="V449" s="1">
        <v>2</v>
      </c>
    </row>
    <row r="450" spans="17:22" x14ac:dyDescent="0.25">
      <c r="Q450" s="166">
        <v>12</v>
      </c>
      <c r="R450" s="176">
        <v>2</v>
      </c>
      <c r="S450" s="166">
        <v>3</v>
      </c>
      <c r="T450" s="166">
        <v>6</v>
      </c>
      <c r="U450" s="1">
        <v>3</v>
      </c>
      <c r="V450" s="1">
        <v>2</v>
      </c>
    </row>
    <row r="451" spans="17:22" x14ac:dyDescent="0.25">
      <c r="Q451" s="166">
        <v>12</v>
      </c>
      <c r="R451" s="176">
        <v>2</v>
      </c>
      <c r="S451" s="166">
        <v>4</v>
      </c>
      <c r="T451" s="166">
        <v>5</v>
      </c>
      <c r="U451" s="1">
        <v>3</v>
      </c>
      <c r="V451" s="1">
        <v>2</v>
      </c>
    </row>
    <row r="452" spans="17:22" x14ac:dyDescent="0.25">
      <c r="Q452" s="166">
        <v>12</v>
      </c>
      <c r="R452" s="176">
        <v>1</v>
      </c>
      <c r="S452" s="166">
        <v>3</v>
      </c>
      <c r="T452" s="166">
        <v>5</v>
      </c>
      <c r="U452" s="1">
        <v>3</v>
      </c>
      <c r="V452" s="1">
        <v>2</v>
      </c>
    </row>
    <row r="453" spans="17:22" x14ac:dyDescent="0.25">
      <c r="Q453" s="166">
        <v>12</v>
      </c>
      <c r="R453" s="176">
        <v>2</v>
      </c>
      <c r="S453" s="166">
        <v>3</v>
      </c>
      <c r="T453" s="166">
        <v>5</v>
      </c>
      <c r="U453" s="1">
        <v>4</v>
      </c>
      <c r="V453" s="1">
        <v>2</v>
      </c>
    </row>
    <row r="454" spans="17:22" x14ac:dyDescent="0.25">
      <c r="Q454" s="166">
        <v>13</v>
      </c>
      <c r="R454" s="176">
        <v>1</v>
      </c>
      <c r="S454" s="166">
        <v>3</v>
      </c>
      <c r="T454" s="166">
        <v>5</v>
      </c>
      <c r="U454" s="1">
        <v>4</v>
      </c>
      <c r="V454" s="1">
        <v>2</v>
      </c>
    </row>
    <row r="455" spans="17:22" x14ac:dyDescent="0.25">
      <c r="Q455" s="166">
        <v>12</v>
      </c>
      <c r="R455" s="176">
        <v>1</v>
      </c>
      <c r="S455" s="166">
        <v>4</v>
      </c>
      <c r="T455" s="166">
        <v>5</v>
      </c>
      <c r="U455" s="1">
        <v>3</v>
      </c>
      <c r="V455" s="1">
        <v>2</v>
      </c>
    </row>
    <row r="456" spans="17:22" x14ac:dyDescent="0.25">
      <c r="Q456" s="166">
        <v>11</v>
      </c>
      <c r="R456" s="176">
        <v>2</v>
      </c>
      <c r="S456" s="166">
        <v>4</v>
      </c>
      <c r="T456" s="166">
        <v>5</v>
      </c>
      <c r="U456" s="1">
        <v>4</v>
      </c>
      <c r="V456" s="1">
        <v>2</v>
      </c>
    </row>
    <row r="457" spans="17:22" x14ac:dyDescent="0.25">
      <c r="Q457" s="166">
        <v>13</v>
      </c>
      <c r="R457" s="176">
        <v>1</v>
      </c>
      <c r="S457" s="166">
        <v>3</v>
      </c>
      <c r="T457" s="166">
        <v>5</v>
      </c>
      <c r="U457" s="1">
        <v>3</v>
      </c>
      <c r="V457" s="1">
        <v>2</v>
      </c>
    </row>
    <row r="458" spans="17:22" x14ac:dyDescent="0.25">
      <c r="Q458" s="166">
        <v>12</v>
      </c>
      <c r="R458" s="176">
        <v>0</v>
      </c>
      <c r="S458" s="166">
        <v>3</v>
      </c>
      <c r="T458" s="166">
        <v>6</v>
      </c>
      <c r="U458" s="1">
        <v>3</v>
      </c>
      <c r="V458" s="1">
        <v>2</v>
      </c>
    </row>
    <row r="459" spans="17:22" x14ac:dyDescent="0.25">
      <c r="Q459" s="166">
        <v>11</v>
      </c>
      <c r="R459" s="176">
        <v>1</v>
      </c>
      <c r="S459" s="166">
        <v>3</v>
      </c>
      <c r="T459" s="166">
        <v>5</v>
      </c>
      <c r="U459" s="1">
        <v>4</v>
      </c>
      <c r="V459" s="1">
        <v>2</v>
      </c>
    </row>
    <row r="460" spans="17:22" x14ac:dyDescent="0.25">
      <c r="Q460" s="166">
        <v>11</v>
      </c>
      <c r="R460" s="176">
        <v>1</v>
      </c>
      <c r="S460" s="166">
        <v>4</v>
      </c>
      <c r="T460" s="166">
        <v>6</v>
      </c>
      <c r="U460" s="1">
        <v>4</v>
      </c>
      <c r="V460" s="1">
        <v>2</v>
      </c>
    </row>
    <row r="461" spans="17:22" x14ac:dyDescent="0.25">
      <c r="Q461" s="166">
        <v>12</v>
      </c>
      <c r="R461" s="176">
        <v>1</v>
      </c>
      <c r="S461" s="166">
        <v>4</v>
      </c>
      <c r="T461" s="166">
        <v>6</v>
      </c>
      <c r="U461" s="1">
        <v>4</v>
      </c>
      <c r="V461" s="1">
        <v>2</v>
      </c>
    </row>
    <row r="462" spans="17:22" x14ac:dyDescent="0.25">
      <c r="Q462" s="166">
        <v>12</v>
      </c>
      <c r="R462" s="176">
        <v>2</v>
      </c>
      <c r="S462" s="166">
        <v>3</v>
      </c>
      <c r="T462" s="166">
        <v>5</v>
      </c>
      <c r="U462" s="1">
        <v>4</v>
      </c>
      <c r="V462" s="1">
        <v>2</v>
      </c>
    </row>
    <row r="463" spans="17:22" x14ac:dyDescent="0.25">
      <c r="Q463" s="166">
        <v>12</v>
      </c>
      <c r="R463" s="176">
        <v>2</v>
      </c>
      <c r="S463" s="166">
        <v>3</v>
      </c>
      <c r="T463" s="166">
        <v>5</v>
      </c>
      <c r="U463" s="1">
        <v>4</v>
      </c>
      <c r="V463" s="1">
        <v>2</v>
      </c>
    </row>
    <row r="464" spans="17:22" x14ac:dyDescent="0.25">
      <c r="Q464" s="166">
        <v>12</v>
      </c>
      <c r="R464" s="176">
        <v>1</v>
      </c>
      <c r="S464" s="166">
        <v>3</v>
      </c>
      <c r="T464" s="166">
        <v>5</v>
      </c>
      <c r="U464" s="1">
        <v>3</v>
      </c>
      <c r="V464" s="1">
        <v>2</v>
      </c>
    </row>
    <row r="465" spans="17:22" x14ac:dyDescent="0.25">
      <c r="Q465" s="166">
        <v>11</v>
      </c>
      <c r="R465" s="176">
        <v>2</v>
      </c>
      <c r="S465" s="166">
        <v>3</v>
      </c>
      <c r="T465" s="166">
        <v>6</v>
      </c>
      <c r="U465" s="1">
        <v>3</v>
      </c>
      <c r="V465" s="1">
        <v>2</v>
      </c>
    </row>
    <row r="466" spans="17:22" x14ac:dyDescent="0.25">
      <c r="Q466" s="166">
        <v>13</v>
      </c>
      <c r="R466" s="176">
        <v>1</v>
      </c>
      <c r="S466" s="166">
        <v>3</v>
      </c>
      <c r="T466" s="166">
        <v>5</v>
      </c>
      <c r="U466" s="1">
        <v>4</v>
      </c>
      <c r="V466" s="1">
        <v>2</v>
      </c>
    </row>
    <row r="467" spans="17:22" x14ac:dyDescent="0.25">
      <c r="Q467" s="166">
        <v>13</v>
      </c>
      <c r="R467" s="176">
        <v>1</v>
      </c>
      <c r="S467" s="166">
        <v>3</v>
      </c>
      <c r="T467" s="166">
        <v>6</v>
      </c>
      <c r="U467" s="1">
        <v>4</v>
      </c>
      <c r="V467" s="1">
        <v>1</v>
      </c>
    </row>
    <row r="468" spans="17:22" x14ac:dyDescent="0.25">
      <c r="Q468" s="166">
        <v>12</v>
      </c>
      <c r="R468" s="176">
        <v>2</v>
      </c>
      <c r="S468" s="166">
        <v>3</v>
      </c>
      <c r="T468" s="166">
        <v>6</v>
      </c>
      <c r="U468" s="1">
        <v>4</v>
      </c>
      <c r="V468" s="1">
        <v>1</v>
      </c>
    </row>
    <row r="469" spans="17:22" x14ac:dyDescent="0.25">
      <c r="Q469" s="166">
        <v>12</v>
      </c>
      <c r="R469" s="176">
        <v>2</v>
      </c>
      <c r="S469" s="166">
        <v>4</v>
      </c>
      <c r="T469" s="166">
        <v>5</v>
      </c>
      <c r="U469" s="1">
        <v>4</v>
      </c>
      <c r="V469" s="1">
        <v>2</v>
      </c>
    </row>
    <row r="470" spans="17:22" x14ac:dyDescent="0.25">
      <c r="Q470" s="166">
        <v>12</v>
      </c>
      <c r="R470" s="176">
        <v>2</v>
      </c>
      <c r="S470" s="166">
        <v>3</v>
      </c>
      <c r="T470" s="166">
        <v>5</v>
      </c>
      <c r="U470" s="1">
        <v>4</v>
      </c>
      <c r="V470" s="1">
        <v>2</v>
      </c>
    </row>
    <row r="471" spans="17:22" x14ac:dyDescent="0.25">
      <c r="Q471" s="166">
        <v>11</v>
      </c>
      <c r="R471" s="176">
        <v>1</v>
      </c>
      <c r="S471" s="166">
        <v>3</v>
      </c>
      <c r="T471" s="166">
        <v>5</v>
      </c>
      <c r="U471" s="1">
        <v>4</v>
      </c>
      <c r="V471" s="1">
        <v>2</v>
      </c>
    </row>
    <row r="472" spans="17:22" x14ac:dyDescent="0.25">
      <c r="Q472" s="166">
        <v>12</v>
      </c>
      <c r="R472" s="176">
        <v>1</v>
      </c>
      <c r="S472" s="166">
        <v>3</v>
      </c>
      <c r="T472" s="166">
        <v>5</v>
      </c>
      <c r="U472" s="1">
        <v>3</v>
      </c>
      <c r="V472" s="1">
        <v>2</v>
      </c>
    </row>
    <row r="473" spans="17:22" x14ac:dyDescent="0.25">
      <c r="Q473" s="166">
        <v>12</v>
      </c>
      <c r="R473" s="176">
        <v>1</v>
      </c>
      <c r="S473" s="166">
        <v>4</v>
      </c>
      <c r="T473" s="166">
        <v>6</v>
      </c>
      <c r="U473" s="1">
        <v>4</v>
      </c>
      <c r="V473" s="1">
        <v>1</v>
      </c>
    </row>
    <row r="474" spans="17:22" x14ac:dyDescent="0.25">
      <c r="Q474" s="166">
        <v>13</v>
      </c>
      <c r="R474" s="176">
        <v>1</v>
      </c>
      <c r="S474" s="166">
        <v>3</v>
      </c>
      <c r="T474" s="166">
        <v>5</v>
      </c>
      <c r="U474" s="1">
        <v>4</v>
      </c>
      <c r="V474" s="1">
        <v>2</v>
      </c>
    </row>
    <row r="475" spans="17:22" x14ac:dyDescent="0.25">
      <c r="Q475" s="166">
        <v>11</v>
      </c>
      <c r="R475" s="176">
        <v>1</v>
      </c>
      <c r="S475" s="166">
        <v>3</v>
      </c>
      <c r="T475" s="166">
        <v>6</v>
      </c>
      <c r="U475" s="1">
        <v>4</v>
      </c>
      <c r="V475" s="1">
        <v>2</v>
      </c>
    </row>
    <row r="476" spans="17:22" x14ac:dyDescent="0.25">
      <c r="Q476" s="166">
        <v>13</v>
      </c>
      <c r="R476" s="176">
        <v>1</v>
      </c>
      <c r="S476" s="166">
        <v>4</v>
      </c>
      <c r="T476" s="166">
        <v>5</v>
      </c>
      <c r="U476" s="1">
        <v>4</v>
      </c>
      <c r="V476" s="1">
        <v>2</v>
      </c>
    </row>
    <row r="477" spans="17:22" x14ac:dyDescent="0.25">
      <c r="Q477" s="166">
        <v>13</v>
      </c>
      <c r="R477" s="176">
        <v>2</v>
      </c>
      <c r="S477" s="166">
        <v>3</v>
      </c>
      <c r="T477" s="166">
        <v>5</v>
      </c>
      <c r="U477" s="1">
        <v>3</v>
      </c>
      <c r="V477" s="1">
        <v>1</v>
      </c>
    </row>
    <row r="478" spans="17:22" x14ac:dyDescent="0.25">
      <c r="Q478" s="166">
        <v>12</v>
      </c>
      <c r="R478" s="176">
        <v>1</v>
      </c>
      <c r="S478" s="166">
        <v>4</v>
      </c>
      <c r="T478" s="166">
        <v>6</v>
      </c>
      <c r="U478" s="1">
        <v>4</v>
      </c>
      <c r="V478" s="1">
        <v>2</v>
      </c>
    </row>
    <row r="479" spans="17:22" x14ac:dyDescent="0.25">
      <c r="Q479" s="166">
        <v>11</v>
      </c>
      <c r="R479" s="176">
        <v>1</v>
      </c>
      <c r="S479" s="166">
        <v>3</v>
      </c>
      <c r="T479" s="166">
        <v>5</v>
      </c>
      <c r="U479" s="1">
        <v>3</v>
      </c>
      <c r="V479" s="1">
        <v>2</v>
      </c>
    </row>
    <row r="480" spans="17:22" x14ac:dyDescent="0.25">
      <c r="Q480" s="166">
        <v>12</v>
      </c>
      <c r="R480" s="176">
        <v>1</v>
      </c>
      <c r="S480" s="166">
        <v>4</v>
      </c>
      <c r="T480" s="166">
        <v>5</v>
      </c>
      <c r="U480" s="1">
        <v>3</v>
      </c>
      <c r="V480" s="1">
        <v>1</v>
      </c>
    </row>
    <row r="481" spans="17:22" x14ac:dyDescent="0.25">
      <c r="Q481" s="166">
        <v>13</v>
      </c>
      <c r="R481" s="176">
        <v>2</v>
      </c>
      <c r="S481" s="166">
        <v>4</v>
      </c>
      <c r="T481" s="166">
        <v>6</v>
      </c>
      <c r="U481" s="1">
        <v>3</v>
      </c>
      <c r="V481" s="1">
        <v>2</v>
      </c>
    </row>
    <row r="482" spans="17:22" x14ac:dyDescent="0.25">
      <c r="Q482" s="166">
        <v>12</v>
      </c>
      <c r="R482" s="176">
        <v>1</v>
      </c>
      <c r="S482" s="166">
        <v>4</v>
      </c>
      <c r="T482" s="166">
        <v>5</v>
      </c>
      <c r="U482" s="1">
        <v>3</v>
      </c>
      <c r="V482" s="1">
        <v>1</v>
      </c>
    </row>
    <row r="483" spans="17:22" x14ac:dyDescent="0.25">
      <c r="Q483" s="166">
        <v>13</v>
      </c>
      <c r="R483" s="176">
        <v>2</v>
      </c>
      <c r="S483" s="166">
        <v>4</v>
      </c>
      <c r="T483" s="166">
        <v>5</v>
      </c>
      <c r="U483" s="1">
        <v>4</v>
      </c>
      <c r="V483" s="1">
        <v>2</v>
      </c>
    </row>
    <row r="484" spans="17:22" x14ac:dyDescent="0.25">
      <c r="Q484" s="166">
        <v>11</v>
      </c>
      <c r="R484" s="176">
        <v>2</v>
      </c>
      <c r="S484" s="166">
        <v>3</v>
      </c>
      <c r="T484" s="166">
        <v>6</v>
      </c>
      <c r="U484" s="1">
        <v>4</v>
      </c>
      <c r="V484" s="1">
        <v>2</v>
      </c>
    </row>
    <row r="485" spans="17:22" x14ac:dyDescent="0.25">
      <c r="Q485" s="166">
        <v>12</v>
      </c>
      <c r="R485" s="176">
        <v>1</v>
      </c>
      <c r="S485" s="166">
        <v>3</v>
      </c>
      <c r="T485" s="166">
        <v>6</v>
      </c>
      <c r="U485" s="1">
        <v>4</v>
      </c>
      <c r="V485" s="1">
        <v>2</v>
      </c>
    </row>
    <row r="486" spans="17:22" x14ac:dyDescent="0.25">
      <c r="Q486" s="166">
        <v>12</v>
      </c>
      <c r="R486" s="176">
        <v>2</v>
      </c>
      <c r="S486" s="166">
        <v>3</v>
      </c>
      <c r="T486" s="166">
        <v>6</v>
      </c>
      <c r="U486" s="1">
        <v>3</v>
      </c>
      <c r="V486" s="1">
        <v>1</v>
      </c>
    </row>
    <row r="487" spans="17:22" x14ac:dyDescent="0.25">
      <c r="Q487" s="166">
        <v>12</v>
      </c>
      <c r="R487" s="176">
        <v>1</v>
      </c>
      <c r="S487" s="166">
        <v>3</v>
      </c>
      <c r="T487" s="166">
        <v>5</v>
      </c>
      <c r="U487" s="1">
        <v>3</v>
      </c>
      <c r="V487" s="1">
        <v>2</v>
      </c>
    </row>
    <row r="488" spans="17:22" x14ac:dyDescent="0.25">
      <c r="Q488" s="166">
        <v>12</v>
      </c>
      <c r="R488" s="176">
        <v>2</v>
      </c>
      <c r="S488" s="166">
        <v>3</v>
      </c>
      <c r="T488" s="166">
        <v>6</v>
      </c>
      <c r="U488" s="1">
        <v>4</v>
      </c>
      <c r="V488" s="1">
        <v>1</v>
      </c>
    </row>
    <row r="489" spans="17:22" x14ac:dyDescent="0.25">
      <c r="Q489" s="166">
        <v>13</v>
      </c>
      <c r="R489" s="176">
        <v>1</v>
      </c>
      <c r="S489" s="166">
        <v>3</v>
      </c>
      <c r="T489" s="166">
        <v>5</v>
      </c>
      <c r="U489" s="1">
        <v>4</v>
      </c>
      <c r="V489" s="1">
        <v>1</v>
      </c>
    </row>
    <row r="490" spans="17:22" x14ac:dyDescent="0.25">
      <c r="Q490" s="166">
        <v>12</v>
      </c>
      <c r="R490" s="176">
        <v>1</v>
      </c>
      <c r="S490" s="166">
        <v>3</v>
      </c>
      <c r="T490" s="166">
        <v>5</v>
      </c>
      <c r="U490" s="1">
        <v>3</v>
      </c>
      <c r="V490" s="1">
        <v>1</v>
      </c>
    </row>
    <row r="491" spans="17:22" x14ac:dyDescent="0.25">
      <c r="Q491" s="166">
        <v>12</v>
      </c>
      <c r="R491" s="176">
        <v>1</v>
      </c>
      <c r="S491" s="166">
        <v>3</v>
      </c>
      <c r="T491" s="166">
        <v>5</v>
      </c>
      <c r="U491" s="1">
        <v>3</v>
      </c>
      <c r="V491" s="1">
        <v>2</v>
      </c>
    </row>
    <row r="492" spans="17:22" x14ac:dyDescent="0.25">
      <c r="Q492" s="166">
        <v>11</v>
      </c>
      <c r="R492" s="176">
        <v>2</v>
      </c>
      <c r="S492" s="166">
        <v>4</v>
      </c>
      <c r="T492" s="166">
        <v>6</v>
      </c>
      <c r="U492" s="1">
        <v>4</v>
      </c>
      <c r="V492" s="1">
        <v>2</v>
      </c>
    </row>
    <row r="493" spans="17:22" x14ac:dyDescent="0.25">
      <c r="Q493" s="166">
        <v>11</v>
      </c>
      <c r="R493" s="176">
        <v>2</v>
      </c>
      <c r="S493" s="166">
        <v>3</v>
      </c>
      <c r="T493" s="166">
        <v>5</v>
      </c>
      <c r="U493" s="1">
        <v>4</v>
      </c>
      <c r="V493" s="1">
        <v>2</v>
      </c>
    </row>
    <row r="494" spans="17:22" x14ac:dyDescent="0.25">
      <c r="Q494" s="166">
        <v>11</v>
      </c>
      <c r="R494" s="176">
        <v>2</v>
      </c>
      <c r="S494" s="166">
        <v>3</v>
      </c>
      <c r="T494" s="166">
        <v>6</v>
      </c>
      <c r="U494" s="1">
        <v>4</v>
      </c>
      <c r="V494" s="1">
        <v>2</v>
      </c>
    </row>
    <row r="495" spans="17:22" x14ac:dyDescent="0.25">
      <c r="Q495" s="166">
        <v>13</v>
      </c>
      <c r="R495" s="176">
        <v>2</v>
      </c>
      <c r="S495" s="166">
        <v>3</v>
      </c>
      <c r="T495" s="166">
        <v>5</v>
      </c>
      <c r="U495" s="1">
        <v>4</v>
      </c>
      <c r="V495" s="1">
        <v>2</v>
      </c>
    </row>
    <row r="496" spans="17:22" x14ac:dyDescent="0.25">
      <c r="Q496" s="166">
        <v>12</v>
      </c>
      <c r="R496" s="176">
        <v>0</v>
      </c>
      <c r="S496" s="166">
        <v>3</v>
      </c>
      <c r="T496" s="166">
        <v>5</v>
      </c>
      <c r="U496" s="1">
        <v>3</v>
      </c>
      <c r="V496" s="1">
        <v>2</v>
      </c>
    </row>
    <row r="497" spans="17:22" x14ac:dyDescent="0.25">
      <c r="Q497" s="166">
        <v>12</v>
      </c>
      <c r="R497" s="176">
        <v>2</v>
      </c>
      <c r="S497" s="166">
        <v>4</v>
      </c>
      <c r="T497" s="166">
        <v>6</v>
      </c>
      <c r="U497" s="1">
        <v>3</v>
      </c>
      <c r="V497" s="1">
        <v>1</v>
      </c>
    </row>
    <row r="498" spans="17:22" x14ac:dyDescent="0.25">
      <c r="Q498" s="166">
        <v>12</v>
      </c>
      <c r="R498" s="176">
        <v>1</v>
      </c>
      <c r="S498" s="166">
        <v>3</v>
      </c>
      <c r="T498" s="166">
        <v>5</v>
      </c>
      <c r="U498" s="1">
        <v>4</v>
      </c>
      <c r="V498" s="1">
        <v>2</v>
      </c>
    </row>
    <row r="499" spans="17:22" x14ac:dyDescent="0.25">
      <c r="Q499" s="166">
        <v>11</v>
      </c>
      <c r="R499" s="176">
        <v>1</v>
      </c>
      <c r="S499" s="166">
        <v>3</v>
      </c>
      <c r="T499" s="166">
        <v>5</v>
      </c>
      <c r="U499" s="1">
        <v>4</v>
      </c>
      <c r="V499" s="1">
        <v>2</v>
      </c>
    </row>
    <row r="500" spans="17:22" x14ac:dyDescent="0.25">
      <c r="Q500" s="166">
        <v>13</v>
      </c>
      <c r="R500" s="176">
        <v>2</v>
      </c>
      <c r="S500" s="166">
        <v>4</v>
      </c>
      <c r="T500" s="166">
        <v>5</v>
      </c>
      <c r="U500" s="1">
        <v>3</v>
      </c>
      <c r="V500" s="1">
        <v>1</v>
      </c>
    </row>
    <row r="501" spans="17:22" x14ac:dyDescent="0.25">
      <c r="Q501" s="166">
        <v>12</v>
      </c>
      <c r="R501" s="176">
        <v>2</v>
      </c>
      <c r="S501" s="166">
        <v>4</v>
      </c>
      <c r="T501" s="166">
        <v>5</v>
      </c>
      <c r="U501" s="1">
        <v>4</v>
      </c>
      <c r="V501" s="1">
        <v>1</v>
      </c>
    </row>
    <row r="502" spans="17:22" x14ac:dyDescent="0.25">
      <c r="Q502" s="166">
        <v>12</v>
      </c>
      <c r="R502" s="176">
        <v>1</v>
      </c>
      <c r="S502" s="166">
        <v>3</v>
      </c>
      <c r="T502" s="166">
        <v>5</v>
      </c>
      <c r="U502" s="1">
        <v>3</v>
      </c>
      <c r="V502" s="1">
        <v>2</v>
      </c>
    </row>
    <row r="503" spans="17:22" x14ac:dyDescent="0.25">
      <c r="Q503" s="166">
        <v>12</v>
      </c>
      <c r="R503" s="176">
        <v>2</v>
      </c>
      <c r="S503" s="166">
        <v>3</v>
      </c>
      <c r="T503" s="166">
        <v>5</v>
      </c>
      <c r="U503" s="1">
        <v>3</v>
      </c>
      <c r="V503" s="1">
        <v>1</v>
      </c>
    </row>
    <row r="504" spans="17:22" x14ac:dyDescent="0.25">
      <c r="Q504" s="166">
        <v>13</v>
      </c>
      <c r="R504" s="176">
        <v>1</v>
      </c>
      <c r="S504" s="166">
        <v>4</v>
      </c>
      <c r="T504" s="166">
        <v>5</v>
      </c>
      <c r="U504" s="1">
        <v>3</v>
      </c>
      <c r="V504" s="1">
        <v>1</v>
      </c>
    </row>
    <row r="505" spans="17:22" x14ac:dyDescent="0.25">
      <c r="Q505" s="166">
        <v>12</v>
      </c>
      <c r="R505" s="176">
        <v>1</v>
      </c>
      <c r="S505" s="166">
        <v>4</v>
      </c>
      <c r="T505" s="166">
        <v>5</v>
      </c>
      <c r="U505" s="1">
        <v>4</v>
      </c>
      <c r="V505" s="1">
        <v>2</v>
      </c>
    </row>
    <row r="506" spans="17:22" x14ac:dyDescent="0.25">
      <c r="Q506" s="166">
        <v>12</v>
      </c>
      <c r="R506" s="176">
        <v>1</v>
      </c>
      <c r="S506" s="166">
        <v>4</v>
      </c>
      <c r="T506" s="166">
        <v>5</v>
      </c>
      <c r="U506" s="1">
        <v>3</v>
      </c>
      <c r="V506" s="1">
        <v>2</v>
      </c>
    </row>
    <row r="507" spans="17:22" x14ac:dyDescent="0.25">
      <c r="Q507" s="166">
        <v>13</v>
      </c>
      <c r="R507" s="176">
        <v>2</v>
      </c>
      <c r="S507" s="166">
        <v>3</v>
      </c>
      <c r="T507" s="166">
        <v>5</v>
      </c>
      <c r="U507" s="1">
        <v>3</v>
      </c>
      <c r="V507" s="1">
        <v>1</v>
      </c>
    </row>
    <row r="508" spans="17:22" x14ac:dyDescent="0.25">
      <c r="Q508" s="166">
        <v>11</v>
      </c>
      <c r="R508" s="176">
        <v>2</v>
      </c>
      <c r="S508" s="166">
        <v>4</v>
      </c>
      <c r="T508" s="166">
        <v>6</v>
      </c>
      <c r="U508" s="1">
        <v>3</v>
      </c>
      <c r="V508" s="1">
        <v>2</v>
      </c>
    </row>
    <row r="509" spans="17:22" x14ac:dyDescent="0.25">
      <c r="Q509" s="166">
        <v>11</v>
      </c>
      <c r="R509" s="176">
        <v>1</v>
      </c>
      <c r="S509" s="166">
        <v>4</v>
      </c>
      <c r="T509" s="166">
        <v>6</v>
      </c>
      <c r="U509" s="1">
        <v>4</v>
      </c>
      <c r="V509" s="1">
        <v>2</v>
      </c>
    </row>
    <row r="510" spans="17:22" x14ac:dyDescent="0.25">
      <c r="Q510" s="166">
        <v>13</v>
      </c>
      <c r="R510" s="176">
        <v>1</v>
      </c>
      <c r="S510" s="166">
        <v>4</v>
      </c>
      <c r="T510" s="166">
        <v>5</v>
      </c>
      <c r="U510" s="1">
        <v>3</v>
      </c>
      <c r="V510" s="1">
        <v>2</v>
      </c>
    </row>
    <row r="511" spans="17:22" x14ac:dyDescent="0.25">
      <c r="Q511" s="166">
        <v>12</v>
      </c>
      <c r="R511" s="176">
        <v>1</v>
      </c>
      <c r="S511" s="166">
        <v>4</v>
      </c>
      <c r="T511" s="166">
        <v>5</v>
      </c>
      <c r="U511" s="1">
        <v>3</v>
      </c>
      <c r="V511" s="1">
        <v>1</v>
      </c>
    </row>
    <row r="512" spans="17:22" x14ac:dyDescent="0.25">
      <c r="Q512" s="166">
        <v>11</v>
      </c>
      <c r="R512" s="176">
        <v>0</v>
      </c>
      <c r="S512" s="166">
        <v>4</v>
      </c>
      <c r="T512" s="166">
        <v>5</v>
      </c>
      <c r="U512" s="1">
        <v>3</v>
      </c>
      <c r="V512" s="1">
        <v>2</v>
      </c>
    </row>
    <row r="513" spans="17:22" x14ac:dyDescent="0.25">
      <c r="Q513" s="166">
        <v>13</v>
      </c>
      <c r="R513" s="176">
        <v>2</v>
      </c>
      <c r="S513" s="166">
        <v>3</v>
      </c>
      <c r="T513" s="166">
        <v>5</v>
      </c>
      <c r="U513" s="1">
        <v>4</v>
      </c>
      <c r="V513" s="1">
        <v>1</v>
      </c>
    </row>
    <row r="514" spans="17:22" x14ac:dyDescent="0.25">
      <c r="Q514" s="166">
        <v>11</v>
      </c>
      <c r="R514" s="176">
        <v>1</v>
      </c>
      <c r="S514" s="166">
        <v>4</v>
      </c>
      <c r="T514" s="166">
        <v>5</v>
      </c>
      <c r="U514" s="1">
        <v>3</v>
      </c>
      <c r="V514" s="1">
        <v>2</v>
      </c>
    </row>
    <row r="515" spans="17:22" x14ac:dyDescent="0.25">
      <c r="Q515" s="166">
        <v>12</v>
      </c>
      <c r="R515" s="176">
        <v>1</v>
      </c>
      <c r="S515" s="166">
        <v>4</v>
      </c>
      <c r="T515" s="166">
        <v>5</v>
      </c>
      <c r="U515" s="1">
        <v>3</v>
      </c>
      <c r="V515" s="1">
        <v>1</v>
      </c>
    </row>
    <row r="516" spans="17:22" x14ac:dyDescent="0.25">
      <c r="Q516" s="166">
        <v>12</v>
      </c>
      <c r="R516" s="176">
        <v>2</v>
      </c>
      <c r="S516" s="166">
        <v>3</v>
      </c>
      <c r="T516" s="166">
        <v>5</v>
      </c>
      <c r="U516" s="1">
        <v>3</v>
      </c>
      <c r="V516" s="1">
        <v>2</v>
      </c>
    </row>
    <row r="517" spans="17:22" x14ac:dyDescent="0.25">
      <c r="Q517" s="166">
        <v>11</v>
      </c>
      <c r="R517" s="176">
        <v>0</v>
      </c>
      <c r="S517" s="166">
        <v>4</v>
      </c>
      <c r="T517" s="166">
        <v>5</v>
      </c>
      <c r="U517" s="1">
        <v>4</v>
      </c>
      <c r="V517" s="1">
        <v>2</v>
      </c>
    </row>
    <row r="518" spans="17:22" x14ac:dyDescent="0.25">
      <c r="Q518" s="166">
        <v>12</v>
      </c>
      <c r="R518" s="176">
        <v>1</v>
      </c>
      <c r="S518" s="166">
        <v>3</v>
      </c>
      <c r="T518" s="166">
        <v>5</v>
      </c>
      <c r="U518" s="1">
        <v>3</v>
      </c>
      <c r="V518" s="1">
        <v>2</v>
      </c>
    </row>
    <row r="519" spans="17:22" x14ac:dyDescent="0.25">
      <c r="Q519" s="166">
        <v>13</v>
      </c>
      <c r="R519" s="176">
        <v>1</v>
      </c>
      <c r="S519" s="166">
        <v>3</v>
      </c>
      <c r="T519" s="166">
        <v>5</v>
      </c>
      <c r="U519" s="1">
        <v>3</v>
      </c>
      <c r="V519" s="1">
        <v>1</v>
      </c>
    </row>
    <row r="520" spans="17:22" x14ac:dyDescent="0.25">
      <c r="Q520" s="166">
        <v>11</v>
      </c>
      <c r="R520" s="176">
        <v>1</v>
      </c>
      <c r="S520" s="166">
        <v>3</v>
      </c>
      <c r="T520" s="166">
        <v>5</v>
      </c>
      <c r="U520" s="1">
        <v>3</v>
      </c>
      <c r="V520" s="1">
        <v>2</v>
      </c>
    </row>
    <row r="521" spans="17:22" x14ac:dyDescent="0.25">
      <c r="Q521" s="166">
        <v>11</v>
      </c>
      <c r="R521" s="176">
        <v>0</v>
      </c>
      <c r="S521" s="166">
        <v>4</v>
      </c>
      <c r="T521" s="166">
        <v>5</v>
      </c>
      <c r="U521" s="1">
        <v>4</v>
      </c>
      <c r="V521" s="1">
        <v>1</v>
      </c>
    </row>
    <row r="522" spans="17:22" x14ac:dyDescent="0.25">
      <c r="Q522" s="166">
        <v>13</v>
      </c>
      <c r="R522" s="176">
        <v>1</v>
      </c>
      <c r="S522" s="166">
        <v>3</v>
      </c>
      <c r="T522" s="166">
        <v>5</v>
      </c>
      <c r="U522" s="1">
        <v>4</v>
      </c>
      <c r="V522" s="1">
        <v>2</v>
      </c>
    </row>
    <row r="523" spans="17:22" x14ac:dyDescent="0.25">
      <c r="Q523" s="166">
        <v>13</v>
      </c>
      <c r="R523" s="176">
        <v>2</v>
      </c>
      <c r="S523" s="166">
        <v>4</v>
      </c>
      <c r="T523" s="166">
        <v>6</v>
      </c>
      <c r="U523" s="1">
        <v>4</v>
      </c>
      <c r="V523" s="1">
        <v>2</v>
      </c>
    </row>
    <row r="524" spans="17:22" x14ac:dyDescent="0.25">
      <c r="Q524" s="166">
        <v>12</v>
      </c>
      <c r="R524" s="176">
        <v>2</v>
      </c>
      <c r="S524" s="166">
        <v>4</v>
      </c>
      <c r="T524" s="166">
        <v>5</v>
      </c>
      <c r="U524" s="1">
        <v>3</v>
      </c>
      <c r="V524" s="1">
        <v>2</v>
      </c>
    </row>
    <row r="525" spans="17:22" x14ac:dyDescent="0.25">
      <c r="Q525" s="166">
        <v>12</v>
      </c>
      <c r="R525" s="176">
        <v>1</v>
      </c>
      <c r="S525" s="166">
        <v>3</v>
      </c>
      <c r="T525" s="166">
        <v>5</v>
      </c>
      <c r="U525" s="1">
        <v>3</v>
      </c>
      <c r="V525" s="1">
        <v>2</v>
      </c>
    </row>
    <row r="526" spans="17:22" x14ac:dyDescent="0.25">
      <c r="Q526" s="166">
        <v>12</v>
      </c>
      <c r="R526" s="176">
        <v>0</v>
      </c>
      <c r="S526" s="166">
        <v>3</v>
      </c>
      <c r="T526" s="166">
        <v>5</v>
      </c>
      <c r="U526" s="1">
        <v>3</v>
      </c>
      <c r="V526" s="1">
        <v>2</v>
      </c>
    </row>
    <row r="527" spans="17:22" x14ac:dyDescent="0.25">
      <c r="Q527" s="166">
        <v>13</v>
      </c>
      <c r="R527" s="176">
        <v>1</v>
      </c>
      <c r="S527" s="166">
        <v>4</v>
      </c>
      <c r="T527" s="166">
        <v>6</v>
      </c>
      <c r="U527" s="1">
        <v>4</v>
      </c>
      <c r="V527" s="1">
        <v>2</v>
      </c>
    </row>
    <row r="528" spans="17:22" x14ac:dyDescent="0.25">
      <c r="Q528" s="166">
        <v>11</v>
      </c>
      <c r="R528" s="176">
        <v>2</v>
      </c>
      <c r="S528" s="166">
        <v>4</v>
      </c>
      <c r="T528" s="166">
        <v>5</v>
      </c>
      <c r="U528" s="1">
        <v>3</v>
      </c>
      <c r="V528" s="1">
        <v>1</v>
      </c>
    </row>
    <row r="529" spans="17:22" x14ac:dyDescent="0.25">
      <c r="Q529" s="166">
        <v>11</v>
      </c>
      <c r="R529" s="176">
        <v>1</v>
      </c>
      <c r="S529" s="166">
        <v>4</v>
      </c>
      <c r="T529" s="166">
        <v>5</v>
      </c>
      <c r="U529" s="1">
        <v>3</v>
      </c>
      <c r="V529" s="1">
        <v>1</v>
      </c>
    </row>
    <row r="530" spans="17:22" x14ac:dyDescent="0.25">
      <c r="Q530" s="166">
        <v>12</v>
      </c>
      <c r="R530" s="176">
        <v>0</v>
      </c>
      <c r="S530" s="166">
        <v>4</v>
      </c>
      <c r="T530" s="166">
        <v>6</v>
      </c>
      <c r="U530" s="1">
        <v>4</v>
      </c>
      <c r="V530" s="1">
        <v>2</v>
      </c>
    </row>
    <row r="531" spans="17:22" x14ac:dyDescent="0.25">
      <c r="Q531" s="166">
        <v>13</v>
      </c>
      <c r="R531" s="176">
        <v>1</v>
      </c>
      <c r="S531" s="166">
        <v>4</v>
      </c>
      <c r="T531" s="166">
        <v>6</v>
      </c>
      <c r="U531" s="1">
        <v>4</v>
      </c>
      <c r="V531" s="1">
        <v>2</v>
      </c>
    </row>
    <row r="532" spans="17:22" x14ac:dyDescent="0.25">
      <c r="Q532" s="166">
        <v>12</v>
      </c>
      <c r="R532" s="176">
        <v>1</v>
      </c>
      <c r="S532" s="166">
        <v>4</v>
      </c>
      <c r="T532" s="166">
        <v>5</v>
      </c>
      <c r="U532" s="1">
        <v>4</v>
      </c>
      <c r="V532" s="1">
        <v>2</v>
      </c>
    </row>
    <row r="533" spans="17:22" x14ac:dyDescent="0.25">
      <c r="Q533" s="166">
        <v>12</v>
      </c>
      <c r="R533" s="176">
        <v>1</v>
      </c>
      <c r="S533" s="166">
        <v>3</v>
      </c>
      <c r="T533" s="166">
        <v>5</v>
      </c>
      <c r="U533" s="1">
        <v>4</v>
      </c>
      <c r="V533" s="1">
        <v>2</v>
      </c>
    </row>
    <row r="534" spans="17:22" x14ac:dyDescent="0.25">
      <c r="Q534" s="166">
        <v>12</v>
      </c>
      <c r="R534" s="176">
        <v>2</v>
      </c>
      <c r="S534" s="166">
        <v>4</v>
      </c>
      <c r="T534" s="166">
        <v>5</v>
      </c>
      <c r="U534" s="1">
        <v>3</v>
      </c>
      <c r="V534" s="1">
        <v>2</v>
      </c>
    </row>
    <row r="535" spans="17:22" x14ac:dyDescent="0.25">
      <c r="Q535" s="166">
        <v>13</v>
      </c>
      <c r="R535" s="176">
        <v>1</v>
      </c>
      <c r="S535" s="166">
        <v>3</v>
      </c>
      <c r="T535" s="166">
        <v>5</v>
      </c>
      <c r="U535" s="1">
        <v>4</v>
      </c>
      <c r="V535" s="1">
        <v>2</v>
      </c>
    </row>
    <row r="536" spans="17:22" x14ac:dyDescent="0.25">
      <c r="Q536" s="166">
        <v>12</v>
      </c>
      <c r="R536" s="176">
        <v>2</v>
      </c>
      <c r="S536" s="166">
        <v>4</v>
      </c>
      <c r="T536" s="166">
        <v>5</v>
      </c>
      <c r="U536" s="1">
        <v>3</v>
      </c>
      <c r="V536" s="1">
        <v>2</v>
      </c>
    </row>
    <row r="537" spans="17:22" x14ac:dyDescent="0.25">
      <c r="Q537" s="166">
        <v>12</v>
      </c>
      <c r="R537" s="176">
        <v>2</v>
      </c>
      <c r="S537" s="166">
        <v>3</v>
      </c>
      <c r="T537" s="166">
        <v>5</v>
      </c>
      <c r="U537" s="1">
        <v>3</v>
      </c>
      <c r="V537" s="1">
        <v>2</v>
      </c>
    </row>
    <row r="538" spans="17:22" x14ac:dyDescent="0.25">
      <c r="Q538" s="166">
        <v>11</v>
      </c>
      <c r="R538" s="176">
        <v>1</v>
      </c>
      <c r="S538" s="166">
        <v>3</v>
      </c>
      <c r="T538" s="166">
        <v>5</v>
      </c>
      <c r="U538" s="1">
        <v>4</v>
      </c>
      <c r="V538" s="1">
        <v>2</v>
      </c>
    </row>
    <row r="539" spans="17:22" x14ac:dyDescent="0.25">
      <c r="Q539" s="166">
        <v>12</v>
      </c>
      <c r="R539" s="176">
        <v>1</v>
      </c>
      <c r="S539" s="166">
        <v>4</v>
      </c>
      <c r="T539" s="166">
        <v>5</v>
      </c>
      <c r="U539" s="1">
        <v>4</v>
      </c>
      <c r="V539" s="1">
        <v>1</v>
      </c>
    </row>
    <row r="540" spans="17:22" x14ac:dyDescent="0.25">
      <c r="Q540" s="166">
        <v>12</v>
      </c>
      <c r="R540" s="176">
        <v>2</v>
      </c>
      <c r="S540" s="166">
        <v>3</v>
      </c>
      <c r="T540" s="166">
        <v>5</v>
      </c>
      <c r="U540" s="1">
        <v>4</v>
      </c>
      <c r="V540" s="1">
        <v>1</v>
      </c>
    </row>
    <row r="541" spans="17:22" x14ac:dyDescent="0.25">
      <c r="Q541" s="166">
        <v>11</v>
      </c>
      <c r="R541" s="176">
        <v>1</v>
      </c>
      <c r="S541" s="166">
        <v>3</v>
      </c>
      <c r="T541" s="166">
        <v>6</v>
      </c>
      <c r="U541" s="1">
        <v>3</v>
      </c>
      <c r="V541" s="1">
        <v>2</v>
      </c>
    </row>
    <row r="542" spans="17:22" x14ac:dyDescent="0.25">
      <c r="Q542" s="166">
        <v>12</v>
      </c>
      <c r="R542" s="176">
        <v>2</v>
      </c>
      <c r="S542" s="166">
        <v>3</v>
      </c>
      <c r="T542" s="166">
        <v>6</v>
      </c>
      <c r="U542" s="1">
        <v>4</v>
      </c>
      <c r="V542" s="1">
        <v>2</v>
      </c>
    </row>
    <row r="543" spans="17:22" x14ac:dyDescent="0.25">
      <c r="Q543" s="166">
        <v>13</v>
      </c>
      <c r="R543" s="176">
        <v>0</v>
      </c>
      <c r="S543" s="166">
        <v>4</v>
      </c>
      <c r="T543" s="166">
        <v>5</v>
      </c>
      <c r="U543" s="1">
        <v>3</v>
      </c>
      <c r="V543" s="1">
        <v>2</v>
      </c>
    </row>
    <row r="544" spans="17:22" x14ac:dyDescent="0.25">
      <c r="Q544" s="166">
        <v>13</v>
      </c>
      <c r="R544" s="176">
        <v>2</v>
      </c>
      <c r="S544" s="166">
        <v>4</v>
      </c>
      <c r="T544" s="166">
        <v>5</v>
      </c>
      <c r="U544" s="1">
        <v>3</v>
      </c>
      <c r="V544" s="1">
        <v>2</v>
      </c>
    </row>
    <row r="545" spans="17:22" x14ac:dyDescent="0.25">
      <c r="Q545" s="166">
        <v>13</v>
      </c>
      <c r="R545" s="176">
        <v>0</v>
      </c>
      <c r="S545" s="176">
        <v>4</v>
      </c>
      <c r="T545" s="166">
        <v>6</v>
      </c>
      <c r="U545" s="166">
        <v>4</v>
      </c>
      <c r="V545" s="1">
        <v>2</v>
      </c>
    </row>
    <row r="546" spans="17:22" x14ac:dyDescent="0.25">
      <c r="Q546" s="166">
        <v>13</v>
      </c>
      <c r="R546" s="176">
        <v>1</v>
      </c>
      <c r="S546" s="166">
        <v>3</v>
      </c>
      <c r="T546" s="166">
        <v>5</v>
      </c>
      <c r="U546" s="1">
        <v>4</v>
      </c>
      <c r="V546" s="1">
        <v>1</v>
      </c>
    </row>
    <row r="547" spans="17:22" x14ac:dyDescent="0.25">
      <c r="Q547" s="166">
        <v>12</v>
      </c>
      <c r="R547" s="176">
        <v>2</v>
      </c>
      <c r="S547" s="166">
        <v>3</v>
      </c>
      <c r="T547" s="166">
        <v>5</v>
      </c>
      <c r="U547" s="1">
        <v>4</v>
      </c>
      <c r="V547" s="1">
        <v>1</v>
      </c>
    </row>
    <row r="548" spans="17:22" x14ac:dyDescent="0.25">
      <c r="Q548" s="166">
        <v>13</v>
      </c>
      <c r="R548" s="176">
        <v>2</v>
      </c>
      <c r="S548" s="166">
        <v>3</v>
      </c>
      <c r="T548" s="166">
        <v>5</v>
      </c>
      <c r="U548" s="1">
        <v>3</v>
      </c>
      <c r="V548" s="1">
        <v>2</v>
      </c>
    </row>
    <row r="549" spans="17:22" x14ac:dyDescent="0.25">
      <c r="Q549" s="166">
        <v>12</v>
      </c>
      <c r="R549" s="176">
        <v>1</v>
      </c>
      <c r="S549" s="166">
        <v>3</v>
      </c>
      <c r="T549" s="166">
        <v>6</v>
      </c>
      <c r="U549" s="1">
        <v>3</v>
      </c>
      <c r="V549" s="1">
        <v>1</v>
      </c>
    </row>
    <row r="550" spans="17:22" x14ac:dyDescent="0.25">
      <c r="Q550" s="166">
        <v>11</v>
      </c>
      <c r="R550" s="176">
        <v>0</v>
      </c>
      <c r="S550" s="166">
        <v>3</v>
      </c>
      <c r="T550" s="166">
        <v>6</v>
      </c>
      <c r="U550" s="1">
        <v>3</v>
      </c>
      <c r="V550" s="1">
        <v>2</v>
      </c>
    </row>
    <row r="551" spans="17:22" x14ac:dyDescent="0.25">
      <c r="Q551" s="166">
        <v>13</v>
      </c>
      <c r="R551" s="176">
        <v>2</v>
      </c>
      <c r="S551" s="166">
        <v>3</v>
      </c>
      <c r="T551" s="166">
        <v>6</v>
      </c>
      <c r="U551" s="1">
        <v>3</v>
      </c>
      <c r="V551" s="1">
        <v>2</v>
      </c>
    </row>
    <row r="552" spans="17:22" x14ac:dyDescent="0.25">
      <c r="Q552" s="166">
        <v>13</v>
      </c>
      <c r="R552" s="176">
        <v>2</v>
      </c>
      <c r="S552" s="166">
        <v>4</v>
      </c>
      <c r="T552" s="166">
        <v>5</v>
      </c>
      <c r="U552" s="1">
        <v>4</v>
      </c>
      <c r="V552" s="1">
        <v>2</v>
      </c>
    </row>
    <row r="553" spans="17:22" x14ac:dyDescent="0.25">
      <c r="Q553" s="166">
        <v>13</v>
      </c>
      <c r="R553" s="176">
        <v>1</v>
      </c>
      <c r="S553" s="166">
        <v>3</v>
      </c>
      <c r="T553" s="166">
        <v>5</v>
      </c>
      <c r="U553" s="1">
        <v>3</v>
      </c>
      <c r="V553" s="1">
        <v>2</v>
      </c>
    </row>
    <row r="554" spans="17:22" x14ac:dyDescent="0.25">
      <c r="Q554" s="166">
        <v>12</v>
      </c>
      <c r="R554" s="176">
        <v>1</v>
      </c>
      <c r="S554" s="166">
        <v>3</v>
      </c>
      <c r="T554" s="166">
        <v>5</v>
      </c>
      <c r="U554" s="1">
        <v>4</v>
      </c>
      <c r="V554" s="1">
        <v>2</v>
      </c>
    </row>
    <row r="555" spans="17:22" x14ac:dyDescent="0.25">
      <c r="Q555" s="166">
        <v>12</v>
      </c>
      <c r="R555" s="176">
        <v>1</v>
      </c>
      <c r="S555" s="166">
        <v>4</v>
      </c>
      <c r="T555" s="166">
        <v>6</v>
      </c>
      <c r="U555" s="1">
        <v>4</v>
      </c>
      <c r="V555" s="1">
        <v>2</v>
      </c>
    </row>
    <row r="556" spans="17:22" x14ac:dyDescent="0.25">
      <c r="Q556" s="166">
        <v>13</v>
      </c>
      <c r="R556" s="176">
        <v>1</v>
      </c>
      <c r="S556" s="166">
        <v>4</v>
      </c>
      <c r="T556" s="166">
        <v>5</v>
      </c>
      <c r="U556" s="1">
        <v>4</v>
      </c>
      <c r="V556" s="1">
        <v>2</v>
      </c>
    </row>
    <row r="557" spans="17:22" x14ac:dyDescent="0.25">
      <c r="Q557" s="166">
        <v>11</v>
      </c>
      <c r="R557" s="176">
        <v>0</v>
      </c>
      <c r="S557" s="166">
        <v>3</v>
      </c>
      <c r="T557" s="166">
        <v>5</v>
      </c>
      <c r="U557" s="1">
        <v>3</v>
      </c>
      <c r="V557" s="1">
        <v>2</v>
      </c>
    </row>
    <row r="558" spans="17:22" x14ac:dyDescent="0.25">
      <c r="Q558" s="166">
        <v>13</v>
      </c>
      <c r="R558" s="176">
        <v>1</v>
      </c>
      <c r="S558" s="166">
        <v>3</v>
      </c>
      <c r="T558" s="166">
        <v>5</v>
      </c>
      <c r="U558" s="1">
        <v>3</v>
      </c>
      <c r="V558" s="1">
        <v>1</v>
      </c>
    </row>
    <row r="559" spans="17:22" x14ac:dyDescent="0.25">
      <c r="Q559" s="166">
        <v>13</v>
      </c>
      <c r="R559" s="176">
        <v>1</v>
      </c>
      <c r="S559" s="166">
        <v>3</v>
      </c>
      <c r="T559" s="166">
        <v>5</v>
      </c>
      <c r="U559" s="1">
        <v>3</v>
      </c>
      <c r="V559" s="1">
        <v>2</v>
      </c>
    </row>
    <row r="560" spans="17:22" x14ac:dyDescent="0.25">
      <c r="Q560" s="166">
        <v>13</v>
      </c>
      <c r="R560" s="176">
        <v>2</v>
      </c>
      <c r="S560" s="166">
        <v>4</v>
      </c>
      <c r="T560" s="166">
        <v>5</v>
      </c>
      <c r="U560" s="1">
        <v>3</v>
      </c>
      <c r="V560" s="1">
        <v>2</v>
      </c>
    </row>
    <row r="561" spans="17:22" x14ac:dyDescent="0.25">
      <c r="Q561" s="166">
        <v>11</v>
      </c>
      <c r="R561" s="176">
        <v>1</v>
      </c>
      <c r="S561" s="166">
        <v>4</v>
      </c>
      <c r="T561" s="166">
        <v>5</v>
      </c>
      <c r="U561" s="1">
        <v>4</v>
      </c>
      <c r="V561" s="1">
        <v>1</v>
      </c>
    </row>
    <row r="562" spans="17:22" x14ac:dyDescent="0.25">
      <c r="Q562" s="166">
        <v>13</v>
      </c>
      <c r="R562" s="176">
        <v>1</v>
      </c>
      <c r="S562" s="166">
        <v>3</v>
      </c>
      <c r="T562" s="166">
        <v>5</v>
      </c>
      <c r="U562" s="1">
        <v>3</v>
      </c>
      <c r="V562" s="1">
        <v>2</v>
      </c>
    </row>
    <row r="563" spans="17:22" x14ac:dyDescent="0.25">
      <c r="Q563" s="166">
        <v>12</v>
      </c>
      <c r="R563" s="176">
        <v>1</v>
      </c>
      <c r="S563" s="166">
        <v>4</v>
      </c>
      <c r="T563" s="166">
        <v>5</v>
      </c>
      <c r="U563" s="1">
        <v>4</v>
      </c>
      <c r="V563" s="1">
        <v>2</v>
      </c>
    </row>
    <row r="564" spans="17:22" x14ac:dyDescent="0.25">
      <c r="Q564" s="166">
        <v>12</v>
      </c>
      <c r="R564" s="176">
        <v>1</v>
      </c>
      <c r="S564" s="166">
        <v>4</v>
      </c>
      <c r="T564" s="166">
        <v>6</v>
      </c>
      <c r="U564" s="1">
        <v>4</v>
      </c>
      <c r="V564" s="1">
        <v>2</v>
      </c>
    </row>
    <row r="565" spans="17:22" x14ac:dyDescent="0.25">
      <c r="Q565" s="166">
        <v>11</v>
      </c>
      <c r="R565" s="176">
        <v>1</v>
      </c>
      <c r="S565" s="166">
        <v>4</v>
      </c>
      <c r="T565" s="166">
        <v>5</v>
      </c>
      <c r="U565" s="1">
        <v>4</v>
      </c>
      <c r="V565" s="1">
        <v>2</v>
      </c>
    </row>
    <row r="566" spans="17:22" x14ac:dyDescent="0.25">
      <c r="Q566" s="166">
        <v>11</v>
      </c>
      <c r="R566" s="176">
        <v>2</v>
      </c>
      <c r="S566" s="166">
        <v>4</v>
      </c>
      <c r="T566" s="166">
        <v>5</v>
      </c>
      <c r="U566" s="1">
        <v>3</v>
      </c>
      <c r="V566" s="1">
        <v>2</v>
      </c>
    </row>
    <row r="567" spans="17:22" x14ac:dyDescent="0.25">
      <c r="Q567" s="166">
        <v>12</v>
      </c>
      <c r="R567" s="176">
        <v>1</v>
      </c>
      <c r="S567" s="166">
        <v>4</v>
      </c>
      <c r="T567" s="166">
        <v>5</v>
      </c>
      <c r="U567" s="1">
        <v>3</v>
      </c>
      <c r="V567" s="1">
        <v>2</v>
      </c>
    </row>
    <row r="568" spans="17:22" x14ac:dyDescent="0.25">
      <c r="Q568" s="166">
        <v>11</v>
      </c>
      <c r="R568" s="176">
        <v>0</v>
      </c>
      <c r="S568" s="166">
        <v>4</v>
      </c>
      <c r="T568" s="166">
        <v>5</v>
      </c>
      <c r="U568" s="1">
        <v>4</v>
      </c>
      <c r="V568" s="1">
        <v>1</v>
      </c>
    </row>
    <row r="569" spans="17:22" x14ac:dyDescent="0.25">
      <c r="Q569" s="166">
        <v>13</v>
      </c>
      <c r="R569" s="176">
        <v>2</v>
      </c>
      <c r="S569" s="166">
        <v>3</v>
      </c>
      <c r="T569" s="166">
        <v>5</v>
      </c>
      <c r="U569" s="1">
        <v>4</v>
      </c>
      <c r="V569" s="1">
        <v>1</v>
      </c>
    </row>
    <row r="570" spans="17:22" x14ac:dyDescent="0.25">
      <c r="Q570" s="166">
        <v>12</v>
      </c>
      <c r="R570" s="176">
        <v>2</v>
      </c>
      <c r="S570" s="166">
        <v>3</v>
      </c>
      <c r="T570" s="166">
        <v>5</v>
      </c>
      <c r="U570" s="1">
        <v>4</v>
      </c>
      <c r="V570" s="1">
        <v>2</v>
      </c>
    </row>
    <row r="571" spans="17:22" x14ac:dyDescent="0.25">
      <c r="Q571" s="166">
        <v>12</v>
      </c>
      <c r="R571" s="176">
        <v>2</v>
      </c>
      <c r="S571" s="166">
        <v>4</v>
      </c>
      <c r="T571" s="166">
        <v>6</v>
      </c>
      <c r="U571" s="1">
        <v>4</v>
      </c>
      <c r="V571" s="1">
        <v>1</v>
      </c>
    </row>
    <row r="572" spans="17:22" x14ac:dyDescent="0.25">
      <c r="Q572" s="166">
        <v>13</v>
      </c>
      <c r="R572" s="176">
        <v>1</v>
      </c>
      <c r="S572" s="166">
        <v>4</v>
      </c>
      <c r="T572" s="166">
        <v>5</v>
      </c>
      <c r="U572" s="1">
        <v>3</v>
      </c>
      <c r="V572" s="1">
        <v>2</v>
      </c>
    </row>
    <row r="573" spans="17:22" x14ac:dyDescent="0.25">
      <c r="Q573" s="166">
        <v>12</v>
      </c>
      <c r="R573" s="176">
        <v>1</v>
      </c>
      <c r="S573" s="166">
        <v>4</v>
      </c>
      <c r="T573" s="166">
        <v>5</v>
      </c>
      <c r="U573" s="1">
        <v>4</v>
      </c>
      <c r="V573" s="1">
        <v>2</v>
      </c>
    </row>
    <row r="574" spans="17:22" x14ac:dyDescent="0.25">
      <c r="Q574" s="166">
        <v>11</v>
      </c>
      <c r="R574" s="176">
        <v>2</v>
      </c>
      <c r="S574" s="166">
        <v>3</v>
      </c>
      <c r="T574" s="166">
        <v>5</v>
      </c>
      <c r="U574" s="1">
        <v>4</v>
      </c>
      <c r="V574" s="1">
        <v>1</v>
      </c>
    </row>
    <row r="575" spans="17:22" x14ac:dyDescent="0.25">
      <c r="Q575" s="166">
        <v>13</v>
      </c>
      <c r="R575" s="176">
        <v>1</v>
      </c>
      <c r="S575" s="166">
        <v>3</v>
      </c>
      <c r="T575" s="166">
        <v>5</v>
      </c>
      <c r="U575" s="1">
        <v>3</v>
      </c>
      <c r="V575" s="1">
        <v>2</v>
      </c>
    </row>
    <row r="576" spans="17:22" x14ac:dyDescent="0.25">
      <c r="Q576" s="166">
        <v>11</v>
      </c>
      <c r="R576" s="176">
        <v>1</v>
      </c>
      <c r="S576" s="166">
        <v>4</v>
      </c>
      <c r="T576" s="166">
        <v>5</v>
      </c>
      <c r="U576" s="1">
        <v>3</v>
      </c>
      <c r="V576" s="1">
        <v>2</v>
      </c>
    </row>
    <row r="577" spans="17:22" x14ac:dyDescent="0.25">
      <c r="Q577" s="166">
        <v>13</v>
      </c>
      <c r="R577" s="176">
        <v>2</v>
      </c>
      <c r="S577" s="166">
        <v>3</v>
      </c>
      <c r="T577" s="166">
        <v>5</v>
      </c>
      <c r="U577" s="1">
        <v>3</v>
      </c>
      <c r="V577" s="1">
        <v>2</v>
      </c>
    </row>
    <row r="578" spans="17:22" x14ac:dyDescent="0.25">
      <c r="Q578" s="166">
        <v>12</v>
      </c>
      <c r="R578" s="176">
        <v>0</v>
      </c>
      <c r="S578" s="166">
        <v>4</v>
      </c>
      <c r="T578" s="166">
        <v>5</v>
      </c>
      <c r="U578" s="1">
        <v>3</v>
      </c>
      <c r="V578" s="1">
        <v>2</v>
      </c>
    </row>
    <row r="579" spans="17:22" x14ac:dyDescent="0.25">
      <c r="Q579" s="166">
        <v>11</v>
      </c>
      <c r="R579" s="176">
        <v>0</v>
      </c>
      <c r="S579" s="166">
        <v>3</v>
      </c>
      <c r="T579" s="166">
        <v>5</v>
      </c>
      <c r="U579" s="1">
        <v>3</v>
      </c>
      <c r="V579" s="1">
        <v>2</v>
      </c>
    </row>
    <row r="580" spans="17:22" x14ac:dyDescent="0.25">
      <c r="Q580" s="166">
        <v>13</v>
      </c>
      <c r="R580" s="176">
        <v>1</v>
      </c>
      <c r="S580" s="166">
        <v>3</v>
      </c>
      <c r="T580" s="166">
        <v>5</v>
      </c>
      <c r="U580" s="1">
        <v>4</v>
      </c>
      <c r="V580" s="1">
        <v>2</v>
      </c>
    </row>
    <row r="581" spans="17:22" x14ac:dyDescent="0.25">
      <c r="Q581" s="166">
        <v>13</v>
      </c>
      <c r="R581" s="176">
        <v>1</v>
      </c>
      <c r="S581" s="166">
        <v>4</v>
      </c>
      <c r="T581" s="166">
        <v>5</v>
      </c>
      <c r="U581" s="1">
        <v>3</v>
      </c>
      <c r="V581" s="1">
        <v>2</v>
      </c>
    </row>
    <row r="582" spans="17:22" x14ac:dyDescent="0.25">
      <c r="Q582" s="166">
        <v>12</v>
      </c>
      <c r="R582" s="176">
        <v>1</v>
      </c>
      <c r="S582" s="166">
        <v>4</v>
      </c>
      <c r="T582" s="166">
        <v>5</v>
      </c>
      <c r="U582" s="1">
        <v>3</v>
      </c>
      <c r="V582" s="1">
        <v>2</v>
      </c>
    </row>
    <row r="583" spans="17:22" x14ac:dyDescent="0.25">
      <c r="Q583" s="166">
        <v>11</v>
      </c>
      <c r="R583" s="176">
        <v>2</v>
      </c>
      <c r="S583" s="166">
        <v>3</v>
      </c>
      <c r="T583" s="166">
        <v>6</v>
      </c>
      <c r="U583" s="1">
        <v>4</v>
      </c>
      <c r="V583" s="1">
        <v>2</v>
      </c>
    </row>
    <row r="584" spans="17:22" x14ac:dyDescent="0.25">
      <c r="Q584" s="166">
        <v>11</v>
      </c>
      <c r="R584" s="176">
        <v>0</v>
      </c>
      <c r="S584" s="166">
        <v>4</v>
      </c>
      <c r="T584" s="166">
        <v>5</v>
      </c>
      <c r="U584" s="1">
        <v>3</v>
      </c>
      <c r="V584" s="1">
        <v>2</v>
      </c>
    </row>
    <row r="585" spans="17:22" x14ac:dyDescent="0.25">
      <c r="Q585" s="166">
        <v>12</v>
      </c>
      <c r="R585" s="176">
        <v>2</v>
      </c>
      <c r="S585" s="166">
        <v>4</v>
      </c>
      <c r="T585" s="166">
        <v>6</v>
      </c>
      <c r="U585" s="1">
        <v>3</v>
      </c>
      <c r="V585" s="1">
        <v>2</v>
      </c>
    </row>
    <row r="586" spans="17:22" x14ac:dyDescent="0.25">
      <c r="Q586" s="166">
        <v>12</v>
      </c>
      <c r="R586" s="176">
        <v>1</v>
      </c>
      <c r="S586" s="166">
        <v>3</v>
      </c>
      <c r="T586" s="166">
        <v>5</v>
      </c>
      <c r="U586" s="1">
        <v>4</v>
      </c>
      <c r="V586" s="1">
        <v>2</v>
      </c>
    </row>
    <row r="587" spans="17:22" x14ac:dyDescent="0.25">
      <c r="Q587" s="166">
        <v>12</v>
      </c>
      <c r="R587" s="176">
        <v>2</v>
      </c>
      <c r="S587" s="166">
        <v>4</v>
      </c>
      <c r="T587" s="166">
        <v>5</v>
      </c>
      <c r="U587" s="1">
        <v>4</v>
      </c>
      <c r="V587" s="1">
        <v>2</v>
      </c>
    </row>
    <row r="588" spans="17:22" x14ac:dyDescent="0.25">
      <c r="Q588" s="166">
        <v>13</v>
      </c>
      <c r="R588" s="176">
        <v>0</v>
      </c>
      <c r="S588" s="166">
        <v>4</v>
      </c>
      <c r="T588" s="166">
        <v>5</v>
      </c>
      <c r="U588" s="1">
        <v>4</v>
      </c>
      <c r="V588" s="1">
        <v>2</v>
      </c>
    </row>
    <row r="589" spans="17:22" x14ac:dyDescent="0.25">
      <c r="Q589" s="166">
        <v>12</v>
      </c>
      <c r="R589" s="176">
        <v>1</v>
      </c>
      <c r="S589" s="166">
        <v>4</v>
      </c>
      <c r="T589" s="166">
        <v>5</v>
      </c>
      <c r="U589" s="1">
        <v>4</v>
      </c>
      <c r="V589" s="1">
        <v>2</v>
      </c>
    </row>
    <row r="590" spans="17:22" x14ac:dyDescent="0.25">
      <c r="Q590" s="166">
        <v>11</v>
      </c>
      <c r="R590" s="176">
        <v>1</v>
      </c>
      <c r="S590" s="166">
        <v>3</v>
      </c>
      <c r="T590" s="166">
        <v>5</v>
      </c>
      <c r="U590" s="1">
        <v>3</v>
      </c>
      <c r="V590" s="1">
        <v>2</v>
      </c>
    </row>
    <row r="591" spans="17:22" x14ac:dyDescent="0.25">
      <c r="Q591" s="166">
        <v>13</v>
      </c>
      <c r="R591" s="176">
        <v>1</v>
      </c>
      <c r="S591" s="166">
        <v>3</v>
      </c>
      <c r="T591" s="166">
        <v>5</v>
      </c>
      <c r="U591" s="1">
        <v>1</v>
      </c>
      <c r="V591" s="1">
        <v>2</v>
      </c>
    </row>
    <row r="592" spans="17:22" x14ac:dyDescent="0.25">
      <c r="Q592" s="166">
        <v>13</v>
      </c>
      <c r="R592" s="176">
        <v>1</v>
      </c>
      <c r="S592" s="166">
        <v>4</v>
      </c>
      <c r="T592" s="166">
        <v>5</v>
      </c>
      <c r="U592" s="1">
        <v>3</v>
      </c>
      <c r="V592" s="1">
        <v>2</v>
      </c>
    </row>
    <row r="593" spans="17:22" x14ac:dyDescent="0.25">
      <c r="Q593" s="166">
        <v>12</v>
      </c>
      <c r="R593" s="176">
        <v>2</v>
      </c>
      <c r="S593" s="166">
        <v>4</v>
      </c>
      <c r="T593" s="166">
        <v>5</v>
      </c>
      <c r="U593" s="1">
        <v>3</v>
      </c>
      <c r="V593" s="1">
        <v>2</v>
      </c>
    </row>
    <row r="594" spans="17:22" x14ac:dyDescent="0.25">
      <c r="Q594" s="166">
        <v>11</v>
      </c>
      <c r="R594" s="176">
        <v>1</v>
      </c>
      <c r="S594" s="166">
        <v>4</v>
      </c>
      <c r="T594" s="166">
        <v>6</v>
      </c>
      <c r="U594" s="1">
        <v>4</v>
      </c>
      <c r="V594" s="1">
        <v>2</v>
      </c>
    </row>
    <row r="595" spans="17:22" x14ac:dyDescent="0.25">
      <c r="Q595" s="166">
        <v>11</v>
      </c>
      <c r="R595" s="176">
        <v>2</v>
      </c>
      <c r="S595" s="166">
        <v>4</v>
      </c>
      <c r="T595" s="166">
        <v>5</v>
      </c>
      <c r="U595" s="1">
        <v>3</v>
      </c>
      <c r="V595" s="1">
        <v>2</v>
      </c>
    </row>
    <row r="596" spans="17:22" x14ac:dyDescent="0.25">
      <c r="Q596" s="166">
        <v>11</v>
      </c>
      <c r="R596" s="176">
        <v>2</v>
      </c>
      <c r="S596" s="166">
        <v>3</v>
      </c>
      <c r="T596" s="166">
        <v>5</v>
      </c>
      <c r="U596" s="1">
        <v>4</v>
      </c>
      <c r="V596" s="1">
        <v>2</v>
      </c>
    </row>
    <row r="597" spans="17:22" x14ac:dyDescent="0.25">
      <c r="Q597" s="166">
        <v>12</v>
      </c>
      <c r="R597" s="176">
        <v>2</v>
      </c>
      <c r="S597" s="166">
        <v>3</v>
      </c>
      <c r="T597" s="166">
        <v>5</v>
      </c>
      <c r="U597" s="1">
        <v>3</v>
      </c>
      <c r="V597" s="1">
        <v>1</v>
      </c>
    </row>
    <row r="598" spans="17:22" x14ac:dyDescent="0.25">
      <c r="Q598" s="166">
        <v>13</v>
      </c>
      <c r="R598" s="176">
        <v>1</v>
      </c>
      <c r="S598" s="166">
        <v>4</v>
      </c>
      <c r="T598" s="166">
        <v>5</v>
      </c>
      <c r="U598" s="1">
        <v>1</v>
      </c>
      <c r="V598" s="1">
        <v>2</v>
      </c>
    </row>
    <row r="599" spans="17:22" x14ac:dyDescent="0.25">
      <c r="Q599" s="166">
        <v>12</v>
      </c>
      <c r="R599" s="176">
        <v>1</v>
      </c>
      <c r="S599" s="166">
        <v>3</v>
      </c>
      <c r="T599" s="166">
        <v>5</v>
      </c>
      <c r="U599" s="1">
        <v>4</v>
      </c>
      <c r="V599" s="1">
        <v>2</v>
      </c>
    </row>
    <row r="600" spans="17:22" x14ac:dyDescent="0.25">
      <c r="Q600" s="166">
        <v>13</v>
      </c>
      <c r="R600" s="176">
        <v>2</v>
      </c>
      <c r="S600" s="166">
        <v>4</v>
      </c>
      <c r="T600" s="166">
        <v>5</v>
      </c>
      <c r="U600" s="1">
        <v>4</v>
      </c>
      <c r="V600" s="1">
        <v>1</v>
      </c>
    </row>
    <row r="601" spans="17:22" x14ac:dyDescent="0.25">
      <c r="Q601" s="166">
        <v>11</v>
      </c>
      <c r="R601" s="176">
        <v>1</v>
      </c>
      <c r="S601" s="166">
        <v>4</v>
      </c>
      <c r="T601" s="166">
        <v>6</v>
      </c>
      <c r="U601" s="1">
        <v>4</v>
      </c>
      <c r="V601" s="1">
        <v>2</v>
      </c>
    </row>
    <row r="602" spans="17:22" x14ac:dyDescent="0.25">
      <c r="Q602" s="166">
        <v>11</v>
      </c>
      <c r="R602" s="176">
        <v>0</v>
      </c>
      <c r="S602" s="166">
        <v>3</v>
      </c>
      <c r="T602" s="166">
        <v>5</v>
      </c>
      <c r="U602" s="1">
        <v>3</v>
      </c>
      <c r="V602" s="1">
        <v>2</v>
      </c>
    </row>
    <row r="603" spans="17:22" x14ac:dyDescent="0.25">
      <c r="Q603" s="166">
        <v>12</v>
      </c>
      <c r="R603" s="176">
        <v>2</v>
      </c>
      <c r="S603" s="166">
        <v>3</v>
      </c>
      <c r="T603" s="166">
        <v>6</v>
      </c>
      <c r="U603" s="1">
        <v>4</v>
      </c>
      <c r="V603" s="1">
        <v>2</v>
      </c>
    </row>
    <row r="604" spans="17:22" x14ac:dyDescent="0.25">
      <c r="Q604" s="166">
        <v>12</v>
      </c>
      <c r="R604" s="176">
        <v>0</v>
      </c>
      <c r="S604" s="166">
        <v>4</v>
      </c>
      <c r="T604" s="166">
        <v>5</v>
      </c>
      <c r="U604" s="1">
        <v>4</v>
      </c>
      <c r="V604" s="1">
        <v>2</v>
      </c>
    </row>
    <row r="605" spans="17:22" x14ac:dyDescent="0.25">
      <c r="Q605" s="166">
        <v>12</v>
      </c>
      <c r="R605" s="176">
        <v>1</v>
      </c>
      <c r="S605" s="166">
        <v>3</v>
      </c>
      <c r="T605" s="166">
        <v>5</v>
      </c>
      <c r="U605" s="1">
        <v>4</v>
      </c>
      <c r="V605" s="1">
        <v>2</v>
      </c>
    </row>
    <row r="606" spans="17:22" x14ac:dyDescent="0.25">
      <c r="Q606" s="166">
        <v>12</v>
      </c>
      <c r="R606" s="176">
        <v>1</v>
      </c>
      <c r="S606" s="166">
        <v>4</v>
      </c>
      <c r="T606" s="166">
        <v>5</v>
      </c>
      <c r="U606" s="1">
        <v>3</v>
      </c>
      <c r="V606" s="1">
        <v>1</v>
      </c>
    </row>
    <row r="607" spans="17:22" x14ac:dyDescent="0.25">
      <c r="Q607" s="166">
        <v>12</v>
      </c>
      <c r="R607" s="176">
        <v>2</v>
      </c>
      <c r="S607" s="166">
        <v>3</v>
      </c>
      <c r="T607" s="166">
        <v>5</v>
      </c>
      <c r="U607" s="1">
        <v>3</v>
      </c>
      <c r="V607" s="1">
        <v>2</v>
      </c>
    </row>
    <row r="608" spans="17:22" x14ac:dyDescent="0.25">
      <c r="Q608" s="166">
        <v>12</v>
      </c>
      <c r="R608" s="176">
        <v>1</v>
      </c>
      <c r="S608" s="166">
        <v>4</v>
      </c>
      <c r="T608" s="166">
        <v>5</v>
      </c>
      <c r="U608" s="1">
        <v>3</v>
      </c>
      <c r="V608" s="1">
        <v>2</v>
      </c>
    </row>
    <row r="609" spans="17:22" x14ac:dyDescent="0.25">
      <c r="Q609" s="166">
        <v>13</v>
      </c>
      <c r="R609" s="176">
        <v>1</v>
      </c>
      <c r="S609" s="166">
        <v>4</v>
      </c>
      <c r="T609" s="166">
        <v>6</v>
      </c>
      <c r="U609" s="1">
        <v>3</v>
      </c>
      <c r="V609" s="1">
        <v>2</v>
      </c>
    </row>
    <row r="610" spans="17:22" x14ac:dyDescent="0.25">
      <c r="Q610" s="166">
        <v>13</v>
      </c>
      <c r="R610" s="176">
        <v>0</v>
      </c>
      <c r="S610" s="166">
        <v>4</v>
      </c>
      <c r="T610" s="166">
        <v>5</v>
      </c>
      <c r="U610" s="1">
        <v>3</v>
      </c>
      <c r="V610" s="1">
        <v>2</v>
      </c>
    </row>
    <row r="611" spans="17:22" x14ac:dyDescent="0.25">
      <c r="Q611" s="166">
        <v>11</v>
      </c>
      <c r="R611" s="176">
        <v>1</v>
      </c>
      <c r="S611" s="166">
        <v>4</v>
      </c>
      <c r="T611" s="166">
        <v>5</v>
      </c>
      <c r="U611" s="1">
        <v>3</v>
      </c>
      <c r="V611" s="1">
        <v>1</v>
      </c>
    </row>
    <row r="612" spans="17:22" x14ac:dyDescent="0.25">
      <c r="Q612" s="166">
        <v>12</v>
      </c>
      <c r="R612" s="176">
        <v>0</v>
      </c>
      <c r="S612" s="166">
        <v>3</v>
      </c>
      <c r="T612" s="166">
        <v>6</v>
      </c>
      <c r="U612" s="1">
        <v>3</v>
      </c>
      <c r="V612" s="1">
        <v>2</v>
      </c>
    </row>
    <row r="613" spans="17:22" x14ac:dyDescent="0.25">
      <c r="Q613" s="166">
        <v>12</v>
      </c>
      <c r="R613" s="176">
        <v>0</v>
      </c>
      <c r="S613" s="166">
        <v>4</v>
      </c>
      <c r="T613" s="166">
        <v>5</v>
      </c>
      <c r="U613" s="1">
        <v>3</v>
      </c>
      <c r="V613" s="1">
        <v>1</v>
      </c>
    </row>
    <row r="614" spans="17:22" x14ac:dyDescent="0.25">
      <c r="Q614" s="166">
        <v>13</v>
      </c>
      <c r="R614" s="176">
        <v>1</v>
      </c>
      <c r="S614" s="166">
        <v>4</v>
      </c>
      <c r="T614" s="166">
        <v>5</v>
      </c>
      <c r="U614" s="1">
        <v>4</v>
      </c>
      <c r="V614" s="1">
        <v>1</v>
      </c>
    </row>
    <row r="615" spans="17:22" x14ac:dyDescent="0.25">
      <c r="Q615" s="166">
        <v>12</v>
      </c>
      <c r="R615" s="176">
        <v>0</v>
      </c>
      <c r="S615" s="166">
        <v>3</v>
      </c>
      <c r="T615" s="166">
        <v>5</v>
      </c>
      <c r="U615" s="1">
        <v>4</v>
      </c>
      <c r="V615" s="1">
        <v>2</v>
      </c>
    </row>
    <row r="616" spans="17:22" x14ac:dyDescent="0.25">
      <c r="Q616" s="166">
        <v>11</v>
      </c>
      <c r="R616" s="176">
        <v>1</v>
      </c>
      <c r="S616" s="166">
        <v>3</v>
      </c>
      <c r="T616" s="166">
        <v>5</v>
      </c>
      <c r="U616" s="1">
        <v>4</v>
      </c>
      <c r="V616" s="1">
        <v>2</v>
      </c>
    </row>
    <row r="617" spans="17:22" x14ac:dyDescent="0.25">
      <c r="Q617" s="166">
        <v>12</v>
      </c>
      <c r="R617" s="176">
        <v>1</v>
      </c>
      <c r="S617" s="166">
        <v>3</v>
      </c>
      <c r="T617" s="166">
        <v>5</v>
      </c>
      <c r="U617" s="1">
        <v>4</v>
      </c>
      <c r="V617" s="1">
        <v>2</v>
      </c>
    </row>
    <row r="618" spans="17:22" x14ac:dyDescent="0.25">
      <c r="Q618" s="166">
        <v>13</v>
      </c>
      <c r="R618" s="176">
        <v>2</v>
      </c>
      <c r="S618" s="166">
        <v>4</v>
      </c>
      <c r="T618" s="166">
        <v>5</v>
      </c>
      <c r="U618" s="1">
        <v>3</v>
      </c>
      <c r="V618" s="1">
        <v>2</v>
      </c>
    </row>
    <row r="619" spans="17:22" x14ac:dyDescent="0.25">
      <c r="Q619" s="166">
        <v>12</v>
      </c>
      <c r="R619" s="176">
        <v>1</v>
      </c>
      <c r="S619" s="166">
        <v>4</v>
      </c>
      <c r="T619" s="166">
        <v>5</v>
      </c>
      <c r="U619" s="1">
        <v>3</v>
      </c>
      <c r="V619" s="1">
        <v>2</v>
      </c>
    </row>
    <row r="620" spans="17:22" x14ac:dyDescent="0.25">
      <c r="Q620" s="166">
        <v>12</v>
      </c>
      <c r="R620" s="176">
        <v>2</v>
      </c>
      <c r="S620" s="166">
        <v>3</v>
      </c>
      <c r="T620" s="166">
        <v>5</v>
      </c>
      <c r="U620" s="1">
        <v>3</v>
      </c>
      <c r="V620" s="1">
        <v>2</v>
      </c>
    </row>
    <row r="621" spans="17:22" x14ac:dyDescent="0.25">
      <c r="Q621" s="166">
        <v>11</v>
      </c>
      <c r="R621" s="176">
        <v>1</v>
      </c>
      <c r="S621" s="166">
        <v>4</v>
      </c>
      <c r="T621" s="166">
        <v>5</v>
      </c>
      <c r="U621" s="1">
        <v>4</v>
      </c>
      <c r="V621" s="1">
        <v>2</v>
      </c>
    </row>
    <row r="622" spans="17:22" x14ac:dyDescent="0.25">
      <c r="Q622" s="166">
        <v>13</v>
      </c>
      <c r="R622" s="176">
        <v>2</v>
      </c>
      <c r="S622" s="166">
        <v>4</v>
      </c>
      <c r="T622" s="166">
        <v>5</v>
      </c>
      <c r="U622" s="1">
        <v>4</v>
      </c>
      <c r="V622" s="1">
        <v>2</v>
      </c>
    </row>
    <row r="623" spans="17:22" x14ac:dyDescent="0.25">
      <c r="Q623" s="166">
        <v>12</v>
      </c>
      <c r="R623" s="176">
        <v>2</v>
      </c>
      <c r="S623" s="166">
        <v>4</v>
      </c>
      <c r="T623" s="166">
        <v>5</v>
      </c>
      <c r="U623" s="1">
        <v>3</v>
      </c>
      <c r="V623" s="1">
        <v>2</v>
      </c>
    </row>
    <row r="624" spans="17:22" x14ac:dyDescent="0.25">
      <c r="Q624" s="166">
        <v>12</v>
      </c>
      <c r="R624" s="176">
        <v>2</v>
      </c>
      <c r="S624" s="166">
        <v>4</v>
      </c>
      <c r="T624" s="166">
        <v>5</v>
      </c>
      <c r="U624" s="1">
        <v>4</v>
      </c>
      <c r="V624" s="1">
        <v>2</v>
      </c>
    </row>
    <row r="625" spans="17:22" x14ac:dyDescent="0.25">
      <c r="Q625" s="166">
        <v>11</v>
      </c>
      <c r="R625" s="176">
        <v>1</v>
      </c>
      <c r="S625" s="166">
        <v>4</v>
      </c>
      <c r="T625" s="166">
        <v>5</v>
      </c>
      <c r="U625" s="1">
        <v>4</v>
      </c>
      <c r="V625" s="1">
        <v>2</v>
      </c>
    </row>
    <row r="626" spans="17:22" x14ac:dyDescent="0.25">
      <c r="Q626" s="166">
        <v>11</v>
      </c>
      <c r="R626" s="176">
        <v>1</v>
      </c>
      <c r="S626" s="166">
        <v>3</v>
      </c>
      <c r="T626" s="166">
        <v>5</v>
      </c>
      <c r="U626" s="1">
        <v>4</v>
      </c>
      <c r="V626" s="1">
        <v>1</v>
      </c>
    </row>
    <row r="627" spans="17:22" x14ac:dyDescent="0.25">
      <c r="Q627" s="166">
        <v>11</v>
      </c>
      <c r="R627" s="176">
        <v>1</v>
      </c>
      <c r="S627" s="166">
        <v>3</v>
      </c>
      <c r="T627" s="166">
        <v>5</v>
      </c>
      <c r="U627" s="1">
        <v>4</v>
      </c>
      <c r="V627" s="1">
        <v>2</v>
      </c>
    </row>
    <row r="628" spans="17:22" x14ac:dyDescent="0.25">
      <c r="Q628" s="166">
        <v>13</v>
      </c>
      <c r="R628" s="176">
        <v>2</v>
      </c>
      <c r="S628" s="166">
        <v>3</v>
      </c>
      <c r="T628" s="166">
        <v>5</v>
      </c>
      <c r="U628" s="1">
        <v>4</v>
      </c>
      <c r="V628" s="1">
        <v>2</v>
      </c>
    </row>
    <row r="629" spans="17:22" x14ac:dyDescent="0.25">
      <c r="Q629" s="166">
        <v>12</v>
      </c>
      <c r="R629" s="176">
        <v>1</v>
      </c>
      <c r="S629" s="166">
        <v>3</v>
      </c>
      <c r="T629" s="166">
        <v>6</v>
      </c>
      <c r="U629" s="1">
        <v>4</v>
      </c>
      <c r="V629" s="1">
        <v>2</v>
      </c>
    </row>
    <row r="630" spans="17:22" x14ac:dyDescent="0.25">
      <c r="Q630" s="166">
        <v>11</v>
      </c>
      <c r="R630" s="176">
        <v>0</v>
      </c>
      <c r="S630" s="166">
        <v>4</v>
      </c>
      <c r="T630" s="166">
        <v>5</v>
      </c>
      <c r="U630" s="1">
        <v>4</v>
      </c>
      <c r="V630" s="1">
        <v>2</v>
      </c>
    </row>
    <row r="631" spans="17:22" x14ac:dyDescent="0.25">
      <c r="Q631" s="166">
        <v>12</v>
      </c>
      <c r="R631" s="176">
        <v>0</v>
      </c>
      <c r="S631" s="166">
        <v>3</v>
      </c>
      <c r="T631" s="166">
        <v>6</v>
      </c>
      <c r="U631" s="1">
        <v>4</v>
      </c>
      <c r="V631" s="1">
        <v>2</v>
      </c>
    </row>
    <row r="632" spans="17:22" x14ac:dyDescent="0.25">
      <c r="Q632" s="166">
        <v>13</v>
      </c>
      <c r="R632" s="176">
        <v>1</v>
      </c>
      <c r="S632" s="166">
        <v>4</v>
      </c>
      <c r="T632" s="166">
        <v>6</v>
      </c>
      <c r="U632" s="1">
        <v>3</v>
      </c>
      <c r="V632" s="1">
        <v>1</v>
      </c>
    </row>
    <row r="633" spans="17:22" x14ac:dyDescent="0.25">
      <c r="Q633" s="166">
        <v>11</v>
      </c>
      <c r="R633" s="176">
        <v>1</v>
      </c>
      <c r="S633" s="166">
        <v>4</v>
      </c>
      <c r="T633" s="166">
        <v>6</v>
      </c>
      <c r="U633" s="1">
        <v>4</v>
      </c>
      <c r="V633" s="1">
        <v>2</v>
      </c>
    </row>
    <row r="634" spans="17:22" x14ac:dyDescent="0.25">
      <c r="Q634" s="166">
        <v>12</v>
      </c>
      <c r="R634" s="176">
        <v>2</v>
      </c>
      <c r="S634" s="166">
        <v>3</v>
      </c>
      <c r="T634" s="166">
        <v>5</v>
      </c>
      <c r="U634" s="1">
        <v>4</v>
      </c>
      <c r="V634" s="1">
        <v>2</v>
      </c>
    </row>
    <row r="635" spans="17:22" x14ac:dyDescent="0.25">
      <c r="Q635" s="166">
        <v>13</v>
      </c>
      <c r="R635" s="176">
        <v>2</v>
      </c>
      <c r="S635" s="166">
        <v>4</v>
      </c>
      <c r="T635" s="166">
        <v>5</v>
      </c>
      <c r="U635" s="1">
        <v>4</v>
      </c>
      <c r="V635" s="1">
        <v>2</v>
      </c>
    </row>
    <row r="636" spans="17:22" x14ac:dyDescent="0.25">
      <c r="Q636" s="166">
        <v>12</v>
      </c>
      <c r="R636" s="176">
        <v>2</v>
      </c>
      <c r="S636" s="166">
        <v>4</v>
      </c>
      <c r="T636" s="166">
        <v>6</v>
      </c>
      <c r="U636" s="1">
        <v>4</v>
      </c>
      <c r="V636" s="1">
        <v>2</v>
      </c>
    </row>
    <row r="637" spans="17:22" x14ac:dyDescent="0.25">
      <c r="Q637" s="166">
        <v>11</v>
      </c>
      <c r="R637" s="176">
        <v>1</v>
      </c>
      <c r="S637" s="166">
        <v>3</v>
      </c>
      <c r="T637" s="166">
        <v>6</v>
      </c>
      <c r="U637" s="1">
        <v>4</v>
      </c>
      <c r="V637" s="1">
        <v>1</v>
      </c>
    </row>
    <row r="638" spans="17:22" x14ac:dyDescent="0.25">
      <c r="Q638" s="166">
        <v>13</v>
      </c>
      <c r="R638" s="176">
        <v>1</v>
      </c>
      <c r="S638" s="166">
        <v>3</v>
      </c>
      <c r="T638" s="166">
        <v>5</v>
      </c>
      <c r="U638" s="1">
        <v>3</v>
      </c>
      <c r="V638" s="1">
        <v>1</v>
      </c>
    </row>
    <row r="639" spans="17:22" x14ac:dyDescent="0.25">
      <c r="Q639" s="166">
        <v>13</v>
      </c>
      <c r="R639" s="176">
        <v>1</v>
      </c>
      <c r="S639" s="166">
        <v>4</v>
      </c>
      <c r="T639" s="166">
        <v>5</v>
      </c>
      <c r="U639" s="1">
        <v>4</v>
      </c>
      <c r="V639" s="1">
        <v>1</v>
      </c>
    </row>
    <row r="640" spans="17:22" x14ac:dyDescent="0.25">
      <c r="Q640" s="166">
        <v>12</v>
      </c>
      <c r="R640" s="176">
        <v>1</v>
      </c>
      <c r="S640" s="166">
        <v>3</v>
      </c>
      <c r="T640" s="166">
        <v>5</v>
      </c>
      <c r="U640" s="1">
        <v>4</v>
      </c>
      <c r="V640" s="1">
        <v>2</v>
      </c>
    </row>
    <row r="641" spans="17:22" x14ac:dyDescent="0.25">
      <c r="Q641" s="166">
        <v>12</v>
      </c>
      <c r="R641" s="176">
        <v>0</v>
      </c>
      <c r="S641" s="166">
        <v>4</v>
      </c>
      <c r="T641" s="166">
        <v>5</v>
      </c>
      <c r="U641" s="1">
        <v>4</v>
      </c>
      <c r="V641" s="1">
        <v>1</v>
      </c>
    </row>
    <row r="642" spans="17:22" x14ac:dyDescent="0.25">
      <c r="Q642" s="166">
        <v>12</v>
      </c>
      <c r="R642" s="176">
        <v>2</v>
      </c>
      <c r="S642" s="166">
        <v>4</v>
      </c>
      <c r="T642" s="166">
        <v>5</v>
      </c>
      <c r="U642" s="1">
        <v>3</v>
      </c>
      <c r="V642" s="1">
        <v>1</v>
      </c>
    </row>
    <row r="643" spans="17:22" x14ac:dyDescent="0.25">
      <c r="Q643" s="166">
        <v>13</v>
      </c>
      <c r="R643" s="176">
        <v>1</v>
      </c>
      <c r="S643" s="166">
        <v>4</v>
      </c>
      <c r="T643" s="166">
        <v>5</v>
      </c>
      <c r="U643" s="1">
        <v>4</v>
      </c>
      <c r="V643" s="1">
        <v>1</v>
      </c>
    </row>
    <row r="644" spans="17:22" x14ac:dyDescent="0.25">
      <c r="Q644" s="166">
        <v>11</v>
      </c>
      <c r="R644" s="176">
        <v>1</v>
      </c>
      <c r="S644" s="166">
        <v>3</v>
      </c>
      <c r="T644" s="166">
        <v>5</v>
      </c>
      <c r="U644" s="1">
        <v>3</v>
      </c>
      <c r="V644" s="1">
        <v>2</v>
      </c>
    </row>
    <row r="645" spans="17:22" x14ac:dyDescent="0.25">
      <c r="Q645" s="166">
        <v>12</v>
      </c>
      <c r="R645" s="176">
        <v>1</v>
      </c>
      <c r="S645" s="166">
        <v>4</v>
      </c>
      <c r="T645" s="166">
        <v>6</v>
      </c>
      <c r="U645" s="1">
        <v>4</v>
      </c>
      <c r="V645" s="1">
        <v>2</v>
      </c>
    </row>
    <row r="646" spans="17:22" x14ac:dyDescent="0.25">
      <c r="Q646" s="166">
        <v>13</v>
      </c>
      <c r="R646" s="176">
        <v>1</v>
      </c>
      <c r="S646" s="166">
        <v>4</v>
      </c>
      <c r="T646" s="166">
        <v>5</v>
      </c>
      <c r="U646" s="1">
        <v>4</v>
      </c>
      <c r="V646" s="1">
        <v>2</v>
      </c>
    </row>
    <row r="647" spans="17:22" x14ac:dyDescent="0.25">
      <c r="Q647" s="166">
        <v>13</v>
      </c>
      <c r="R647" s="176">
        <v>2</v>
      </c>
      <c r="S647" s="166">
        <v>4</v>
      </c>
      <c r="T647" s="166">
        <v>5</v>
      </c>
      <c r="U647" s="1">
        <v>4</v>
      </c>
      <c r="V647" s="1">
        <v>2</v>
      </c>
    </row>
    <row r="648" spans="17:22" x14ac:dyDescent="0.25">
      <c r="Q648" s="166">
        <v>13</v>
      </c>
      <c r="R648" s="176">
        <v>1</v>
      </c>
      <c r="S648" s="166">
        <v>4</v>
      </c>
      <c r="T648" s="166">
        <v>5</v>
      </c>
      <c r="U648" s="1">
        <v>3</v>
      </c>
      <c r="V648" s="1">
        <v>1</v>
      </c>
    </row>
    <row r="649" spans="17:22" x14ac:dyDescent="0.25">
      <c r="Q649" s="166">
        <v>12</v>
      </c>
      <c r="R649" s="176">
        <v>0</v>
      </c>
      <c r="S649" s="166">
        <v>4</v>
      </c>
      <c r="T649" s="166">
        <v>5</v>
      </c>
      <c r="U649" s="1">
        <v>3</v>
      </c>
      <c r="V649" s="1">
        <v>2</v>
      </c>
    </row>
    <row r="650" spans="17:22" x14ac:dyDescent="0.25">
      <c r="Q650" s="166">
        <v>12</v>
      </c>
      <c r="R650" s="176">
        <v>1</v>
      </c>
      <c r="S650" s="166">
        <v>3</v>
      </c>
      <c r="T650" s="166">
        <v>5</v>
      </c>
      <c r="U650" s="1">
        <v>3</v>
      </c>
      <c r="V650" s="1">
        <v>2</v>
      </c>
    </row>
    <row r="651" spans="17:22" x14ac:dyDescent="0.25">
      <c r="Q651" s="166">
        <v>12</v>
      </c>
      <c r="R651" s="176">
        <v>1</v>
      </c>
      <c r="S651" s="166">
        <v>3</v>
      </c>
      <c r="T651" s="166">
        <v>5</v>
      </c>
      <c r="U651" s="1">
        <v>3</v>
      </c>
      <c r="V651" s="1">
        <v>2</v>
      </c>
    </row>
    <row r="652" spans="17:22" x14ac:dyDescent="0.25">
      <c r="Q652" s="166">
        <v>12</v>
      </c>
      <c r="R652" s="176">
        <v>0</v>
      </c>
      <c r="S652" s="166">
        <v>4</v>
      </c>
      <c r="T652" s="166">
        <v>5</v>
      </c>
      <c r="U652" s="1">
        <v>4</v>
      </c>
      <c r="V652" s="1">
        <v>2</v>
      </c>
    </row>
    <row r="653" spans="17:22" x14ac:dyDescent="0.25">
      <c r="Q653" s="166">
        <v>12</v>
      </c>
      <c r="R653" s="176">
        <v>2</v>
      </c>
      <c r="S653" s="166">
        <v>3</v>
      </c>
      <c r="T653" s="166">
        <v>6</v>
      </c>
      <c r="U653" s="1">
        <v>3</v>
      </c>
      <c r="V653" s="1">
        <v>1</v>
      </c>
    </row>
    <row r="654" spans="17:22" x14ac:dyDescent="0.25">
      <c r="Q654" s="166">
        <v>11</v>
      </c>
      <c r="R654" s="176">
        <v>1</v>
      </c>
      <c r="S654" s="166">
        <v>4</v>
      </c>
      <c r="T654" s="166">
        <v>5</v>
      </c>
      <c r="U654" s="1">
        <v>4</v>
      </c>
      <c r="V654" s="1">
        <v>1</v>
      </c>
    </row>
    <row r="655" spans="17:22" x14ac:dyDescent="0.25">
      <c r="Q655" s="166">
        <v>13</v>
      </c>
      <c r="R655" s="176">
        <v>1</v>
      </c>
      <c r="S655" s="166">
        <v>3</v>
      </c>
      <c r="T655" s="166">
        <v>5</v>
      </c>
      <c r="U655" s="1">
        <v>3</v>
      </c>
      <c r="V655" s="1">
        <v>2</v>
      </c>
    </row>
    <row r="656" spans="17:22" x14ac:dyDescent="0.25">
      <c r="Q656" s="166">
        <v>11</v>
      </c>
      <c r="R656" s="176">
        <v>0</v>
      </c>
      <c r="S656" s="166">
        <v>4</v>
      </c>
      <c r="T656" s="166">
        <v>5</v>
      </c>
      <c r="U656" s="1">
        <v>3</v>
      </c>
      <c r="V656" s="1">
        <v>2</v>
      </c>
    </row>
    <row r="657" spans="17:22" x14ac:dyDescent="0.25">
      <c r="Q657" s="166">
        <v>13</v>
      </c>
      <c r="R657" s="176">
        <v>0</v>
      </c>
      <c r="S657" s="166">
        <v>3</v>
      </c>
      <c r="T657" s="166">
        <v>5</v>
      </c>
      <c r="U657" s="1">
        <v>3</v>
      </c>
      <c r="V657" s="1">
        <v>2</v>
      </c>
    </row>
    <row r="658" spans="17:22" x14ac:dyDescent="0.25">
      <c r="Q658" s="166">
        <v>12</v>
      </c>
      <c r="R658" s="176">
        <v>1</v>
      </c>
      <c r="S658" s="166">
        <v>3</v>
      </c>
      <c r="T658" s="166">
        <v>5</v>
      </c>
      <c r="U658" s="1">
        <v>3</v>
      </c>
      <c r="V658" s="1">
        <v>2</v>
      </c>
    </row>
    <row r="659" spans="17:22" x14ac:dyDescent="0.25">
      <c r="Q659" s="166">
        <v>12</v>
      </c>
      <c r="R659" s="176">
        <v>0</v>
      </c>
      <c r="S659" s="166">
        <v>4</v>
      </c>
      <c r="T659" s="166">
        <v>5</v>
      </c>
      <c r="U659" s="1">
        <v>4</v>
      </c>
      <c r="V659" s="1">
        <v>2</v>
      </c>
    </row>
    <row r="660" spans="17:22" x14ac:dyDescent="0.25">
      <c r="Q660" s="166">
        <v>11</v>
      </c>
      <c r="R660" s="176">
        <v>1</v>
      </c>
      <c r="S660" s="166">
        <v>3</v>
      </c>
      <c r="T660" s="166">
        <v>5</v>
      </c>
      <c r="U660" s="1">
        <v>4</v>
      </c>
      <c r="V660" s="1">
        <v>1</v>
      </c>
    </row>
    <row r="661" spans="17:22" x14ac:dyDescent="0.25">
      <c r="Q661" s="166">
        <v>12</v>
      </c>
      <c r="R661" s="176">
        <v>1</v>
      </c>
      <c r="S661" s="166">
        <v>3</v>
      </c>
      <c r="T661" s="166">
        <v>5</v>
      </c>
      <c r="U661" s="1">
        <v>4</v>
      </c>
      <c r="V661" s="1">
        <v>2</v>
      </c>
    </row>
    <row r="662" spans="17:22" x14ac:dyDescent="0.25">
      <c r="Q662" s="166">
        <v>12</v>
      </c>
      <c r="R662" s="176">
        <v>1</v>
      </c>
      <c r="S662" s="166">
        <v>3</v>
      </c>
      <c r="T662" s="166">
        <v>5</v>
      </c>
      <c r="U662" s="1">
        <v>4</v>
      </c>
      <c r="V662" s="1">
        <v>2</v>
      </c>
    </row>
    <row r="663" spans="17:22" x14ac:dyDescent="0.25">
      <c r="Q663" s="166">
        <v>13</v>
      </c>
      <c r="R663" s="176">
        <v>1</v>
      </c>
      <c r="S663" s="166">
        <v>3</v>
      </c>
      <c r="T663" s="166">
        <v>6</v>
      </c>
      <c r="U663" s="1">
        <v>3</v>
      </c>
      <c r="V663" s="1">
        <v>2</v>
      </c>
    </row>
    <row r="664" spans="17:22" x14ac:dyDescent="0.25">
      <c r="Q664" s="166">
        <v>11</v>
      </c>
      <c r="R664" s="176">
        <v>0</v>
      </c>
      <c r="S664" s="166">
        <v>4</v>
      </c>
      <c r="T664" s="166">
        <v>5</v>
      </c>
      <c r="U664" s="1">
        <v>3</v>
      </c>
      <c r="V664" s="1">
        <v>1</v>
      </c>
    </row>
    <row r="665" spans="17:22" x14ac:dyDescent="0.25">
      <c r="Q665" s="166">
        <v>13</v>
      </c>
      <c r="R665" s="176">
        <v>0</v>
      </c>
      <c r="S665" s="166">
        <v>3</v>
      </c>
      <c r="T665" s="166">
        <v>5</v>
      </c>
      <c r="U665" s="1">
        <v>3</v>
      </c>
      <c r="V665" s="1">
        <v>2</v>
      </c>
    </row>
    <row r="666" spans="17:22" x14ac:dyDescent="0.25">
      <c r="Q666" s="166">
        <v>11</v>
      </c>
      <c r="R666" s="176">
        <v>2</v>
      </c>
      <c r="S666" s="166">
        <v>3</v>
      </c>
      <c r="T666" s="166">
        <v>5</v>
      </c>
      <c r="U666" s="1">
        <v>3</v>
      </c>
      <c r="V666" s="1">
        <v>2</v>
      </c>
    </row>
    <row r="667" spans="17:22" x14ac:dyDescent="0.25">
      <c r="Q667" s="166">
        <v>11</v>
      </c>
      <c r="R667" s="176">
        <v>2</v>
      </c>
      <c r="S667" s="166">
        <v>3</v>
      </c>
      <c r="T667" s="166">
        <v>5</v>
      </c>
      <c r="U667" s="1">
        <v>3</v>
      </c>
      <c r="V667" s="1">
        <v>2</v>
      </c>
    </row>
    <row r="668" spans="17:22" x14ac:dyDescent="0.25">
      <c r="Q668" s="166">
        <v>11</v>
      </c>
      <c r="R668" s="176">
        <v>1</v>
      </c>
      <c r="S668" s="166">
        <v>3</v>
      </c>
      <c r="T668" s="166">
        <v>5</v>
      </c>
      <c r="U668" s="1">
        <v>3</v>
      </c>
      <c r="V668" s="1">
        <v>2</v>
      </c>
    </row>
    <row r="669" spans="17:22" x14ac:dyDescent="0.25">
      <c r="Q669" s="166">
        <v>11</v>
      </c>
      <c r="R669" s="176">
        <v>0</v>
      </c>
      <c r="S669" s="166">
        <v>4</v>
      </c>
      <c r="T669" s="166">
        <v>5</v>
      </c>
      <c r="U669" s="1">
        <v>3</v>
      </c>
      <c r="V669" s="1">
        <v>2</v>
      </c>
    </row>
    <row r="670" spans="17:22" x14ac:dyDescent="0.25">
      <c r="Q670" s="166">
        <v>11</v>
      </c>
      <c r="R670" s="176">
        <v>0</v>
      </c>
      <c r="S670" s="166">
        <v>3</v>
      </c>
      <c r="T670" s="166">
        <v>5</v>
      </c>
      <c r="U670" s="1">
        <v>3</v>
      </c>
      <c r="V670" s="1">
        <v>1</v>
      </c>
    </row>
    <row r="671" spans="17:22" x14ac:dyDescent="0.25">
      <c r="Q671" s="166">
        <v>12</v>
      </c>
      <c r="R671" s="176">
        <v>2</v>
      </c>
      <c r="S671" s="166">
        <v>3</v>
      </c>
      <c r="T671" s="166">
        <v>6</v>
      </c>
      <c r="U671" s="1">
        <v>3</v>
      </c>
      <c r="V671" s="1">
        <v>2</v>
      </c>
    </row>
    <row r="672" spans="17:22" x14ac:dyDescent="0.25">
      <c r="Q672" s="166">
        <v>13</v>
      </c>
      <c r="R672" s="176">
        <v>1</v>
      </c>
      <c r="S672" s="166">
        <v>4</v>
      </c>
      <c r="T672" s="166">
        <v>6</v>
      </c>
      <c r="U672" s="1">
        <v>4</v>
      </c>
      <c r="V672" s="1">
        <v>2</v>
      </c>
    </row>
    <row r="673" spans="17:22" x14ac:dyDescent="0.25">
      <c r="Q673" s="166">
        <v>12</v>
      </c>
      <c r="R673" s="176">
        <v>1</v>
      </c>
      <c r="S673" s="166">
        <v>3</v>
      </c>
      <c r="T673" s="166">
        <v>5</v>
      </c>
      <c r="U673" s="1">
        <v>3</v>
      </c>
      <c r="V673" s="1">
        <v>2</v>
      </c>
    </row>
    <row r="674" spans="17:22" x14ac:dyDescent="0.25">
      <c r="Q674" s="166">
        <v>11</v>
      </c>
      <c r="R674" s="176">
        <v>0</v>
      </c>
      <c r="S674" s="166">
        <v>3</v>
      </c>
      <c r="T674" s="166">
        <v>5</v>
      </c>
      <c r="U674" s="1">
        <v>3</v>
      </c>
      <c r="V674" s="1">
        <v>2</v>
      </c>
    </row>
    <row r="675" spans="17:22" x14ac:dyDescent="0.25">
      <c r="Q675" s="166">
        <v>12</v>
      </c>
      <c r="R675" s="176">
        <v>1</v>
      </c>
      <c r="S675" s="166">
        <v>4</v>
      </c>
      <c r="T675" s="166">
        <v>5</v>
      </c>
      <c r="U675" s="1">
        <v>4</v>
      </c>
      <c r="V675" s="1">
        <v>2</v>
      </c>
    </row>
    <row r="676" spans="17:22" x14ac:dyDescent="0.25">
      <c r="Q676" s="166">
        <v>11</v>
      </c>
      <c r="R676" s="176">
        <v>1</v>
      </c>
      <c r="S676" s="166">
        <v>3</v>
      </c>
      <c r="T676" s="166">
        <v>6</v>
      </c>
      <c r="U676" s="1">
        <v>4</v>
      </c>
      <c r="V676" s="1">
        <v>2</v>
      </c>
    </row>
    <row r="677" spans="17:22" x14ac:dyDescent="0.25">
      <c r="Q677" s="166">
        <v>12</v>
      </c>
      <c r="R677" s="176">
        <v>0</v>
      </c>
      <c r="S677" s="166">
        <v>4</v>
      </c>
      <c r="T677" s="166">
        <v>5</v>
      </c>
      <c r="U677" s="1">
        <v>4</v>
      </c>
      <c r="V677" s="1">
        <v>2</v>
      </c>
    </row>
    <row r="678" spans="17:22" x14ac:dyDescent="0.25">
      <c r="Q678" s="166">
        <v>13</v>
      </c>
      <c r="R678" s="176">
        <v>2</v>
      </c>
      <c r="S678" s="166">
        <v>3</v>
      </c>
      <c r="T678" s="166">
        <v>5</v>
      </c>
      <c r="U678" s="1">
        <v>3</v>
      </c>
      <c r="V678" s="1">
        <v>1</v>
      </c>
    </row>
    <row r="679" spans="17:22" x14ac:dyDescent="0.25">
      <c r="Q679" s="166">
        <v>11</v>
      </c>
      <c r="R679" s="176">
        <v>0</v>
      </c>
      <c r="S679" s="166">
        <v>3</v>
      </c>
      <c r="T679" s="166">
        <v>5</v>
      </c>
      <c r="U679" s="1">
        <v>4</v>
      </c>
      <c r="V679" s="1">
        <v>1</v>
      </c>
    </row>
    <row r="680" spans="17:22" x14ac:dyDescent="0.25">
      <c r="Q680" s="166">
        <v>13</v>
      </c>
      <c r="R680" s="176">
        <v>1</v>
      </c>
      <c r="S680" s="166">
        <v>3</v>
      </c>
      <c r="T680" s="166">
        <v>5</v>
      </c>
      <c r="U680" s="1">
        <v>3</v>
      </c>
      <c r="V680" s="1">
        <v>1</v>
      </c>
    </row>
    <row r="681" spans="17:22" x14ac:dyDescent="0.25">
      <c r="Q681" s="166">
        <v>13</v>
      </c>
      <c r="R681" s="176">
        <v>0</v>
      </c>
      <c r="S681" s="166">
        <v>4</v>
      </c>
      <c r="T681" s="166">
        <v>5</v>
      </c>
      <c r="U681" s="1">
        <v>3</v>
      </c>
      <c r="V681" s="1">
        <v>2</v>
      </c>
    </row>
    <row r="682" spans="17:22" x14ac:dyDescent="0.25">
      <c r="Q682" s="166">
        <v>13</v>
      </c>
      <c r="R682" s="176">
        <v>0</v>
      </c>
      <c r="S682" s="166">
        <v>3</v>
      </c>
      <c r="T682" s="166">
        <v>5</v>
      </c>
      <c r="U682" s="1">
        <v>3</v>
      </c>
      <c r="V682" s="1">
        <v>2</v>
      </c>
    </row>
    <row r="683" spans="17:22" x14ac:dyDescent="0.25">
      <c r="Q683" s="166">
        <v>11</v>
      </c>
      <c r="R683" s="176">
        <v>2</v>
      </c>
      <c r="S683" s="166">
        <v>4</v>
      </c>
      <c r="T683" s="166">
        <v>6</v>
      </c>
      <c r="U683" s="1">
        <v>4</v>
      </c>
      <c r="V683" s="1">
        <v>1</v>
      </c>
    </row>
    <row r="684" spans="17:22" x14ac:dyDescent="0.25">
      <c r="Q684" s="166">
        <v>13</v>
      </c>
      <c r="R684" s="176">
        <v>2</v>
      </c>
      <c r="S684" s="166">
        <v>3</v>
      </c>
      <c r="T684" s="166">
        <v>5</v>
      </c>
      <c r="U684" s="1">
        <v>3</v>
      </c>
      <c r="V684" s="1">
        <v>2</v>
      </c>
    </row>
    <row r="685" spans="17:22" x14ac:dyDescent="0.25">
      <c r="Q685" s="166">
        <v>13</v>
      </c>
      <c r="R685" s="176">
        <v>1</v>
      </c>
      <c r="S685" s="166">
        <v>4</v>
      </c>
      <c r="T685" s="166">
        <v>6</v>
      </c>
      <c r="U685" s="1">
        <v>4</v>
      </c>
      <c r="V685" s="1">
        <v>2</v>
      </c>
    </row>
    <row r="686" spans="17:22" x14ac:dyDescent="0.25">
      <c r="Q686" s="166">
        <v>12</v>
      </c>
      <c r="R686" s="176">
        <v>2</v>
      </c>
      <c r="S686" s="166">
        <v>4</v>
      </c>
      <c r="T686" s="166">
        <v>5</v>
      </c>
      <c r="U686" s="1">
        <v>4</v>
      </c>
      <c r="V686" s="1">
        <v>2</v>
      </c>
    </row>
    <row r="687" spans="17:22" x14ac:dyDescent="0.25">
      <c r="Q687" s="166">
        <v>13</v>
      </c>
      <c r="R687" s="176">
        <v>1</v>
      </c>
      <c r="S687" s="166">
        <v>4</v>
      </c>
      <c r="T687" s="166">
        <v>5</v>
      </c>
      <c r="U687" s="1">
        <v>4</v>
      </c>
      <c r="V687" s="1">
        <v>2</v>
      </c>
    </row>
    <row r="688" spans="17:22" x14ac:dyDescent="0.25">
      <c r="Q688" s="166">
        <v>11</v>
      </c>
      <c r="R688" s="176">
        <v>1</v>
      </c>
      <c r="S688" s="166">
        <v>3</v>
      </c>
      <c r="T688" s="166">
        <v>5</v>
      </c>
      <c r="U688" s="1">
        <v>3</v>
      </c>
      <c r="V688" s="1">
        <v>2</v>
      </c>
    </row>
    <row r="689" spans="17:22" x14ac:dyDescent="0.25">
      <c r="Q689" s="166">
        <v>13</v>
      </c>
      <c r="R689" s="176">
        <v>1</v>
      </c>
      <c r="S689" s="166">
        <v>4</v>
      </c>
      <c r="T689" s="166">
        <v>5</v>
      </c>
      <c r="U689" s="1">
        <v>4</v>
      </c>
      <c r="V689" s="1">
        <v>2</v>
      </c>
    </row>
    <row r="690" spans="17:22" x14ac:dyDescent="0.25">
      <c r="Q690" s="166">
        <v>12</v>
      </c>
      <c r="R690" s="176">
        <v>1</v>
      </c>
      <c r="S690" s="166">
        <v>3</v>
      </c>
      <c r="T690" s="166">
        <v>5</v>
      </c>
      <c r="U690" s="1">
        <v>3</v>
      </c>
      <c r="V690" s="1">
        <v>2</v>
      </c>
    </row>
    <row r="691" spans="17:22" x14ac:dyDescent="0.25">
      <c r="Q691" s="166">
        <v>12</v>
      </c>
      <c r="R691" s="176">
        <v>1</v>
      </c>
      <c r="S691" s="166">
        <v>4</v>
      </c>
      <c r="T691" s="166">
        <v>5</v>
      </c>
      <c r="U691" s="1">
        <v>4</v>
      </c>
      <c r="V691" s="1">
        <v>1</v>
      </c>
    </row>
    <row r="692" spans="17:22" x14ac:dyDescent="0.25">
      <c r="Q692" s="166">
        <v>11</v>
      </c>
      <c r="R692" s="176">
        <v>2</v>
      </c>
      <c r="S692" s="166">
        <v>3</v>
      </c>
      <c r="T692" s="166">
        <v>5</v>
      </c>
      <c r="U692" s="1">
        <v>4</v>
      </c>
      <c r="V692" s="1">
        <v>2</v>
      </c>
    </row>
    <row r="693" spans="17:22" x14ac:dyDescent="0.25">
      <c r="Q693" s="166">
        <v>13</v>
      </c>
      <c r="R693" s="176">
        <v>2</v>
      </c>
      <c r="S693" s="166">
        <v>3</v>
      </c>
      <c r="T693" s="166">
        <v>5</v>
      </c>
      <c r="U693" s="1">
        <v>4</v>
      </c>
      <c r="V693" s="1">
        <v>2</v>
      </c>
    </row>
    <row r="694" spans="17:22" x14ac:dyDescent="0.25">
      <c r="Q694" s="166">
        <v>11</v>
      </c>
      <c r="R694" s="176">
        <v>2</v>
      </c>
      <c r="S694" s="166">
        <v>4</v>
      </c>
      <c r="T694" s="166">
        <v>5</v>
      </c>
      <c r="U694" s="1">
        <v>4</v>
      </c>
      <c r="V694" s="1">
        <v>2</v>
      </c>
    </row>
    <row r="695" spans="17:22" x14ac:dyDescent="0.25">
      <c r="Q695" s="166">
        <v>12</v>
      </c>
      <c r="R695" s="176">
        <v>1</v>
      </c>
      <c r="S695" s="166">
        <v>4</v>
      </c>
      <c r="T695" s="166">
        <v>6</v>
      </c>
      <c r="U695" s="1">
        <v>4</v>
      </c>
      <c r="V695" s="1">
        <v>1</v>
      </c>
    </row>
    <row r="696" spans="17:22" x14ac:dyDescent="0.25">
      <c r="Q696" s="166">
        <v>12</v>
      </c>
      <c r="R696" s="176">
        <v>1</v>
      </c>
      <c r="S696" s="166">
        <v>4</v>
      </c>
      <c r="T696" s="166">
        <v>5</v>
      </c>
      <c r="U696" s="1">
        <v>4</v>
      </c>
      <c r="V696" s="1">
        <v>1</v>
      </c>
    </row>
    <row r="697" spans="17:22" x14ac:dyDescent="0.25">
      <c r="Q697" s="166">
        <v>12</v>
      </c>
      <c r="R697" s="176">
        <v>2</v>
      </c>
      <c r="S697" s="166">
        <v>3</v>
      </c>
      <c r="T697" s="166">
        <v>6</v>
      </c>
      <c r="U697" s="1">
        <v>4</v>
      </c>
      <c r="V697" s="1">
        <v>2</v>
      </c>
    </row>
    <row r="698" spans="17:22" x14ac:dyDescent="0.25">
      <c r="Q698" s="166">
        <v>13</v>
      </c>
      <c r="R698" s="176">
        <v>1</v>
      </c>
      <c r="S698" s="166">
        <v>3</v>
      </c>
      <c r="T698" s="166">
        <v>6</v>
      </c>
      <c r="U698" s="1">
        <v>3</v>
      </c>
      <c r="V698" s="1">
        <v>2</v>
      </c>
    </row>
    <row r="699" spans="17:22" x14ac:dyDescent="0.25">
      <c r="Q699" s="166">
        <v>12</v>
      </c>
      <c r="R699" s="176">
        <v>0</v>
      </c>
      <c r="S699" s="166">
        <v>3</v>
      </c>
      <c r="T699" s="166">
        <v>5</v>
      </c>
      <c r="U699" s="1">
        <v>3</v>
      </c>
      <c r="V699" s="1">
        <v>1</v>
      </c>
    </row>
    <row r="700" spans="17:22" x14ac:dyDescent="0.25">
      <c r="Q700" s="166">
        <v>13</v>
      </c>
      <c r="R700" s="176">
        <v>1</v>
      </c>
      <c r="S700" s="166">
        <v>4</v>
      </c>
      <c r="T700" s="166">
        <v>5</v>
      </c>
      <c r="U700" s="1">
        <v>4</v>
      </c>
      <c r="V700" s="1">
        <v>1</v>
      </c>
    </row>
    <row r="701" spans="17:22" x14ac:dyDescent="0.25">
      <c r="Q701" s="166">
        <v>13</v>
      </c>
      <c r="R701" s="176">
        <v>1</v>
      </c>
      <c r="S701" s="166">
        <v>3</v>
      </c>
      <c r="T701" s="166">
        <v>5</v>
      </c>
      <c r="U701" s="1">
        <v>4</v>
      </c>
      <c r="V701" s="1">
        <v>2</v>
      </c>
    </row>
    <row r="702" spans="17:22" x14ac:dyDescent="0.25">
      <c r="Q702" s="166">
        <v>11</v>
      </c>
      <c r="R702" s="176">
        <v>0</v>
      </c>
      <c r="S702" s="166">
        <v>3</v>
      </c>
      <c r="T702" s="166">
        <v>5</v>
      </c>
      <c r="U702" s="1">
        <v>4</v>
      </c>
      <c r="V702" s="1">
        <v>2</v>
      </c>
    </row>
    <row r="703" spans="17:22" x14ac:dyDescent="0.25">
      <c r="Q703" s="166">
        <v>12</v>
      </c>
      <c r="R703" s="176">
        <v>2</v>
      </c>
      <c r="S703" s="166">
        <v>4</v>
      </c>
      <c r="T703" s="166">
        <v>5</v>
      </c>
      <c r="U703" s="1">
        <v>3</v>
      </c>
      <c r="V703" s="1">
        <v>1</v>
      </c>
    </row>
    <row r="704" spans="17:22" x14ac:dyDescent="0.25">
      <c r="Q704" s="166">
        <v>11</v>
      </c>
      <c r="R704" s="176">
        <v>1</v>
      </c>
      <c r="S704" s="166">
        <v>3</v>
      </c>
      <c r="T704" s="166">
        <v>5</v>
      </c>
      <c r="U704" s="1">
        <v>4</v>
      </c>
      <c r="V704" s="1">
        <v>2</v>
      </c>
    </row>
    <row r="705" spans="17:22" x14ac:dyDescent="0.25">
      <c r="Q705" s="166">
        <v>11</v>
      </c>
      <c r="R705" s="176">
        <v>2</v>
      </c>
      <c r="S705" s="166">
        <v>3</v>
      </c>
      <c r="T705" s="166">
        <v>5</v>
      </c>
      <c r="U705" s="1">
        <v>4</v>
      </c>
      <c r="V705" s="1">
        <v>2</v>
      </c>
    </row>
    <row r="706" spans="17:22" x14ac:dyDescent="0.25">
      <c r="Q706" s="166">
        <v>12</v>
      </c>
      <c r="R706" s="176">
        <v>0</v>
      </c>
      <c r="S706" s="166">
        <v>3</v>
      </c>
      <c r="T706" s="166">
        <v>5</v>
      </c>
      <c r="U706" s="1">
        <v>4</v>
      </c>
      <c r="V706" s="1">
        <v>1</v>
      </c>
    </row>
    <row r="707" spans="17:22" x14ac:dyDescent="0.25">
      <c r="Q707" s="166">
        <v>13</v>
      </c>
      <c r="R707" s="176">
        <v>2</v>
      </c>
      <c r="S707" s="166">
        <v>3</v>
      </c>
      <c r="T707" s="166">
        <v>5</v>
      </c>
      <c r="U707" s="1">
        <v>4</v>
      </c>
      <c r="V707" s="1">
        <v>2</v>
      </c>
    </row>
    <row r="708" spans="17:22" x14ac:dyDescent="0.25">
      <c r="Q708" s="166">
        <v>13</v>
      </c>
      <c r="R708" s="176">
        <v>1</v>
      </c>
      <c r="S708" s="166">
        <v>3</v>
      </c>
      <c r="T708" s="166">
        <v>5</v>
      </c>
      <c r="U708" s="1">
        <v>3</v>
      </c>
      <c r="V708" s="1">
        <v>1</v>
      </c>
    </row>
    <row r="709" spans="17:22" x14ac:dyDescent="0.25">
      <c r="Q709" s="166">
        <v>13</v>
      </c>
      <c r="R709" s="176">
        <v>1</v>
      </c>
      <c r="S709" s="166">
        <v>4</v>
      </c>
      <c r="T709" s="166">
        <v>6</v>
      </c>
      <c r="U709" s="1">
        <v>3</v>
      </c>
      <c r="V709" s="1">
        <v>1</v>
      </c>
    </row>
    <row r="710" spans="17:22" x14ac:dyDescent="0.25">
      <c r="Q710" s="166">
        <v>11</v>
      </c>
      <c r="R710" s="176">
        <v>1</v>
      </c>
      <c r="S710" s="166">
        <v>3</v>
      </c>
      <c r="T710" s="166">
        <v>5</v>
      </c>
      <c r="U710" s="1">
        <v>4</v>
      </c>
      <c r="V710" s="1">
        <v>2</v>
      </c>
    </row>
    <row r="711" spans="17:22" x14ac:dyDescent="0.25">
      <c r="Q711" s="338">
        <v>11</v>
      </c>
      <c r="R711" s="338">
        <v>1</v>
      </c>
      <c r="S711" s="338">
        <v>3</v>
      </c>
      <c r="T711" s="338">
        <v>5</v>
      </c>
      <c r="U711" s="338">
        <v>4</v>
      </c>
      <c r="V711" s="338">
        <v>2</v>
      </c>
    </row>
    <row r="712" spans="17:22" x14ac:dyDescent="0.25">
      <c r="Q712" s="166">
        <v>12</v>
      </c>
      <c r="R712" s="176">
        <v>1</v>
      </c>
      <c r="S712" s="166">
        <v>4</v>
      </c>
      <c r="T712" s="166">
        <v>5</v>
      </c>
      <c r="U712" s="1">
        <v>4</v>
      </c>
      <c r="V712" s="1">
        <v>2</v>
      </c>
    </row>
    <row r="713" spans="17:22" x14ac:dyDescent="0.25">
      <c r="Q713" s="166">
        <v>11</v>
      </c>
      <c r="R713" s="176">
        <v>1</v>
      </c>
      <c r="S713" s="166">
        <v>3</v>
      </c>
      <c r="T713" s="166">
        <v>5</v>
      </c>
      <c r="U713" s="1">
        <v>3</v>
      </c>
      <c r="V713" s="1">
        <v>2</v>
      </c>
    </row>
    <row r="714" spans="17:22" x14ac:dyDescent="0.25">
      <c r="Q714" s="166">
        <v>13</v>
      </c>
      <c r="R714" s="176">
        <v>2</v>
      </c>
      <c r="S714" s="166">
        <v>4</v>
      </c>
      <c r="T714" s="166">
        <v>5</v>
      </c>
      <c r="U714" s="1">
        <v>4</v>
      </c>
      <c r="V714" s="1">
        <v>1</v>
      </c>
    </row>
    <row r="715" spans="17:22" x14ac:dyDescent="0.25">
      <c r="Q715" s="166">
        <v>11</v>
      </c>
      <c r="R715" s="225">
        <v>2</v>
      </c>
      <c r="S715" s="166">
        <v>3</v>
      </c>
      <c r="T715" s="166">
        <v>6</v>
      </c>
      <c r="U715" s="166">
        <v>3</v>
      </c>
      <c r="V715" s="166">
        <v>2</v>
      </c>
    </row>
    <row r="716" spans="17:22" x14ac:dyDescent="0.25">
      <c r="Q716" s="166">
        <v>12</v>
      </c>
      <c r="R716" s="225">
        <v>1</v>
      </c>
      <c r="S716" s="166">
        <v>3</v>
      </c>
      <c r="T716" s="166">
        <v>6</v>
      </c>
      <c r="U716" s="166">
        <v>4</v>
      </c>
      <c r="V716" s="166">
        <v>1</v>
      </c>
    </row>
    <row r="717" spans="17:22" x14ac:dyDescent="0.25">
      <c r="Q717" s="166">
        <v>12</v>
      </c>
      <c r="R717" s="225">
        <v>2</v>
      </c>
      <c r="S717" s="166">
        <v>3</v>
      </c>
      <c r="T717" s="166">
        <v>5</v>
      </c>
      <c r="U717" s="166">
        <v>4</v>
      </c>
      <c r="V717" s="166">
        <v>2</v>
      </c>
    </row>
    <row r="718" spans="17:22" x14ac:dyDescent="0.25">
      <c r="Q718" s="166">
        <v>12</v>
      </c>
      <c r="R718" s="176">
        <v>2</v>
      </c>
      <c r="S718" s="166">
        <v>3</v>
      </c>
      <c r="T718" s="166">
        <v>5</v>
      </c>
      <c r="U718" s="1">
        <v>4</v>
      </c>
      <c r="V718" s="1">
        <v>1</v>
      </c>
    </row>
  </sheetData>
  <customSheetViews>
    <customSheetView guid="{08C637BE-E872-40BC-8927-2CE89A71D70E}" state="hidden" topLeftCell="A232">
      <selection activeCell="S255" sqref="S255"/>
      <pageMargins left="0.7" right="0.7" top="0.75" bottom="0.75" header="0.3" footer="0.3"/>
    </customSheetView>
  </customSheetViews>
  <mergeCells count="14">
    <mergeCell ref="A1:J1"/>
    <mergeCell ref="A2:E2"/>
    <mergeCell ref="F2:J2"/>
    <mergeCell ref="F3:H3"/>
    <mergeCell ref="U3:V3"/>
    <mergeCell ref="Q2:V2"/>
    <mergeCell ref="K2:P2"/>
    <mergeCell ref="K1:V1"/>
    <mergeCell ref="Q3:T3"/>
    <mergeCell ref="O3:P3"/>
    <mergeCell ref="A3:C3"/>
    <mergeCell ref="D3:E3"/>
    <mergeCell ref="I3:J3"/>
    <mergeCell ref="K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C494-45D3-4DA0-9993-5EE2A9E7B853}">
  <sheetPr>
    <tabColor rgb="FF8037B7"/>
  </sheetPr>
  <dimension ref="A1:BS44"/>
  <sheetViews>
    <sheetView topLeftCell="L10" zoomScaleNormal="100" workbookViewId="0">
      <selection activeCell="Z30" sqref="Z30"/>
    </sheetView>
  </sheetViews>
  <sheetFormatPr defaultRowHeight="15.75" customHeight="1" x14ac:dyDescent="0.25"/>
  <cols>
    <col min="1" max="1" width="7.140625" style="304" customWidth="1"/>
    <col min="2" max="4" width="7.140625" style="371" customWidth="1"/>
    <col min="5" max="5" width="7.140625" style="372" customWidth="1"/>
    <col min="6" max="6" width="5.42578125" style="268" customWidth="1"/>
    <col min="7" max="9" width="6.42578125" style="268" customWidth="1"/>
    <col min="10" max="10" width="6.42578125" style="371" customWidth="1"/>
    <col min="11" max="11" width="4.28515625" style="69" customWidth="1"/>
    <col min="12" max="12" width="8.140625" style="371" customWidth="1"/>
    <col min="13" max="18" width="4.7109375" style="276" customWidth="1"/>
    <col min="19" max="19" width="5.85546875" style="374" customWidth="1"/>
    <col min="20" max="20" width="4.140625" style="374" customWidth="1"/>
    <col min="21" max="23" width="4.7109375" style="276" customWidth="1"/>
    <col min="24" max="24" width="4.7109375" style="374" customWidth="1"/>
    <col min="25" max="26" width="4.7109375" style="276" customWidth="1"/>
    <col min="27" max="27" width="7.140625" style="276" customWidth="1"/>
    <col min="28" max="28" width="5" style="69" customWidth="1"/>
    <col min="29" max="31" width="5.5703125" style="276" customWidth="1"/>
    <col min="32" max="32" width="5.5703125" style="374" customWidth="1"/>
    <col min="33" max="34" width="5.5703125" style="276" customWidth="1"/>
    <col min="35" max="35" width="7.85546875" style="276" customWidth="1"/>
    <col min="36" max="36" width="5.140625" style="69" customWidth="1"/>
    <col min="37" max="45" width="3.5703125" style="276" customWidth="1"/>
    <col min="46" max="46" width="7" style="69" customWidth="1"/>
    <col min="47" max="52" width="6.85546875" style="268" customWidth="1"/>
    <col min="53" max="53" width="4" style="69" customWidth="1"/>
    <col min="54" max="59" width="9.140625" style="268"/>
    <col min="60" max="60" width="9.140625" style="71"/>
    <col min="61" max="61" width="4.7109375" style="69" customWidth="1"/>
    <col min="62" max="62" width="4.7109375" style="268" customWidth="1"/>
    <col min="63" max="70" width="6.7109375" style="268" customWidth="1"/>
    <col min="71" max="71" width="6.7109375" style="269" customWidth="1"/>
    <col min="72" max="16384" width="9.140625" style="268"/>
  </cols>
  <sheetData>
    <row r="1" spans="1:71" ht="30" customHeight="1" x14ac:dyDescent="0.25">
      <c r="A1" s="461" t="s">
        <v>219</v>
      </c>
      <c r="B1" s="462"/>
      <c r="C1" s="462"/>
      <c r="D1" s="462"/>
      <c r="E1" s="462"/>
      <c r="F1" s="462"/>
      <c r="G1" s="462"/>
      <c r="H1" s="462"/>
      <c r="I1" s="462"/>
      <c r="J1" s="462"/>
      <c r="K1" s="462"/>
      <c r="L1" s="462"/>
      <c r="M1" s="462"/>
      <c r="N1" s="462"/>
      <c r="O1" s="462"/>
      <c r="P1" s="462"/>
      <c r="Q1" s="462"/>
      <c r="R1" s="462"/>
      <c r="S1" s="462"/>
      <c r="T1" s="462"/>
      <c r="U1" s="462"/>
      <c r="V1" s="462"/>
      <c r="W1" s="462"/>
      <c r="X1" s="462"/>
      <c r="Y1" s="462"/>
      <c r="Z1" s="462"/>
      <c r="AA1" s="462"/>
      <c r="AB1" s="462"/>
      <c r="AC1" s="462"/>
      <c r="AD1" s="462"/>
      <c r="AE1" s="462"/>
      <c r="AF1" s="462"/>
      <c r="AG1" s="462"/>
      <c r="AH1" s="462"/>
      <c r="AI1" s="462"/>
      <c r="AJ1" s="462"/>
      <c r="AK1" s="462"/>
      <c r="AL1" s="462"/>
      <c r="AM1" s="462"/>
      <c r="AN1" s="462"/>
      <c r="AO1" s="462"/>
      <c r="AP1" s="462"/>
      <c r="AQ1" s="462"/>
      <c r="AR1" s="462"/>
      <c r="AS1" s="462"/>
      <c r="AT1" s="463" t="s">
        <v>231</v>
      </c>
      <c r="AU1" s="464"/>
      <c r="AV1" s="464"/>
      <c r="AW1" s="464"/>
      <c r="AX1" s="464"/>
      <c r="AY1" s="464"/>
      <c r="AZ1" s="464"/>
      <c r="BA1" s="464"/>
      <c r="BB1" s="464"/>
      <c r="BC1" s="464"/>
      <c r="BD1" s="464"/>
      <c r="BE1" s="464"/>
      <c r="BF1" s="464"/>
      <c r="BG1" s="464"/>
      <c r="BH1" s="464"/>
      <c r="BI1" s="464"/>
      <c r="BJ1" s="464"/>
      <c r="BK1" s="464"/>
      <c r="BL1" s="464"/>
      <c r="BM1" s="464"/>
      <c r="BN1" s="464"/>
      <c r="BO1" s="464"/>
      <c r="BP1" s="464"/>
      <c r="BQ1" s="464"/>
      <c r="BR1" s="464"/>
      <c r="BS1" s="465"/>
    </row>
    <row r="2" spans="1:71" s="190" customFormat="1" ht="15.75" customHeight="1" x14ac:dyDescent="0.25">
      <c r="A2" s="439" t="s">
        <v>225</v>
      </c>
      <c r="B2" s="440"/>
      <c r="C2" s="440"/>
      <c r="D2" s="440"/>
      <c r="E2" s="441"/>
      <c r="F2" s="439" t="s">
        <v>62</v>
      </c>
      <c r="G2" s="440"/>
      <c r="H2" s="440"/>
      <c r="I2" s="440"/>
      <c r="J2" s="441"/>
      <c r="K2" s="478" t="s">
        <v>237</v>
      </c>
      <c r="L2" s="479"/>
      <c r="M2" s="479"/>
      <c r="N2" s="479"/>
      <c r="O2" s="479"/>
      <c r="P2" s="479"/>
      <c r="Q2" s="479"/>
      <c r="R2" s="479"/>
      <c r="S2" s="479"/>
      <c r="T2" s="479"/>
      <c r="U2" s="479"/>
      <c r="V2" s="479"/>
      <c r="W2" s="479"/>
      <c r="X2" s="479"/>
      <c r="Y2" s="479"/>
      <c r="Z2" s="479"/>
      <c r="AA2" s="480"/>
      <c r="AB2" s="439" t="s">
        <v>260</v>
      </c>
      <c r="AC2" s="440"/>
      <c r="AD2" s="440"/>
      <c r="AE2" s="440"/>
      <c r="AF2" s="440"/>
      <c r="AG2" s="440"/>
      <c r="AH2" s="440"/>
      <c r="AI2" s="441"/>
      <c r="AJ2" s="439" t="s">
        <v>245</v>
      </c>
      <c r="AK2" s="440"/>
      <c r="AL2" s="440"/>
      <c r="AM2" s="440"/>
      <c r="AN2" s="440"/>
      <c r="AO2" s="440"/>
      <c r="AP2" s="440"/>
      <c r="AQ2" s="440"/>
      <c r="AR2" s="440"/>
      <c r="AS2" s="441"/>
      <c r="AT2" s="481" t="s">
        <v>230</v>
      </c>
      <c r="AU2" s="482"/>
      <c r="AV2" s="482"/>
      <c r="AW2" s="482"/>
      <c r="AX2" s="482"/>
      <c r="AY2" s="482"/>
      <c r="AZ2" s="483"/>
      <c r="BA2" s="444" t="s">
        <v>223</v>
      </c>
      <c r="BB2" s="442"/>
      <c r="BC2" s="442"/>
      <c r="BD2" s="442"/>
      <c r="BE2" s="442"/>
      <c r="BF2" s="442"/>
      <c r="BG2" s="442"/>
      <c r="BH2" s="483"/>
      <c r="BI2" s="442" t="s">
        <v>224</v>
      </c>
      <c r="BJ2" s="442"/>
      <c r="BK2" s="442"/>
      <c r="BL2" s="442"/>
      <c r="BM2" s="442"/>
      <c r="BN2" s="442"/>
      <c r="BO2" s="442"/>
      <c r="BP2" s="442"/>
      <c r="BQ2" s="442"/>
      <c r="BR2" s="442"/>
      <c r="BS2" s="443"/>
    </row>
    <row r="3" spans="1:71" ht="15.75" customHeight="1" x14ac:dyDescent="0.25">
      <c r="A3" s="244"/>
      <c r="B3" s="376" t="s">
        <v>67</v>
      </c>
      <c r="C3" s="377" t="s">
        <v>69</v>
      </c>
      <c r="D3" s="378" t="s">
        <v>73</v>
      </c>
      <c r="E3" s="379" t="s">
        <v>337</v>
      </c>
      <c r="F3" s="373"/>
      <c r="G3" s="373" t="s">
        <v>20</v>
      </c>
      <c r="H3" s="373" t="s">
        <v>19</v>
      </c>
      <c r="I3" s="373" t="s">
        <v>114</v>
      </c>
      <c r="J3" s="414" t="s">
        <v>336</v>
      </c>
      <c r="K3" s="413" t="s">
        <v>244</v>
      </c>
      <c r="L3" s="414" t="s">
        <v>335</v>
      </c>
      <c r="M3" s="414" t="s">
        <v>238</v>
      </c>
      <c r="N3" s="414" t="s">
        <v>259</v>
      </c>
      <c r="O3" s="414" t="s">
        <v>239</v>
      </c>
      <c r="P3" s="414" t="s">
        <v>240</v>
      </c>
      <c r="Q3" s="414" t="s">
        <v>218</v>
      </c>
      <c r="R3" s="414" t="s">
        <v>262</v>
      </c>
      <c r="S3" s="414" t="s">
        <v>333</v>
      </c>
      <c r="T3" s="414" t="s">
        <v>332</v>
      </c>
      <c r="U3" s="414" t="s">
        <v>263</v>
      </c>
      <c r="V3" s="414" t="s">
        <v>264</v>
      </c>
      <c r="W3" s="414" t="s">
        <v>265</v>
      </c>
      <c r="X3" s="414" t="s">
        <v>334</v>
      </c>
      <c r="Y3" s="414" t="s">
        <v>266</v>
      </c>
      <c r="Z3" s="414" t="s">
        <v>257</v>
      </c>
      <c r="AA3" s="275" t="s">
        <v>258</v>
      </c>
      <c r="AB3" s="414"/>
      <c r="AC3" s="274" t="s">
        <v>20</v>
      </c>
      <c r="AD3" s="274" t="s">
        <v>19</v>
      </c>
      <c r="AE3" s="274" t="s">
        <v>114</v>
      </c>
      <c r="AF3" s="373" t="s">
        <v>336</v>
      </c>
      <c r="AG3" s="274" t="s">
        <v>268</v>
      </c>
      <c r="AH3" s="274" t="s">
        <v>70</v>
      </c>
      <c r="AI3" s="275" t="s">
        <v>94</v>
      </c>
      <c r="AJ3" s="273"/>
      <c r="AK3" s="274" t="s">
        <v>55</v>
      </c>
      <c r="AL3" s="274" t="s">
        <v>2</v>
      </c>
      <c r="AM3" s="274" t="s">
        <v>74</v>
      </c>
      <c r="AN3" s="274" t="s">
        <v>0</v>
      </c>
      <c r="AO3" s="274" t="s">
        <v>5</v>
      </c>
      <c r="AP3" s="274" t="s">
        <v>8</v>
      </c>
      <c r="AQ3" s="274" t="s">
        <v>216</v>
      </c>
      <c r="AR3" s="274" t="s">
        <v>129</v>
      </c>
      <c r="AS3" s="373" t="s">
        <v>217</v>
      </c>
      <c r="AT3" s="380" t="s">
        <v>67</v>
      </c>
      <c r="AU3" s="381" t="s">
        <v>214</v>
      </c>
      <c r="AV3" s="381" t="s">
        <v>14</v>
      </c>
      <c r="AW3" s="381" t="s">
        <v>215</v>
      </c>
      <c r="AX3" s="373" t="s">
        <v>88</v>
      </c>
      <c r="AY3" s="373" t="s">
        <v>14</v>
      </c>
      <c r="AZ3" s="275" t="s">
        <v>215</v>
      </c>
      <c r="BA3" s="446" t="s">
        <v>88</v>
      </c>
      <c r="BB3" s="446"/>
      <c r="BC3" s="277" t="s">
        <v>288</v>
      </c>
      <c r="BD3" s="278" t="s">
        <v>289</v>
      </c>
      <c r="BE3" s="184" t="s">
        <v>290</v>
      </c>
      <c r="BF3" s="279" t="s">
        <v>291</v>
      </c>
      <c r="BG3" s="68" t="s">
        <v>292</v>
      </c>
      <c r="BH3" s="402" t="s">
        <v>66</v>
      </c>
      <c r="BI3" s="434" t="s">
        <v>20</v>
      </c>
      <c r="BJ3" s="265"/>
      <c r="BK3" s="265" t="s">
        <v>55</v>
      </c>
      <c r="BL3" s="265" t="s">
        <v>2</v>
      </c>
      <c r="BM3" s="265" t="s">
        <v>74</v>
      </c>
      <c r="BN3" s="265" t="s">
        <v>0</v>
      </c>
      <c r="BO3" s="265" t="s">
        <v>5</v>
      </c>
      <c r="BP3" s="265" t="s">
        <v>8</v>
      </c>
      <c r="BQ3" s="265" t="s">
        <v>216</v>
      </c>
      <c r="BR3" s="265" t="s">
        <v>129</v>
      </c>
      <c r="BS3" s="168" t="s">
        <v>217</v>
      </c>
    </row>
    <row r="4" spans="1:71" ht="15.75" customHeight="1" x14ac:dyDescent="0.25">
      <c r="A4" s="369" t="s">
        <v>214</v>
      </c>
      <c r="B4" s="370"/>
      <c r="C4" s="371">
        <v>30</v>
      </c>
      <c r="D4" s="371">
        <v>40</v>
      </c>
      <c r="E4" s="372">
        <v>40</v>
      </c>
      <c r="F4" s="277" t="s">
        <v>288</v>
      </c>
      <c r="G4" s="67">
        <v>2960</v>
      </c>
      <c r="H4" s="67">
        <v>3240</v>
      </c>
      <c r="I4" s="67">
        <v>479</v>
      </c>
      <c r="J4" s="67">
        <v>0</v>
      </c>
      <c r="K4" s="304">
        <v>0</v>
      </c>
      <c r="L4" s="411" t="s">
        <v>330</v>
      </c>
      <c r="M4" s="412" t="s">
        <v>221</v>
      </c>
      <c r="N4" s="412" t="s">
        <v>221</v>
      </c>
      <c r="O4" s="412" t="s">
        <v>221</v>
      </c>
      <c r="P4" s="412" t="s">
        <v>221</v>
      </c>
      <c r="Q4" s="412" t="s">
        <v>221</v>
      </c>
      <c r="R4" s="412" t="s">
        <v>221</v>
      </c>
      <c r="S4" s="412" t="s">
        <v>221</v>
      </c>
      <c r="T4" s="412" t="s">
        <v>221</v>
      </c>
      <c r="U4" s="412">
        <v>420</v>
      </c>
      <c r="V4" s="412">
        <v>330</v>
      </c>
      <c r="W4" s="412">
        <v>59</v>
      </c>
      <c r="X4" s="412">
        <v>10</v>
      </c>
      <c r="Y4" s="412">
        <v>15</v>
      </c>
      <c r="Z4" s="412">
        <v>45</v>
      </c>
      <c r="AA4" s="333">
        <v>55000000</v>
      </c>
      <c r="AB4" s="277" t="s">
        <v>288</v>
      </c>
      <c r="AC4" s="36">
        <v>0</v>
      </c>
      <c r="AD4" s="36">
        <v>0</v>
      </c>
      <c r="AE4" s="36">
        <v>0</v>
      </c>
      <c r="AF4" s="36">
        <v>0</v>
      </c>
      <c r="AG4" s="36">
        <v>0</v>
      </c>
      <c r="AH4" s="36">
        <v>0</v>
      </c>
      <c r="AI4" s="333">
        <v>0</v>
      </c>
      <c r="AJ4" s="267" t="s">
        <v>293</v>
      </c>
      <c r="AK4" s="292">
        <v>31</v>
      </c>
      <c r="AL4" s="292">
        <v>31</v>
      </c>
      <c r="AM4" s="292">
        <v>31</v>
      </c>
      <c r="AN4" s="292">
        <v>31</v>
      </c>
      <c r="AO4" s="292">
        <v>31</v>
      </c>
      <c r="AP4" s="292">
        <v>31</v>
      </c>
      <c r="AQ4" s="292">
        <v>31</v>
      </c>
      <c r="AR4" s="292">
        <v>31</v>
      </c>
      <c r="AS4" s="292">
        <v>31</v>
      </c>
      <c r="AT4" s="369" t="s">
        <v>20</v>
      </c>
      <c r="AU4" s="194" t="e">
        <f>AVERAGE(D咢牙!A:A)</f>
        <v>#DIV/0!</v>
      </c>
      <c r="AV4" s="247">
        <f>COUNT(D咢牙!A:A)</f>
        <v>0</v>
      </c>
      <c r="AW4" s="194" t="e">
        <f>$B$4/AU4</f>
        <v>#DIV/0!</v>
      </c>
      <c r="AX4" s="108" t="e">
        <f>AVERAGE(D咢牙!B:B)</f>
        <v>#DIV/0!</v>
      </c>
      <c r="AY4" s="248">
        <f>COUNT(D咢牙!B:B)</f>
        <v>0</v>
      </c>
      <c r="AZ4" s="107" t="e">
        <f>$B$5/AX4</f>
        <v>#DIV/0!</v>
      </c>
      <c r="BA4" s="467" t="s">
        <v>20</v>
      </c>
      <c r="BB4" s="373" t="s">
        <v>220</v>
      </c>
      <c r="BC4" s="395">
        <f>MAX(SUM(BK5:BS5) - G4 + AC4,0)</f>
        <v>0</v>
      </c>
      <c r="BD4" s="396">
        <f>MAX(SUM(BK6:BS6) - G5 + AC5,0)</f>
        <v>0</v>
      </c>
      <c r="BE4" s="397">
        <f>MAX(SUM(BK4:BS4) - G6 + AC6,0)</f>
        <v>0</v>
      </c>
      <c r="BF4" s="398">
        <f>MAX(SUM(BK8:BS8) - G7 + AC7,0)</f>
        <v>0</v>
      </c>
      <c r="BG4" s="399">
        <f>MAX(SUM(BK7:BS7) - G8 + AC8,0)</f>
        <v>307</v>
      </c>
      <c r="BH4" s="400">
        <f t="shared" ref="BH4:BH9" si="0">SUM(BC4:BG4)</f>
        <v>307</v>
      </c>
      <c r="BI4" s="435"/>
      <c r="BJ4" s="277" t="s">
        <v>293</v>
      </c>
      <c r="BK4" s="16">
        <f t="shared" ref="BK4:BS8" si="1">IF(ISBLANK(AK4),0,VLOOKUP(AK4,$K:$AA,11,FALSE))</f>
        <v>100</v>
      </c>
      <c r="BL4" s="16">
        <f t="shared" si="1"/>
        <v>100</v>
      </c>
      <c r="BM4" s="16">
        <f t="shared" si="1"/>
        <v>100</v>
      </c>
      <c r="BN4" s="16">
        <f t="shared" si="1"/>
        <v>100</v>
      </c>
      <c r="BO4" s="16">
        <f t="shared" si="1"/>
        <v>100</v>
      </c>
      <c r="BP4" s="16">
        <f t="shared" si="1"/>
        <v>100</v>
      </c>
      <c r="BQ4" s="16">
        <f t="shared" si="1"/>
        <v>100</v>
      </c>
      <c r="BR4" s="16">
        <f t="shared" si="1"/>
        <v>100</v>
      </c>
      <c r="BS4" s="15">
        <f t="shared" si="1"/>
        <v>100</v>
      </c>
    </row>
    <row r="5" spans="1:71" ht="15.75" customHeight="1" x14ac:dyDescent="0.25">
      <c r="A5" s="367" t="s">
        <v>88</v>
      </c>
      <c r="B5" s="368"/>
      <c r="C5" s="303">
        <v>30</v>
      </c>
      <c r="D5" s="303">
        <v>40</v>
      </c>
      <c r="E5" s="319">
        <v>40</v>
      </c>
      <c r="F5" s="278" t="s">
        <v>289</v>
      </c>
      <c r="G5" s="64">
        <v>2903</v>
      </c>
      <c r="H5" s="64">
        <v>2012</v>
      </c>
      <c r="I5" s="64">
        <v>529</v>
      </c>
      <c r="J5" s="64">
        <v>0</v>
      </c>
      <c r="K5" s="304">
        <v>1</v>
      </c>
      <c r="L5" s="411" t="s">
        <v>330</v>
      </c>
      <c r="M5" s="412" t="s">
        <v>232</v>
      </c>
      <c r="N5" s="412" t="s">
        <v>221</v>
      </c>
      <c r="O5" s="412" t="s">
        <v>221</v>
      </c>
      <c r="P5" s="412" t="s">
        <v>221</v>
      </c>
      <c r="Q5" s="412" t="s">
        <v>221</v>
      </c>
      <c r="R5" s="412" t="s">
        <v>221</v>
      </c>
      <c r="S5" s="412" t="s">
        <v>221</v>
      </c>
      <c r="T5" s="412" t="s">
        <v>221</v>
      </c>
      <c r="U5" s="412">
        <v>380</v>
      </c>
      <c r="V5" s="412">
        <v>300</v>
      </c>
      <c r="W5" s="412">
        <v>59</v>
      </c>
      <c r="X5" s="412">
        <v>10</v>
      </c>
      <c r="Y5" s="412">
        <v>14</v>
      </c>
      <c r="Z5" s="412">
        <v>45</v>
      </c>
      <c r="AA5" s="333">
        <v>53000000</v>
      </c>
      <c r="AB5" s="278" t="s">
        <v>289</v>
      </c>
      <c r="AC5" s="36">
        <v>0</v>
      </c>
      <c r="AD5" s="36">
        <v>0</v>
      </c>
      <c r="AE5" s="36">
        <v>0</v>
      </c>
      <c r="AF5" s="36">
        <v>0</v>
      </c>
      <c r="AG5" s="36">
        <v>0</v>
      </c>
      <c r="AH5" s="36">
        <v>0</v>
      </c>
      <c r="AI5" s="333">
        <v>0</v>
      </c>
      <c r="AJ5" s="266" t="s">
        <v>294</v>
      </c>
      <c r="AK5" s="294">
        <v>29</v>
      </c>
      <c r="AL5" s="294">
        <v>29</v>
      </c>
      <c r="AM5" s="294">
        <v>29</v>
      </c>
      <c r="AN5" s="294">
        <v>29</v>
      </c>
      <c r="AO5" s="294">
        <v>29</v>
      </c>
      <c r="AP5" s="294">
        <v>29</v>
      </c>
      <c r="AQ5" s="294">
        <v>29</v>
      </c>
      <c r="AR5" s="294">
        <v>29</v>
      </c>
      <c r="AS5" s="294">
        <v>29</v>
      </c>
      <c r="AT5" s="191" t="s">
        <v>69</v>
      </c>
      <c r="AU5" s="193" t="s">
        <v>214</v>
      </c>
      <c r="AV5" s="193" t="s">
        <v>14</v>
      </c>
      <c r="AW5" s="193" t="s">
        <v>215</v>
      </c>
      <c r="AX5" s="224" t="s">
        <v>88</v>
      </c>
      <c r="AY5" s="249" t="s">
        <v>14</v>
      </c>
      <c r="AZ5" s="285" t="s">
        <v>215</v>
      </c>
      <c r="BA5" s="445"/>
      <c r="BB5" s="370" t="s">
        <v>75</v>
      </c>
      <c r="BC5" s="67" t="e">
        <f>ROUNDUP(BC4/IF($BA$3="共鬥",$AX$4,IF($BA$3="單機",$AU$4)),0)</f>
        <v>#DIV/0!</v>
      </c>
      <c r="BD5" s="64" t="e">
        <f t="shared" ref="BD5:BG5" si="2">ROUNDUP(BD4/IF($BA$3="共鬥",$AX$4,IF($BA$3="單機",$AU$4)),0)</f>
        <v>#DIV/0!</v>
      </c>
      <c r="BE5" s="65" t="e">
        <f t="shared" si="2"/>
        <v>#DIV/0!</v>
      </c>
      <c r="BF5" s="124" t="e">
        <f t="shared" si="2"/>
        <v>#DIV/0!</v>
      </c>
      <c r="BG5" s="66" t="e">
        <f t="shared" si="2"/>
        <v>#DIV/0!</v>
      </c>
      <c r="BH5" s="220" t="e">
        <f t="shared" si="0"/>
        <v>#DIV/0!</v>
      </c>
      <c r="BI5" s="435"/>
      <c r="BJ5" s="278" t="s">
        <v>294</v>
      </c>
      <c r="BK5" s="33">
        <f t="shared" si="1"/>
        <v>120</v>
      </c>
      <c r="BL5" s="33">
        <f t="shared" si="1"/>
        <v>120</v>
      </c>
      <c r="BM5" s="33">
        <f t="shared" si="1"/>
        <v>120</v>
      </c>
      <c r="BN5" s="33">
        <f t="shared" si="1"/>
        <v>120</v>
      </c>
      <c r="BO5" s="33">
        <f t="shared" si="1"/>
        <v>120</v>
      </c>
      <c r="BP5" s="33">
        <f t="shared" si="1"/>
        <v>120</v>
      </c>
      <c r="BQ5" s="33">
        <f t="shared" si="1"/>
        <v>120</v>
      </c>
      <c r="BR5" s="33">
        <f t="shared" si="1"/>
        <v>120</v>
      </c>
      <c r="BS5" s="186">
        <f t="shared" si="1"/>
        <v>120</v>
      </c>
    </row>
    <row r="6" spans="1:71" ht="15.75" customHeight="1" x14ac:dyDescent="0.25">
      <c r="F6" s="184" t="s">
        <v>290</v>
      </c>
      <c r="G6" s="65">
        <v>2358</v>
      </c>
      <c r="H6" s="65">
        <v>2266</v>
      </c>
      <c r="I6" s="65">
        <v>370</v>
      </c>
      <c r="J6" s="65">
        <v>238</v>
      </c>
      <c r="K6" s="304">
        <v>2</v>
      </c>
      <c r="L6" s="411" t="s">
        <v>330</v>
      </c>
      <c r="M6" s="412" t="s">
        <v>232</v>
      </c>
      <c r="N6" s="412" t="s">
        <v>232</v>
      </c>
      <c r="O6" s="412" t="s">
        <v>221</v>
      </c>
      <c r="P6" s="412" t="s">
        <v>221</v>
      </c>
      <c r="Q6" s="412" t="s">
        <v>221</v>
      </c>
      <c r="R6" s="412" t="s">
        <v>221</v>
      </c>
      <c r="S6" s="412" t="s">
        <v>221</v>
      </c>
      <c r="T6" s="412" t="s">
        <v>221</v>
      </c>
      <c r="U6" s="412">
        <v>220</v>
      </c>
      <c r="V6" s="412">
        <v>180</v>
      </c>
      <c r="W6" s="412">
        <v>59</v>
      </c>
      <c r="X6" s="412">
        <v>10</v>
      </c>
      <c r="Y6" s="412">
        <v>10</v>
      </c>
      <c r="Z6" s="412">
        <v>45</v>
      </c>
      <c r="AA6" s="333">
        <v>45000000</v>
      </c>
      <c r="AB6" s="184" t="s">
        <v>290</v>
      </c>
      <c r="AC6" s="36">
        <v>0</v>
      </c>
      <c r="AD6" s="36">
        <v>0</v>
      </c>
      <c r="AE6" s="36">
        <v>0</v>
      </c>
      <c r="AF6" s="36">
        <v>0</v>
      </c>
      <c r="AG6" s="36">
        <v>0</v>
      </c>
      <c r="AH6" s="36">
        <v>0</v>
      </c>
      <c r="AI6" s="333">
        <v>0</v>
      </c>
      <c r="AJ6" s="272" t="s">
        <v>295</v>
      </c>
      <c r="AK6" s="296">
        <v>29</v>
      </c>
      <c r="AL6" s="296">
        <v>29</v>
      </c>
      <c r="AM6" s="296">
        <v>29</v>
      </c>
      <c r="AN6" s="296">
        <v>29</v>
      </c>
      <c r="AO6" s="296">
        <v>29</v>
      </c>
      <c r="AP6" s="296">
        <v>29</v>
      </c>
      <c r="AQ6" s="296">
        <v>29</v>
      </c>
      <c r="AR6" s="296">
        <v>29</v>
      </c>
      <c r="AS6" s="296">
        <v>29</v>
      </c>
      <c r="AT6" s="369" t="s">
        <v>20</v>
      </c>
      <c r="AU6" s="194">
        <f>AVERAGE(D咢牙!$C:$C)</f>
        <v>3</v>
      </c>
      <c r="AV6" s="247">
        <f>COUNT(D咢牙!#REF!)</f>
        <v>0</v>
      </c>
      <c r="AW6" s="194">
        <f>$C$4/AU6</f>
        <v>10</v>
      </c>
      <c r="AX6" s="108">
        <f>AVERAGE(D咢牙!E:E)</f>
        <v>3.3098591549295775</v>
      </c>
      <c r="AY6" s="248">
        <f>COUNT(D咢牙!E:E)</f>
        <v>71</v>
      </c>
      <c r="AZ6" s="107">
        <f>$C$5/AX6</f>
        <v>9.0638297872340416</v>
      </c>
      <c r="BA6" s="445"/>
      <c r="BB6" s="370" t="s">
        <v>267</v>
      </c>
      <c r="BC6" s="195" t="e">
        <f>ROUNDUP(BC5/(RECOVER_AP / $C$5)*RECOVER_DIAMS,0)</f>
        <v>#DIV/0!</v>
      </c>
      <c r="BD6" s="198" t="e">
        <f>ROUNDUP(BD5/(RECOVER_AP / $C$5)*RECOVER_DIAMS,0)</f>
        <v>#DIV/0!</v>
      </c>
      <c r="BE6" s="196" t="e">
        <f>ROUNDUP(BE5/(RECOVER_AP / $C$5)*RECOVER_DIAMS,0)</f>
        <v>#DIV/0!</v>
      </c>
      <c r="BF6" s="197" t="e">
        <f>ROUNDUP(BF5/(RECOVER_AP / $C$5)*RECOVER_DIAMS,0)</f>
        <v>#DIV/0!</v>
      </c>
      <c r="BG6" s="211" t="e">
        <f>ROUNDUP(BG5/(RECOVER_AP / $C$5)*RECOVER_DIAMS,0)</f>
        <v>#DIV/0!</v>
      </c>
      <c r="BH6" s="221" t="e">
        <f t="shared" si="0"/>
        <v>#DIV/0!</v>
      </c>
      <c r="BI6" s="435"/>
      <c r="BJ6" s="184" t="s">
        <v>295</v>
      </c>
      <c r="BK6" s="185">
        <f t="shared" si="1"/>
        <v>120</v>
      </c>
      <c r="BL6" s="185">
        <f t="shared" si="1"/>
        <v>120</v>
      </c>
      <c r="BM6" s="185">
        <f t="shared" si="1"/>
        <v>120</v>
      </c>
      <c r="BN6" s="185">
        <f t="shared" si="1"/>
        <v>120</v>
      </c>
      <c r="BO6" s="185">
        <f t="shared" si="1"/>
        <v>120</v>
      </c>
      <c r="BP6" s="185">
        <f t="shared" si="1"/>
        <v>120</v>
      </c>
      <c r="BQ6" s="185">
        <f t="shared" si="1"/>
        <v>120</v>
      </c>
      <c r="BR6" s="185">
        <f t="shared" si="1"/>
        <v>120</v>
      </c>
      <c r="BS6" s="187">
        <f t="shared" si="1"/>
        <v>120</v>
      </c>
    </row>
    <row r="7" spans="1:71" ht="15.75" customHeight="1" x14ac:dyDescent="0.25">
      <c r="F7" s="279" t="s">
        <v>291</v>
      </c>
      <c r="G7" s="124">
        <v>2833</v>
      </c>
      <c r="H7" s="124">
        <v>3196</v>
      </c>
      <c r="I7" s="124">
        <v>835</v>
      </c>
      <c r="J7" s="124">
        <v>0</v>
      </c>
      <c r="K7" s="304">
        <v>3</v>
      </c>
      <c r="L7" s="411" t="s">
        <v>330</v>
      </c>
      <c r="M7" s="412" t="s">
        <v>232</v>
      </c>
      <c r="N7" s="412" t="s">
        <v>221</v>
      </c>
      <c r="O7" s="412" t="s">
        <v>232</v>
      </c>
      <c r="P7" s="412" t="s">
        <v>221</v>
      </c>
      <c r="Q7" s="412" t="s">
        <v>221</v>
      </c>
      <c r="R7" s="412" t="s">
        <v>221</v>
      </c>
      <c r="S7" s="412" t="s">
        <v>221</v>
      </c>
      <c r="T7" s="412" t="s">
        <v>221</v>
      </c>
      <c r="U7" s="412">
        <v>364</v>
      </c>
      <c r="V7" s="412">
        <v>290</v>
      </c>
      <c r="W7" s="412">
        <v>52</v>
      </c>
      <c r="X7" s="412">
        <v>10</v>
      </c>
      <c r="Y7" s="412">
        <v>4</v>
      </c>
      <c r="Z7" s="412">
        <v>44</v>
      </c>
      <c r="AA7" s="333">
        <v>50500000</v>
      </c>
      <c r="AB7" s="279" t="s">
        <v>291</v>
      </c>
      <c r="AC7" s="36">
        <v>0</v>
      </c>
      <c r="AD7" s="36">
        <v>0</v>
      </c>
      <c r="AE7" s="36">
        <v>0</v>
      </c>
      <c r="AF7" s="36">
        <v>0</v>
      </c>
      <c r="AG7" s="36">
        <v>0</v>
      </c>
      <c r="AH7" s="36">
        <v>0</v>
      </c>
      <c r="AI7" s="333">
        <v>0</v>
      </c>
      <c r="AJ7" s="271" t="s">
        <v>296</v>
      </c>
      <c r="AK7" s="298">
        <v>29</v>
      </c>
      <c r="AL7" s="298">
        <v>29</v>
      </c>
      <c r="AM7" s="298">
        <v>29</v>
      </c>
      <c r="AN7" s="298">
        <v>29</v>
      </c>
      <c r="AO7" s="298">
        <v>29</v>
      </c>
      <c r="AP7" s="298">
        <v>29</v>
      </c>
      <c r="AQ7" s="298">
        <v>29</v>
      </c>
      <c r="AR7" s="298">
        <v>29</v>
      </c>
      <c r="AS7" s="298">
        <v>29</v>
      </c>
      <c r="AT7" s="369" t="s">
        <v>19</v>
      </c>
      <c r="AU7" s="194">
        <f>AVERAGE(D咢牙!$D:$D)</f>
        <v>3</v>
      </c>
      <c r="AV7" s="247">
        <f>COUNT(D咢牙!#REF!)</f>
        <v>0</v>
      </c>
      <c r="AW7" s="194">
        <f>$C$4/AU7</f>
        <v>10</v>
      </c>
      <c r="AX7" s="108">
        <f>AVERAGE(D咢牙!F:F) + AVERAGE(D咢牙!G:G)</f>
        <v>7.6969696969696972</v>
      </c>
      <c r="AY7" s="248">
        <f>COUNT(D咢牙!F:F)</f>
        <v>72</v>
      </c>
      <c r="AZ7" s="107">
        <f>$C$5/AX7</f>
        <v>3.8976377952755903</v>
      </c>
      <c r="BA7" s="445"/>
      <c r="BB7" s="370" t="s">
        <v>76</v>
      </c>
      <c r="BC7" s="67">
        <f>ROUNDUP(BC4/IF($BA$3="共鬥",$AX$6,IF($BA$3="單機",$AU$6)),0)</f>
        <v>0</v>
      </c>
      <c r="BD7" s="64">
        <f t="shared" ref="BD7:BG7" si="3">ROUNDUP(BD4/IF($BA$3="共鬥",$AX$6,IF($BA$3="單機",$AU$6)),0)</f>
        <v>0</v>
      </c>
      <c r="BE7" s="65">
        <f t="shared" si="3"/>
        <v>0</v>
      </c>
      <c r="BF7" s="124">
        <f t="shared" si="3"/>
        <v>0</v>
      </c>
      <c r="BG7" s="66">
        <f t="shared" si="3"/>
        <v>93</v>
      </c>
      <c r="BH7" s="220">
        <f t="shared" si="0"/>
        <v>93</v>
      </c>
      <c r="BI7" s="435"/>
      <c r="BJ7" s="279" t="s">
        <v>296</v>
      </c>
      <c r="BK7" s="123">
        <f t="shared" si="1"/>
        <v>120</v>
      </c>
      <c r="BL7" s="123">
        <f t="shared" si="1"/>
        <v>120</v>
      </c>
      <c r="BM7" s="123">
        <f t="shared" si="1"/>
        <v>120</v>
      </c>
      <c r="BN7" s="123">
        <f t="shared" si="1"/>
        <v>120</v>
      </c>
      <c r="BO7" s="123">
        <f t="shared" si="1"/>
        <v>120</v>
      </c>
      <c r="BP7" s="123">
        <f t="shared" si="1"/>
        <v>120</v>
      </c>
      <c r="BQ7" s="123">
        <f t="shared" si="1"/>
        <v>120</v>
      </c>
      <c r="BR7" s="123">
        <f t="shared" si="1"/>
        <v>120</v>
      </c>
      <c r="BS7" s="188">
        <f t="shared" si="1"/>
        <v>120</v>
      </c>
    </row>
    <row r="8" spans="1:71" ht="15.75" customHeight="1" x14ac:dyDescent="0.25">
      <c r="F8" s="12" t="s">
        <v>292</v>
      </c>
      <c r="G8" s="375">
        <v>773</v>
      </c>
      <c r="H8" s="375">
        <v>2382</v>
      </c>
      <c r="I8" s="375">
        <v>659</v>
      </c>
      <c r="J8" s="375">
        <v>0</v>
      </c>
      <c r="K8" s="304">
        <v>4</v>
      </c>
      <c r="L8" s="411" t="s">
        <v>330</v>
      </c>
      <c r="M8" s="412" t="s">
        <v>232</v>
      </c>
      <c r="N8" s="412" t="s">
        <v>232</v>
      </c>
      <c r="O8" s="412" t="s">
        <v>232</v>
      </c>
      <c r="P8" s="412" t="s">
        <v>221</v>
      </c>
      <c r="Q8" s="412" t="s">
        <v>221</v>
      </c>
      <c r="R8" s="412" t="s">
        <v>221</v>
      </c>
      <c r="S8" s="412" t="s">
        <v>221</v>
      </c>
      <c r="T8" s="412" t="s">
        <v>221</v>
      </c>
      <c r="U8" s="412">
        <v>204</v>
      </c>
      <c r="V8" s="412">
        <v>170</v>
      </c>
      <c r="W8" s="412">
        <v>52</v>
      </c>
      <c r="X8" s="412">
        <v>10</v>
      </c>
      <c r="Y8" s="412">
        <v>0</v>
      </c>
      <c r="Z8" s="412">
        <v>44</v>
      </c>
      <c r="AA8" s="333">
        <v>42500000</v>
      </c>
      <c r="AB8" s="12" t="s">
        <v>292</v>
      </c>
      <c r="AC8" s="310">
        <v>0</v>
      </c>
      <c r="AD8" s="310">
        <v>0</v>
      </c>
      <c r="AE8" s="310">
        <v>0</v>
      </c>
      <c r="AF8" s="310">
        <v>0</v>
      </c>
      <c r="AG8" s="310">
        <v>0</v>
      </c>
      <c r="AH8" s="310">
        <v>0</v>
      </c>
      <c r="AI8" s="334">
        <v>0</v>
      </c>
      <c r="AJ8" s="258" t="s">
        <v>297</v>
      </c>
      <c r="AK8" s="300">
        <v>8</v>
      </c>
      <c r="AL8" s="300">
        <v>7</v>
      </c>
      <c r="AM8" s="300">
        <v>8</v>
      </c>
      <c r="AN8" s="300">
        <v>8</v>
      </c>
      <c r="AO8" s="300">
        <v>8</v>
      </c>
      <c r="AP8" s="300">
        <v>8</v>
      </c>
      <c r="AQ8" s="300">
        <v>7</v>
      </c>
      <c r="AR8" s="300">
        <v>8</v>
      </c>
      <c r="AS8" s="300">
        <v>0</v>
      </c>
      <c r="AT8" s="192" t="s">
        <v>73</v>
      </c>
      <c r="AU8" s="193" t="s">
        <v>214</v>
      </c>
      <c r="AV8" s="193" t="s">
        <v>14</v>
      </c>
      <c r="AW8" s="193" t="s">
        <v>215</v>
      </c>
      <c r="AX8" s="224" t="s">
        <v>88</v>
      </c>
      <c r="AY8" s="249" t="s">
        <v>14</v>
      </c>
      <c r="AZ8" s="285" t="s">
        <v>215</v>
      </c>
      <c r="BA8" s="457"/>
      <c r="BB8" s="368" t="s">
        <v>227</v>
      </c>
      <c r="BC8" s="388">
        <f>ROUNDUP(BC7/(RECOVER_AP / $D$5)*RECOVER_DIAMS,0)</f>
        <v>0</v>
      </c>
      <c r="BD8" s="389">
        <f>ROUNDUP(BD7/(RECOVER_AP / $D$5)*RECOVER_DIAMS,0)</f>
        <v>0</v>
      </c>
      <c r="BE8" s="390">
        <f>ROUNDUP(BE7/(RECOVER_AP / $D$5)*RECOVER_DIAMS,0)</f>
        <v>0</v>
      </c>
      <c r="BF8" s="391">
        <f>ROUNDUP(BF7/(RECOVER_AP / $D$5)*RECOVER_DIAMS,0)</f>
        <v>0</v>
      </c>
      <c r="BG8" s="392">
        <f>ROUNDUP(BG7/(RECOVER_AP / $D$5)*RECOVER_DIAMS,0)</f>
        <v>930</v>
      </c>
      <c r="BH8" s="401">
        <f t="shared" si="0"/>
        <v>930</v>
      </c>
      <c r="BI8" s="436"/>
      <c r="BJ8" s="12" t="s">
        <v>297</v>
      </c>
      <c r="BK8" s="13">
        <f t="shared" si="1"/>
        <v>40</v>
      </c>
      <c r="BL8" s="13">
        <f t="shared" si="1"/>
        <v>140</v>
      </c>
      <c r="BM8" s="13">
        <f t="shared" si="1"/>
        <v>40</v>
      </c>
      <c r="BN8" s="13">
        <f t="shared" si="1"/>
        <v>40</v>
      </c>
      <c r="BO8" s="13">
        <f t="shared" si="1"/>
        <v>40</v>
      </c>
      <c r="BP8" s="13">
        <f t="shared" si="1"/>
        <v>40</v>
      </c>
      <c r="BQ8" s="13">
        <f t="shared" si="1"/>
        <v>140</v>
      </c>
      <c r="BR8" s="13">
        <f t="shared" si="1"/>
        <v>40</v>
      </c>
      <c r="BS8" s="106">
        <f t="shared" si="1"/>
        <v>420</v>
      </c>
    </row>
    <row r="9" spans="1:71" ht="15.75" customHeight="1" x14ac:dyDescent="0.25">
      <c r="F9" s="445" t="s">
        <v>226</v>
      </c>
      <c r="G9" s="446"/>
      <c r="H9" s="446"/>
      <c r="I9" s="447">
        <v>5639</v>
      </c>
      <c r="J9" s="447"/>
      <c r="K9" s="304">
        <v>5</v>
      </c>
      <c r="L9" s="411" t="s">
        <v>330</v>
      </c>
      <c r="M9" s="412" t="s">
        <v>232</v>
      </c>
      <c r="N9" s="412" t="s">
        <v>232</v>
      </c>
      <c r="O9" s="412" t="s">
        <v>232</v>
      </c>
      <c r="P9" s="412" t="s">
        <v>232</v>
      </c>
      <c r="Q9" s="412" t="s">
        <v>221</v>
      </c>
      <c r="R9" s="412" t="s">
        <v>221</v>
      </c>
      <c r="S9" s="412" t="s">
        <v>221</v>
      </c>
      <c r="T9" s="412" t="s">
        <v>221</v>
      </c>
      <c r="U9" s="412">
        <v>188</v>
      </c>
      <c r="V9" s="412">
        <v>160</v>
      </c>
      <c r="W9" s="412">
        <v>45</v>
      </c>
      <c r="X9" s="412">
        <v>10</v>
      </c>
      <c r="Y9" s="412">
        <v>0</v>
      </c>
      <c r="Z9" s="412">
        <v>43</v>
      </c>
      <c r="AA9" s="333">
        <v>35000000</v>
      </c>
      <c r="AB9" s="412"/>
      <c r="AC9" s="290"/>
      <c r="AD9" s="290"/>
      <c r="AE9" s="290"/>
      <c r="AF9" s="371"/>
      <c r="AG9" s="290"/>
      <c r="AH9" s="290"/>
      <c r="AI9" s="290"/>
      <c r="AT9" s="369" t="s">
        <v>19</v>
      </c>
      <c r="AU9" s="194">
        <f>AVERAGE(D咢牙!H:H)</f>
        <v>2.6842105263157894</v>
      </c>
      <c r="AV9" s="247">
        <f>COUNT(D咢牙!H:H)</f>
        <v>19</v>
      </c>
      <c r="AW9" s="194">
        <f>$D$4/AU9</f>
        <v>14.901960784313726</v>
      </c>
      <c r="AX9" s="108">
        <f>AVERAGE(D咢牙!K:K)</f>
        <v>4</v>
      </c>
      <c r="AY9" s="248">
        <f>COUNT(D咢牙!K:K)</f>
        <v>297</v>
      </c>
      <c r="AZ9" s="107">
        <f>$D$5/AX9</f>
        <v>10</v>
      </c>
      <c r="BA9" s="467" t="s">
        <v>19</v>
      </c>
      <c r="BB9" s="373" t="s">
        <v>220</v>
      </c>
      <c r="BC9" s="395">
        <f>MAX(SUM(BK11:BS11) - H4 + AD4,0)</f>
        <v>0</v>
      </c>
      <c r="BD9" s="396">
        <f>MAX(SUM(BK12:BS12) - H5 + AD5,0)</f>
        <v>0</v>
      </c>
      <c r="BE9" s="397">
        <f>MAX(SUM(BK10:BS10) - H6 + AD6,0)</f>
        <v>0</v>
      </c>
      <c r="BF9" s="398">
        <f>MAX(SUM(BK14:BS14) - H7 + AD7,0)</f>
        <v>0</v>
      </c>
      <c r="BG9" s="399">
        <f>MAX(SUM(BK13:BS13) - H8 + AD8,0)</f>
        <v>0</v>
      </c>
      <c r="BH9" s="400">
        <f t="shared" si="0"/>
        <v>0</v>
      </c>
      <c r="BI9" s="434" t="s">
        <v>19</v>
      </c>
      <c r="BJ9" s="274"/>
      <c r="BK9" s="274" t="s">
        <v>55</v>
      </c>
      <c r="BL9" s="274" t="s">
        <v>2</v>
      </c>
      <c r="BM9" s="274" t="s">
        <v>74</v>
      </c>
      <c r="BN9" s="274" t="s">
        <v>0</v>
      </c>
      <c r="BO9" s="274" t="s">
        <v>5</v>
      </c>
      <c r="BP9" s="274" t="s">
        <v>8</v>
      </c>
      <c r="BQ9" s="274" t="s">
        <v>216</v>
      </c>
      <c r="BR9" s="274" t="s">
        <v>129</v>
      </c>
      <c r="BS9" s="275" t="s">
        <v>217</v>
      </c>
    </row>
    <row r="10" spans="1:71" ht="15.75" customHeight="1" x14ac:dyDescent="0.25">
      <c r="F10" s="445" t="s">
        <v>269</v>
      </c>
      <c r="G10" s="446"/>
      <c r="H10" s="477">
        <v>295</v>
      </c>
      <c r="I10" s="477"/>
      <c r="J10" s="477"/>
      <c r="K10" s="304">
        <v>6</v>
      </c>
      <c r="L10" s="411" t="s">
        <v>330</v>
      </c>
      <c r="M10" s="412" t="s">
        <v>232</v>
      </c>
      <c r="N10" s="412" t="s">
        <v>232</v>
      </c>
      <c r="O10" s="412" t="s">
        <v>232</v>
      </c>
      <c r="P10" s="412" t="s">
        <v>232</v>
      </c>
      <c r="Q10" s="412" t="s">
        <v>232</v>
      </c>
      <c r="R10" s="412" t="s">
        <v>221</v>
      </c>
      <c r="S10" s="412" t="s">
        <v>221</v>
      </c>
      <c r="T10" s="412" t="s">
        <v>221</v>
      </c>
      <c r="U10" s="412">
        <v>88</v>
      </c>
      <c r="V10" s="412">
        <v>60</v>
      </c>
      <c r="W10" s="412">
        <v>31</v>
      </c>
      <c r="X10" s="412">
        <v>10</v>
      </c>
      <c r="Y10" s="412">
        <v>0</v>
      </c>
      <c r="Z10" s="412">
        <v>13</v>
      </c>
      <c r="AA10" s="333">
        <v>25000000</v>
      </c>
      <c r="AB10" s="412"/>
      <c r="AI10" s="290"/>
      <c r="AT10" s="369" t="s">
        <v>114</v>
      </c>
      <c r="AU10" s="194">
        <f>AVERAGE(D咢牙!I:I)</f>
        <v>4</v>
      </c>
      <c r="AV10" s="247">
        <f>COUNT(D咢牙!I:I)</f>
        <v>19</v>
      </c>
      <c r="AW10" s="194">
        <f>$D$4/AU10</f>
        <v>10</v>
      </c>
      <c r="AX10" s="108">
        <f>AVERAGE(D咢牙!L:L)</f>
        <v>6</v>
      </c>
      <c r="AY10" s="248">
        <f>COUNT(D咢牙!L:L)</f>
        <v>297</v>
      </c>
      <c r="AZ10" s="107">
        <f>$D$5/AX10</f>
        <v>6.666666666666667</v>
      </c>
      <c r="BA10" s="445"/>
      <c r="BB10" s="370" t="s">
        <v>76</v>
      </c>
      <c r="BC10" s="67">
        <f>ROUNDUP(BC9/IF($BA$3="共鬥",$AX$7,IF($BA$3="單機",$AU$7)),0)</f>
        <v>0</v>
      </c>
      <c r="BD10" s="64">
        <f t="shared" ref="BD10:BG10" si="4">ROUNDUP(BD9/IF($BA$3="共鬥",$AX$7,IF($BA$3="單機",$AU$7)),0)</f>
        <v>0</v>
      </c>
      <c r="BE10" s="65">
        <f t="shared" si="4"/>
        <v>0</v>
      </c>
      <c r="BF10" s="124">
        <f t="shared" si="4"/>
        <v>0</v>
      </c>
      <c r="BG10" s="66">
        <f t="shared" si="4"/>
        <v>0</v>
      </c>
      <c r="BH10" s="220">
        <f t="shared" ref="BH10:BH16" si="5">SUM(BC10:BG10)</f>
        <v>0</v>
      </c>
      <c r="BI10" s="435"/>
      <c r="BJ10" s="277" t="s">
        <v>293</v>
      </c>
      <c r="BK10" s="16">
        <f t="shared" ref="BK10:BS14" si="6">IF(ISBLANK(AK4),0,VLOOKUP(AK4,$K:$AA,12,FALSE))</f>
        <v>100</v>
      </c>
      <c r="BL10" s="16">
        <f t="shared" si="6"/>
        <v>100</v>
      </c>
      <c r="BM10" s="16">
        <f t="shared" si="6"/>
        <v>100</v>
      </c>
      <c r="BN10" s="16">
        <f t="shared" si="6"/>
        <v>100</v>
      </c>
      <c r="BO10" s="16">
        <f t="shared" si="6"/>
        <v>100</v>
      </c>
      <c r="BP10" s="16">
        <f t="shared" si="6"/>
        <v>100</v>
      </c>
      <c r="BQ10" s="16">
        <f t="shared" si="6"/>
        <v>100</v>
      </c>
      <c r="BR10" s="16">
        <f t="shared" si="6"/>
        <v>100</v>
      </c>
      <c r="BS10" s="15">
        <f t="shared" si="6"/>
        <v>100</v>
      </c>
    </row>
    <row r="11" spans="1:71" ht="15.75" customHeight="1" x14ac:dyDescent="0.25">
      <c r="F11" s="457" t="s">
        <v>236</v>
      </c>
      <c r="G11" s="458"/>
      <c r="H11" s="459">
        <v>512790199</v>
      </c>
      <c r="I11" s="459"/>
      <c r="J11" s="459"/>
      <c r="K11" s="304">
        <v>7</v>
      </c>
      <c r="L11" s="411" t="s">
        <v>330</v>
      </c>
      <c r="M11" s="412" t="s">
        <v>232</v>
      </c>
      <c r="N11" s="412" t="s">
        <v>232</v>
      </c>
      <c r="O11" s="412" t="s">
        <v>232</v>
      </c>
      <c r="P11" s="412" t="s">
        <v>232</v>
      </c>
      <c r="Q11" s="412" t="s">
        <v>221</v>
      </c>
      <c r="R11" s="412" t="s">
        <v>232</v>
      </c>
      <c r="S11" s="412" t="s">
        <v>221</v>
      </c>
      <c r="T11" s="412" t="s">
        <v>221</v>
      </c>
      <c r="U11" s="412">
        <v>140</v>
      </c>
      <c r="V11" s="412">
        <v>130</v>
      </c>
      <c r="W11" s="412">
        <v>24</v>
      </c>
      <c r="X11" s="412">
        <v>10</v>
      </c>
      <c r="Y11" s="412">
        <v>0</v>
      </c>
      <c r="Z11" s="412">
        <v>40</v>
      </c>
      <c r="AA11" s="333">
        <v>12500000</v>
      </c>
      <c r="AB11" s="412"/>
      <c r="AT11" s="369" t="s">
        <v>70</v>
      </c>
      <c r="AU11" s="194">
        <f>AVERAGE(D咢牙!J:J)</f>
        <v>1.4736842105263157</v>
      </c>
      <c r="AV11" s="247">
        <f>COUNT(D咢牙!J:J)</f>
        <v>19</v>
      </c>
      <c r="AW11" s="194">
        <f>$D$4/AU11</f>
        <v>27.142857142857146</v>
      </c>
      <c r="AX11" s="108">
        <f>AVERAGE(D咢牙!M:M)</f>
        <v>1.9158249158249159</v>
      </c>
      <c r="AY11" s="248">
        <f>COUNT(D咢牙!M:M)</f>
        <v>297</v>
      </c>
      <c r="AZ11" s="107">
        <f>$D$5/AX11</f>
        <v>20.878734622144112</v>
      </c>
      <c r="BA11" s="445"/>
      <c r="BB11" s="370" t="s">
        <v>227</v>
      </c>
      <c r="BC11" s="195">
        <f>ROUNDUP(BC10/(RECOVER_AP / $C$5)*RECOVER_DIAMS,0)</f>
        <v>0</v>
      </c>
      <c r="BD11" s="198">
        <f>ROUNDUP(BD10/(RECOVER_AP / $C$5)*RECOVER_DIAMS,0)</f>
        <v>0</v>
      </c>
      <c r="BE11" s="196">
        <f>ROUNDUP(BE10/(RECOVER_AP / $C$5)*RECOVER_DIAMS,0)</f>
        <v>0</v>
      </c>
      <c r="BF11" s="197">
        <f>ROUNDUP(BF10/(RECOVER_AP / $C$5)*RECOVER_DIAMS,0)</f>
        <v>0</v>
      </c>
      <c r="BG11" s="211">
        <f>ROUNDUP(BG10/(RECOVER_AP / $C$5)*RECOVER_DIAMS,0)</f>
        <v>0</v>
      </c>
      <c r="BH11" s="221">
        <f t="shared" si="5"/>
        <v>0</v>
      </c>
      <c r="BI11" s="435"/>
      <c r="BJ11" s="278" t="s">
        <v>294</v>
      </c>
      <c r="BK11" s="33">
        <f t="shared" si="6"/>
        <v>100</v>
      </c>
      <c r="BL11" s="33">
        <f t="shared" si="6"/>
        <v>100</v>
      </c>
      <c r="BM11" s="33">
        <f t="shared" si="6"/>
        <v>100</v>
      </c>
      <c r="BN11" s="33">
        <f t="shared" si="6"/>
        <v>100</v>
      </c>
      <c r="BO11" s="33">
        <f t="shared" si="6"/>
        <v>100</v>
      </c>
      <c r="BP11" s="33">
        <f t="shared" si="6"/>
        <v>100</v>
      </c>
      <c r="BQ11" s="33">
        <f t="shared" si="6"/>
        <v>100</v>
      </c>
      <c r="BR11" s="33">
        <f t="shared" si="6"/>
        <v>100</v>
      </c>
      <c r="BS11" s="186">
        <f t="shared" si="6"/>
        <v>100</v>
      </c>
    </row>
    <row r="12" spans="1:71" ht="15.75" customHeight="1" x14ac:dyDescent="0.25">
      <c r="K12" s="304">
        <v>8</v>
      </c>
      <c r="L12" s="411" t="s">
        <v>330</v>
      </c>
      <c r="M12" s="412" t="s">
        <v>232</v>
      </c>
      <c r="N12" s="412" t="s">
        <v>232</v>
      </c>
      <c r="O12" s="412" t="s">
        <v>232</v>
      </c>
      <c r="P12" s="412" t="s">
        <v>232</v>
      </c>
      <c r="Q12" s="412" t="s">
        <v>232</v>
      </c>
      <c r="R12" s="412" t="s">
        <v>232</v>
      </c>
      <c r="S12" s="412" t="s">
        <v>221</v>
      </c>
      <c r="T12" s="412" t="s">
        <v>221</v>
      </c>
      <c r="U12" s="412">
        <v>40</v>
      </c>
      <c r="V12" s="412">
        <v>30</v>
      </c>
      <c r="W12" s="412">
        <v>10</v>
      </c>
      <c r="X12" s="412">
        <v>10</v>
      </c>
      <c r="Y12" s="412">
        <v>0</v>
      </c>
      <c r="Z12" s="412">
        <v>10</v>
      </c>
      <c r="AA12" s="333">
        <v>2500000</v>
      </c>
      <c r="AB12" s="412"/>
      <c r="AT12" s="385" t="s">
        <v>337</v>
      </c>
      <c r="AU12" s="193" t="s">
        <v>214</v>
      </c>
      <c r="AV12" s="193" t="s">
        <v>14</v>
      </c>
      <c r="AW12" s="193" t="s">
        <v>215</v>
      </c>
      <c r="AX12" s="370" t="s">
        <v>88</v>
      </c>
      <c r="AY12" s="370" t="s">
        <v>14</v>
      </c>
      <c r="AZ12" s="168" t="s">
        <v>215</v>
      </c>
      <c r="BA12" s="445"/>
      <c r="BB12" s="370" t="s">
        <v>116</v>
      </c>
      <c r="BC12" s="67">
        <f>ROUNDUP(BC9/IF($BA$3="共鬥",$AX$9,IF($BA$3="單機",$AU$9)),0)</f>
        <v>0</v>
      </c>
      <c r="BD12" s="64">
        <f t="shared" ref="BD12:BG12" si="7">ROUNDUP(BD9/IF($BA$3="共鬥",$AX$9,IF($BA$3="單機",$AU$9)),0)</f>
        <v>0</v>
      </c>
      <c r="BE12" s="65">
        <f t="shared" si="7"/>
        <v>0</v>
      </c>
      <c r="BF12" s="124">
        <f t="shared" si="7"/>
        <v>0</v>
      </c>
      <c r="BG12" s="66">
        <f t="shared" si="7"/>
        <v>0</v>
      </c>
      <c r="BH12" s="220">
        <f t="shared" si="5"/>
        <v>0</v>
      </c>
      <c r="BI12" s="435"/>
      <c r="BJ12" s="184" t="s">
        <v>295</v>
      </c>
      <c r="BK12" s="185">
        <f t="shared" si="6"/>
        <v>100</v>
      </c>
      <c r="BL12" s="185">
        <f t="shared" si="6"/>
        <v>100</v>
      </c>
      <c r="BM12" s="185">
        <f t="shared" si="6"/>
        <v>100</v>
      </c>
      <c r="BN12" s="185">
        <f t="shared" si="6"/>
        <v>100</v>
      </c>
      <c r="BO12" s="185">
        <f t="shared" si="6"/>
        <v>100</v>
      </c>
      <c r="BP12" s="185">
        <f t="shared" si="6"/>
        <v>100</v>
      </c>
      <c r="BQ12" s="185">
        <f t="shared" si="6"/>
        <v>100</v>
      </c>
      <c r="BR12" s="185">
        <f t="shared" si="6"/>
        <v>100</v>
      </c>
      <c r="BS12" s="187">
        <f t="shared" si="6"/>
        <v>100</v>
      </c>
    </row>
    <row r="13" spans="1:71" ht="15.75" customHeight="1" x14ac:dyDescent="0.25">
      <c r="K13" s="304">
        <v>9</v>
      </c>
      <c r="L13" s="411" t="s">
        <v>330</v>
      </c>
      <c r="M13" s="412" t="s">
        <v>232</v>
      </c>
      <c r="N13" s="412" t="s">
        <v>232</v>
      </c>
      <c r="O13" s="412" t="s">
        <v>232</v>
      </c>
      <c r="P13" s="412" t="s">
        <v>232</v>
      </c>
      <c r="Q13" s="412" t="s">
        <v>221</v>
      </c>
      <c r="R13" s="412" t="s">
        <v>232</v>
      </c>
      <c r="S13" s="412" t="s">
        <v>232</v>
      </c>
      <c r="T13" s="412" t="s">
        <v>221</v>
      </c>
      <c r="U13" s="412">
        <v>100</v>
      </c>
      <c r="V13" s="412">
        <v>100</v>
      </c>
      <c r="W13" s="412">
        <v>14</v>
      </c>
      <c r="X13" s="412">
        <v>0</v>
      </c>
      <c r="Y13" s="412">
        <v>0</v>
      </c>
      <c r="Z13" s="412">
        <v>30</v>
      </c>
      <c r="AA13" s="333">
        <v>10000000</v>
      </c>
      <c r="AB13" s="412"/>
      <c r="AT13" s="367" t="s">
        <v>336</v>
      </c>
      <c r="AU13" s="382">
        <v>4</v>
      </c>
      <c r="AV13" s="386" t="s">
        <v>338</v>
      </c>
      <c r="AW13" s="382">
        <f>$E$4/AU13</f>
        <v>10</v>
      </c>
      <c r="AX13" s="383">
        <v>8</v>
      </c>
      <c r="AY13" s="387" t="s">
        <v>338</v>
      </c>
      <c r="AZ13" s="384">
        <f>$E$5/AX13</f>
        <v>5</v>
      </c>
      <c r="BA13" s="457"/>
      <c r="BB13" s="368" t="s">
        <v>228</v>
      </c>
      <c r="BC13" s="388">
        <f>ROUNDUP(BC12/(RECOVER_AP / $D$5)*RECOVER_DIAMS,0)</f>
        <v>0</v>
      </c>
      <c r="BD13" s="389">
        <f>ROUNDUP(BD12/(RECOVER_AP / $D$5)*RECOVER_DIAMS,0)</f>
        <v>0</v>
      </c>
      <c r="BE13" s="390">
        <f>ROUNDUP(BE12/(RECOVER_AP / $D$5)*RECOVER_DIAMS,0)</f>
        <v>0</v>
      </c>
      <c r="BF13" s="391">
        <f>ROUNDUP(BF12/(RECOVER_AP / $D$5)*RECOVER_DIAMS,0)</f>
        <v>0</v>
      </c>
      <c r="BG13" s="392">
        <f>ROUNDUP(BG12/(RECOVER_AP / $D$5)*RECOVER_DIAMS,0)</f>
        <v>0</v>
      </c>
      <c r="BH13" s="401">
        <f t="shared" si="5"/>
        <v>0</v>
      </c>
      <c r="BI13" s="435"/>
      <c r="BJ13" s="279" t="s">
        <v>296</v>
      </c>
      <c r="BK13" s="123">
        <f t="shared" si="6"/>
        <v>100</v>
      </c>
      <c r="BL13" s="123">
        <f t="shared" si="6"/>
        <v>100</v>
      </c>
      <c r="BM13" s="123">
        <f t="shared" si="6"/>
        <v>100</v>
      </c>
      <c r="BN13" s="123">
        <f t="shared" si="6"/>
        <v>100</v>
      </c>
      <c r="BO13" s="123">
        <f t="shared" si="6"/>
        <v>100</v>
      </c>
      <c r="BP13" s="123">
        <f t="shared" si="6"/>
        <v>100</v>
      </c>
      <c r="BQ13" s="123">
        <f t="shared" si="6"/>
        <v>100</v>
      </c>
      <c r="BR13" s="123">
        <f t="shared" si="6"/>
        <v>100</v>
      </c>
      <c r="BS13" s="188">
        <f t="shared" si="6"/>
        <v>100</v>
      </c>
    </row>
    <row r="14" spans="1:71" ht="15.75" customHeight="1" x14ac:dyDescent="0.25">
      <c r="K14" s="304">
        <v>10</v>
      </c>
      <c r="L14" s="411" t="s">
        <v>330</v>
      </c>
      <c r="M14" s="412" t="s">
        <v>232</v>
      </c>
      <c r="N14" s="412" t="s">
        <v>232</v>
      </c>
      <c r="O14" s="412" t="s">
        <v>232</v>
      </c>
      <c r="P14" s="412" t="s">
        <v>232</v>
      </c>
      <c r="Q14" s="412" t="s">
        <v>232</v>
      </c>
      <c r="R14" s="412" t="s">
        <v>232</v>
      </c>
      <c r="S14" s="412" t="s">
        <v>232</v>
      </c>
      <c r="T14" s="412" t="s">
        <v>221</v>
      </c>
      <c r="U14" s="412">
        <v>0</v>
      </c>
      <c r="V14" s="412">
        <v>0</v>
      </c>
      <c r="W14" s="412">
        <v>0</v>
      </c>
      <c r="X14" s="412">
        <v>0</v>
      </c>
      <c r="Y14" s="412">
        <v>0</v>
      </c>
      <c r="Z14" s="412">
        <v>0</v>
      </c>
      <c r="AA14" s="333">
        <v>0</v>
      </c>
      <c r="AB14" s="412"/>
      <c r="AC14" s="331"/>
      <c r="AD14" s="331"/>
      <c r="BA14" s="467" t="s">
        <v>114</v>
      </c>
      <c r="BB14" s="373" t="s">
        <v>220</v>
      </c>
      <c r="BC14" s="395">
        <f>MAX(SUM(BK17:BS17) - I4 + AE4,0)</f>
        <v>0</v>
      </c>
      <c r="BD14" s="396">
        <f>MAX(SUM(BK18:BS18) - I5 + AE5,0)</f>
        <v>0</v>
      </c>
      <c r="BE14" s="397">
        <f>MAX(SUM(BK16:BS16) - I6 + AE6,0)</f>
        <v>0</v>
      </c>
      <c r="BF14" s="398">
        <f>MAX(SUM(BK20:BS20) - I7 + AE7,0)</f>
        <v>0</v>
      </c>
      <c r="BG14" s="399">
        <f>MAX(SUM(BK19:BS19) - I8 + AE8,0)</f>
        <v>0</v>
      </c>
      <c r="BH14" s="400">
        <f t="shared" si="5"/>
        <v>0</v>
      </c>
      <c r="BI14" s="436"/>
      <c r="BJ14" s="12" t="s">
        <v>297</v>
      </c>
      <c r="BK14" s="13">
        <f t="shared" si="6"/>
        <v>30</v>
      </c>
      <c r="BL14" s="13">
        <f t="shared" si="6"/>
        <v>130</v>
      </c>
      <c r="BM14" s="13">
        <f t="shared" si="6"/>
        <v>30</v>
      </c>
      <c r="BN14" s="13">
        <f t="shared" si="6"/>
        <v>30</v>
      </c>
      <c r="BO14" s="13">
        <f t="shared" si="6"/>
        <v>30</v>
      </c>
      <c r="BP14" s="13">
        <f t="shared" si="6"/>
        <v>30</v>
      </c>
      <c r="BQ14" s="13">
        <f t="shared" si="6"/>
        <v>130</v>
      </c>
      <c r="BR14" s="13">
        <f t="shared" si="6"/>
        <v>30</v>
      </c>
      <c r="BS14" s="106">
        <f t="shared" si="6"/>
        <v>330</v>
      </c>
    </row>
    <row r="15" spans="1:71" ht="15.75" customHeight="1" x14ac:dyDescent="0.25">
      <c r="K15" s="304">
        <v>21</v>
      </c>
      <c r="L15" s="411" t="s">
        <v>331</v>
      </c>
      <c r="M15" s="412" t="s">
        <v>221</v>
      </c>
      <c r="N15" s="412" t="s">
        <v>221</v>
      </c>
      <c r="O15" s="412" t="s">
        <v>221</v>
      </c>
      <c r="P15" s="412" t="s">
        <v>221</v>
      </c>
      <c r="Q15" s="412" t="s">
        <v>221</v>
      </c>
      <c r="R15" s="412" t="s">
        <v>221</v>
      </c>
      <c r="S15" s="412" t="s">
        <v>221</v>
      </c>
      <c r="T15" s="412" t="s">
        <v>221</v>
      </c>
      <c r="U15" s="412">
        <v>500</v>
      </c>
      <c r="V15" s="412">
        <v>400</v>
      </c>
      <c r="W15" s="412">
        <v>89</v>
      </c>
      <c r="X15" s="412">
        <v>30</v>
      </c>
      <c r="Y15" s="412">
        <v>15</v>
      </c>
      <c r="Z15" s="412">
        <v>65</v>
      </c>
      <c r="AA15" s="333">
        <v>57000000</v>
      </c>
      <c r="AB15" s="412"/>
      <c r="AC15" s="331"/>
      <c r="AD15" s="331"/>
      <c r="AE15" s="374"/>
      <c r="BA15" s="445"/>
      <c r="BB15" s="370" t="s">
        <v>116</v>
      </c>
      <c r="BC15" s="67">
        <f>ROUNDUP(BC14/IF($BA$3="共鬥",$AX$10,IF($BA$3="單機",$AU$10)),0)</f>
        <v>0</v>
      </c>
      <c r="BD15" s="64">
        <f t="shared" ref="BD15:BG15" si="8">ROUNDUP(BD14/IF($BA$3="共鬥",$AX$10,IF($BA$3="單機",$AU$10)),0)</f>
        <v>0</v>
      </c>
      <c r="BE15" s="65">
        <f t="shared" si="8"/>
        <v>0</v>
      </c>
      <c r="BF15" s="124">
        <f t="shared" si="8"/>
        <v>0</v>
      </c>
      <c r="BG15" s="66">
        <f t="shared" si="8"/>
        <v>0</v>
      </c>
      <c r="BH15" s="220">
        <f t="shared" si="5"/>
        <v>0</v>
      </c>
      <c r="BI15" s="434" t="s">
        <v>114</v>
      </c>
      <c r="BJ15" s="274"/>
      <c r="BK15" s="274" t="s">
        <v>55</v>
      </c>
      <c r="BL15" s="274" t="s">
        <v>2</v>
      </c>
      <c r="BM15" s="274" t="s">
        <v>74</v>
      </c>
      <c r="BN15" s="274" t="s">
        <v>0</v>
      </c>
      <c r="BO15" s="274" t="s">
        <v>5</v>
      </c>
      <c r="BP15" s="274" t="s">
        <v>8</v>
      </c>
      <c r="BQ15" s="274" t="s">
        <v>216</v>
      </c>
      <c r="BR15" s="274" t="s">
        <v>129</v>
      </c>
      <c r="BS15" s="275" t="s">
        <v>217</v>
      </c>
    </row>
    <row r="16" spans="1:71" ht="15.75" customHeight="1" x14ac:dyDescent="0.25">
      <c r="K16" s="304">
        <f>K15+1</f>
        <v>22</v>
      </c>
      <c r="L16" s="411" t="s">
        <v>331</v>
      </c>
      <c r="M16" s="412" t="s">
        <v>232</v>
      </c>
      <c r="N16" s="412" t="s">
        <v>221</v>
      </c>
      <c r="O16" s="412" t="s">
        <v>221</v>
      </c>
      <c r="P16" s="412" t="s">
        <v>221</v>
      </c>
      <c r="Q16" s="412" t="s">
        <v>221</v>
      </c>
      <c r="R16" s="412" t="s">
        <v>221</v>
      </c>
      <c r="S16" s="412" t="s">
        <v>221</v>
      </c>
      <c r="T16" s="412" t="s">
        <v>221</v>
      </c>
      <c r="U16" s="412">
        <v>460</v>
      </c>
      <c r="V16" s="412">
        <v>370</v>
      </c>
      <c r="W16" s="412">
        <v>89</v>
      </c>
      <c r="X16" s="412">
        <v>30</v>
      </c>
      <c r="Y16" s="412">
        <v>14</v>
      </c>
      <c r="Z16" s="412">
        <v>65</v>
      </c>
      <c r="AA16" s="333">
        <v>55000000</v>
      </c>
      <c r="AB16" s="412"/>
      <c r="AC16" s="331"/>
      <c r="AD16" s="331"/>
      <c r="AE16" s="374"/>
      <c r="BA16" s="445"/>
      <c r="BB16" s="370" t="s">
        <v>228</v>
      </c>
      <c r="BC16" s="195">
        <f>ROUNDUP(BC15/(RECOVER_AP / $D$5)*RECOVER_DIAMS,0)</f>
        <v>0</v>
      </c>
      <c r="BD16" s="198">
        <f>ROUNDUP(BD15/(RECOVER_AP / $D$5)*RECOVER_DIAMS,0)</f>
        <v>0</v>
      </c>
      <c r="BE16" s="196">
        <f>ROUNDUP(BE15/(RECOVER_AP / $D$5)*RECOVER_DIAMS,0)</f>
        <v>0</v>
      </c>
      <c r="BF16" s="197">
        <f>ROUNDUP(BF15/(RECOVER_AP / $D$5)*RECOVER_DIAMS,0)</f>
        <v>0</v>
      </c>
      <c r="BG16" s="211">
        <f>ROUNDUP(BG15/(RECOVER_AP / $D$5)*RECOVER_DIAMS,0)</f>
        <v>0</v>
      </c>
      <c r="BH16" s="221">
        <f t="shared" si="5"/>
        <v>0</v>
      </c>
      <c r="BI16" s="435"/>
      <c r="BJ16" s="277" t="s">
        <v>293</v>
      </c>
      <c r="BK16" s="16">
        <f t="shared" ref="BK16:BS20" si="9">IF(ISBLANK(AK4),0,VLOOKUP(AK4,$K:$AA,13,FALSE))</f>
        <v>14</v>
      </c>
      <c r="BL16" s="16">
        <f t="shared" si="9"/>
        <v>14</v>
      </c>
      <c r="BM16" s="16">
        <f t="shared" si="9"/>
        <v>14</v>
      </c>
      <c r="BN16" s="16">
        <f t="shared" si="9"/>
        <v>14</v>
      </c>
      <c r="BO16" s="16">
        <f t="shared" si="9"/>
        <v>14</v>
      </c>
      <c r="BP16" s="16">
        <f t="shared" si="9"/>
        <v>14</v>
      </c>
      <c r="BQ16" s="16">
        <f t="shared" si="9"/>
        <v>14</v>
      </c>
      <c r="BR16" s="16">
        <f t="shared" si="9"/>
        <v>14</v>
      </c>
      <c r="BS16" s="15">
        <f t="shared" si="9"/>
        <v>14</v>
      </c>
    </row>
    <row r="17" spans="11:71" ht="15.75" customHeight="1" x14ac:dyDescent="0.25">
      <c r="K17" s="304">
        <f t="shared" ref="K17:K24" si="10">K16+1</f>
        <v>23</v>
      </c>
      <c r="L17" s="411" t="s">
        <v>331</v>
      </c>
      <c r="M17" s="412" t="s">
        <v>232</v>
      </c>
      <c r="N17" s="412" t="s">
        <v>232</v>
      </c>
      <c r="O17" s="412" t="s">
        <v>221</v>
      </c>
      <c r="P17" s="412" t="s">
        <v>221</v>
      </c>
      <c r="Q17" s="412" t="s">
        <v>221</v>
      </c>
      <c r="R17" s="412" t="s">
        <v>221</v>
      </c>
      <c r="S17" s="412" t="s">
        <v>221</v>
      </c>
      <c r="T17" s="412" t="s">
        <v>221</v>
      </c>
      <c r="U17" s="412">
        <v>300</v>
      </c>
      <c r="V17" s="412">
        <v>250</v>
      </c>
      <c r="W17" s="412">
        <v>89</v>
      </c>
      <c r="X17" s="412">
        <v>30</v>
      </c>
      <c r="Y17" s="412">
        <v>10</v>
      </c>
      <c r="Z17" s="412">
        <v>65</v>
      </c>
      <c r="AA17" s="333">
        <v>47000000</v>
      </c>
      <c r="AB17" s="412"/>
      <c r="AC17" s="331"/>
      <c r="AD17" s="331"/>
      <c r="AE17" s="374"/>
      <c r="BA17" s="467" t="s">
        <v>336</v>
      </c>
      <c r="BB17" s="373" t="s">
        <v>220</v>
      </c>
      <c r="BC17" s="395">
        <f>MAX(SUM(BK23:BS23) - J4 + AF4,0)</f>
        <v>270</v>
      </c>
      <c r="BD17" s="396">
        <f>MAX(SUM(BK24:BS24) - J5 + AF5,0)</f>
        <v>270</v>
      </c>
      <c r="BE17" s="397">
        <f>MAX(SUM(BK22:BS22) - J6 + AF6,0)</f>
        <v>0</v>
      </c>
      <c r="BF17" s="398">
        <f>MAX(SUM(BK26:BS26) - J7 + AF7,0)</f>
        <v>90</v>
      </c>
      <c r="BG17" s="399">
        <f>MAX(SUM(BK25:BS25) - J8 + AF8,0)</f>
        <v>270</v>
      </c>
      <c r="BH17" s="400">
        <f>SUM(BC14:BG14)</f>
        <v>0</v>
      </c>
      <c r="BI17" s="470"/>
      <c r="BJ17" s="278" t="s">
        <v>294</v>
      </c>
      <c r="BK17" s="33">
        <f t="shared" si="9"/>
        <v>40</v>
      </c>
      <c r="BL17" s="33">
        <f t="shared" si="9"/>
        <v>40</v>
      </c>
      <c r="BM17" s="33">
        <f t="shared" si="9"/>
        <v>40</v>
      </c>
      <c r="BN17" s="33">
        <f t="shared" si="9"/>
        <v>40</v>
      </c>
      <c r="BO17" s="33">
        <f t="shared" si="9"/>
        <v>40</v>
      </c>
      <c r="BP17" s="33">
        <f t="shared" si="9"/>
        <v>40</v>
      </c>
      <c r="BQ17" s="33">
        <f t="shared" si="9"/>
        <v>40</v>
      </c>
      <c r="BR17" s="33">
        <f t="shared" si="9"/>
        <v>40</v>
      </c>
      <c r="BS17" s="186">
        <f t="shared" si="9"/>
        <v>40</v>
      </c>
    </row>
    <row r="18" spans="11:71" ht="15.75" customHeight="1" x14ac:dyDescent="0.25">
      <c r="K18" s="304">
        <f t="shared" si="10"/>
        <v>24</v>
      </c>
      <c r="L18" s="411" t="s">
        <v>331</v>
      </c>
      <c r="M18" s="412" t="s">
        <v>232</v>
      </c>
      <c r="N18" s="412" t="s">
        <v>221</v>
      </c>
      <c r="O18" s="412" t="s">
        <v>232</v>
      </c>
      <c r="P18" s="412" t="s">
        <v>221</v>
      </c>
      <c r="Q18" s="412" t="s">
        <v>221</v>
      </c>
      <c r="R18" s="412" t="s">
        <v>221</v>
      </c>
      <c r="S18" s="412" t="s">
        <v>221</v>
      </c>
      <c r="T18" s="412" t="s">
        <v>221</v>
      </c>
      <c r="U18" s="412">
        <v>444</v>
      </c>
      <c r="V18" s="412">
        <v>360</v>
      </c>
      <c r="W18" s="412">
        <v>82</v>
      </c>
      <c r="X18" s="412">
        <v>30</v>
      </c>
      <c r="Y18" s="412">
        <v>4</v>
      </c>
      <c r="Z18" s="412">
        <v>64</v>
      </c>
      <c r="AA18" s="333">
        <v>52500000</v>
      </c>
      <c r="AB18" s="412"/>
      <c r="AC18" s="331"/>
      <c r="AD18" s="331"/>
      <c r="AE18" s="374"/>
      <c r="BA18" s="445"/>
      <c r="BB18" s="370" t="s">
        <v>339</v>
      </c>
      <c r="BC18" s="403">
        <f>ROUNDUP(BC17/IF($BA$3="共鬥",$AX$13,IF($BA$3="單機",$AU$13)),0)</f>
        <v>34</v>
      </c>
      <c r="BD18" s="404">
        <f t="shared" ref="BD18:BG18" si="11">ROUNDUP(BD17/IF($BA$3="共鬥",$AX$13,IF($BA$3="單機",$AU$13)),0)</f>
        <v>34</v>
      </c>
      <c r="BE18" s="405">
        <f t="shared" si="11"/>
        <v>0</v>
      </c>
      <c r="BF18" s="406">
        <f t="shared" si="11"/>
        <v>12</v>
      </c>
      <c r="BG18" s="407">
        <f t="shared" si="11"/>
        <v>34</v>
      </c>
      <c r="BH18" s="408">
        <f>SUM(BC18:BG18)</f>
        <v>114</v>
      </c>
      <c r="BI18" s="470"/>
      <c r="BJ18" s="184" t="s">
        <v>295</v>
      </c>
      <c r="BK18" s="185">
        <f t="shared" si="9"/>
        <v>40</v>
      </c>
      <c r="BL18" s="185">
        <f t="shared" si="9"/>
        <v>40</v>
      </c>
      <c r="BM18" s="185">
        <f t="shared" si="9"/>
        <v>40</v>
      </c>
      <c r="BN18" s="185">
        <f t="shared" si="9"/>
        <v>40</v>
      </c>
      <c r="BO18" s="185">
        <f t="shared" si="9"/>
        <v>40</v>
      </c>
      <c r="BP18" s="185">
        <f t="shared" si="9"/>
        <v>40</v>
      </c>
      <c r="BQ18" s="185">
        <f t="shared" si="9"/>
        <v>40</v>
      </c>
      <c r="BR18" s="185">
        <f t="shared" si="9"/>
        <v>40</v>
      </c>
      <c r="BS18" s="187">
        <f t="shared" si="9"/>
        <v>40</v>
      </c>
    </row>
    <row r="19" spans="11:71" ht="15.75" customHeight="1" x14ac:dyDescent="0.25">
      <c r="K19" s="304">
        <f t="shared" si="10"/>
        <v>25</v>
      </c>
      <c r="L19" s="411" t="s">
        <v>331</v>
      </c>
      <c r="M19" s="412" t="s">
        <v>232</v>
      </c>
      <c r="N19" s="412" t="s">
        <v>232</v>
      </c>
      <c r="O19" s="412" t="s">
        <v>232</v>
      </c>
      <c r="P19" s="412" t="s">
        <v>221</v>
      </c>
      <c r="Q19" s="412" t="s">
        <v>221</v>
      </c>
      <c r="R19" s="412" t="s">
        <v>221</v>
      </c>
      <c r="S19" s="412" t="s">
        <v>221</v>
      </c>
      <c r="T19" s="412" t="s">
        <v>221</v>
      </c>
      <c r="U19" s="412">
        <v>284</v>
      </c>
      <c r="V19" s="412">
        <v>240</v>
      </c>
      <c r="W19" s="412">
        <v>82</v>
      </c>
      <c r="X19" s="412">
        <v>30</v>
      </c>
      <c r="Y19" s="412">
        <v>0</v>
      </c>
      <c r="Z19" s="412">
        <v>64</v>
      </c>
      <c r="AA19" s="333">
        <v>44500000</v>
      </c>
      <c r="AB19" s="412"/>
      <c r="AC19" s="331"/>
      <c r="AD19" s="331"/>
      <c r="AE19" s="374"/>
      <c r="BA19" s="457"/>
      <c r="BB19" s="368" t="s">
        <v>228</v>
      </c>
      <c r="BC19" s="388">
        <f>ROUNDUP(BC18/(RECOVER_AP / $D$5)*RECOVER_DIAMS,0)</f>
        <v>340</v>
      </c>
      <c r="BD19" s="389">
        <f>ROUNDUP(BD18/(RECOVER_AP / $D$5)*RECOVER_DIAMS,0)</f>
        <v>340</v>
      </c>
      <c r="BE19" s="390">
        <f>ROUNDUP(BE18/(RECOVER_AP / $D$5)*RECOVER_DIAMS,0)</f>
        <v>0</v>
      </c>
      <c r="BF19" s="391">
        <f>ROUNDUP(BF18/(RECOVER_AP / $D$5)*RECOVER_DIAMS,0)</f>
        <v>120</v>
      </c>
      <c r="BG19" s="392">
        <f>ROUNDUP(BG18/(RECOVER_AP / $D$5)*RECOVER_DIAMS,0)</f>
        <v>340</v>
      </c>
      <c r="BH19" s="401">
        <f t="shared" ref="BH19" si="12">SUM(BC19:BG19)</f>
        <v>1140</v>
      </c>
      <c r="BI19" s="470"/>
      <c r="BJ19" s="279" t="s">
        <v>296</v>
      </c>
      <c r="BK19" s="123">
        <f t="shared" si="9"/>
        <v>40</v>
      </c>
      <c r="BL19" s="123">
        <f t="shared" si="9"/>
        <v>40</v>
      </c>
      <c r="BM19" s="123">
        <f t="shared" si="9"/>
        <v>40</v>
      </c>
      <c r="BN19" s="123">
        <f t="shared" si="9"/>
        <v>40</v>
      </c>
      <c r="BO19" s="123">
        <f t="shared" si="9"/>
        <v>40</v>
      </c>
      <c r="BP19" s="123">
        <f t="shared" si="9"/>
        <v>40</v>
      </c>
      <c r="BQ19" s="123">
        <f t="shared" si="9"/>
        <v>40</v>
      </c>
      <c r="BR19" s="123">
        <f t="shared" si="9"/>
        <v>40</v>
      </c>
      <c r="BS19" s="188">
        <f t="shared" si="9"/>
        <v>40</v>
      </c>
    </row>
    <row r="20" spans="11:71" ht="15.75" customHeight="1" x14ac:dyDescent="0.25">
      <c r="K20" s="304">
        <f t="shared" si="10"/>
        <v>26</v>
      </c>
      <c r="L20" s="411" t="s">
        <v>331</v>
      </c>
      <c r="M20" s="412" t="s">
        <v>232</v>
      </c>
      <c r="N20" s="412" t="s">
        <v>232</v>
      </c>
      <c r="O20" s="412" t="s">
        <v>232</v>
      </c>
      <c r="P20" s="412" t="s">
        <v>232</v>
      </c>
      <c r="Q20" s="412" t="s">
        <v>221</v>
      </c>
      <c r="R20" s="412" t="s">
        <v>221</v>
      </c>
      <c r="S20" s="412" t="s">
        <v>221</v>
      </c>
      <c r="T20" s="412" t="s">
        <v>221</v>
      </c>
      <c r="U20" s="412">
        <v>268</v>
      </c>
      <c r="V20" s="412">
        <v>230</v>
      </c>
      <c r="W20" s="412">
        <v>75</v>
      </c>
      <c r="X20" s="412">
        <v>30</v>
      </c>
      <c r="Y20" s="412">
        <v>0</v>
      </c>
      <c r="Z20" s="412">
        <v>63</v>
      </c>
      <c r="AA20" s="333">
        <v>37000000</v>
      </c>
      <c r="AB20" s="412"/>
      <c r="AC20" s="331"/>
      <c r="AD20" s="331"/>
      <c r="AE20" s="374"/>
      <c r="BA20" s="367" t="s">
        <v>268</v>
      </c>
      <c r="BB20" s="368" t="s">
        <v>220</v>
      </c>
      <c r="BC20" s="468">
        <f>MAX(SUM(BK28:BS32) - H10 + SUM(AG4:AG8),0)</f>
        <v>0</v>
      </c>
      <c r="BD20" s="468"/>
      <c r="BE20" s="468"/>
      <c r="BF20" s="468"/>
      <c r="BG20" s="468"/>
      <c r="BH20" s="469"/>
      <c r="BI20" s="436"/>
      <c r="BJ20" s="12" t="s">
        <v>297</v>
      </c>
      <c r="BK20" s="13">
        <f t="shared" si="9"/>
        <v>10</v>
      </c>
      <c r="BL20" s="13">
        <f t="shared" si="9"/>
        <v>24</v>
      </c>
      <c r="BM20" s="13">
        <f t="shared" si="9"/>
        <v>10</v>
      </c>
      <c r="BN20" s="13">
        <f t="shared" si="9"/>
        <v>10</v>
      </c>
      <c r="BO20" s="13">
        <f t="shared" si="9"/>
        <v>10</v>
      </c>
      <c r="BP20" s="13">
        <f t="shared" si="9"/>
        <v>10</v>
      </c>
      <c r="BQ20" s="13">
        <f t="shared" si="9"/>
        <v>24</v>
      </c>
      <c r="BR20" s="13">
        <f t="shared" si="9"/>
        <v>10</v>
      </c>
      <c r="BS20" s="106">
        <f t="shared" si="9"/>
        <v>59</v>
      </c>
    </row>
    <row r="21" spans="11:71" ht="15.75" customHeight="1" x14ac:dyDescent="0.25">
      <c r="K21" s="304">
        <f t="shared" si="10"/>
        <v>27</v>
      </c>
      <c r="L21" s="411" t="s">
        <v>331</v>
      </c>
      <c r="M21" s="412" t="s">
        <v>232</v>
      </c>
      <c r="N21" s="412" t="s">
        <v>232</v>
      </c>
      <c r="O21" s="412" t="s">
        <v>232</v>
      </c>
      <c r="P21" s="412" t="s">
        <v>232</v>
      </c>
      <c r="Q21" s="412" t="s">
        <v>232</v>
      </c>
      <c r="R21" s="412" t="s">
        <v>221</v>
      </c>
      <c r="S21" s="412" t="s">
        <v>221</v>
      </c>
      <c r="T21" s="412" t="s">
        <v>221</v>
      </c>
      <c r="U21" s="412">
        <v>168</v>
      </c>
      <c r="V21" s="412">
        <v>130</v>
      </c>
      <c r="W21" s="412">
        <v>61</v>
      </c>
      <c r="X21" s="412">
        <v>30</v>
      </c>
      <c r="Y21" s="412">
        <v>0</v>
      </c>
      <c r="Z21" s="412">
        <v>33</v>
      </c>
      <c r="AA21" s="333">
        <v>27000000</v>
      </c>
      <c r="AB21" s="412"/>
      <c r="AC21" s="331"/>
      <c r="AD21" s="331"/>
      <c r="AE21" s="374"/>
      <c r="BA21" s="467" t="s">
        <v>70</v>
      </c>
      <c r="BB21" s="373" t="s">
        <v>220</v>
      </c>
      <c r="BC21" s="471">
        <f>MAX(SUM(BK34:BS38) - I9 + SUM(AH4:AH8),0)</f>
        <v>0</v>
      </c>
      <c r="BD21" s="471"/>
      <c r="BE21" s="471"/>
      <c r="BF21" s="471"/>
      <c r="BG21" s="471"/>
      <c r="BH21" s="472"/>
      <c r="BI21" s="434" t="s">
        <v>336</v>
      </c>
      <c r="BJ21" s="373"/>
      <c r="BK21" s="373" t="s">
        <v>55</v>
      </c>
      <c r="BL21" s="373" t="s">
        <v>2</v>
      </c>
      <c r="BM21" s="373" t="s">
        <v>74</v>
      </c>
      <c r="BN21" s="373" t="s">
        <v>0</v>
      </c>
      <c r="BO21" s="373" t="s">
        <v>5</v>
      </c>
      <c r="BP21" s="373" t="s">
        <v>8</v>
      </c>
      <c r="BQ21" s="373" t="s">
        <v>216</v>
      </c>
      <c r="BR21" s="373" t="s">
        <v>129</v>
      </c>
      <c r="BS21" s="275" t="s">
        <v>217</v>
      </c>
    </row>
    <row r="22" spans="11:71" ht="15.75" customHeight="1" x14ac:dyDescent="0.25">
      <c r="K22" s="304">
        <f t="shared" si="10"/>
        <v>28</v>
      </c>
      <c r="L22" s="411" t="s">
        <v>331</v>
      </c>
      <c r="M22" s="412" t="s">
        <v>232</v>
      </c>
      <c r="N22" s="412" t="s">
        <v>232</v>
      </c>
      <c r="O22" s="412" t="s">
        <v>232</v>
      </c>
      <c r="P22" s="412" t="s">
        <v>232</v>
      </c>
      <c r="Q22" s="412" t="s">
        <v>221</v>
      </c>
      <c r="R22" s="412" t="s">
        <v>232</v>
      </c>
      <c r="S22" s="412" t="s">
        <v>221</v>
      </c>
      <c r="T22" s="412" t="s">
        <v>221</v>
      </c>
      <c r="U22" s="412">
        <v>220</v>
      </c>
      <c r="V22" s="412">
        <v>200</v>
      </c>
      <c r="W22" s="412">
        <v>54</v>
      </c>
      <c r="X22" s="412">
        <v>30</v>
      </c>
      <c r="Y22" s="412">
        <v>0</v>
      </c>
      <c r="Z22" s="412">
        <v>60</v>
      </c>
      <c r="AA22" s="333">
        <v>14500000</v>
      </c>
      <c r="AB22" s="412"/>
      <c r="AC22" s="331"/>
      <c r="AD22" s="331"/>
      <c r="AE22" s="374"/>
      <c r="BA22" s="457"/>
      <c r="BB22" s="368" t="s">
        <v>235</v>
      </c>
      <c r="BC22" s="473">
        <f>ROUNDUP(BC21/IF($BA$3="共鬥",$AX$11,IF($BA$3="單機",$AU$11)),0)</f>
        <v>0</v>
      </c>
      <c r="BD22" s="473"/>
      <c r="BE22" s="473"/>
      <c r="BF22" s="473"/>
      <c r="BG22" s="473"/>
      <c r="BH22" s="474"/>
      <c r="BI22" s="435"/>
      <c r="BJ22" s="277" t="s">
        <v>293</v>
      </c>
      <c r="BK22" s="16">
        <f t="shared" ref="BK22:BS26" si="13">IF(ISBLANK(AK4),0,VLOOKUP(AK4,$K:$AA,14,FALSE))</f>
        <v>0</v>
      </c>
      <c r="BL22" s="16">
        <f t="shared" si="13"/>
        <v>0</v>
      </c>
      <c r="BM22" s="16">
        <f t="shared" si="13"/>
        <v>0</v>
      </c>
      <c r="BN22" s="16">
        <f t="shared" si="13"/>
        <v>0</v>
      </c>
      <c r="BO22" s="16">
        <f t="shared" si="13"/>
        <v>0</v>
      </c>
      <c r="BP22" s="16">
        <f t="shared" si="13"/>
        <v>0</v>
      </c>
      <c r="BQ22" s="16">
        <f t="shared" si="13"/>
        <v>0</v>
      </c>
      <c r="BR22" s="16">
        <f t="shared" si="13"/>
        <v>0</v>
      </c>
      <c r="BS22" s="15">
        <f t="shared" si="13"/>
        <v>0</v>
      </c>
    </row>
    <row r="23" spans="11:71" ht="15.75" customHeight="1" x14ac:dyDescent="0.25">
      <c r="K23" s="304">
        <f t="shared" si="10"/>
        <v>29</v>
      </c>
      <c r="L23" s="411" t="s">
        <v>331</v>
      </c>
      <c r="M23" s="412" t="s">
        <v>232</v>
      </c>
      <c r="N23" s="412" t="s">
        <v>232</v>
      </c>
      <c r="O23" s="412" t="s">
        <v>232</v>
      </c>
      <c r="P23" s="412" t="s">
        <v>232</v>
      </c>
      <c r="Q23" s="412" t="s">
        <v>232</v>
      </c>
      <c r="R23" s="412" t="s">
        <v>232</v>
      </c>
      <c r="S23" s="412" t="s">
        <v>221</v>
      </c>
      <c r="T23" s="412" t="s">
        <v>221</v>
      </c>
      <c r="U23" s="412">
        <v>120</v>
      </c>
      <c r="V23" s="412">
        <v>100</v>
      </c>
      <c r="W23" s="412">
        <v>40</v>
      </c>
      <c r="X23" s="412">
        <v>30</v>
      </c>
      <c r="Y23" s="412">
        <v>0</v>
      </c>
      <c r="Z23" s="412">
        <v>30</v>
      </c>
      <c r="AA23" s="333">
        <v>4500000</v>
      </c>
      <c r="AB23" s="412"/>
      <c r="AC23" s="331"/>
      <c r="AD23" s="374"/>
      <c r="BA23" s="393" t="s">
        <v>94</v>
      </c>
      <c r="BB23" s="394" t="s">
        <v>220</v>
      </c>
      <c r="BC23" s="475">
        <f>MAX(SUM(BK40:BS44) - H11 + SUM(AI4:AI8),0)</f>
        <v>0</v>
      </c>
      <c r="BD23" s="475"/>
      <c r="BE23" s="475"/>
      <c r="BF23" s="475"/>
      <c r="BG23" s="475"/>
      <c r="BH23" s="476"/>
      <c r="BI23" s="435"/>
      <c r="BJ23" s="278" t="s">
        <v>294</v>
      </c>
      <c r="BK23" s="33">
        <f t="shared" si="13"/>
        <v>30</v>
      </c>
      <c r="BL23" s="33">
        <f t="shared" si="13"/>
        <v>30</v>
      </c>
      <c r="BM23" s="33">
        <f t="shared" si="13"/>
        <v>30</v>
      </c>
      <c r="BN23" s="33">
        <f t="shared" si="13"/>
        <v>30</v>
      </c>
      <c r="BO23" s="33">
        <f t="shared" si="13"/>
        <v>30</v>
      </c>
      <c r="BP23" s="33">
        <f t="shared" si="13"/>
        <v>30</v>
      </c>
      <c r="BQ23" s="33">
        <f t="shared" si="13"/>
        <v>30</v>
      </c>
      <c r="BR23" s="33">
        <f t="shared" si="13"/>
        <v>30</v>
      </c>
      <c r="BS23" s="186">
        <f t="shared" si="13"/>
        <v>30</v>
      </c>
    </row>
    <row r="24" spans="11:71" ht="15.75" customHeight="1" x14ac:dyDescent="0.25">
      <c r="K24" s="304">
        <f t="shared" si="10"/>
        <v>30</v>
      </c>
      <c r="L24" s="411" t="s">
        <v>331</v>
      </c>
      <c r="M24" s="412" t="s">
        <v>232</v>
      </c>
      <c r="N24" s="412" t="s">
        <v>232</v>
      </c>
      <c r="O24" s="412" t="s">
        <v>232</v>
      </c>
      <c r="P24" s="412" t="s">
        <v>232</v>
      </c>
      <c r="Q24" s="412" t="s">
        <v>232</v>
      </c>
      <c r="R24" s="412" t="s">
        <v>232</v>
      </c>
      <c r="S24" s="412" t="s">
        <v>232</v>
      </c>
      <c r="T24" s="412" t="s">
        <v>221</v>
      </c>
      <c r="U24" s="412">
        <v>80</v>
      </c>
      <c r="V24" s="412">
        <v>70</v>
      </c>
      <c r="W24" s="412">
        <v>30</v>
      </c>
      <c r="X24" s="412">
        <v>20</v>
      </c>
      <c r="Y24" s="412">
        <v>0</v>
      </c>
      <c r="Z24" s="412">
        <v>20</v>
      </c>
      <c r="AA24" s="333">
        <v>2000000</v>
      </c>
      <c r="AB24" s="412"/>
      <c r="BI24" s="435"/>
      <c r="BJ24" s="184" t="s">
        <v>295</v>
      </c>
      <c r="BK24" s="185">
        <f t="shared" si="13"/>
        <v>30</v>
      </c>
      <c r="BL24" s="185">
        <f t="shared" si="13"/>
        <v>30</v>
      </c>
      <c r="BM24" s="185">
        <f t="shared" si="13"/>
        <v>30</v>
      </c>
      <c r="BN24" s="185">
        <f t="shared" si="13"/>
        <v>30</v>
      </c>
      <c r="BO24" s="185">
        <f t="shared" si="13"/>
        <v>30</v>
      </c>
      <c r="BP24" s="185">
        <f t="shared" si="13"/>
        <v>30</v>
      </c>
      <c r="BQ24" s="185">
        <f t="shared" si="13"/>
        <v>30</v>
      </c>
      <c r="BR24" s="185">
        <f t="shared" si="13"/>
        <v>30</v>
      </c>
      <c r="BS24" s="187">
        <f t="shared" si="13"/>
        <v>30</v>
      </c>
    </row>
    <row r="25" spans="11:71" ht="15.75" customHeight="1" x14ac:dyDescent="0.25">
      <c r="K25" s="304">
        <v>31</v>
      </c>
      <c r="L25" s="411" t="s">
        <v>331</v>
      </c>
      <c r="M25" s="412" t="s">
        <v>232</v>
      </c>
      <c r="N25" s="412" t="s">
        <v>232</v>
      </c>
      <c r="O25" s="412" t="s">
        <v>232</v>
      </c>
      <c r="P25" s="412" t="s">
        <v>232</v>
      </c>
      <c r="Q25" s="412" t="s">
        <v>221</v>
      </c>
      <c r="R25" s="412" t="s">
        <v>232</v>
      </c>
      <c r="S25" s="412" t="s">
        <v>232</v>
      </c>
      <c r="T25" s="412" t="s">
        <v>232</v>
      </c>
      <c r="U25" s="412">
        <v>100</v>
      </c>
      <c r="V25" s="412">
        <v>100</v>
      </c>
      <c r="W25" s="412">
        <v>14</v>
      </c>
      <c r="X25" s="412">
        <v>0</v>
      </c>
      <c r="Y25" s="412">
        <v>0</v>
      </c>
      <c r="Z25" s="412">
        <v>30</v>
      </c>
      <c r="AA25" s="333">
        <v>10000000</v>
      </c>
      <c r="AB25" s="412"/>
      <c r="BI25" s="435"/>
      <c r="BJ25" s="279" t="s">
        <v>296</v>
      </c>
      <c r="BK25" s="123">
        <f t="shared" si="13"/>
        <v>30</v>
      </c>
      <c r="BL25" s="123">
        <f t="shared" si="13"/>
        <v>30</v>
      </c>
      <c r="BM25" s="123">
        <f t="shared" si="13"/>
        <v>30</v>
      </c>
      <c r="BN25" s="123">
        <f t="shared" si="13"/>
        <v>30</v>
      </c>
      <c r="BO25" s="123">
        <f t="shared" si="13"/>
        <v>30</v>
      </c>
      <c r="BP25" s="123">
        <f t="shared" si="13"/>
        <v>30</v>
      </c>
      <c r="BQ25" s="123">
        <f t="shared" si="13"/>
        <v>30</v>
      </c>
      <c r="BR25" s="123">
        <f t="shared" si="13"/>
        <v>30</v>
      </c>
      <c r="BS25" s="188">
        <f t="shared" si="13"/>
        <v>30</v>
      </c>
    </row>
    <row r="26" spans="11:71" ht="15.75" customHeight="1" x14ac:dyDescent="0.25">
      <c r="K26" s="302">
        <v>32</v>
      </c>
      <c r="L26" s="409" t="s">
        <v>331</v>
      </c>
      <c r="M26" s="303" t="s">
        <v>232</v>
      </c>
      <c r="N26" s="303" t="s">
        <v>232</v>
      </c>
      <c r="O26" s="303" t="s">
        <v>232</v>
      </c>
      <c r="P26" s="303" t="s">
        <v>232</v>
      </c>
      <c r="Q26" s="303" t="s">
        <v>232</v>
      </c>
      <c r="R26" s="303" t="s">
        <v>232</v>
      </c>
      <c r="S26" s="303" t="s">
        <v>232</v>
      </c>
      <c r="T26" s="303" t="s">
        <v>232</v>
      </c>
      <c r="U26" s="303">
        <v>0</v>
      </c>
      <c r="V26" s="303">
        <v>0</v>
      </c>
      <c r="W26" s="303">
        <v>0</v>
      </c>
      <c r="X26" s="303">
        <v>0</v>
      </c>
      <c r="Y26" s="303">
        <v>0</v>
      </c>
      <c r="Z26" s="303">
        <v>0</v>
      </c>
      <c r="AA26" s="410">
        <v>0</v>
      </c>
      <c r="AB26" s="412"/>
      <c r="BI26" s="436"/>
      <c r="BJ26" s="12" t="s">
        <v>297</v>
      </c>
      <c r="BK26" s="13">
        <f t="shared" si="13"/>
        <v>10</v>
      </c>
      <c r="BL26" s="13">
        <f t="shared" si="13"/>
        <v>10</v>
      </c>
      <c r="BM26" s="13">
        <f t="shared" si="13"/>
        <v>10</v>
      </c>
      <c r="BN26" s="13">
        <f t="shared" si="13"/>
        <v>10</v>
      </c>
      <c r="BO26" s="13">
        <f t="shared" si="13"/>
        <v>10</v>
      </c>
      <c r="BP26" s="13">
        <f t="shared" si="13"/>
        <v>10</v>
      </c>
      <c r="BQ26" s="13">
        <f t="shared" si="13"/>
        <v>10</v>
      </c>
      <c r="BR26" s="13">
        <f t="shared" si="13"/>
        <v>10</v>
      </c>
      <c r="BS26" s="106">
        <f t="shared" si="13"/>
        <v>10</v>
      </c>
    </row>
    <row r="27" spans="11:71" ht="15.75" customHeight="1" x14ac:dyDescent="0.25">
      <c r="K27" s="304"/>
      <c r="L27" s="411"/>
      <c r="M27" s="412"/>
      <c r="N27" s="412"/>
      <c r="O27" s="412"/>
      <c r="P27" s="412"/>
      <c r="Q27" s="412"/>
      <c r="R27" s="412"/>
      <c r="S27" s="412"/>
      <c r="T27" s="412"/>
      <c r="U27" s="412"/>
      <c r="V27" s="412"/>
      <c r="W27" s="412"/>
      <c r="X27" s="412"/>
      <c r="Y27" s="412"/>
      <c r="Z27" s="412"/>
      <c r="AA27" s="331"/>
      <c r="BI27" s="434" t="s">
        <v>268</v>
      </c>
      <c r="BJ27" s="274"/>
      <c r="BK27" s="274" t="s">
        <v>55</v>
      </c>
      <c r="BL27" s="274" t="s">
        <v>2</v>
      </c>
      <c r="BM27" s="274" t="s">
        <v>74</v>
      </c>
      <c r="BN27" s="274" t="s">
        <v>0</v>
      </c>
      <c r="BO27" s="274" t="s">
        <v>5</v>
      </c>
      <c r="BP27" s="274" t="s">
        <v>8</v>
      </c>
      <c r="BQ27" s="274" t="s">
        <v>216</v>
      </c>
      <c r="BR27" s="274" t="s">
        <v>129</v>
      </c>
      <c r="BS27" s="275" t="s">
        <v>217</v>
      </c>
    </row>
    <row r="28" spans="11:71" ht="15.75" customHeight="1" x14ac:dyDescent="0.25">
      <c r="K28" s="304"/>
      <c r="BI28" s="435"/>
      <c r="BJ28" s="277" t="s">
        <v>293</v>
      </c>
      <c r="BK28" s="16">
        <f t="shared" ref="BK28:BS32" si="14">IF(ISBLANK(AK4),0,VLOOKUP(AK4,$K:$AA,15,FALSE))</f>
        <v>0</v>
      </c>
      <c r="BL28" s="16">
        <f t="shared" si="14"/>
        <v>0</v>
      </c>
      <c r="BM28" s="16">
        <f t="shared" si="14"/>
        <v>0</v>
      </c>
      <c r="BN28" s="16">
        <f t="shared" si="14"/>
        <v>0</v>
      </c>
      <c r="BO28" s="16">
        <f t="shared" si="14"/>
        <v>0</v>
      </c>
      <c r="BP28" s="16">
        <f t="shared" si="14"/>
        <v>0</v>
      </c>
      <c r="BQ28" s="16">
        <f t="shared" si="14"/>
        <v>0</v>
      </c>
      <c r="BR28" s="16">
        <f t="shared" si="14"/>
        <v>0</v>
      </c>
      <c r="BS28" s="15">
        <f t="shared" si="14"/>
        <v>0</v>
      </c>
    </row>
    <row r="29" spans="11:71" ht="15.75" customHeight="1" x14ac:dyDescent="0.25">
      <c r="BI29" s="435"/>
      <c r="BJ29" s="278" t="s">
        <v>294</v>
      </c>
      <c r="BK29" s="33">
        <f t="shared" si="14"/>
        <v>0</v>
      </c>
      <c r="BL29" s="33">
        <f t="shared" si="14"/>
        <v>0</v>
      </c>
      <c r="BM29" s="33">
        <f t="shared" si="14"/>
        <v>0</v>
      </c>
      <c r="BN29" s="33">
        <f t="shared" si="14"/>
        <v>0</v>
      </c>
      <c r="BO29" s="33">
        <f t="shared" si="14"/>
        <v>0</v>
      </c>
      <c r="BP29" s="33">
        <f t="shared" si="14"/>
        <v>0</v>
      </c>
      <c r="BQ29" s="33">
        <f t="shared" si="14"/>
        <v>0</v>
      </c>
      <c r="BR29" s="33">
        <f t="shared" si="14"/>
        <v>0</v>
      </c>
      <c r="BS29" s="186">
        <f t="shared" si="14"/>
        <v>0</v>
      </c>
    </row>
    <row r="30" spans="11:71" ht="15.75" customHeight="1" x14ac:dyDescent="0.25">
      <c r="BI30" s="435"/>
      <c r="BJ30" s="184" t="s">
        <v>295</v>
      </c>
      <c r="BK30" s="185">
        <f t="shared" si="14"/>
        <v>0</v>
      </c>
      <c r="BL30" s="185">
        <f t="shared" si="14"/>
        <v>0</v>
      </c>
      <c r="BM30" s="185">
        <f t="shared" si="14"/>
        <v>0</v>
      </c>
      <c r="BN30" s="185">
        <f t="shared" si="14"/>
        <v>0</v>
      </c>
      <c r="BO30" s="185">
        <f t="shared" si="14"/>
        <v>0</v>
      </c>
      <c r="BP30" s="185">
        <f t="shared" si="14"/>
        <v>0</v>
      </c>
      <c r="BQ30" s="185">
        <f t="shared" si="14"/>
        <v>0</v>
      </c>
      <c r="BR30" s="185">
        <f t="shared" si="14"/>
        <v>0</v>
      </c>
      <c r="BS30" s="187">
        <f t="shared" si="14"/>
        <v>0</v>
      </c>
    </row>
    <row r="31" spans="11:71" ht="15.75" customHeight="1" x14ac:dyDescent="0.25">
      <c r="BI31" s="435"/>
      <c r="BJ31" s="279" t="s">
        <v>296</v>
      </c>
      <c r="BK31" s="123">
        <f t="shared" si="14"/>
        <v>0</v>
      </c>
      <c r="BL31" s="123">
        <f t="shared" si="14"/>
        <v>0</v>
      </c>
      <c r="BM31" s="123">
        <f t="shared" si="14"/>
        <v>0</v>
      </c>
      <c r="BN31" s="123">
        <f t="shared" si="14"/>
        <v>0</v>
      </c>
      <c r="BO31" s="123">
        <f t="shared" si="14"/>
        <v>0</v>
      </c>
      <c r="BP31" s="123">
        <f t="shared" si="14"/>
        <v>0</v>
      </c>
      <c r="BQ31" s="123">
        <f t="shared" si="14"/>
        <v>0</v>
      </c>
      <c r="BR31" s="123">
        <f t="shared" si="14"/>
        <v>0</v>
      </c>
      <c r="BS31" s="188">
        <f t="shared" si="14"/>
        <v>0</v>
      </c>
    </row>
    <row r="32" spans="11:71" ht="15.75" customHeight="1" x14ac:dyDescent="0.25">
      <c r="BI32" s="436"/>
      <c r="BJ32" s="12" t="s">
        <v>297</v>
      </c>
      <c r="BK32" s="13">
        <f t="shared" si="14"/>
        <v>0</v>
      </c>
      <c r="BL32" s="13">
        <f t="shared" si="14"/>
        <v>0</v>
      </c>
      <c r="BM32" s="13">
        <f t="shared" si="14"/>
        <v>0</v>
      </c>
      <c r="BN32" s="13">
        <f t="shared" si="14"/>
        <v>0</v>
      </c>
      <c r="BO32" s="13">
        <f t="shared" si="14"/>
        <v>0</v>
      </c>
      <c r="BP32" s="13">
        <f t="shared" si="14"/>
        <v>0</v>
      </c>
      <c r="BQ32" s="13">
        <f t="shared" si="14"/>
        <v>0</v>
      </c>
      <c r="BR32" s="13">
        <f t="shared" si="14"/>
        <v>0</v>
      </c>
      <c r="BS32" s="106">
        <f t="shared" si="14"/>
        <v>15</v>
      </c>
    </row>
    <row r="33" spans="61:71" ht="15.75" customHeight="1" x14ac:dyDescent="0.25">
      <c r="BI33" s="434" t="s">
        <v>70</v>
      </c>
      <c r="BJ33" s="274"/>
      <c r="BK33" s="274" t="s">
        <v>55</v>
      </c>
      <c r="BL33" s="274" t="s">
        <v>2</v>
      </c>
      <c r="BM33" s="274" t="s">
        <v>74</v>
      </c>
      <c r="BN33" s="274" t="s">
        <v>0</v>
      </c>
      <c r="BO33" s="274" t="s">
        <v>5</v>
      </c>
      <c r="BP33" s="274" t="s">
        <v>8</v>
      </c>
      <c r="BQ33" s="274" t="s">
        <v>216</v>
      </c>
      <c r="BR33" s="274" t="s">
        <v>129</v>
      </c>
      <c r="BS33" s="275" t="s">
        <v>217</v>
      </c>
    </row>
    <row r="34" spans="61:71" ht="15.75" customHeight="1" x14ac:dyDescent="0.25">
      <c r="BI34" s="435"/>
      <c r="BJ34" s="277" t="s">
        <v>293</v>
      </c>
      <c r="BK34" s="16">
        <f t="shared" ref="BK34:BS38" si="15">IF(ISBLANK(AK4),0,VLOOKUP(AK4,$K:$AA,16,FALSE))</f>
        <v>30</v>
      </c>
      <c r="BL34" s="16">
        <f t="shared" si="15"/>
        <v>30</v>
      </c>
      <c r="BM34" s="16">
        <f t="shared" si="15"/>
        <v>30</v>
      </c>
      <c r="BN34" s="16">
        <f t="shared" si="15"/>
        <v>30</v>
      </c>
      <c r="BO34" s="16">
        <f t="shared" si="15"/>
        <v>30</v>
      </c>
      <c r="BP34" s="16">
        <f t="shared" si="15"/>
        <v>30</v>
      </c>
      <c r="BQ34" s="16">
        <f t="shared" si="15"/>
        <v>30</v>
      </c>
      <c r="BR34" s="16">
        <f t="shared" si="15"/>
        <v>30</v>
      </c>
      <c r="BS34" s="15">
        <f t="shared" si="15"/>
        <v>30</v>
      </c>
    </row>
    <row r="35" spans="61:71" ht="15.75" customHeight="1" x14ac:dyDescent="0.25">
      <c r="BI35" s="435"/>
      <c r="BJ35" s="278" t="s">
        <v>294</v>
      </c>
      <c r="BK35" s="33">
        <f t="shared" si="15"/>
        <v>30</v>
      </c>
      <c r="BL35" s="33">
        <f t="shared" si="15"/>
        <v>30</v>
      </c>
      <c r="BM35" s="33">
        <f t="shared" si="15"/>
        <v>30</v>
      </c>
      <c r="BN35" s="33">
        <f t="shared" si="15"/>
        <v>30</v>
      </c>
      <c r="BO35" s="33">
        <f t="shared" si="15"/>
        <v>30</v>
      </c>
      <c r="BP35" s="33">
        <f t="shared" si="15"/>
        <v>30</v>
      </c>
      <c r="BQ35" s="33">
        <f t="shared" si="15"/>
        <v>30</v>
      </c>
      <c r="BR35" s="33">
        <f t="shared" si="15"/>
        <v>30</v>
      </c>
      <c r="BS35" s="186">
        <f t="shared" si="15"/>
        <v>30</v>
      </c>
    </row>
    <row r="36" spans="61:71" ht="15.75" customHeight="1" x14ac:dyDescent="0.25">
      <c r="BI36" s="435"/>
      <c r="BJ36" s="184" t="s">
        <v>295</v>
      </c>
      <c r="BK36" s="185">
        <f t="shared" si="15"/>
        <v>30</v>
      </c>
      <c r="BL36" s="185">
        <f t="shared" si="15"/>
        <v>30</v>
      </c>
      <c r="BM36" s="185">
        <f t="shared" si="15"/>
        <v>30</v>
      </c>
      <c r="BN36" s="185">
        <f t="shared" si="15"/>
        <v>30</v>
      </c>
      <c r="BO36" s="185">
        <f t="shared" si="15"/>
        <v>30</v>
      </c>
      <c r="BP36" s="185">
        <f t="shared" si="15"/>
        <v>30</v>
      </c>
      <c r="BQ36" s="185">
        <f t="shared" si="15"/>
        <v>30</v>
      </c>
      <c r="BR36" s="185">
        <f t="shared" si="15"/>
        <v>30</v>
      </c>
      <c r="BS36" s="187">
        <f t="shared" si="15"/>
        <v>30</v>
      </c>
    </row>
    <row r="37" spans="61:71" ht="15.75" customHeight="1" x14ac:dyDescent="0.25">
      <c r="BI37" s="435"/>
      <c r="BJ37" s="279" t="s">
        <v>296</v>
      </c>
      <c r="BK37" s="123">
        <f t="shared" si="15"/>
        <v>30</v>
      </c>
      <c r="BL37" s="123">
        <f t="shared" si="15"/>
        <v>30</v>
      </c>
      <c r="BM37" s="123">
        <f t="shared" si="15"/>
        <v>30</v>
      </c>
      <c r="BN37" s="123">
        <f t="shared" si="15"/>
        <v>30</v>
      </c>
      <c r="BO37" s="123">
        <f t="shared" si="15"/>
        <v>30</v>
      </c>
      <c r="BP37" s="123">
        <f t="shared" si="15"/>
        <v>30</v>
      </c>
      <c r="BQ37" s="123">
        <f t="shared" si="15"/>
        <v>30</v>
      </c>
      <c r="BR37" s="123">
        <f t="shared" si="15"/>
        <v>30</v>
      </c>
      <c r="BS37" s="188">
        <f t="shared" si="15"/>
        <v>30</v>
      </c>
    </row>
    <row r="38" spans="61:71" ht="15.75" customHeight="1" x14ac:dyDescent="0.25">
      <c r="BI38" s="436"/>
      <c r="BJ38" s="12" t="s">
        <v>297</v>
      </c>
      <c r="BK38" s="13">
        <f t="shared" si="15"/>
        <v>10</v>
      </c>
      <c r="BL38" s="13">
        <f t="shared" si="15"/>
        <v>40</v>
      </c>
      <c r="BM38" s="13">
        <f t="shared" si="15"/>
        <v>10</v>
      </c>
      <c r="BN38" s="13">
        <f t="shared" si="15"/>
        <v>10</v>
      </c>
      <c r="BO38" s="13">
        <f t="shared" si="15"/>
        <v>10</v>
      </c>
      <c r="BP38" s="13">
        <f t="shared" si="15"/>
        <v>10</v>
      </c>
      <c r="BQ38" s="13">
        <f t="shared" si="15"/>
        <v>40</v>
      </c>
      <c r="BR38" s="13">
        <f t="shared" si="15"/>
        <v>10</v>
      </c>
      <c r="BS38" s="106">
        <f t="shared" si="15"/>
        <v>45</v>
      </c>
    </row>
    <row r="39" spans="61:71" ht="15.75" customHeight="1" x14ac:dyDescent="0.25">
      <c r="BI39" s="434" t="s">
        <v>94</v>
      </c>
      <c r="BJ39" s="274"/>
      <c r="BK39" s="274" t="s">
        <v>55</v>
      </c>
      <c r="BL39" s="274" t="s">
        <v>2</v>
      </c>
      <c r="BM39" s="274" t="s">
        <v>74</v>
      </c>
      <c r="BN39" s="274" t="s">
        <v>0</v>
      </c>
      <c r="BO39" s="274" t="s">
        <v>5</v>
      </c>
      <c r="BP39" s="274" t="s">
        <v>8</v>
      </c>
      <c r="BQ39" s="274" t="s">
        <v>216</v>
      </c>
      <c r="BR39" s="274" t="s">
        <v>129</v>
      </c>
      <c r="BS39" s="275" t="s">
        <v>217</v>
      </c>
    </row>
    <row r="40" spans="61:71" ht="15.75" customHeight="1" x14ac:dyDescent="0.25">
      <c r="BI40" s="435"/>
      <c r="BJ40" s="277" t="s">
        <v>293</v>
      </c>
      <c r="BK40" s="321">
        <f t="shared" ref="BK40:BS44" si="16">IF(ISBLANK(AK4),0,VLOOKUP(AK4,$K:$AA,17,FALSE))</f>
        <v>10000000</v>
      </c>
      <c r="BL40" s="321">
        <f t="shared" si="16"/>
        <v>10000000</v>
      </c>
      <c r="BM40" s="321">
        <f t="shared" si="16"/>
        <v>10000000</v>
      </c>
      <c r="BN40" s="321">
        <f t="shared" si="16"/>
        <v>10000000</v>
      </c>
      <c r="BO40" s="321">
        <f t="shared" si="16"/>
        <v>10000000</v>
      </c>
      <c r="BP40" s="321">
        <f t="shared" si="16"/>
        <v>10000000</v>
      </c>
      <c r="BQ40" s="321">
        <f t="shared" si="16"/>
        <v>10000000</v>
      </c>
      <c r="BR40" s="321">
        <f t="shared" si="16"/>
        <v>10000000</v>
      </c>
      <c r="BS40" s="322">
        <f t="shared" si="16"/>
        <v>10000000</v>
      </c>
    </row>
    <row r="41" spans="61:71" ht="15.75" customHeight="1" x14ac:dyDescent="0.25">
      <c r="BI41" s="435"/>
      <c r="BJ41" s="278" t="s">
        <v>294</v>
      </c>
      <c r="BK41" s="323">
        <f t="shared" si="16"/>
        <v>4500000</v>
      </c>
      <c r="BL41" s="323">
        <f t="shared" si="16"/>
        <v>4500000</v>
      </c>
      <c r="BM41" s="323">
        <f t="shared" si="16"/>
        <v>4500000</v>
      </c>
      <c r="BN41" s="323">
        <f t="shared" si="16"/>
        <v>4500000</v>
      </c>
      <c r="BO41" s="323">
        <f t="shared" si="16"/>
        <v>4500000</v>
      </c>
      <c r="BP41" s="323">
        <f t="shared" si="16"/>
        <v>4500000</v>
      </c>
      <c r="BQ41" s="323">
        <f t="shared" si="16"/>
        <v>4500000</v>
      </c>
      <c r="BR41" s="323">
        <f t="shared" si="16"/>
        <v>4500000</v>
      </c>
      <c r="BS41" s="324">
        <f t="shared" si="16"/>
        <v>4500000</v>
      </c>
    </row>
    <row r="42" spans="61:71" ht="15.75" customHeight="1" x14ac:dyDescent="0.25">
      <c r="BI42" s="435"/>
      <c r="BJ42" s="184" t="s">
        <v>295</v>
      </c>
      <c r="BK42" s="325">
        <f t="shared" si="16"/>
        <v>4500000</v>
      </c>
      <c r="BL42" s="325">
        <f t="shared" si="16"/>
        <v>4500000</v>
      </c>
      <c r="BM42" s="325">
        <f t="shared" si="16"/>
        <v>4500000</v>
      </c>
      <c r="BN42" s="325">
        <f t="shared" si="16"/>
        <v>4500000</v>
      </c>
      <c r="BO42" s="325">
        <f t="shared" si="16"/>
        <v>4500000</v>
      </c>
      <c r="BP42" s="325">
        <f t="shared" si="16"/>
        <v>4500000</v>
      </c>
      <c r="BQ42" s="325">
        <f t="shared" si="16"/>
        <v>4500000</v>
      </c>
      <c r="BR42" s="325">
        <f t="shared" si="16"/>
        <v>4500000</v>
      </c>
      <c r="BS42" s="326">
        <f t="shared" si="16"/>
        <v>4500000</v>
      </c>
    </row>
    <row r="43" spans="61:71" ht="15.75" customHeight="1" x14ac:dyDescent="0.25">
      <c r="BI43" s="435"/>
      <c r="BJ43" s="279" t="s">
        <v>296</v>
      </c>
      <c r="BK43" s="327">
        <f t="shared" si="16"/>
        <v>4500000</v>
      </c>
      <c r="BL43" s="327">
        <f t="shared" si="16"/>
        <v>4500000</v>
      </c>
      <c r="BM43" s="327">
        <f t="shared" si="16"/>
        <v>4500000</v>
      </c>
      <c r="BN43" s="327">
        <f t="shared" si="16"/>
        <v>4500000</v>
      </c>
      <c r="BO43" s="327">
        <f t="shared" si="16"/>
        <v>4500000</v>
      </c>
      <c r="BP43" s="327">
        <f t="shared" si="16"/>
        <v>4500000</v>
      </c>
      <c r="BQ43" s="327">
        <f t="shared" si="16"/>
        <v>4500000</v>
      </c>
      <c r="BR43" s="327">
        <f t="shared" si="16"/>
        <v>4500000</v>
      </c>
      <c r="BS43" s="328">
        <f t="shared" si="16"/>
        <v>4500000</v>
      </c>
    </row>
    <row r="44" spans="61:71" ht="15.75" customHeight="1" x14ac:dyDescent="0.25">
      <c r="BI44" s="436"/>
      <c r="BJ44" s="12" t="s">
        <v>297</v>
      </c>
      <c r="BK44" s="329">
        <f t="shared" si="16"/>
        <v>2500000</v>
      </c>
      <c r="BL44" s="329">
        <f t="shared" si="16"/>
        <v>12500000</v>
      </c>
      <c r="BM44" s="329">
        <f t="shared" si="16"/>
        <v>2500000</v>
      </c>
      <c r="BN44" s="329">
        <f t="shared" si="16"/>
        <v>2500000</v>
      </c>
      <c r="BO44" s="329">
        <f t="shared" si="16"/>
        <v>2500000</v>
      </c>
      <c r="BP44" s="329">
        <f t="shared" si="16"/>
        <v>2500000</v>
      </c>
      <c r="BQ44" s="329">
        <f t="shared" si="16"/>
        <v>12500000</v>
      </c>
      <c r="BR44" s="329">
        <f t="shared" si="16"/>
        <v>2500000</v>
      </c>
      <c r="BS44" s="330">
        <f t="shared" si="16"/>
        <v>55000000</v>
      </c>
    </row>
  </sheetData>
  <mergeCells count="33">
    <mergeCell ref="A1:AS1"/>
    <mergeCell ref="AT1:BS1"/>
    <mergeCell ref="K2:AA2"/>
    <mergeCell ref="AB2:AI2"/>
    <mergeCell ref="AJ2:AS2"/>
    <mergeCell ref="AT2:AZ2"/>
    <mergeCell ref="BA2:BH2"/>
    <mergeCell ref="BI2:BS2"/>
    <mergeCell ref="F2:J2"/>
    <mergeCell ref="A2:E2"/>
    <mergeCell ref="BA3:BB3"/>
    <mergeCell ref="BI3:BI8"/>
    <mergeCell ref="BA4:BA8"/>
    <mergeCell ref="F9:H9"/>
    <mergeCell ref="BA9:BA13"/>
    <mergeCell ref="BI9:BI14"/>
    <mergeCell ref="F11:G11"/>
    <mergeCell ref="BA14:BA16"/>
    <mergeCell ref="H10:J10"/>
    <mergeCell ref="H11:J11"/>
    <mergeCell ref="I9:J9"/>
    <mergeCell ref="BI33:BI38"/>
    <mergeCell ref="BI39:BI44"/>
    <mergeCell ref="BA21:BA22"/>
    <mergeCell ref="BC20:BH20"/>
    <mergeCell ref="F10:G10"/>
    <mergeCell ref="BI15:BI20"/>
    <mergeCell ref="BC21:BH21"/>
    <mergeCell ref="BC22:BH22"/>
    <mergeCell ref="BC23:BH23"/>
    <mergeCell ref="BI27:BI32"/>
    <mergeCell ref="BI21:BI26"/>
    <mergeCell ref="BA17:BA19"/>
  </mergeCells>
  <conditionalFormatting sqref="AK4:AS8">
    <cfRule type="colorScale" priority="29">
      <colorScale>
        <cfvo type="num" val="MIN($K$4:$K$12)"/>
        <cfvo type="percentile" val="50"/>
        <cfvo type="num" val="MAX($K$4:$K$12)"/>
        <color rgb="FFFFBDBD"/>
        <color rgb="FFFFFFBD"/>
        <color rgb="FFBDFFBD"/>
      </colorScale>
    </cfRule>
  </conditionalFormatting>
  <conditionalFormatting sqref="M13:T13 M27:T27 M4:R13 S4:T14">
    <cfRule type="cellIs" dxfId="25" priority="30" operator="equal">
      <formula>"X"</formula>
    </cfRule>
    <cfRule type="cellIs" dxfId="24" priority="72" operator="equal">
      <formula>"O"</formula>
    </cfRule>
  </conditionalFormatting>
  <conditionalFormatting sqref="M14:R14">
    <cfRule type="cellIs" dxfId="23" priority="17" operator="equal">
      <formula>"X"</formula>
    </cfRule>
    <cfRule type="cellIs" dxfId="22" priority="18" operator="equal">
      <formula>"O"</formula>
    </cfRule>
  </conditionalFormatting>
  <conditionalFormatting sqref="M26:R26">
    <cfRule type="cellIs" dxfId="21" priority="5" operator="equal">
      <formula>"X"</formula>
    </cfRule>
    <cfRule type="cellIs" dxfId="20" priority="6" operator="equal">
      <formula>"O"</formula>
    </cfRule>
  </conditionalFormatting>
  <conditionalFormatting sqref="M15:R23">
    <cfRule type="cellIs" dxfId="19" priority="13" operator="equal">
      <formula>"X"</formula>
    </cfRule>
    <cfRule type="cellIs" dxfId="18" priority="14" operator="equal">
      <formula>"O"</formula>
    </cfRule>
  </conditionalFormatting>
  <conditionalFormatting sqref="S15:T24">
    <cfRule type="cellIs" dxfId="17" priority="11" operator="equal">
      <formula>"X"</formula>
    </cfRule>
    <cfRule type="cellIs" dxfId="16" priority="12" operator="equal">
      <formula>"O"</formula>
    </cfRule>
  </conditionalFormatting>
  <conditionalFormatting sqref="M24:R24">
    <cfRule type="cellIs" dxfId="15" priority="9" operator="equal">
      <formula>"X"</formula>
    </cfRule>
    <cfRule type="cellIs" dxfId="14" priority="10" operator="equal">
      <formula>"O"</formula>
    </cfRule>
  </conditionalFormatting>
  <conditionalFormatting sqref="S26:T26">
    <cfRule type="cellIs" dxfId="13" priority="7" operator="equal">
      <formula>"X"</formula>
    </cfRule>
    <cfRule type="cellIs" dxfId="12" priority="8" operator="equal">
      <formula>"O"</formula>
    </cfRule>
  </conditionalFormatting>
  <conditionalFormatting sqref="M25:R25">
    <cfRule type="cellIs" dxfId="11" priority="1" operator="equal">
      <formula>"X"</formula>
    </cfRule>
    <cfRule type="cellIs" dxfId="10" priority="2" operator="equal">
      <formula>"O"</formula>
    </cfRule>
  </conditionalFormatting>
  <conditionalFormatting sqref="S25:T25">
    <cfRule type="cellIs" dxfId="9" priority="3" operator="equal">
      <formula>"X"</formula>
    </cfRule>
    <cfRule type="cellIs" dxfId="8" priority="4" operator="equal">
      <formula>"O"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V578"/>
  <sheetViews>
    <sheetView workbookViewId="0">
      <pane ySplit="4" topLeftCell="A278" activePane="bottomLeft" state="frozen"/>
      <selection pane="bottomLeft" activeCell="M302" sqref="M302"/>
    </sheetView>
  </sheetViews>
  <sheetFormatPr defaultColWidth="9.28515625" defaultRowHeight="15" x14ac:dyDescent="0.25"/>
  <cols>
    <col min="1" max="13" width="4.7109375" style="71" customWidth="1"/>
    <col min="14" max="14" width="9.28515625" style="268"/>
    <col min="15" max="17" width="9.28515625" style="75"/>
    <col min="18" max="19" width="9.28515625" style="112"/>
    <col min="20" max="21" width="9.28515625" style="94"/>
    <col min="22" max="22" width="9.28515625" style="75"/>
    <col min="23" max="16384" width="9.28515625" style="74"/>
  </cols>
  <sheetData>
    <row r="1" spans="1:21" x14ac:dyDescent="0.25">
      <c r="A1" s="72" t="s">
        <v>67</v>
      </c>
      <c r="B1" s="72" t="s">
        <v>67</v>
      </c>
      <c r="C1" s="484" t="s">
        <v>69</v>
      </c>
      <c r="D1" s="484"/>
      <c r="E1" s="484"/>
      <c r="F1" s="484"/>
      <c r="G1" s="484"/>
      <c r="H1" s="484" t="s">
        <v>73</v>
      </c>
      <c r="I1" s="484"/>
      <c r="J1" s="484"/>
      <c r="K1" s="484" t="s">
        <v>73</v>
      </c>
      <c r="L1" s="484"/>
      <c r="M1" s="484"/>
      <c r="O1" s="466" t="s">
        <v>77</v>
      </c>
      <c r="P1" s="466" t="s">
        <v>139</v>
      </c>
      <c r="Q1" s="466"/>
      <c r="R1" s="466" t="s">
        <v>140</v>
      </c>
      <c r="S1" s="466"/>
      <c r="T1" s="466" t="s">
        <v>115</v>
      </c>
      <c r="U1" s="466"/>
    </row>
    <row r="2" spans="1:21" s="276" customFormat="1" x14ac:dyDescent="0.25">
      <c r="A2" s="72" t="s">
        <v>214</v>
      </c>
      <c r="B2" s="72" t="s">
        <v>88</v>
      </c>
      <c r="C2" s="484" t="s">
        <v>214</v>
      </c>
      <c r="D2" s="484"/>
      <c r="E2" s="484" t="s">
        <v>88</v>
      </c>
      <c r="F2" s="484"/>
      <c r="G2" s="484"/>
      <c r="H2" s="484" t="s">
        <v>214</v>
      </c>
      <c r="I2" s="484"/>
      <c r="J2" s="484"/>
      <c r="K2" s="484" t="s">
        <v>88</v>
      </c>
      <c r="L2" s="484"/>
      <c r="M2" s="484"/>
      <c r="N2" s="291"/>
      <c r="O2" s="466"/>
      <c r="P2" s="466"/>
      <c r="Q2" s="466"/>
      <c r="R2" s="466"/>
      <c r="S2" s="466"/>
      <c r="T2" s="466"/>
      <c r="U2" s="466"/>
    </row>
    <row r="3" spans="1:21" s="276" customFormat="1" x14ac:dyDescent="0.25">
      <c r="A3" s="72" t="s">
        <v>212</v>
      </c>
      <c r="B3" s="72" t="s">
        <v>212</v>
      </c>
      <c r="C3" s="484" t="s">
        <v>212</v>
      </c>
      <c r="D3" s="484"/>
      <c r="E3" s="484" t="s">
        <v>212</v>
      </c>
      <c r="F3" s="484"/>
      <c r="G3" s="335" t="s">
        <v>213</v>
      </c>
      <c r="H3" s="484" t="s">
        <v>212</v>
      </c>
      <c r="I3" s="484"/>
      <c r="J3" s="484"/>
      <c r="K3" s="484" t="s">
        <v>212</v>
      </c>
      <c r="L3" s="484"/>
      <c r="M3" s="484"/>
      <c r="N3" s="291"/>
      <c r="O3" s="466"/>
      <c r="P3" s="466" t="s">
        <v>20</v>
      </c>
      <c r="Q3" s="466" t="s">
        <v>19</v>
      </c>
      <c r="R3" s="466" t="s">
        <v>20</v>
      </c>
      <c r="S3" s="466" t="s">
        <v>19</v>
      </c>
      <c r="T3" s="466" t="s">
        <v>20</v>
      </c>
      <c r="U3" s="466" t="s">
        <v>19</v>
      </c>
    </row>
    <row r="4" spans="1:21" x14ac:dyDescent="0.25">
      <c r="A4" s="72" t="s">
        <v>20</v>
      </c>
      <c r="B4" s="72" t="s">
        <v>20</v>
      </c>
      <c r="C4" s="335" t="s">
        <v>20</v>
      </c>
      <c r="D4" s="335" t="s">
        <v>19</v>
      </c>
      <c r="E4" s="72" t="s">
        <v>20</v>
      </c>
      <c r="F4" s="72" t="s">
        <v>19</v>
      </c>
      <c r="G4" s="335" t="s">
        <v>19</v>
      </c>
      <c r="H4" s="72" t="s">
        <v>19</v>
      </c>
      <c r="I4" s="72" t="s">
        <v>114</v>
      </c>
      <c r="J4" s="72" t="s">
        <v>70</v>
      </c>
      <c r="K4" s="72" t="s">
        <v>19</v>
      </c>
      <c r="L4" s="72" t="s">
        <v>114</v>
      </c>
      <c r="M4" s="72" t="s">
        <v>70</v>
      </c>
      <c r="O4" s="466"/>
      <c r="P4" s="466"/>
      <c r="Q4" s="466"/>
      <c r="R4" s="466"/>
      <c r="S4" s="466"/>
      <c r="T4" s="466"/>
      <c r="U4" s="466"/>
    </row>
    <row r="5" spans="1:21" x14ac:dyDescent="0.25">
      <c r="C5" s="71">
        <v>3</v>
      </c>
      <c r="D5" s="71">
        <v>3</v>
      </c>
      <c r="E5" s="71">
        <v>3</v>
      </c>
      <c r="F5" s="71">
        <v>5</v>
      </c>
      <c r="G5" s="71">
        <v>3</v>
      </c>
      <c r="H5" s="71">
        <v>3</v>
      </c>
      <c r="I5" s="71">
        <v>4</v>
      </c>
      <c r="J5" s="71">
        <v>1</v>
      </c>
      <c r="K5" s="71">
        <v>4</v>
      </c>
      <c r="L5" s="71">
        <v>6</v>
      </c>
      <c r="M5" s="71">
        <v>1</v>
      </c>
      <c r="O5" s="75">
        <v>0</v>
      </c>
      <c r="P5" s="94">
        <f>SUM(T6:T$30)</f>
        <v>825</v>
      </c>
      <c r="Q5" s="94">
        <f>SUM(U6:U$30)</f>
        <v>135</v>
      </c>
      <c r="R5" s="112">
        <f>SUM(T6:T$20)</f>
        <v>425</v>
      </c>
      <c r="S5" s="112">
        <f>SUM(U6:U$20)</f>
        <v>35</v>
      </c>
      <c r="T5" s="94">
        <v>20</v>
      </c>
      <c r="U5" s="94">
        <v>0</v>
      </c>
    </row>
    <row r="6" spans="1:21" x14ac:dyDescent="0.25">
      <c r="C6" s="71">
        <v>3</v>
      </c>
      <c r="D6" s="71">
        <v>3</v>
      </c>
      <c r="E6" s="71">
        <v>3</v>
      </c>
      <c r="F6" s="71">
        <v>5</v>
      </c>
      <c r="G6" s="71">
        <v>3</v>
      </c>
      <c r="H6" s="71">
        <v>3</v>
      </c>
      <c r="I6" s="71">
        <v>4</v>
      </c>
      <c r="J6" s="71">
        <v>1</v>
      </c>
      <c r="K6" s="71">
        <v>4</v>
      </c>
      <c r="L6" s="71">
        <v>6</v>
      </c>
      <c r="M6" s="71">
        <v>2</v>
      </c>
      <c r="O6" s="75">
        <v>1</v>
      </c>
      <c r="P6" s="94">
        <f>SUM(T7:T$30)</f>
        <v>815</v>
      </c>
      <c r="Q6" s="94">
        <f>SUM(U7:U$30)</f>
        <v>135</v>
      </c>
      <c r="R6" s="112">
        <f>SUM(T7:T$20)</f>
        <v>415</v>
      </c>
      <c r="S6" s="112">
        <f>SUM(U7:U$20)</f>
        <v>35</v>
      </c>
      <c r="T6" s="94">
        <v>10</v>
      </c>
      <c r="U6" s="94">
        <v>0</v>
      </c>
    </row>
    <row r="7" spans="1:21" x14ac:dyDescent="0.25">
      <c r="E7" s="71">
        <v>3</v>
      </c>
      <c r="F7" s="71">
        <v>5</v>
      </c>
      <c r="G7" s="71">
        <v>3</v>
      </c>
      <c r="H7" s="71">
        <v>3</v>
      </c>
      <c r="I7" s="71">
        <v>4</v>
      </c>
      <c r="J7" s="71">
        <v>2</v>
      </c>
      <c r="K7" s="71">
        <v>4</v>
      </c>
      <c r="L7" s="71">
        <v>6</v>
      </c>
      <c r="M7" s="71">
        <v>2</v>
      </c>
      <c r="O7" s="75">
        <v>2</v>
      </c>
      <c r="P7" s="94">
        <f>SUM(T8:T$30)</f>
        <v>805</v>
      </c>
      <c r="Q7" s="94">
        <f>SUM(U8:U$30)</f>
        <v>135</v>
      </c>
      <c r="R7" s="112">
        <f>SUM(T8:T$20)</f>
        <v>405</v>
      </c>
      <c r="S7" s="112">
        <f>SUM(U8:U$20)</f>
        <v>35</v>
      </c>
      <c r="T7" s="94">
        <v>10</v>
      </c>
      <c r="U7" s="94">
        <v>0</v>
      </c>
    </row>
    <row r="8" spans="1:21" x14ac:dyDescent="0.25">
      <c r="E8" s="71">
        <v>4</v>
      </c>
      <c r="F8" s="71">
        <v>5</v>
      </c>
      <c r="G8" s="71">
        <v>2</v>
      </c>
      <c r="H8" s="71">
        <v>3</v>
      </c>
      <c r="I8" s="71">
        <v>4</v>
      </c>
      <c r="J8" s="71">
        <v>1</v>
      </c>
      <c r="K8" s="71">
        <v>4</v>
      </c>
      <c r="L8" s="71">
        <v>6</v>
      </c>
      <c r="M8" s="71">
        <v>2</v>
      </c>
      <c r="O8" s="75">
        <v>3</v>
      </c>
      <c r="P8" s="94">
        <f>SUM(T9:T$30)</f>
        <v>785</v>
      </c>
      <c r="Q8" s="94">
        <f>SUM(U9:U$30)</f>
        <v>135</v>
      </c>
      <c r="R8" s="112">
        <f>SUM(T9:T$20)</f>
        <v>385</v>
      </c>
      <c r="S8" s="112">
        <f>SUM(U9:U$20)</f>
        <v>35</v>
      </c>
      <c r="T8" s="94">
        <v>20</v>
      </c>
      <c r="U8" s="94">
        <v>0</v>
      </c>
    </row>
    <row r="9" spans="1:21" x14ac:dyDescent="0.25">
      <c r="E9" s="71">
        <v>4</v>
      </c>
      <c r="F9" s="71">
        <v>5</v>
      </c>
      <c r="G9" s="71">
        <v>3</v>
      </c>
      <c r="H9" s="71">
        <v>2</v>
      </c>
      <c r="I9" s="71">
        <v>4</v>
      </c>
      <c r="J9" s="71">
        <v>1</v>
      </c>
      <c r="K9" s="71">
        <v>4</v>
      </c>
      <c r="L9" s="71">
        <v>6</v>
      </c>
      <c r="M9" s="71">
        <v>2</v>
      </c>
      <c r="O9" s="75">
        <v>4</v>
      </c>
      <c r="P9" s="94">
        <f>SUM(T10:T$30)</f>
        <v>765</v>
      </c>
      <c r="Q9" s="94">
        <f>SUM(U10:U$30)</f>
        <v>135</v>
      </c>
      <c r="R9" s="112">
        <f>SUM(T10:T$20)</f>
        <v>365</v>
      </c>
      <c r="S9" s="112">
        <f>SUM(U10:U$20)</f>
        <v>35</v>
      </c>
      <c r="T9" s="94">
        <v>20</v>
      </c>
      <c r="U9" s="94">
        <v>0</v>
      </c>
    </row>
    <row r="10" spans="1:21" x14ac:dyDescent="0.25">
      <c r="E10" s="71">
        <v>3</v>
      </c>
      <c r="F10" s="71">
        <v>5</v>
      </c>
      <c r="G10" s="71">
        <v>3</v>
      </c>
      <c r="H10" s="71">
        <v>2</v>
      </c>
      <c r="I10" s="71">
        <v>4</v>
      </c>
      <c r="J10" s="71">
        <v>1</v>
      </c>
      <c r="K10" s="71">
        <v>4</v>
      </c>
      <c r="L10" s="71">
        <v>6</v>
      </c>
      <c r="M10" s="71">
        <v>2</v>
      </c>
      <c r="O10" s="75">
        <v>5</v>
      </c>
      <c r="P10" s="94">
        <f>SUM(T11:T$30)</f>
        <v>735</v>
      </c>
      <c r="Q10" s="94">
        <f>SUM(U11:U$30)</f>
        <v>135</v>
      </c>
      <c r="R10" s="112">
        <f>SUM(T11:T$20)</f>
        <v>335</v>
      </c>
      <c r="S10" s="112">
        <f>SUM(U11:U$20)</f>
        <v>35</v>
      </c>
      <c r="T10" s="94">
        <v>30</v>
      </c>
      <c r="U10" s="94">
        <v>0</v>
      </c>
    </row>
    <row r="11" spans="1:21" x14ac:dyDescent="0.25">
      <c r="E11" s="71">
        <v>4</v>
      </c>
      <c r="F11" s="71">
        <v>5</v>
      </c>
      <c r="G11" s="71">
        <v>3</v>
      </c>
      <c r="H11" s="71">
        <v>3</v>
      </c>
      <c r="I11" s="71">
        <v>4</v>
      </c>
      <c r="J11" s="71">
        <v>1</v>
      </c>
      <c r="K11" s="71">
        <v>4</v>
      </c>
      <c r="L11" s="71">
        <v>6</v>
      </c>
      <c r="M11" s="71">
        <v>2</v>
      </c>
      <c r="O11" s="75">
        <v>6</v>
      </c>
      <c r="P11" s="94">
        <f>SUM(T12:T$30)</f>
        <v>705</v>
      </c>
      <c r="Q11" s="94">
        <f>SUM(U12:U$30)</f>
        <v>135</v>
      </c>
      <c r="R11" s="112">
        <f>SUM(T12:T$20)</f>
        <v>305</v>
      </c>
      <c r="S11" s="112">
        <f>SUM(U12:U$20)</f>
        <v>35</v>
      </c>
      <c r="T11" s="94">
        <v>30</v>
      </c>
      <c r="U11" s="94">
        <v>0</v>
      </c>
    </row>
    <row r="12" spans="1:21" x14ac:dyDescent="0.25">
      <c r="E12" s="71">
        <v>3</v>
      </c>
      <c r="F12" s="71">
        <v>5</v>
      </c>
      <c r="H12" s="71">
        <v>3</v>
      </c>
      <c r="I12" s="71">
        <v>4</v>
      </c>
      <c r="J12" s="71">
        <v>2</v>
      </c>
      <c r="K12" s="71">
        <v>4</v>
      </c>
      <c r="L12" s="71">
        <v>6</v>
      </c>
      <c r="M12" s="71">
        <v>2</v>
      </c>
      <c r="O12" s="75">
        <v>7</v>
      </c>
      <c r="P12" s="94">
        <f>SUM(T13:T$30)</f>
        <v>675</v>
      </c>
      <c r="Q12" s="94">
        <f>SUM(U13:U$30)</f>
        <v>135</v>
      </c>
      <c r="R12" s="112">
        <f>SUM(T13:T$20)</f>
        <v>275</v>
      </c>
      <c r="S12" s="112">
        <f>SUM(U13:U$20)</f>
        <v>35</v>
      </c>
      <c r="T12" s="94">
        <v>30</v>
      </c>
      <c r="U12" s="94">
        <v>0</v>
      </c>
    </row>
    <row r="13" spans="1:21" x14ac:dyDescent="0.25">
      <c r="E13" s="71">
        <v>3</v>
      </c>
      <c r="F13" s="71">
        <v>5</v>
      </c>
      <c r="G13" s="71">
        <v>3</v>
      </c>
      <c r="H13" s="71">
        <v>2</v>
      </c>
      <c r="I13" s="71">
        <v>4</v>
      </c>
      <c r="J13" s="71">
        <v>1</v>
      </c>
      <c r="K13" s="71">
        <v>4</v>
      </c>
      <c r="L13" s="71">
        <v>6</v>
      </c>
      <c r="M13" s="71">
        <v>2</v>
      </c>
      <c r="O13" s="75">
        <v>8</v>
      </c>
      <c r="P13" s="94">
        <f>SUM(T14:T$30)</f>
        <v>645</v>
      </c>
      <c r="Q13" s="94">
        <f>SUM(U14:U$30)</f>
        <v>135</v>
      </c>
      <c r="R13" s="112">
        <f>SUM(T14:T$20)</f>
        <v>245</v>
      </c>
      <c r="S13" s="112">
        <f>SUM(U14:U$20)</f>
        <v>35</v>
      </c>
      <c r="T13" s="94">
        <v>30</v>
      </c>
      <c r="U13" s="94">
        <v>0</v>
      </c>
    </row>
    <row r="14" spans="1:21" x14ac:dyDescent="0.25">
      <c r="F14" s="71">
        <v>5</v>
      </c>
      <c r="G14" s="71">
        <v>3</v>
      </c>
      <c r="H14" s="71">
        <v>3</v>
      </c>
      <c r="I14" s="71">
        <v>4</v>
      </c>
      <c r="J14" s="71">
        <v>2</v>
      </c>
      <c r="K14" s="71">
        <v>4</v>
      </c>
      <c r="L14" s="71">
        <v>6</v>
      </c>
      <c r="M14" s="71">
        <v>2</v>
      </c>
      <c r="O14" s="75">
        <v>9</v>
      </c>
      <c r="P14" s="94">
        <f>SUM(T15:T$30)</f>
        <v>615</v>
      </c>
      <c r="Q14" s="94">
        <f>SUM(U15:U$30)</f>
        <v>135</v>
      </c>
      <c r="R14" s="112">
        <f>SUM(T15:T$20)</f>
        <v>215</v>
      </c>
      <c r="S14" s="112">
        <f>SUM(U15:U$20)</f>
        <v>35</v>
      </c>
      <c r="T14" s="94">
        <v>30</v>
      </c>
      <c r="U14" s="94">
        <v>0</v>
      </c>
    </row>
    <row r="15" spans="1:21" x14ac:dyDescent="0.25">
      <c r="E15" s="71">
        <v>4</v>
      </c>
      <c r="F15" s="71">
        <v>5</v>
      </c>
      <c r="G15" s="71">
        <v>3</v>
      </c>
      <c r="H15" s="71">
        <v>3</v>
      </c>
      <c r="I15" s="71">
        <v>4</v>
      </c>
      <c r="J15" s="71">
        <v>2</v>
      </c>
      <c r="K15" s="71">
        <v>4</v>
      </c>
      <c r="L15" s="71">
        <v>6</v>
      </c>
      <c r="M15" s="71">
        <v>2</v>
      </c>
      <c r="O15" s="75">
        <v>10</v>
      </c>
      <c r="P15" s="94">
        <f>SUM(T16:T$30)</f>
        <v>580</v>
      </c>
      <c r="Q15" s="94">
        <f>SUM(U16:U$30)</f>
        <v>130</v>
      </c>
      <c r="R15" s="112">
        <f>SUM(T16:T$20)</f>
        <v>180</v>
      </c>
      <c r="S15" s="112">
        <f>SUM(U16:U$20)</f>
        <v>30</v>
      </c>
      <c r="T15" s="94">
        <v>35</v>
      </c>
      <c r="U15" s="94">
        <v>5</v>
      </c>
    </row>
    <row r="16" spans="1:21" x14ac:dyDescent="0.25">
      <c r="E16" s="71">
        <v>3</v>
      </c>
      <c r="F16" s="71">
        <v>5</v>
      </c>
      <c r="G16" s="71">
        <v>2</v>
      </c>
      <c r="H16" s="71">
        <v>3</v>
      </c>
      <c r="I16" s="71">
        <v>4</v>
      </c>
      <c r="J16" s="71">
        <v>2</v>
      </c>
      <c r="K16" s="71">
        <v>4</v>
      </c>
      <c r="L16" s="71">
        <v>6</v>
      </c>
      <c r="M16" s="71">
        <v>2</v>
      </c>
      <c r="O16" s="75">
        <v>11</v>
      </c>
      <c r="P16" s="94">
        <f>SUM(T17:T$30)</f>
        <v>545</v>
      </c>
      <c r="Q16" s="94">
        <f>SUM(U17:U$30)</f>
        <v>125</v>
      </c>
      <c r="R16" s="112">
        <f>SUM(T17:T$20)</f>
        <v>145</v>
      </c>
      <c r="S16" s="112">
        <f>SUM(U17:U$20)</f>
        <v>25</v>
      </c>
      <c r="T16" s="94">
        <v>35</v>
      </c>
      <c r="U16" s="94">
        <v>5</v>
      </c>
    </row>
    <row r="17" spans="5:22" x14ac:dyDescent="0.25">
      <c r="E17" s="71">
        <v>3</v>
      </c>
      <c r="F17" s="71">
        <v>5</v>
      </c>
      <c r="G17" s="71">
        <v>3</v>
      </c>
      <c r="H17" s="71">
        <v>2</v>
      </c>
      <c r="I17" s="71">
        <v>4</v>
      </c>
      <c r="J17" s="71">
        <v>2</v>
      </c>
      <c r="K17" s="71">
        <v>4</v>
      </c>
      <c r="L17" s="71">
        <v>6</v>
      </c>
      <c r="M17" s="71">
        <v>2</v>
      </c>
      <c r="O17" s="75">
        <v>12</v>
      </c>
      <c r="P17" s="94">
        <f>SUM(T18:T$30)</f>
        <v>510</v>
      </c>
      <c r="Q17" s="94">
        <f>SUM(U18:U$30)</f>
        <v>120</v>
      </c>
      <c r="R17" s="112">
        <f>SUM(T18:T$20)</f>
        <v>110</v>
      </c>
      <c r="S17" s="112">
        <f>SUM(U18:U$20)</f>
        <v>20</v>
      </c>
      <c r="T17" s="94">
        <v>35</v>
      </c>
      <c r="U17" s="94">
        <v>5</v>
      </c>
    </row>
    <row r="18" spans="5:22" x14ac:dyDescent="0.25">
      <c r="E18" s="71">
        <v>3</v>
      </c>
      <c r="F18" s="71">
        <v>5</v>
      </c>
      <c r="G18" s="71">
        <v>3</v>
      </c>
      <c r="H18" s="71">
        <v>2</v>
      </c>
      <c r="I18" s="71">
        <v>4</v>
      </c>
      <c r="J18" s="71">
        <v>1</v>
      </c>
      <c r="K18" s="71">
        <v>4</v>
      </c>
      <c r="L18" s="71">
        <v>6</v>
      </c>
      <c r="M18" s="71">
        <v>2</v>
      </c>
      <c r="O18" s="75">
        <v>13</v>
      </c>
      <c r="P18" s="94">
        <f>SUM(T19:T$30)</f>
        <v>475</v>
      </c>
      <c r="Q18" s="94">
        <f>SUM(U19:U$30)</f>
        <v>115</v>
      </c>
      <c r="R18" s="112">
        <f>SUM(T19:T$20)</f>
        <v>75</v>
      </c>
      <c r="S18" s="112">
        <f>SUM(U19:U$20)</f>
        <v>15</v>
      </c>
      <c r="T18" s="94">
        <v>35</v>
      </c>
      <c r="U18" s="94">
        <v>5</v>
      </c>
    </row>
    <row r="19" spans="5:22" x14ac:dyDescent="0.25">
      <c r="E19" s="71">
        <v>3</v>
      </c>
      <c r="F19" s="71">
        <v>5</v>
      </c>
      <c r="G19" s="71">
        <v>3</v>
      </c>
      <c r="H19" s="71">
        <v>3</v>
      </c>
      <c r="I19" s="71">
        <v>4</v>
      </c>
      <c r="J19" s="71">
        <v>1</v>
      </c>
      <c r="K19" s="71">
        <v>4</v>
      </c>
      <c r="L19" s="71">
        <v>6</v>
      </c>
      <c r="M19" s="71">
        <v>2</v>
      </c>
      <c r="O19" s="75">
        <v>14</v>
      </c>
      <c r="P19" s="94">
        <f>SUM(T20:T$30)</f>
        <v>440</v>
      </c>
      <c r="Q19" s="94">
        <f>SUM(U20:U$30)</f>
        <v>110</v>
      </c>
      <c r="R19" s="112">
        <f>SUM(T20:T$20)</f>
        <v>40</v>
      </c>
      <c r="S19" s="112">
        <f>SUM(U20:U$20)</f>
        <v>10</v>
      </c>
      <c r="T19" s="94">
        <v>35</v>
      </c>
      <c r="U19" s="94">
        <v>5</v>
      </c>
    </row>
    <row r="20" spans="5:22" x14ac:dyDescent="0.25">
      <c r="E20" s="71">
        <v>3</v>
      </c>
      <c r="F20" s="71">
        <v>5</v>
      </c>
      <c r="G20" s="71">
        <v>3</v>
      </c>
      <c r="H20" s="71">
        <v>3</v>
      </c>
      <c r="I20" s="71">
        <v>4</v>
      </c>
      <c r="J20" s="71">
        <v>2</v>
      </c>
      <c r="K20" s="71">
        <v>4</v>
      </c>
      <c r="L20" s="71">
        <v>6</v>
      </c>
      <c r="M20" s="71">
        <v>2</v>
      </c>
      <c r="O20" s="75">
        <v>15</v>
      </c>
      <c r="P20" s="94">
        <f>SUM(T21:T$30)</f>
        <v>400</v>
      </c>
      <c r="Q20" s="94">
        <f>SUM(U21:U$30)</f>
        <v>100</v>
      </c>
      <c r="R20" s="112">
        <f>SUM(V21:V$30)</f>
        <v>0</v>
      </c>
      <c r="S20" s="276">
        <v>0</v>
      </c>
      <c r="T20" s="94">
        <v>40</v>
      </c>
      <c r="U20" s="94">
        <v>10</v>
      </c>
      <c r="V20" s="94"/>
    </row>
    <row r="21" spans="5:22" x14ac:dyDescent="0.25">
      <c r="E21" s="71">
        <v>3</v>
      </c>
      <c r="F21" s="71">
        <v>5</v>
      </c>
      <c r="G21" s="71">
        <v>3</v>
      </c>
      <c r="H21" s="71">
        <v>3</v>
      </c>
      <c r="I21" s="71">
        <v>4</v>
      </c>
      <c r="J21" s="71">
        <v>1</v>
      </c>
      <c r="K21" s="71">
        <v>4</v>
      </c>
      <c r="L21" s="71">
        <v>6</v>
      </c>
      <c r="M21" s="71">
        <v>1</v>
      </c>
      <c r="O21" s="94">
        <v>16</v>
      </c>
      <c r="P21" s="94">
        <f>SUM(T22:T$30)</f>
        <v>360</v>
      </c>
      <c r="Q21" s="94">
        <f>SUM(U22:U$30)</f>
        <v>90</v>
      </c>
      <c r="R21" s="112">
        <f>SUM(V22:V$30)</f>
        <v>0</v>
      </c>
      <c r="S21" s="276">
        <v>0</v>
      </c>
      <c r="T21" s="94">
        <v>40</v>
      </c>
      <c r="U21" s="94">
        <v>10</v>
      </c>
      <c r="V21" s="94"/>
    </row>
    <row r="22" spans="5:22" x14ac:dyDescent="0.25">
      <c r="E22" s="71">
        <v>3</v>
      </c>
      <c r="F22" s="71">
        <v>5</v>
      </c>
      <c r="G22" s="71">
        <v>2</v>
      </c>
      <c r="H22" s="71">
        <v>2</v>
      </c>
      <c r="I22" s="71">
        <v>4</v>
      </c>
      <c r="J22" s="71">
        <v>2</v>
      </c>
      <c r="K22" s="71">
        <v>4</v>
      </c>
      <c r="L22" s="71">
        <v>6</v>
      </c>
      <c r="M22" s="71">
        <v>2</v>
      </c>
      <c r="O22" s="94">
        <v>17</v>
      </c>
      <c r="P22" s="94">
        <f>SUM(T23:T$30)</f>
        <v>320</v>
      </c>
      <c r="Q22" s="94">
        <f>SUM(U23:U$30)</f>
        <v>80</v>
      </c>
      <c r="R22" s="112">
        <f>SUM(V23:V$30)</f>
        <v>0</v>
      </c>
      <c r="S22" s="276">
        <v>0</v>
      </c>
      <c r="T22" s="94">
        <v>40</v>
      </c>
      <c r="U22" s="94">
        <v>10</v>
      </c>
      <c r="V22" s="94"/>
    </row>
    <row r="23" spans="5:22" x14ac:dyDescent="0.25">
      <c r="E23" s="71">
        <v>4</v>
      </c>
      <c r="F23" s="71">
        <v>5</v>
      </c>
      <c r="G23" s="71">
        <v>3</v>
      </c>
      <c r="H23" s="71">
        <v>3</v>
      </c>
      <c r="I23" s="71">
        <v>4</v>
      </c>
      <c r="J23" s="71">
        <v>2</v>
      </c>
      <c r="K23" s="71">
        <v>4</v>
      </c>
      <c r="L23" s="71">
        <v>6</v>
      </c>
      <c r="M23" s="71">
        <v>2</v>
      </c>
      <c r="O23" s="94">
        <v>18</v>
      </c>
      <c r="P23" s="94">
        <f>SUM(T24:T$30)</f>
        <v>280</v>
      </c>
      <c r="Q23" s="94">
        <f>SUM(U24:U$30)</f>
        <v>70</v>
      </c>
      <c r="R23" s="112">
        <f>SUM(V24:V$30)</f>
        <v>0</v>
      </c>
      <c r="S23" s="276">
        <v>0</v>
      </c>
      <c r="T23" s="94">
        <v>40</v>
      </c>
      <c r="U23" s="94">
        <v>10</v>
      </c>
      <c r="V23" s="94"/>
    </row>
    <row r="24" spans="5:22" x14ac:dyDescent="0.25">
      <c r="E24" s="71">
        <v>3</v>
      </c>
      <c r="F24" s="71">
        <v>5</v>
      </c>
      <c r="G24" s="71">
        <v>3</v>
      </c>
      <c r="K24" s="71">
        <v>4</v>
      </c>
      <c r="L24" s="71">
        <v>6</v>
      </c>
      <c r="M24" s="71">
        <v>2</v>
      </c>
      <c r="O24" s="94">
        <v>19</v>
      </c>
      <c r="P24" s="94">
        <f>SUM(T25:T$30)</f>
        <v>240</v>
      </c>
      <c r="Q24" s="94">
        <f>SUM(U25:U$30)</f>
        <v>60</v>
      </c>
      <c r="R24" s="112">
        <f>SUM(V25:V$30)</f>
        <v>0</v>
      </c>
      <c r="S24" s="276">
        <v>0</v>
      </c>
      <c r="T24" s="94">
        <v>40</v>
      </c>
      <c r="U24" s="94">
        <v>10</v>
      </c>
      <c r="V24" s="94"/>
    </row>
    <row r="25" spans="5:22" x14ac:dyDescent="0.25">
      <c r="E25" s="71">
        <v>3</v>
      </c>
      <c r="F25" s="71">
        <v>5</v>
      </c>
      <c r="G25" s="71">
        <v>2</v>
      </c>
      <c r="K25" s="71">
        <v>4</v>
      </c>
      <c r="L25" s="71">
        <v>6</v>
      </c>
      <c r="M25" s="71">
        <v>2</v>
      </c>
      <c r="O25" s="94">
        <v>20</v>
      </c>
      <c r="P25" s="94">
        <f>SUM(T26:T$30)</f>
        <v>200</v>
      </c>
      <c r="Q25" s="94">
        <f>SUM(U26:U$30)</f>
        <v>50</v>
      </c>
      <c r="R25" s="112">
        <f>SUM(V26:V$30)</f>
        <v>0</v>
      </c>
      <c r="S25" s="276">
        <v>0</v>
      </c>
      <c r="T25" s="94">
        <v>40</v>
      </c>
      <c r="U25" s="94">
        <v>10</v>
      </c>
      <c r="V25" s="94"/>
    </row>
    <row r="26" spans="5:22" x14ac:dyDescent="0.25">
      <c r="E26" s="71">
        <v>3</v>
      </c>
      <c r="F26" s="71">
        <v>5</v>
      </c>
      <c r="G26" s="71">
        <v>3</v>
      </c>
      <c r="K26" s="71">
        <v>4</v>
      </c>
      <c r="L26" s="71">
        <v>6</v>
      </c>
      <c r="M26" s="71">
        <v>1</v>
      </c>
      <c r="O26" s="94">
        <v>21</v>
      </c>
      <c r="P26" s="94">
        <f>SUM(T27:T$30)</f>
        <v>160</v>
      </c>
      <c r="Q26" s="94">
        <f>SUM(U27:U$30)</f>
        <v>40</v>
      </c>
      <c r="R26" s="112">
        <f>SUM(V27:V$30)</f>
        <v>0</v>
      </c>
      <c r="S26" s="276">
        <v>0</v>
      </c>
      <c r="T26" s="94">
        <v>40</v>
      </c>
      <c r="U26" s="94">
        <v>10</v>
      </c>
      <c r="V26" s="94"/>
    </row>
    <row r="27" spans="5:22" x14ac:dyDescent="0.25">
      <c r="E27" s="71">
        <v>3</v>
      </c>
      <c r="F27" s="71">
        <v>5</v>
      </c>
      <c r="G27" s="71">
        <v>2</v>
      </c>
      <c r="K27" s="71">
        <v>4</v>
      </c>
      <c r="L27" s="71">
        <v>6</v>
      </c>
      <c r="M27" s="71">
        <v>2</v>
      </c>
      <c r="O27" s="94">
        <v>22</v>
      </c>
      <c r="P27" s="94">
        <f>SUM(T28:T$30)</f>
        <v>120</v>
      </c>
      <c r="Q27" s="94">
        <f>SUM(U28:U$30)</f>
        <v>30</v>
      </c>
      <c r="R27" s="112">
        <f>SUM(V28:V$30)</f>
        <v>0</v>
      </c>
      <c r="S27" s="276">
        <v>0</v>
      </c>
      <c r="T27" s="94">
        <v>40</v>
      </c>
      <c r="U27" s="94">
        <v>10</v>
      </c>
      <c r="V27" s="94"/>
    </row>
    <row r="28" spans="5:22" x14ac:dyDescent="0.25">
      <c r="E28" s="71">
        <v>3</v>
      </c>
      <c r="F28" s="71">
        <v>5</v>
      </c>
      <c r="G28" s="71">
        <v>3</v>
      </c>
      <c r="K28" s="71">
        <v>4</v>
      </c>
      <c r="L28" s="71">
        <v>6</v>
      </c>
      <c r="M28" s="71">
        <v>2</v>
      </c>
      <c r="O28" s="94">
        <v>23</v>
      </c>
      <c r="P28" s="94">
        <f>SUM(T29:T$30)</f>
        <v>80</v>
      </c>
      <c r="Q28" s="94">
        <f>SUM(U29:U$30)</f>
        <v>20</v>
      </c>
      <c r="R28" s="112">
        <f>SUM(V29:V$30)</f>
        <v>0</v>
      </c>
      <c r="S28" s="276">
        <v>0</v>
      </c>
      <c r="T28" s="94">
        <v>40</v>
      </c>
      <c r="U28" s="94">
        <v>10</v>
      </c>
      <c r="V28" s="94"/>
    </row>
    <row r="29" spans="5:22" x14ac:dyDescent="0.25">
      <c r="E29" s="71">
        <v>3</v>
      </c>
      <c r="F29" s="71">
        <v>5</v>
      </c>
      <c r="G29" s="71">
        <v>3</v>
      </c>
      <c r="K29" s="71">
        <v>4</v>
      </c>
      <c r="L29" s="71">
        <v>6</v>
      </c>
      <c r="M29" s="71">
        <v>2</v>
      </c>
      <c r="O29" s="94">
        <v>24</v>
      </c>
      <c r="P29" s="94">
        <f>SUM(T30:T$30)</f>
        <v>40</v>
      </c>
      <c r="Q29" s="94">
        <f>SUM(U30:U$30)</f>
        <v>10</v>
      </c>
      <c r="R29" s="112">
        <f>SUM(V30:V$30)</f>
        <v>0</v>
      </c>
      <c r="S29" s="276">
        <v>0</v>
      </c>
      <c r="T29" s="94">
        <v>40</v>
      </c>
      <c r="U29" s="94">
        <v>10</v>
      </c>
      <c r="V29" s="94"/>
    </row>
    <row r="30" spans="5:22" x14ac:dyDescent="0.25">
      <c r="E30" s="71">
        <v>4</v>
      </c>
      <c r="F30" s="71">
        <v>5</v>
      </c>
      <c r="G30" s="71">
        <v>3</v>
      </c>
      <c r="K30" s="71">
        <v>4</v>
      </c>
      <c r="L30" s="71">
        <v>6</v>
      </c>
      <c r="M30" s="71">
        <v>2</v>
      </c>
      <c r="O30" s="94">
        <v>25</v>
      </c>
      <c r="P30" s="94">
        <v>0</v>
      </c>
      <c r="Q30" s="94">
        <v>0</v>
      </c>
      <c r="R30" s="112">
        <v>0</v>
      </c>
      <c r="S30" s="112">
        <v>0</v>
      </c>
      <c r="T30" s="94">
        <v>40</v>
      </c>
      <c r="U30" s="94">
        <v>10</v>
      </c>
    </row>
    <row r="31" spans="5:22" x14ac:dyDescent="0.25">
      <c r="E31" s="71">
        <v>3</v>
      </c>
      <c r="F31" s="71">
        <v>5</v>
      </c>
      <c r="G31" s="71">
        <v>3</v>
      </c>
      <c r="K31" s="71">
        <v>4</v>
      </c>
      <c r="L31" s="71">
        <v>6</v>
      </c>
      <c r="M31" s="71">
        <v>2</v>
      </c>
      <c r="V31" s="74"/>
    </row>
    <row r="32" spans="5:22" x14ac:dyDescent="0.25">
      <c r="E32" s="71">
        <v>3</v>
      </c>
      <c r="F32" s="71">
        <v>5</v>
      </c>
      <c r="G32" s="71">
        <v>2</v>
      </c>
      <c r="K32" s="71">
        <v>4</v>
      </c>
      <c r="L32" s="71">
        <v>6</v>
      </c>
      <c r="M32" s="71">
        <v>2</v>
      </c>
      <c r="O32" s="74"/>
      <c r="P32" s="74"/>
      <c r="Q32" s="74"/>
      <c r="U32" s="74"/>
      <c r="V32" s="74"/>
    </row>
    <row r="33" spans="5:22" x14ac:dyDescent="0.25">
      <c r="E33" s="71">
        <v>4</v>
      </c>
      <c r="F33" s="71">
        <v>5</v>
      </c>
      <c r="G33" s="71">
        <v>2</v>
      </c>
      <c r="K33" s="71">
        <v>4</v>
      </c>
      <c r="L33" s="71">
        <v>6</v>
      </c>
      <c r="M33" s="71">
        <v>2</v>
      </c>
      <c r="O33" s="74"/>
      <c r="P33" s="74"/>
      <c r="Q33" s="74"/>
      <c r="U33" s="74"/>
      <c r="V33" s="74"/>
    </row>
    <row r="34" spans="5:22" x14ac:dyDescent="0.25">
      <c r="E34" s="71">
        <v>3</v>
      </c>
      <c r="F34" s="71">
        <v>5</v>
      </c>
      <c r="G34" s="71">
        <v>2</v>
      </c>
      <c r="K34" s="71">
        <v>4</v>
      </c>
      <c r="L34" s="71">
        <v>6</v>
      </c>
      <c r="M34" s="71">
        <v>2</v>
      </c>
      <c r="O34" s="74"/>
      <c r="P34" s="74"/>
      <c r="Q34" s="74"/>
      <c r="U34" s="74"/>
      <c r="V34" s="74"/>
    </row>
    <row r="35" spans="5:22" x14ac:dyDescent="0.25">
      <c r="E35" s="71">
        <v>4</v>
      </c>
      <c r="F35" s="71">
        <v>5</v>
      </c>
      <c r="G35" s="71">
        <v>2</v>
      </c>
      <c r="K35" s="71">
        <v>4</v>
      </c>
      <c r="L35" s="71">
        <v>6</v>
      </c>
      <c r="M35" s="71">
        <v>2</v>
      </c>
      <c r="O35" s="74"/>
      <c r="P35" s="74"/>
      <c r="Q35" s="74"/>
      <c r="U35" s="74"/>
      <c r="V35" s="74"/>
    </row>
    <row r="36" spans="5:22" x14ac:dyDescent="0.25">
      <c r="E36" s="71">
        <v>3</v>
      </c>
      <c r="F36" s="71">
        <v>5</v>
      </c>
      <c r="G36" s="71">
        <v>3</v>
      </c>
      <c r="K36" s="71">
        <v>4</v>
      </c>
      <c r="L36" s="71">
        <v>6</v>
      </c>
      <c r="M36" s="71">
        <v>2</v>
      </c>
      <c r="O36" s="74"/>
      <c r="P36" s="74"/>
      <c r="Q36" s="74"/>
      <c r="U36" s="74"/>
      <c r="V36" s="74"/>
    </row>
    <row r="37" spans="5:22" x14ac:dyDescent="0.25">
      <c r="E37" s="71">
        <v>4</v>
      </c>
      <c r="F37" s="71">
        <v>5</v>
      </c>
      <c r="G37" s="71">
        <v>3</v>
      </c>
      <c r="K37" s="71">
        <v>4</v>
      </c>
      <c r="L37" s="71">
        <v>6</v>
      </c>
      <c r="M37" s="71">
        <v>2</v>
      </c>
      <c r="O37" s="74"/>
      <c r="P37" s="74"/>
      <c r="Q37" s="74"/>
      <c r="U37" s="74"/>
      <c r="V37" s="74"/>
    </row>
    <row r="38" spans="5:22" x14ac:dyDescent="0.25">
      <c r="E38" s="71">
        <v>3</v>
      </c>
      <c r="F38" s="71">
        <v>5</v>
      </c>
      <c r="G38" s="71">
        <v>2</v>
      </c>
      <c r="K38" s="71">
        <v>4</v>
      </c>
      <c r="L38" s="71">
        <v>6</v>
      </c>
      <c r="M38" s="71">
        <v>2</v>
      </c>
      <c r="O38" s="74"/>
      <c r="P38" s="74"/>
      <c r="Q38" s="74"/>
      <c r="U38" s="74"/>
      <c r="V38" s="74"/>
    </row>
    <row r="39" spans="5:22" x14ac:dyDescent="0.25">
      <c r="E39" s="71">
        <v>4</v>
      </c>
      <c r="F39" s="71">
        <v>5</v>
      </c>
      <c r="K39" s="71">
        <v>4</v>
      </c>
      <c r="L39" s="71">
        <v>6</v>
      </c>
      <c r="M39" s="71">
        <v>2</v>
      </c>
      <c r="O39" s="74"/>
      <c r="P39" s="74"/>
      <c r="Q39" s="74"/>
      <c r="U39" s="74"/>
      <c r="V39" s="74"/>
    </row>
    <row r="40" spans="5:22" x14ac:dyDescent="0.25">
      <c r="E40" s="71">
        <v>4</v>
      </c>
      <c r="F40" s="71">
        <v>5</v>
      </c>
      <c r="K40" s="71">
        <v>4</v>
      </c>
      <c r="L40" s="71">
        <v>6</v>
      </c>
      <c r="M40" s="71">
        <v>2</v>
      </c>
      <c r="O40" s="74"/>
      <c r="P40" s="74"/>
      <c r="Q40" s="74"/>
      <c r="U40" s="74"/>
      <c r="V40" s="74"/>
    </row>
    <row r="41" spans="5:22" x14ac:dyDescent="0.25">
      <c r="E41" s="71">
        <v>4</v>
      </c>
      <c r="F41" s="71">
        <v>5</v>
      </c>
      <c r="K41" s="71">
        <v>4</v>
      </c>
      <c r="L41" s="71">
        <v>6</v>
      </c>
      <c r="M41" s="71">
        <v>2</v>
      </c>
      <c r="O41" s="74"/>
      <c r="P41" s="74"/>
      <c r="Q41" s="74"/>
      <c r="U41" s="74"/>
      <c r="V41" s="74"/>
    </row>
    <row r="42" spans="5:22" x14ac:dyDescent="0.25">
      <c r="E42" s="71">
        <v>3</v>
      </c>
      <c r="F42" s="71">
        <v>5</v>
      </c>
      <c r="K42" s="71">
        <v>4</v>
      </c>
      <c r="L42" s="71">
        <v>6</v>
      </c>
      <c r="M42" s="71">
        <v>1</v>
      </c>
      <c r="O42" s="74"/>
      <c r="P42" s="74"/>
      <c r="Q42" s="74"/>
      <c r="U42" s="74"/>
      <c r="V42" s="74"/>
    </row>
    <row r="43" spans="5:22" x14ac:dyDescent="0.25">
      <c r="E43" s="71">
        <v>3</v>
      </c>
      <c r="F43" s="71">
        <v>5</v>
      </c>
      <c r="K43" s="71">
        <v>4</v>
      </c>
      <c r="L43" s="71">
        <v>6</v>
      </c>
      <c r="M43" s="71">
        <v>2</v>
      </c>
      <c r="O43" s="74"/>
      <c r="P43" s="74"/>
      <c r="Q43" s="74"/>
      <c r="U43" s="74"/>
      <c r="V43" s="74"/>
    </row>
    <row r="44" spans="5:22" x14ac:dyDescent="0.25">
      <c r="E44" s="71">
        <v>3</v>
      </c>
      <c r="F44" s="71">
        <v>5</v>
      </c>
      <c r="K44" s="71">
        <v>4</v>
      </c>
      <c r="L44" s="71">
        <v>6</v>
      </c>
      <c r="M44" s="71">
        <v>2</v>
      </c>
      <c r="O44" s="74"/>
      <c r="P44" s="74"/>
      <c r="Q44" s="74"/>
      <c r="U44" s="74"/>
      <c r="V44" s="74"/>
    </row>
    <row r="45" spans="5:22" x14ac:dyDescent="0.25">
      <c r="E45" s="71">
        <v>4</v>
      </c>
      <c r="F45" s="71">
        <v>5</v>
      </c>
      <c r="K45" s="71">
        <v>4</v>
      </c>
      <c r="L45" s="71">
        <v>6</v>
      </c>
      <c r="M45" s="71">
        <v>2</v>
      </c>
      <c r="O45" s="74"/>
      <c r="P45" s="74"/>
      <c r="Q45" s="74"/>
      <c r="U45" s="74"/>
      <c r="V45" s="74"/>
    </row>
    <row r="46" spans="5:22" x14ac:dyDescent="0.25">
      <c r="E46" s="71">
        <v>3</v>
      </c>
      <c r="F46" s="71">
        <v>5</v>
      </c>
      <c r="K46" s="71">
        <v>4</v>
      </c>
      <c r="L46" s="71">
        <v>6</v>
      </c>
      <c r="M46" s="71">
        <v>2</v>
      </c>
      <c r="O46" s="74"/>
      <c r="P46" s="74"/>
      <c r="Q46" s="74"/>
      <c r="U46" s="74"/>
      <c r="V46" s="74"/>
    </row>
    <row r="47" spans="5:22" x14ac:dyDescent="0.25">
      <c r="E47" s="71">
        <v>3</v>
      </c>
      <c r="F47" s="71">
        <v>5</v>
      </c>
      <c r="K47" s="71">
        <v>4</v>
      </c>
      <c r="L47" s="71">
        <v>6</v>
      </c>
      <c r="M47" s="71">
        <v>2</v>
      </c>
      <c r="O47" s="74"/>
      <c r="P47" s="74"/>
      <c r="Q47" s="74"/>
      <c r="U47" s="74"/>
      <c r="V47" s="74"/>
    </row>
    <row r="48" spans="5:22" x14ac:dyDescent="0.25">
      <c r="E48" s="71">
        <v>3</v>
      </c>
      <c r="F48" s="71">
        <v>5</v>
      </c>
      <c r="K48" s="71">
        <v>4</v>
      </c>
      <c r="L48" s="71">
        <v>6</v>
      </c>
      <c r="M48" s="71">
        <v>2</v>
      </c>
      <c r="O48" s="74"/>
      <c r="P48" s="74"/>
      <c r="Q48" s="74"/>
      <c r="U48" s="74"/>
    </row>
    <row r="49" spans="5:13" x14ac:dyDescent="0.25">
      <c r="E49" s="71">
        <v>3</v>
      </c>
      <c r="F49" s="71">
        <v>5</v>
      </c>
      <c r="K49" s="71">
        <v>4</v>
      </c>
      <c r="L49" s="71">
        <v>6</v>
      </c>
      <c r="M49" s="71">
        <v>2</v>
      </c>
    </row>
    <row r="50" spans="5:13" x14ac:dyDescent="0.25">
      <c r="E50" s="71">
        <v>3</v>
      </c>
      <c r="F50" s="71">
        <v>5</v>
      </c>
      <c r="K50" s="71">
        <v>4</v>
      </c>
      <c r="L50" s="71">
        <v>6</v>
      </c>
      <c r="M50" s="71">
        <v>2</v>
      </c>
    </row>
    <row r="51" spans="5:13" x14ac:dyDescent="0.25">
      <c r="E51" s="71">
        <v>4</v>
      </c>
      <c r="F51" s="71">
        <v>5</v>
      </c>
      <c r="K51" s="71">
        <v>4</v>
      </c>
      <c r="L51" s="71">
        <v>6</v>
      </c>
      <c r="M51" s="71">
        <v>2</v>
      </c>
    </row>
    <row r="52" spans="5:13" x14ac:dyDescent="0.25">
      <c r="E52" s="71">
        <v>3</v>
      </c>
      <c r="F52" s="71">
        <v>5</v>
      </c>
      <c r="K52" s="71">
        <v>4</v>
      </c>
      <c r="L52" s="71">
        <v>6</v>
      </c>
      <c r="M52" s="71">
        <v>2</v>
      </c>
    </row>
    <row r="53" spans="5:13" x14ac:dyDescent="0.25">
      <c r="E53" s="71">
        <v>3</v>
      </c>
      <c r="F53" s="71">
        <v>5</v>
      </c>
      <c r="K53" s="71">
        <v>4</v>
      </c>
      <c r="L53" s="71">
        <v>6</v>
      </c>
      <c r="M53" s="71">
        <v>2</v>
      </c>
    </row>
    <row r="54" spans="5:13" x14ac:dyDescent="0.25">
      <c r="E54" s="71">
        <v>3</v>
      </c>
      <c r="F54" s="71">
        <v>5</v>
      </c>
      <c r="K54" s="71">
        <v>4</v>
      </c>
      <c r="L54" s="71">
        <v>6</v>
      </c>
      <c r="M54" s="71">
        <v>2</v>
      </c>
    </row>
    <row r="55" spans="5:13" x14ac:dyDescent="0.25">
      <c r="E55" s="71">
        <v>3</v>
      </c>
      <c r="F55" s="71">
        <v>5</v>
      </c>
      <c r="K55" s="71">
        <v>4</v>
      </c>
      <c r="L55" s="71">
        <v>6</v>
      </c>
      <c r="M55" s="71">
        <v>2</v>
      </c>
    </row>
    <row r="56" spans="5:13" x14ac:dyDescent="0.25">
      <c r="E56" s="71">
        <v>3</v>
      </c>
      <c r="F56" s="71">
        <v>5</v>
      </c>
      <c r="K56" s="71">
        <v>4</v>
      </c>
      <c r="L56" s="71">
        <v>6</v>
      </c>
      <c r="M56" s="71">
        <v>2</v>
      </c>
    </row>
    <row r="57" spans="5:13" x14ac:dyDescent="0.25">
      <c r="E57" s="71">
        <v>4</v>
      </c>
      <c r="F57" s="71">
        <v>5</v>
      </c>
      <c r="K57" s="71">
        <v>4</v>
      </c>
      <c r="L57" s="71">
        <v>6</v>
      </c>
      <c r="M57" s="71">
        <v>2</v>
      </c>
    </row>
    <row r="58" spans="5:13" x14ac:dyDescent="0.25">
      <c r="E58" s="71">
        <v>4</v>
      </c>
      <c r="F58" s="71">
        <v>5</v>
      </c>
      <c r="K58" s="71">
        <v>4</v>
      </c>
      <c r="L58" s="71">
        <v>6</v>
      </c>
      <c r="M58" s="71">
        <v>1</v>
      </c>
    </row>
    <row r="59" spans="5:13" x14ac:dyDescent="0.25">
      <c r="E59" s="71">
        <v>3</v>
      </c>
      <c r="F59" s="71">
        <v>5</v>
      </c>
      <c r="K59" s="71">
        <v>4</v>
      </c>
      <c r="L59" s="71">
        <v>6</v>
      </c>
      <c r="M59" s="71">
        <v>1</v>
      </c>
    </row>
    <row r="60" spans="5:13" x14ac:dyDescent="0.25">
      <c r="E60" s="71">
        <v>4</v>
      </c>
      <c r="F60" s="71">
        <v>5</v>
      </c>
      <c r="K60" s="71">
        <v>4</v>
      </c>
      <c r="L60" s="71">
        <v>6</v>
      </c>
      <c r="M60" s="71">
        <v>2</v>
      </c>
    </row>
    <row r="61" spans="5:13" x14ac:dyDescent="0.25">
      <c r="E61" s="71">
        <v>3</v>
      </c>
      <c r="F61" s="71">
        <v>5</v>
      </c>
      <c r="K61" s="71">
        <v>4</v>
      </c>
      <c r="L61" s="71">
        <v>6</v>
      </c>
      <c r="M61" s="71">
        <v>2</v>
      </c>
    </row>
    <row r="62" spans="5:13" x14ac:dyDescent="0.25">
      <c r="E62" s="71">
        <v>4</v>
      </c>
      <c r="F62" s="71">
        <v>5</v>
      </c>
      <c r="K62" s="71">
        <v>4</v>
      </c>
      <c r="L62" s="71">
        <v>6</v>
      </c>
      <c r="M62" s="71">
        <v>2</v>
      </c>
    </row>
    <row r="63" spans="5:13" x14ac:dyDescent="0.25">
      <c r="E63" s="71">
        <v>4</v>
      </c>
      <c r="F63" s="71">
        <v>5</v>
      </c>
      <c r="K63" s="71">
        <v>4</v>
      </c>
      <c r="L63" s="71">
        <v>6</v>
      </c>
      <c r="M63" s="71">
        <v>2</v>
      </c>
    </row>
    <row r="64" spans="5:13" x14ac:dyDescent="0.25">
      <c r="E64" s="71">
        <v>3</v>
      </c>
      <c r="F64" s="71">
        <v>5</v>
      </c>
      <c r="K64" s="71">
        <v>4</v>
      </c>
      <c r="L64" s="71">
        <v>6</v>
      </c>
      <c r="M64" s="71">
        <v>2</v>
      </c>
    </row>
    <row r="65" spans="5:13" x14ac:dyDescent="0.25">
      <c r="E65" s="71">
        <v>3</v>
      </c>
      <c r="F65" s="71">
        <v>5</v>
      </c>
      <c r="K65" s="71">
        <v>4</v>
      </c>
      <c r="L65" s="71">
        <v>6</v>
      </c>
      <c r="M65" s="71">
        <v>2</v>
      </c>
    </row>
    <row r="66" spans="5:13" x14ac:dyDescent="0.25">
      <c r="E66" s="71">
        <v>4</v>
      </c>
      <c r="F66" s="71">
        <v>5</v>
      </c>
      <c r="K66" s="71">
        <v>4</v>
      </c>
      <c r="L66" s="71">
        <v>6</v>
      </c>
      <c r="M66" s="71">
        <v>2</v>
      </c>
    </row>
    <row r="67" spans="5:13" x14ac:dyDescent="0.25">
      <c r="E67" s="71">
        <v>3</v>
      </c>
      <c r="F67" s="71">
        <v>5</v>
      </c>
      <c r="K67" s="71">
        <v>4</v>
      </c>
      <c r="L67" s="71">
        <v>6</v>
      </c>
      <c r="M67" s="71">
        <v>1</v>
      </c>
    </row>
    <row r="68" spans="5:13" x14ac:dyDescent="0.25">
      <c r="E68" s="71">
        <v>3</v>
      </c>
      <c r="F68" s="71">
        <v>5</v>
      </c>
      <c r="K68" s="71">
        <v>4</v>
      </c>
      <c r="L68" s="71">
        <v>6</v>
      </c>
      <c r="M68" s="71">
        <v>2</v>
      </c>
    </row>
    <row r="69" spans="5:13" x14ac:dyDescent="0.25">
      <c r="E69" s="71">
        <v>3</v>
      </c>
      <c r="F69" s="71">
        <v>5</v>
      </c>
      <c r="K69" s="71">
        <v>4</v>
      </c>
      <c r="L69" s="71">
        <v>6</v>
      </c>
      <c r="M69" s="71">
        <v>2</v>
      </c>
    </row>
    <row r="70" spans="5:13" x14ac:dyDescent="0.25">
      <c r="E70" s="71">
        <v>4</v>
      </c>
      <c r="F70" s="71">
        <v>5</v>
      </c>
      <c r="K70" s="71">
        <v>4</v>
      </c>
      <c r="L70" s="71">
        <v>6</v>
      </c>
      <c r="M70" s="71">
        <v>1</v>
      </c>
    </row>
    <row r="71" spans="5:13" x14ac:dyDescent="0.25">
      <c r="E71" s="71">
        <v>3</v>
      </c>
      <c r="F71" s="71">
        <v>5</v>
      </c>
      <c r="K71" s="71">
        <v>4</v>
      </c>
      <c r="L71" s="71">
        <v>6</v>
      </c>
      <c r="M71" s="71">
        <v>2</v>
      </c>
    </row>
    <row r="72" spans="5:13" x14ac:dyDescent="0.25">
      <c r="E72" s="71">
        <v>3</v>
      </c>
      <c r="F72" s="71">
        <v>5</v>
      </c>
      <c r="K72" s="71">
        <v>4</v>
      </c>
      <c r="L72" s="71">
        <v>6</v>
      </c>
      <c r="M72" s="71">
        <v>2</v>
      </c>
    </row>
    <row r="73" spans="5:13" x14ac:dyDescent="0.25">
      <c r="E73" s="71">
        <v>4</v>
      </c>
      <c r="F73" s="71">
        <v>5</v>
      </c>
      <c r="K73" s="71">
        <v>4</v>
      </c>
      <c r="L73" s="71">
        <v>6</v>
      </c>
      <c r="M73" s="71">
        <v>2</v>
      </c>
    </row>
    <row r="74" spans="5:13" x14ac:dyDescent="0.25">
      <c r="E74" s="71">
        <v>3</v>
      </c>
      <c r="F74" s="71">
        <v>5</v>
      </c>
      <c r="K74" s="71">
        <v>4</v>
      </c>
      <c r="L74" s="71">
        <v>6</v>
      </c>
      <c r="M74" s="71">
        <v>2</v>
      </c>
    </row>
    <row r="75" spans="5:13" x14ac:dyDescent="0.25">
      <c r="E75" s="71">
        <v>3</v>
      </c>
      <c r="F75" s="71">
        <v>5</v>
      </c>
      <c r="K75" s="71">
        <v>4</v>
      </c>
      <c r="L75" s="71">
        <v>6</v>
      </c>
      <c r="M75" s="71">
        <v>2</v>
      </c>
    </row>
    <row r="76" spans="5:13" x14ac:dyDescent="0.25">
      <c r="E76" s="71">
        <v>3</v>
      </c>
      <c r="F76" s="71">
        <v>5</v>
      </c>
      <c r="K76" s="71">
        <v>4</v>
      </c>
      <c r="L76" s="71">
        <v>6</v>
      </c>
      <c r="M76" s="71">
        <v>1</v>
      </c>
    </row>
    <row r="77" spans="5:13" x14ac:dyDescent="0.25">
      <c r="K77" s="71">
        <v>4</v>
      </c>
      <c r="L77" s="71">
        <v>6</v>
      </c>
      <c r="M77" s="71">
        <v>2</v>
      </c>
    </row>
    <row r="78" spans="5:13" x14ac:dyDescent="0.25">
      <c r="K78" s="71">
        <v>4</v>
      </c>
      <c r="L78" s="71">
        <v>6</v>
      </c>
      <c r="M78" s="71">
        <v>2</v>
      </c>
    </row>
    <row r="79" spans="5:13" x14ac:dyDescent="0.25">
      <c r="K79" s="71">
        <v>4</v>
      </c>
      <c r="L79" s="71">
        <v>6</v>
      </c>
      <c r="M79" s="71">
        <v>2</v>
      </c>
    </row>
    <row r="80" spans="5:13" x14ac:dyDescent="0.25">
      <c r="K80" s="71">
        <v>4</v>
      </c>
      <c r="L80" s="71">
        <v>6</v>
      </c>
      <c r="M80" s="71">
        <v>1</v>
      </c>
    </row>
    <row r="81" spans="11:13" x14ac:dyDescent="0.25">
      <c r="K81" s="71">
        <v>4</v>
      </c>
      <c r="L81" s="71">
        <v>6</v>
      </c>
      <c r="M81" s="71">
        <v>2</v>
      </c>
    </row>
    <row r="82" spans="11:13" x14ac:dyDescent="0.25">
      <c r="K82" s="71">
        <v>4</v>
      </c>
      <c r="L82" s="71">
        <v>6</v>
      </c>
      <c r="M82" s="71">
        <v>2</v>
      </c>
    </row>
    <row r="83" spans="11:13" x14ac:dyDescent="0.25">
      <c r="K83" s="71">
        <v>4</v>
      </c>
      <c r="L83" s="71">
        <v>6</v>
      </c>
      <c r="M83" s="71">
        <v>2</v>
      </c>
    </row>
    <row r="84" spans="11:13" x14ac:dyDescent="0.25">
      <c r="K84" s="71">
        <v>4</v>
      </c>
      <c r="L84" s="71">
        <v>6</v>
      </c>
      <c r="M84" s="71">
        <v>2</v>
      </c>
    </row>
    <row r="85" spans="11:13" x14ac:dyDescent="0.25">
      <c r="K85" s="71">
        <v>4</v>
      </c>
      <c r="L85" s="71">
        <v>6</v>
      </c>
      <c r="M85" s="71">
        <v>2</v>
      </c>
    </row>
    <row r="86" spans="11:13" x14ac:dyDescent="0.25">
      <c r="K86" s="71">
        <v>4</v>
      </c>
      <c r="L86" s="71">
        <v>6</v>
      </c>
      <c r="M86" s="71">
        <v>2</v>
      </c>
    </row>
    <row r="87" spans="11:13" x14ac:dyDescent="0.25">
      <c r="K87" s="71">
        <v>4</v>
      </c>
      <c r="L87" s="71">
        <v>6</v>
      </c>
      <c r="M87" s="71">
        <v>2</v>
      </c>
    </row>
    <row r="88" spans="11:13" x14ac:dyDescent="0.25">
      <c r="K88" s="71">
        <v>4</v>
      </c>
      <c r="L88" s="71">
        <v>6</v>
      </c>
      <c r="M88" s="71">
        <v>2</v>
      </c>
    </row>
    <row r="89" spans="11:13" x14ac:dyDescent="0.25">
      <c r="K89" s="71">
        <v>4</v>
      </c>
      <c r="L89" s="71">
        <v>6</v>
      </c>
      <c r="M89" s="71">
        <v>2</v>
      </c>
    </row>
    <row r="90" spans="11:13" x14ac:dyDescent="0.25">
      <c r="K90" s="71">
        <v>4</v>
      </c>
      <c r="L90" s="71">
        <v>6</v>
      </c>
      <c r="M90" s="71">
        <v>2</v>
      </c>
    </row>
    <row r="91" spans="11:13" x14ac:dyDescent="0.25">
      <c r="K91" s="71">
        <v>4</v>
      </c>
      <c r="L91" s="71">
        <v>6</v>
      </c>
      <c r="M91" s="71">
        <v>2</v>
      </c>
    </row>
    <row r="92" spans="11:13" x14ac:dyDescent="0.25">
      <c r="K92" s="71">
        <v>4</v>
      </c>
      <c r="L92" s="71">
        <v>6</v>
      </c>
      <c r="M92" s="71">
        <v>2</v>
      </c>
    </row>
    <row r="93" spans="11:13" x14ac:dyDescent="0.25">
      <c r="K93" s="71">
        <v>4</v>
      </c>
      <c r="L93" s="71">
        <v>6</v>
      </c>
      <c r="M93" s="71">
        <v>2</v>
      </c>
    </row>
    <row r="94" spans="11:13" x14ac:dyDescent="0.25">
      <c r="K94" s="71">
        <v>4</v>
      </c>
      <c r="L94" s="71">
        <v>6</v>
      </c>
      <c r="M94" s="71">
        <v>2</v>
      </c>
    </row>
    <row r="95" spans="11:13" x14ac:dyDescent="0.25">
      <c r="K95" s="71">
        <v>4</v>
      </c>
      <c r="L95" s="71">
        <v>6</v>
      </c>
      <c r="M95" s="71">
        <v>2</v>
      </c>
    </row>
    <row r="96" spans="11:13" x14ac:dyDescent="0.25">
      <c r="K96" s="71">
        <v>4</v>
      </c>
      <c r="L96" s="71">
        <v>6</v>
      </c>
      <c r="M96" s="71">
        <v>2</v>
      </c>
    </row>
    <row r="97" spans="11:13" x14ac:dyDescent="0.25">
      <c r="K97" s="71">
        <v>4</v>
      </c>
      <c r="L97" s="71">
        <v>6</v>
      </c>
      <c r="M97" s="71">
        <v>2</v>
      </c>
    </row>
    <row r="98" spans="11:13" x14ac:dyDescent="0.25">
      <c r="K98" s="71">
        <v>4</v>
      </c>
      <c r="L98" s="71">
        <v>6</v>
      </c>
      <c r="M98" s="71">
        <v>2</v>
      </c>
    </row>
    <row r="99" spans="11:13" x14ac:dyDescent="0.25">
      <c r="K99" s="71">
        <v>4</v>
      </c>
      <c r="L99" s="71">
        <v>6</v>
      </c>
      <c r="M99" s="71">
        <v>2</v>
      </c>
    </row>
    <row r="100" spans="11:13" x14ac:dyDescent="0.25">
      <c r="K100" s="71">
        <v>4</v>
      </c>
      <c r="L100" s="71">
        <v>6</v>
      </c>
      <c r="M100" s="71">
        <v>2</v>
      </c>
    </row>
    <row r="101" spans="11:13" x14ac:dyDescent="0.25">
      <c r="K101" s="71">
        <v>4</v>
      </c>
      <c r="L101" s="71">
        <v>6</v>
      </c>
      <c r="M101" s="71">
        <v>2</v>
      </c>
    </row>
    <row r="102" spans="11:13" x14ac:dyDescent="0.25">
      <c r="K102" s="71">
        <v>4</v>
      </c>
      <c r="L102" s="71">
        <v>6</v>
      </c>
      <c r="M102" s="71">
        <v>2</v>
      </c>
    </row>
    <row r="103" spans="11:13" x14ac:dyDescent="0.25">
      <c r="K103" s="71">
        <v>4</v>
      </c>
      <c r="L103" s="71">
        <v>6</v>
      </c>
      <c r="M103" s="71">
        <v>1</v>
      </c>
    </row>
    <row r="104" spans="11:13" x14ac:dyDescent="0.25">
      <c r="K104" s="71">
        <v>4</v>
      </c>
      <c r="L104" s="71">
        <v>6</v>
      </c>
      <c r="M104" s="71">
        <v>2</v>
      </c>
    </row>
    <row r="105" spans="11:13" x14ac:dyDescent="0.25">
      <c r="K105" s="71">
        <v>4</v>
      </c>
      <c r="L105" s="71">
        <v>6</v>
      </c>
      <c r="M105" s="71">
        <v>2</v>
      </c>
    </row>
    <row r="106" spans="11:13" x14ac:dyDescent="0.25">
      <c r="K106" s="71">
        <v>4</v>
      </c>
      <c r="L106" s="71">
        <v>6</v>
      </c>
      <c r="M106" s="71">
        <v>1</v>
      </c>
    </row>
    <row r="107" spans="11:13" x14ac:dyDescent="0.25">
      <c r="K107" s="71">
        <v>4</v>
      </c>
      <c r="L107" s="71">
        <v>6</v>
      </c>
      <c r="M107" s="71">
        <v>2</v>
      </c>
    </row>
    <row r="108" spans="11:13" x14ac:dyDescent="0.25">
      <c r="K108" s="71">
        <v>4</v>
      </c>
      <c r="L108" s="71">
        <v>6</v>
      </c>
      <c r="M108" s="71">
        <v>2</v>
      </c>
    </row>
    <row r="109" spans="11:13" x14ac:dyDescent="0.25">
      <c r="K109" s="71">
        <v>4</v>
      </c>
      <c r="L109" s="71">
        <v>6</v>
      </c>
      <c r="M109" s="71">
        <v>2</v>
      </c>
    </row>
    <row r="110" spans="11:13" x14ac:dyDescent="0.25">
      <c r="K110" s="71">
        <v>4</v>
      </c>
      <c r="L110" s="71">
        <v>6</v>
      </c>
      <c r="M110" s="71">
        <v>2</v>
      </c>
    </row>
    <row r="111" spans="11:13" x14ac:dyDescent="0.25">
      <c r="K111" s="71">
        <v>4</v>
      </c>
      <c r="L111" s="71">
        <v>6</v>
      </c>
      <c r="M111" s="71">
        <v>2</v>
      </c>
    </row>
    <row r="112" spans="11:13" x14ac:dyDescent="0.25">
      <c r="K112" s="71">
        <v>4</v>
      </c>
      <c r="L112" s="71">
        <v>6</v>
      </c>
      <c r="M112" s="71">
        <v>2</v>
      </c>
    </row>
    <row r="113" spans="11:15" x14ac:dyDescent="0.25">
      <c r="K113" s="71">
        <v>4</v>
      </c>
      <c r="L113" s="71">
        <v>6</v>
      </c>
      <c r="M113" s="71">
        <v>2</v>
      </c>
    </row>
    <row r="114" spans="11:15" x14ac:dyDescent="0.25">
      <c r="K114" s="71">
        <v>4</v>
      </c>
      <c r="L114" s="71">
        <v>6</v>
      </c>
      <c r="M114" s="71">
        <v>2</v>
      </c>
    </row>
    <row r="115" spans="11:15" x14ac:dyDescent="0.25">
      <c r="K115" s="71">
        <v>4</v>
      </c>
      <c r="L115" s="71">
        <v>6</v>
      </c>
      <c r="M115" s="71">
        <v>2</v>
      </c>
    </row>
    <row r="116" spans="11:15" x14ac:dyDescent="0.25">
      <c r="K116" s="71">
        <v>4</v>
      </c>
      <c r="L116" s="71">
        <v>6</v>
      </c>
      <c r="M116" s="71">
        <v>2</v>
      </c>
    </row>
    <row r="117" spans="11:15" x14ac:dyDescent="0.25">
      <c r="K117" s="71">
        <v>4</v>
      </c>
      <c r="L117" s="71">
        <v>6</v>
      </c>
      <c r="M117" s="71">
        <v>2</v>
      </c>
    </row>
    <row r="118" spans="11:15" x14ac:dyDescent="0.25">
      <c r="K118" s="71">
        <v>4</v>
      </c>
      <c r="L118" s="71">
        <v>6</v>
      </c>
      <c r="M118" s="71">
        <v>2</v>
      </c>
    </row>
    <row r="119" spans="11:15" x14ac:dyDescent="0.25">
      <c r="K119" s="71">
        <v>4</v>
      </c>
      <c r="L119" s="71">
        <v>6</v>
      </c>
      <c r="M119" s="71">
        <v>2</v>
      </c>
    </row>
    <row r="120" spans="11:15" x14ac:dyDescent="0.25">
      <c r="K120" s="71">
        <v>4</v>
      </c>
      <c r="L120" s="71">
        <v>6</v>
      </c>
      <c r="M120" s="71">
        <v>2</v>
      </c>
    </row>
    <row r="121" spans="11:15" x14ac:dyDescent="0.25">
      <c r="K121" s="71">
        <v>4</v>
      </c>
      <c r="L121" s="71">
        <v>6</v>
      </c>
      <c r="M121" s="71">
        <v>2</v>
      </c>
    </row>
    <row r="122" spans="11:15" x14ac:dyDescent="0.25">
      <c r="K122" s="71">
        <v>4</v>
      </c>
      <c r="L122" s="71">
        <v>6</v>
      </c>
      <c r="M122" s="71">
        <v>2</v>
      </c>
    </row>
    <row r="123" spans="11:15" x14ac:dyDescent="0.25">
      <c r="K123" s="71">
        <v>4</v>
      </c>
      <c r="L123" s="71">
        <v>6</v>
      </c>
      <c r="M123" s="71">
        <v>2</v>
      </c>
    </row>
    <row r="124" spans="11:15" x14ac:dyDescent="0.25">
      <c r="K124" s="71">
        <v>4</v>
      </c>
      <c r="L124" s="71">
        <v>6</v>
      </c>
      <c r="M124" s="71">
        <v>2</v>
      </c>
    </row>
    <row r="125" spans="11:15" x14ac:dyDescent="0.25">
      <c r="K125" s="71">
        <v>4</v>
      </c>
      <c r="L125" s="71">
        <v>6</v>
      </c>
      <c r="M125" s="71">
        <v>2</v>
      </c>
      <c r="O125" s="17"/>
    </row>
    <row r="126" spans="11:15" x14ac:dyDescent="0.25">
      <c r="K126" s="71">
        <v>4</v>
      </c>
      <c r="L126" s="71">
        <v>6</v>
      </c>
      <c r="M126" s="71">
        <v>2</v>
      </c>
      <c r="O126" s="17"/>
    </row>
    <row r="127" spans="11:15" x14ac:dyDescent="0.25">
      <c r="K127" s="71">
        <v>4</v>
      </c>
      <c r="L127" s="71">
        <v>6</v>
      </c>
      <c r="M127" s="71">
        <v>2</v>
      </c>
      <c r="O127" s="17"/>
    </row>
    <row r="128" spans="11:15" x14ac:dyDescent="0.25">
      <c r="K128" s="71">
        <v>4</v>
      </c>
      <c r="L128" s="71">
        <v>6</v>
      </c>
      <c r="M128" s="71">
        <v>2</v>
      </c>
      <c r="O128" s="17"/>
    </row>
    <row r="129" spans="11:15" x14ac:dyDescent="0.25">
      <c r="K129" s="71">
        <v>4</v>
      </c>
      <c r="L129" s="71">
        <v>6</v>
      </c>
      <c r="M129" s="71">
        <v>2</v>
      </c>
      <c r="O129" s="17"/>
    </row>
    <row r="130" spans="11:15" x14ac:dyDescent="0.25">
      <c r="K130" s="71">
        <v>4</v>
      </c>
      <c r="L130" s="71">
        <v>6</v>
      </c>
      <c r="M130" s="71">
        <v>2</v>
      </c>
    </row>
    <row r="131" spans="11:15" x14ac:dyDescent="0.25">
      <c r="K131" s="71">
        <v>4</v>
      </c>
      <c r="L131" s="71">
        <v>6</v>
      </c>
      <c r="M131" s="71">
        <v>2</v>
      </c>
    </row>
    <row r="132" spans="11:15" x14ac:dyDescent="0.25">
      <c r="K132" s="71">
        <v>4</v>
      </c>
      <c r="L132" s="71">
        <v>6</v>
      </c>
      <c r="M132" s="71">
        <v>2</v>
      </c>
    </row>
    <row r="133" spans="11:15" x14ac:dyDescent="0.25">
      <c r="K133" s="71">
        <v>4</v>
      </c>
      <c r="L133" s="71">
        <v>6</v>
      </c>
      <c r="M133" s="71">
        <v>2</v>
      </c>
    </row>
    <row r="134" spans="11:15" x14ac:dyDescent="0.25">
      <c r="K134" s="71">
        <v>4</v>
      </c>
      <c r="L134" s="71">
        <v>6</v>
      </c>
      <c r="M134" s="71">
        <v>2</v>
      </c>
    </row>
    <row r="135" spans="11:15" x14ac:dyDescent="0.25">
      <c r="K135" s="71">
        <v>4</v>
      </c>
      <c r="L135" s="71">
        <v>6</v>
      </c>
      <c r="M135" s="71">
        <v>1</v>
      </c>
    </row>
    <row r="136" spans="11:15" x14ac:dyDescent="0.25">
      <c r="K136" s="71">
        <v>4</v>
      </c>
      <c r="L136" s="71">
        <v>6</v>
      </c>
      <c r="M136" s="71">
        <v>2</v>
      </c>
    </row>
    <row r="137" spans="11:15" x14ac:dyDescent="0.25">
      <c r="K137" s="71">
        <v>4</v>
      </c>
      <c r="L137" s="71">
        <v>6</v>
      </c>
      <c r="M137" s="71">
        <v>2</v>
      </c>
    </row>
    <row r="138" spans="11:15" x14ac:dyDescent="0.25">
      <c r="K138" s="71">
        <v>4</v>
      </c>
      <c r="L138" s="71">
        <v>6</v>
      </c>
      <c r="M138" s="71">
        <v>2</v>
      </c>
    </row>
    <row r="139" spans="11:15" x14ac:dyDescent="0.25">
      <c r="K139" s="71">
        <v>4</v>
      </c>
      <c r="L139" s="71">
        <v>6</v>
      </c>
      <c r="M139" s="71">
        <v>2</v>
      </c>
    </row>
    <row r="140" spans="11:15" x14ac:dyDescent="0.25">
      <c r="K140" s="71">
        <v>4</v>
      </c>
      <c r="L140" s="71">
        <v>6</v>
      </c>
      <c r="M140" s="71">
        <v>2</v>
      </c>
    </row>
    <row r="141" spans="11:15" x14ac:dyDescent="0.25">
      <c r="K141" s="71">
        <v>4</v>
      </c>
      <c r="L141" s="71">
        <v>6</v>
      </c>
      <c r="M141" s="71">
        <v>2</v>
      </c>
    </row>
    <row r="142" spans="11:15" ht="15" customHeight="1" x14ac:dyDescent="0.25">
      <c r="K142" s="71">
        <v>4</v>
      </c>
      <c r="L142" s="71">
        <v>6</v>
      </c>
      <c r="M142" s="71">
        <v>2</v>
      </c>
    </row>
    <row r="143" spans="11:15" ht="15" customHeight="1" x14ac:dyDescent="0.25">
      <c r="K143" s="71">
        <v>4</v>
      </c>
      <c r="L143" s="71">
        <v>6</v>
      </c>
      <c r="M143" s="71">
        <v>2</v>
      </c>
    </row>
    <row r="144" spans="11:15" x14ac:dyDescent="0.25">
      <c r="K144" s="71">
        <v>4</v>
      </c>
      <c r="L144" s="71">
        <v>6</v>
      </c>
      <c r="M144" s="71">
        <v>2</v>
      </c>
    </row>
    <row r="145" spans="11:13" x14ac:dyDescent="0.25">
      <c r="K145" s="71">
        <v>4</v>
      </c>
      <c r="L145" s="71">
        <v>6</v>
      </c>
      <c r="M145" s="71">
        <v>1</v>
      </c>
    </row>
    <row r="146" spans="11:13" x14ac:dyDescent="0.25">
      <c r="K146" s="71">
        <v>4</v>
      </c>
      <c r="L146" s="71">
        <v>6</v>
      </c>
      <c r="M146" s="71">
        <v>2</v>
      </c>
    </row>
    <row r="147" spans="11:13" x14ac:dyDescent="0.25">
      <c r="K147" s="71">
        <v>4</v>
      </c>
      <c r="L147" s="71">
        <v>6</v>
      </c>
      <c r="M147" s="71">
        <v>2</v>
      </c>
    </row>
    <row r="148" spans="11:13" x14ac:dyDescent="0.25">
      <c r="K148" s="71">
        <v>4</v>
      </c>
      <c r="L148" s="71">
        <v>6</v>
      </c>
      <c r="M148" s="71">
        <v>2</v>
      </c>
    </row>
    <row r="149" spans="11:13" x14ac:dyDescent="0.25">
      <c r="K149" s="71">
        <v>4</v>
      </c>
      <c r="L149" s="71">
        <v>6</v>
      </c>
      <c r="M149" s="71">
        <v>1</v>
      </c>
    </row>
    <row r="150" spans="11:13" x14ac:dyDescent="0.25">
      <c r="K150" s="71">
        <v>4</v>
      </c>
      <c r="L150" s="71">
        <v>6</v>
      </c>
      <c r="M150" s="71">
        <v>2</v>
      </c>
    </row>
    <row r="151" spans="11:13" x14ac:dyDescent="0.25">
      <c r="K151" s="71">
        <v>4</v>
      </c>
      <c r="L151" s="71">
        <v>6</v>
      </c>
      <c r="M151" s="71">
        <v>2</v>
      </c>
    </row>
    <row r="152" spans="11:13" x14ac:dyDescent="0.25">
      <c r="K152" s="71">
        <v>4</v>
      </c>
      <c r="L152" s="71">
        <v>6</v>
      </c>
      <c r="M152" s="71">
        <v>2</v>
      </c>
    </row>
    <row r="153" spans="11:13" x14ac:dyDescent="0.25">
      <c r="K153" s="71">
        <v>4</v>
      </c>
      <c r="L153" s="71">
        <v>6</v>
      </c>
      <c r="M153" s="71">
        <v>2</v>
      </c>
    </row>
    <row r="154" spans="11:13" x14ac:dyDescent="0.25">
      <c r="K154" s="71">
        <v>4</v>
      </c>
      <c r="L154" s="71">
        <v>6</v>
      </c>
      <c r="M154" s="71">
        <v>2</v>
      </c>
    </row>
    <row r="155" spans="11:13" x14ac:dyDescent="0.25">
      <c r="K155" s="71">
        <v>4</v>
      </c>
      <c r="L155" s="71">
        <v>6</v>
      </c>
      <c r="M155" s="71">
        <v>2</v>
      </c>
    </row>
    <row r="156" spans="11:13" x14ac:dyDescent="0.25">
      <c r="K156" s="71">
        <v>4</v>
      </c>
      <c r="L156" s="71">
        <v>6</v>
      </c>
      <c r="M156" s="71">
        <v>2</v>
      </c>
    </row>
    <row r="157" spans="11:13" x14ac:dyDescent="0.25">
      <c r="K157" s="71">
        <v>4</v>
      </c>
      <c r="L157" s="71">
        <v>6</v>
      </c>
      <c r="M157" s="71">
        <v>2</v>
      </c>
    </row>
    <row r="158" spans="11:13" x14ac:dyDescent="0.25">
      <c r="K158" s="71">
        <v>4</v>
      </c>
      <c r="L158" s="71">
        <v>6</v>
      </c>
      <c r="M158" s="71">
        <v>1</v>
      </c>
    </row>
    <row r="159" spans="11:13" x14ac:dyDescent="0.25">
      <c r="K159" s="71">
        <v>4</v>
      </c>
      <c r="L159" s="71">
        <v>6</v>
      </c>
      <c r="M159" s="71">
        <v>2</v>
      </c>
    </row>
    <row r="160" spans="11:13" x14ac:dyDescent="0.25">
      <c r="K160" s="71">
        <v>4</v>
      </c>
      <c r="L160" s="71">
        <v>6</v>
      </c>
      <c r="M160" s="71">
        <v>2</v>
      </c>
    </row>
    <row r="161" spans="11:13" x14ac:dyDescent="0.25">
      <c r="K161" s="71">
        <v>4</v>
      </c>
      <c r="L161" s="71">
        <v>6</v>
      </c>
      <c r="M161" s="71">
        <v>2</v>
      </c>
    </row>
    <row r="162" spans="11:13" x14ac:dyDescent="0.25">
      <c r="K162" s="71">
        <v>4</v>
      </c>
      <c r="L162" s="71">
        <v>6</v>
      </c>
      <c r="M162" s="71">
        <v>2</v>
      </c>
    </row>
    <row r="163" spans="11:13" x14ac:dyDescent="0.25">
      <c r="K163" s="71">
        <v>4</v>
      </c>
      <c r="L163" s="71">
        <v>6</v>
      </c>
      <c r="M163" s="71">
        <v>2</v>
      </c>
    </row>
    <row r="164" spans="11:13" x14ac:dyDescent="0.25">
      <c r="K164" s="71">
        <v>4</v>
      </c>
      <c r="L164" s="71">
        <v>6</v>
      </c>
      <c r="M164" s="71">
        <v>2</v>
      </c>
    </row>
    <row r="165" spans="11:13" x14ac:dyDescent="0.25">
      <c r="K165" s="71">
        <v>4</v>
      </c>
      <c r="L165" s="71">
        <v>6</v>
      </c>
      <c r="M165" s="71">
        <v>2</v>
      </c>
    </row>
    <row r="166" spans="11:13" x14ac:dyDescent="0.25">
      <c r="K166" s="71">
        <v>4</v>
      </c>
      <c r="L166" s="71">
        <v>6</v>
      </c>
      <c r="M166" s="71">
        <v>2</v>
      </c>
    </row>
    <row r="167" spans="11:13" x14ac:dyDescent="0.25">
      <c r="K167" s="71">
        <v>4</v>
      </c>
      <c r="L167" s="71">
        <v>6</v>
      </c>
      <c r="M167" s="71">
        <v>2</v>
      </c>
    </row>
    <row r="168" spans="11:13" x14ac:dyDescent="0.25">
      <c r="K168" s="71">
        <v>4</v>
      </c>
      <c r="L168" s="71">
        <v>6</v>
      </c>
      <c r="M168" s="71">
        <v>2</v>
      </c>
    </row>
    <row r="169" spans="11:13" x14ac:dyDescent="0.25">
      <c r="K169" s="71">
        <v>4</v>
      </c>
      <c r="L169" s="71">
        <v>6</v>
      </c>
      <c r="M169" s="71">
        <v>2</v>
      </c>
    </row>
    <row r="170" spans="11:13" x14ac:dyDescent="0.25">
      <c r="K170" s="71">
        <v>4</v>
      </c>
      <c r="L170" s="71">
        <v>6</v>
      </c>
      <c r="M170" s="71">
        <v>2</v>
      </c>
    </row>
    <row r="171" spans="11:13" x14ac:dyDescent="0.25">
      <c r="K171" s="71">
        <v>4</v>
      </c>
      <c r="L171" s="71">
        <v>6</v>
      </c>
      <c r="M171" s="71">
        <v>2</v>
      </c>
    </row>
    <row r="172" spans="11:13" x14ac:dyDescent="0.25">
      <c r="K172" s="71">
        <v>4</v>
      </c>
      <c r="L172" s="71">
        <v>6</v>
      </c>
      <c r="M172" s="71">
        <v>2</v>
      </c>
    </row>
    <row r="173" spans="11:13" x14ac:dyDescent="0.25">
      <c r="K173" s="71">
        <v>4</v>
      </c>
      <c r="L173" s="71">
        <v>6</v>
      </c>
      <c r="M173" s="71">
        <v>2</v>
      </c>
    </row>
    <row r="174" spans="11:13" x14ac:dyDescent="0.25">
      <c r="K174" s="71">
        <v>4</v>
      </c>
      <c r="L174" s="71">
        <v>6</v>
      </c>
      <c r="M174" s="71">
        <v>2</v>
      </c>
    </row>
    <row r="175" spans="11:13" x14ac:dyDescent="0.25">
      <c r="K175" s="71">
        <v>4</v>
      </c>
      <c r="L175" s="71">
        <v>6</v>
      </c>
      <c r="M175" s="71">
        <v>2</v>
      </c>
    </row>
    <row r="176" spans="11:13" x14ac:dyDescent="0.25">
      <c r="K176" s="71">
        <v>4</v>
      </c>
      <c r="L176" s="71">
        <v>6</v>
      </c>
      <c r="M176" s="71">
        <v>2</v>
      </c>
    </row>
    <row r="177" spans="11:13" x14ac:dyDescent="0.25">
      <c r="K177" s="71">
        <v>4</v>
      </c>
      <c r="L177" s="71">
        <v>6</v>
      </c>
      <c r="M177" s="71">
        <v>2</v>
      </c>
    </row>
    <row r="178" spans="11:13" x14ac:dyDescent="0.25">
      <c r="K178" s="71">
        <v>4</v>
      </c>
      <c r="L178" s="71">
        <v>6</v>
      </c>
      <c r="M178" s="71">
        <v>2</v>
      </c>
    </row>
    <row r="179" spans="11:13" x14ac:dyDescent="0.25">
      <c r="K179" s="71">
        <v>4</v>
      </c>
      <c r="L179" s="71">
        <v>6</v>
      </c>
      <c r="M179" s="71">
        <v>1</v>
      </c>
    </row>
    <row r="180" spans="11:13" x14ac:dyDescent="0.25">
      <c r="K180" s="71">
        <v>4</v>
      </c>
      <c r="L180" s="71">
        <v>6</v>
      </c>
      <c r="M180" s="71">
        <v>2</v>
      </c>
    </row>
    <row r="181" spans="11:13" x14ac:dyDescent="0.25">
      <c r="K181" s="71">
        <v>4</v>
      </c>
      <c r="L181" s="71">
        <v>6</v>
      </c>
      <c r="M181" s="71">
        <v>2</v>
      </c>
    </row>
    <row r="182" spans="11:13" x14ac:dyDescent="0.25">
      <c r="K182" s="71">
        <v>4</v>
      </c>
      <c r="L182" s="71">
        <v>6</v>
      </c>
      <c r="M182" s="71">
        <v>2</v>
      </c>
    </row>
    <row r="183" spans="11:13" x14ac:dyDescent="0.25">
      <c r="K183" s="71">
        <v>4</v>
      </c>
      <c r="L183" s="71">
        <v>6</v>
      </c>
      <c r="M183" s="71">
        <v>2</v>
      </c>
    </row>
    <row r="184" spans="11:13" x14ac:dyDescent="0.25">
      <c r="K184" s="71">
        <v>4</v>
      </c>
      <c r="L184" s="71">
        <v>6</v>
      </c>
      <c r="M184" s="71">
        <v>2</v>
      </c>
    </row>
    <row r="185" spans="11:13" x14ac:dyDescent="0.25">
      <c r="K185" s="71">
        <v>4</v>
      </c>
      <c r="L185" s="71">
        <v>6</v>
      </c>
      <c r="M185" s="71">
        <v>2</v>
      </c>
    </row>
    <row r="186" spans="11:13" x14ac:dyDescent="0.25">
      <c r="K186" s="71">
        <v>4</v>
      </c>
      <c r="L186" s="71">
        <v>6</v>
      </c>
      <c r="M186" s="71">
        <v>2</v>
      </c>
    </row>
    <row r="187" spans="11:13" x14ac:dyDescent="0.25">
      <c r="K187" s="71">
        <v>4</v>
      </c>
      <c r="L187" s="71">
        <v>6</v>
      </c>
      <c r="M187" s="71">
        <v>2</v>
      </c>
    </row>
    <row r="188" spans="11:13" x14ac:dyDescent="0.25">
      <c r="K188" s="71">
        <v>4</v>
      </c>
      <c r="L188" s="71">
        <v>6</v>
      </c>
      <c r="M188" s="71">
        <v>2</v>
      </c>
    </row>
    <row r="189" spans="11:13" x14ac:dyDescent="0.25">
      <c r="K189" s="71">
        <v>4</v>
      </c>
      <c r="L189" s="71">
        <v>6</v>
      </c>
      <c r="M189" s="71">
        <v>2</v>
      </c>
    </row>
    <row r="190" spans="11:13" x14ac:dyDescent="0.25">
      <c r="K190" s="71">
        <v>4</v>
      </c>
      <c r="L190" s="71">
        <v>6</v>
      </c>
      <c r="M190" s="71">
        <v>2</v>
      </c>
    </row>
    <row r="191" spans="11:13" x14ac:dyDescent="0.25">
      <c r="K191" s="71">
        <v>4</v>
      </c>
      <c r="L191" s="71">
        <v>6</v>
      </c>
      <c r="M191" s="71">
        <v>2</v>
      </c>
    </row>
    <row r="192" spans="11:13" x14ac:dyDescent="0.25">
      <c r="K192" s="71">
        <v>4</v>
      </c>
      <c r="L192" s="71">
        <v>6</v>
      </c>
      <c r="M192" s="71">
        <v>2</v>
      </c>
    </row>
    <row r="193" spans="11:13" x14ac:dyDescent="0.25">
      <c r="K193" s="71">
        <v>4</v>
      </c>
      <c r="L193" s="71">
        <v>6</v>
      </c>
      <c r="M193" s="71">
        <v>2</v>
      </c>
    </row>
    <row r="194" spans="11:13" x14ac:dyDescent="0.25">
      <c r="K194" s="71">
        <v>4</v>
      </c>
      <c r="L194" s="71">
        <v>6</v>
      </c>
      <c r="M194" s="71">
        <v>2</v>
      </c>
    </row>
    <row r="195" spans="11:13" x14ac:dyDescent="0.25">
      <c r="K195" s="71">
        <v>4</v>
      </c>
      <c r="L195" s="71">
        <v>6</v>
      </c>
      <c r="M195" s="71">
        <v>2</v>
      </c>
    </row>
    <row r="196" spans="11:13" x14ac:dyDescent="0.25">
      <c r="K196" s="71">
        <v>4</v>
      </c>
      <c r="L196" s="71">
        <v>6</v>
      </c>
      <c r="M196" s="71">
        <v>1</v>
      </c>
    </row>
    <row r="197" spans="11:13" x14ac:dyDescent="0.25">
      <c r="K197" s="71">
        <v>4</v>
      </c>
      <c r="L197" s="71">
        <v>6</v>
      </c>
      <c r="M197" s="71">
        <v>1</v>
      </c>
    </row>
    <row r="198" spans="11:13" x14ac:dyDescent="0.25">
      <c r="K198" s="71">
        <v>4</v>
      </c>
      <c r="L198" s="71">
        <v>6</v>
      </c>
      <c r="M198" s="71">
        <v>2</v>
      </c>
    </row>
    <row r="199" spans="11:13" x14ac:dyDescent="0.25">
      <c r="K199" s="71">
        <v>4</v>
      </c>
      <c r="L199" s="71">
        <v>6</v>
      </c>
      <c r="M199" s="71">
        <v>2</v>
      </c>
    </row>
    <row r="200" spans="11:13" x14ac:dyDescent="0.25">
      <c r="K200" s="71">
        <v>4</v>
      </c>
      <c r="L200" s="71">
        <v>6</v>
      </c>
      <c r="M200" s="71">
        <v>2</v>
      </c>
    </row>
    <row r="201" spans="11:13" x14ac:dyDescent="0.25">
      <c r="K201" s="71">
        <v>4</v>
      </c>
      <c r="L201" s="71">
        <v>6</v>
      </c>
      <c r="M201" s="71">
        <v>2</v>
      </c>
    </row>
    <row r="202" spans="11:13" x14ac:dyDescent="0.25">
      <c r="K202" s="71">
        <v>4</v>
      </c>
      <c r="L202" s="71">
        <v>6</v>
      </c>
      <c r="M202" s="71">
        <v>2</v>
      </c>
    </row>
    <row r="203" spans="11:13" x14ac:dyDescent="0.25">
      <c r="K203" s="71">
        <v>4</v>
      </c>
      <c r="L203" s="71">
        <v>6</v>
      </c>
      <c r="M203" s="71">
        <v>2</v>
      </c>
    </row>
    <row r="204" spans="11:13" x14ac:dyDescent="0.25">
      <c r="K204" s="71">
        <v>4</v>
      </c>
      <c r="L204" s="71">
        <v>6</v>
      </c>
      <c r="M204" s="71">
        <v>2</v>
      </c>
    </row>
    <row r="205" spans="11:13" x14ac:dyDescent="0.25">
      <c r="K205" s="71">
        <v>4</v>
      </c>
      <c r="L205" s="71">
        <v>6</v>
      </c>
      <c r="M205" s="71">
        <v>2</v>
      </c>
    </row>
    <row r="206" spans="11:13" x14ac:dyDescent="0.25">
      <c r="K206" s="71">
        <v>4</v>
      </c>
      <c r="L206" s="71">
        <v>6</v>
      </c>
      <c r="M206" s="71">
        <v>1</v>
      </c>
    </row>
    <row r="207" spans="11:13" x14ac:dyDescent="0.25">
      <c r="K207" s="71">
        <v>4</v>
      </c>
      <c r="L207" s="71">
        <v>6</v>
      </c>
      <c r="M207" s="71">
        <v>2</v>
      </c>
    </row>
    <row r="208" spans="11:13" x14ac:dyDescent="0.25">
      <c r="K208" s="71">
        <v>4</v>
      </c>
      <c r="L208" s="71">
        <v>6</v>
      </c>
      <c r="M208" s="71">
        <v>2</v>
      </c>
    </row>
    <row r="209" spans="11:13" x14ac:dyDescent="0.25">
      <c r="K209" s="71">
        <v>4</v>
      </c>
      <c r="L209" s="71">
        <v>6</v>
      </c>
      <c r="M209" s="71">
        <v>2</v>
      </c>
    </row>
    <row r="210" spans="11:13" x14ac:dyDescent="0.25">
      <c r="K210" s="71">
        <v>4</v>
      </c>
      <c r="L210" s="71">
        <v>6</v>
      </c>
      <c r="M210" s="71">
        <v>2</v>
      </c>
    </row>
    <row r="211" spans="11:13" x14ac:dyDescent="0.25">
      <c r="K211" s="71">
        <v>4</v>
      </c>
      <c r="L211" s="71">
        <v>6</v>
      </c>
      <c r="M211" s="71">
        <v>2</v>
      </c>
    </row>
    <row r="212" spans="11:13" x14ac:dyDescent="0.25">
      <c r="K212" s="71">
        <v>4</v>
      </c>
      <c r="L212" s="71">
        <v>6</v>
      </c>
      <c r="M212" s="71">
        <v>2</v>
      </c>
    </row>
    <row r="213" spans="11:13" x14ac:dyDescent="0.25">
      <c r="K213" s="71">
        <v>4</v>
      </c>
      <c r="L213" s="71">
        <v>6</v>
      </c>
      <c r="M213" s="71">
        <v>2</v>
      </c>
    </row>
    <row r="214" spans="11:13" x14ac:dyDescent="0.25">
      <c r="K214" s="71">
        <v>4</v>
      </c>
      <c r="L214" s="71">
        <v>6</v>
      </c>
      <c r="M214" s="71">
        <v>2</v>
      </c>
    </row>
    <row r="215" spans="11:13" x14ac:dyDescent="0.25">
      <c r="K215" s="71">
        <v>4</v>
      </c>
      <c r="L215" s="71">
        <v>6</v>
      </c>
      <c r="M215" s="71">
        <v>2</v>
      </c>
    </row>
    <row r="216" spans="11:13" x14ac:dyDescent="0.25">
      <c r="K216" s="71">
        <v>4</v>
      </c>
      <c r="L216" s="71">
        <v>6</v>
      </c>
      <c r="M216" s="71">
        <v>2</v>
      </c>
    </row>
    <row r="217" spans="11:13" x14ac:dyDescent="0.25">
      <c r="K217" s="71">
        <v>4</v>
      </c>
      <c r="L217" s="71">
        <v>6</v>
      </c>
      <c r="M217" s="71">
        <v>2</v>
      </c>
    </row>
    <row r="218" spans="11:13" x14ac:dyDescent="0.25">
      <c r="K218" s="71">
        <v>4</v>
      </c>
      <c r="L218" s="71">
        <v>6</v>
      </c>
      <c r="M218" s="71">
        <v>2</v>
      </c>
    </row>
    <row r="219" spans="11:13" x14ac:dyDescent="0.25">
      <c r="K219" s="71">
        <v>4</v>
      </c>
      <c r="L219" s="71">
        <v>6</v>
      </c>
      <c r="M219" s="71">
        <v>2</v>
      </c>
    </row>
    <row r="220" spans="11:13" x14ac:dyDescent="0.25">
      <c r="K220" s="71">
        <v>4</v>
      </c>
      <c r="L220" s="71">
        <v>6</v>
      </c>
      <c r="M220" s="71">
        <v>2</v>
      </c>
    </row>
    <row r="221" spans="11:13" x14ac:dyDescent="0.25">
      <c r="K221" s="71">
        <v>4</v>
      </c>
      <c r="L221" s="71">
        <v>6</v>
      </c>
      <c r="M221" s="71">
        <v>2</v>
      </c>
    </row>
    <row r="222" spans="11:13" x14ac:dyDescent="0.25">
      <c r="K222" s="71">
        <v>4</v>
      </c>
      <c r="L222" s="71">
        <v>6</v>
      </c>
      <c r="M222" s="71">
        <v>2</v>
      </c>
    </row>
    <row r="223" spans="11:13" x14ac:dyDescent="0.25">
      <c r="K223" s="71">
        <v>4</v>
      </c>
      <c r="L223" s="71">
        <v>6</v>
      </c>
      <c r="M223" s="71">
        <v>2</v>
      </c>
    </row>
    <row r="224" spans="11:13" x14ac:dyDescent="0.25">
      <c r="K224" s="71">
        <v>4</v>
      </c>
      <c r="L224" s="71">
        <v>6</v>
      </c>
      <c r="M224" s="71">
        <v>2</v>
      </c>
    </row>
    <row r="225" spans="11:13" x14ac:dyDescent="0.25">
      <c r="K225" s="71">
        <v>4</v>
      </c>
      <c r="L225" s="71">
        <v>6</v>
      </c>
      <c r="M225" s="71">
        <v>1</v>
      </c>
    </row>
    <row r="226" spans="11:13" x14ac:dyDescent="0.25">
      <c r="K226" s="71">
        <v>4</v>
      </c>
      <c r="L226" s="71">
        <v>6</v>
      </c>
      <c r="M226" s="71">
        <v>2</v>
      </c>
    </row>
    <row r="227" spans="11:13" x14ac:dyDescent="0.25">
      <c r="K227" s="71">
        <v>4</v>
      </c>
      <c r="L227" s="71">
        <v>6</v>
      </c>
      <c r="M227" s="71">
        <v>2</v>
      </c>
    </row>
    <row r="228" spans="11:13" x14ac:dyDescent="0.25">
      <c r="K228" s="71">
        <v>4</v>
      </c>
      <c r="L228" s="71">
        <v>6</v>
      </c>
      <c r="M228" s="71">
        <v>2</v>
      </c>
    </row>
    <row r="229" spans="11:13" x14ac:dyDescent="0.25">
      <c r="K229" s="71">
        <v>4</v>
      </c>
      <c r="L229" s="71">
        <v>6</v>
      </c>
      <c r="M229" s="71">
        <v>2</v>
      </c>
    </row>
    <row r="230" spans="11:13" x14ac:dyDescent="0.25">
      <c r="K230" s="71">
        <v>4</v>
      </c>
      <c r="L230" s="71">
        <v>6</v>
      </c>
      <c r="M230" s="71">
        <v>2</v>
      </c>
    </row>
    <row r="231" spans="11:13" x14ac:dyDescent="0.25">
      <c r="K231" s="71">
        <v>4</v>
      </c>
      <c r="L231" s="71">
        <v>6</v>
      </c>
      <c r="M231" s="71">
        <v>2</v>
      </c>
    </row>
    <row r="232" spans="11:13" x14ac:dyDescent="0.25">
      <c r="K232" s="71">
        <v>4</v>
      </c>
      <c r="L232" s="71">
        <v>6</v>
      </c>
      <c r="M232" s="71">
        <v>2</v>
      </c>
    </row>
    <row r="233" spans="11:13" x14ac:dyDescent="0.25">
      <c r="K233" s="71">
        <v>4</v>
      </c>
      <c r="L233" s="71">
        <v>6</v>
      </c>
      <c r="M233" s="71">
        <v>1</v>
      </c>
    </row>
    <row r="234" spans="11:13" x14ac:dyDescent="0.25">
      <c r="K234" s="71">
        <v>4</v>
      </c>
      <c r="L234" s="71">
        <v>6</v>
      </c>
      <c r="M234" s="71">
        <v>2</v>
      </c>
    </row>
    <row r="235" spans="11:13" x14ac:dyDescent="0.25">
      <c r="K235" s="71">
        <v>4</v>
      </c>
      <c r="L235" s="71">
        <v>6</v>
      </c>
      <c r="M235" s="71">
        <v>2</v>
      </c>
    </row>
    <row r="236" spans="11:13" x14ac:dyDescent="0.25">
      <c r="K236" s="71">
        <v>4</v>
      </c>
      <c r="L236" s="71">
        <v>6</v>
      </c>
      <c r="M236" s="71">
        <v>2</v>
      </c>
    </row>
    <row r="237" spans="11:13" x14ac:dyDescent="0.25">
      <c r="K237" s="71">
        <v>4</v>
      </c>
      <c r="L237" s="71">
        <v>6</v>
      </c>
      <c r="M237" s="71">
        <v>2</v>
      </c>
    </row>
    <row r="238" spans="11:13" x14ac:dyDescent="0.25">
      <c r="K238" s="71">
        <v>4</v>
      </c>
      <c r="L238" s="71">
        <v>6</v>
      </c>
      <c r="M238" s="71">
        <v>2</v>
      </c>
    </row>
    <row r="239" spans="11:13" x14ac:dyDescent="0.25">
      <c r="K239" s="71">
        <v>4</v>
      </c>
      <c r="L239" s="71">
        <v>6</v>
      </c>
      <c r="M239" s="71">
        <v>2</v>
      </c>
    </row>
    <row r="240" spans="11:13" x14ac:dyDescent="0.25">
      <c r="K240" s="71">
        <v>4</v>
      </c>
      <c r="L240" s="71">
        <v>6</v>
      </c>
      <c r="M240" s="71">
        <v>2</v>
      </c>
    </row>
    <row r="241" spans="11:13" x14ac:dyDescent="0.25">
      <c r="K241" s="71">
        <v>4</v>
      </c>
      <c r="L241" s="71">
        <v>6</v>
      </c>
      <c r="M241" s="71">
        <v>2</v>
      </c>
    </row>
    <row r="242" spans="11:13" x14ac:dyDescent="0.25">
      <c r="K242" s="71">
        <v>4</v>
      </c>
      <c r="L242" s="71">
        <v>6</v>
      </c>
      <c r="M242" s="71">
        <v>2</v>
      </c>
    </row>
    <row r="243" spans="11:13" x14ac:dyDescent="0.25">
      <c r="K243" s="71">
        <v>4</v>
      </c>
      <c r="L243" s="71">
        <v>6</v>
      </c>
      <c r="M243" s="71">
        <v>2</v>
      </c>
    </row>
    <row r="244" spans="11:13" x14ac:dyDescent="0.25">
      <c r="K244" s="71">
        <v>4</v>
      </c>
      <c r="L244" s="71">
        <v>6</v>
      </c>
      <c r="M244" s="71">
        <v>2</v>
      </c>
    </row>
    <row r="245" spans="11:13" x14ac:dyDescent="0.25">
      <c r="K245" s="71">
        <v>4</v>
      </c>
      <c r="L245" s="71">
        <v>6</v>
      </c>
      <c r="M245" s="71">
        <v>2</v>
      </c>
    </row>
    <row r="246" spans="11:13" x14ac:dyDescent="0.25">
      <c r="K246" s="71">
        <v>4</v>
      </c>
      <c r="L246" s="71">
        <v>6</v>
      </c>
      <c r="M246" s="71">
        <v>2</v>
      </c>
    </row>
    <row r="247" spans="11:13" x14ac:dyDescent="0.25">
      <c r="K247" s="71">
        <v>4</v>
      </c>
      <c r="L247" s="71">
        <v>6</v>
      </c>
      <c r="M247" s="71">
        <v>2</v>
      </c>
    </row>
    <row r="248" spans="11:13" x14ac:dyDescent="0.25">
      <c r="K248" s="71">
        <v>4</v>
      </c>
      <c r="L248" s="71">
        <v>6</v>
      </c>
      <c r="M248" s="71">
        <v>2</v>
      </c>
    </row>
    <row r="249" spans="11:13" x14ac:dyDescent="0.25">
      <c r="K249" s="71">
        <v>4</v>
      </c>
      <c r="L249" s="71">
        <v>6</v>
      </c>
      <c r="M249" s="71">
        <v>2</v>
      </c>
    </row>
    <row r="250" spans="11:13" x14ac:dyDescent="0.25">
      <c r="K250" s="71">
        <v>4</v>
      </c>
      <c r="L250" s="71">
        <v>6</v>
      </c>
      <c r="M250" s="71">
        <v>2</v>
      </c>
    </row>
    <row r="251" spans="11:13" x14ac:dyDescent="0.25">
      <c r="K251" s="71">
        <v>4</v>
      </c>
      <c r="L251" s="71">
        <v>6</v>
      </c>
      <c r="M251" s="71">
        <v>2</v>
      </c>
    </row>
    <row r="252" spans="11:13" x14ac:dyDescent="0.25">
      <c r="K252" s="71">
        <v>4</v>
      </c>
      <c r="L252" s="71">
        <v>6</v>
      </c>
      <c r="M252" s="71">
        <v>2</v>
      </c>
    </row>
    <row r="253" spans="11:13" x14ac:dyDescent="0.25">
      <c r="K253" s="71">
        <v>4</v>
      </c>
      <c r="L253" s="71">
        <v>6</v>
      </c>
      <c r="M253" s="71">
        <v>1</v>
      </c>
    </row>
    <row r="254" spans="11:13" x14ac:dyDescent="0.25">
      <c r="K254" s="71">
        <v>4</v>
      </c>
      <c r="L254" s="71">
        <v>6</v>
      </c>
      <c r="M254" s="71">
        <v>2</v>
      </c>
    </row>
    <row r="255" spans="11:13" x14ac:dyDescent="0.25">
      <c r="K255" s="71">
        <v>4</v>
      </c>
      <c r="L255" s="71">
        <v>6</v>
      </c>
      <c r="M255" s="71">
        <v>2</v>
      </c>
    </row>
    <row r="256" spans="11:13" x14ac:dyDescent="0.25">
      <c r="K256" s="71">
        <v>4</v>
      </c>
      <c r="L256" s="71">
        <v>6</v>
      </c>
      <c r="M256" s="71">
        <v>2</v>
      </c>
    </row>
    <row r="257" spans="11:13" x14ac:dyDescent="0.25">
      <c r="K257" s="71">
        <v>4</v>
      </c>
      <c r="L257" s="71">
        <v>6</v>
      </c>
      <c r="M257" s="71">
        <v>2</v>
      </c>
    </row>
    <row r="258" spans="11:13" x14ac:dyDescent="0.25">
      <c r="K258" s="71">
        <v>4</v>
      </c>
      <c r="L258" s="71">
        <v>6</v>
      </c>
      <c r="M258" s="71">
        <v>2</v>
      </c>
    </row>
    <row r="259" spans="11:13" x14ac:dyDescent="0.25">
      <c r="K259" s="71">
        <v>4</v>
      </c>
      <c r="L259" s="71">
        <v>6</v>
      </c>
      <c r="M259" s="71">
        <v>2</v>
      </c>
    </row>
    <row r="260" spans="11:13" x14ac:dyDescent="0.25">
      <c r="K260" s="71">
        <v>4</v>
      </c>
      <c r="L260" s="71">
        <v>6</v>
      </c>
      <c r="M260" s="71">
        <v>2</v>
      </c>
    </row>
    <row r="261" spans="11:13" x14ac:dyDescent="0.25">
      <c r="K261" s="71">
        <v>4</v>
      </c>
      <c r="L261" s="71">
        <v>6</v>
      </c>
      <c r="M261" s="71">
        <v>2</v>
      </c>
    </row>
    <row r="262" spans="11:13" x14ac:dyDescent="0.25">
      <c r="K262" s="71">
        <v>4</v>
      </c>
      <c r="L262" s="71">
        <v>6</v>
      </c>
      <c r="M262" s="71">
        <v>2</v>
      </c>
    </row>
    <row r="263" spans="11:13" x14ac:dyDescent="0.25">
      <c r="K263" s="71">
        <v>4</v>
      </c>
      <c r="L263" s="71">
        <v>6</v>
      </c>
      <c r="M263" s="71">
        <v>2</v>
      </c>
    </row>
    <row r="264" spans="11:13" x14ac:dyDescent="0.25">
      <c r="K264" s="71">
        <v>4</v>
      </c>
      <c r="L264" s="71">
        <v>6</v>
      </c>
      <c r="M264" s="71">
        <v>2</v>
      </c>
    </row>
    <row r="265" spans="11:13" x14ac:dyDescent="0.25">
      <c r="K265" s="71">
        <v>4</v>
      </c>
      <c r="L265" s="71">
        <v>6</v>
      </c>
      <c r="M265" s="71">
        <v>2</v>
      </c>
    </row>
    <row r="266" spans="11:13" x14ac:dyDescent="0.25">
      <c r="K266" s="71">
        <v>4</v>
      </c>
      <c r="L266" s="71">
        <v>6</v>
      </c>
      <c r="M266" s="71">
        <v>2</v>
      </c>
    </row>
    <row r="267" spans="11:13" x14ac:dyDescent="0.25">
      <c r="K267" s="71">
        <v>4</v>
      </c>
      <c r="L267" s="71">
        <v>6</v>
      </c>
      <c r="M267" s="71">
        <v>2</v>
      </c>
    </row>
    <row r="268" spans="11:13" x14ac:dyDescent="0.25">
      <c r="K268" s="71">
        <v>4</v>
      </c>
      <c r="L268" s="71">
        <v>6</v>
      </c>
      <c r="M268" s="71">
        <v>2</v>
      </c>
    </row>
    <row r="269" spans="11:13" x14ac:dyDescent="0.25">
      <c r="K269" s="71">
        <v>4</v>
      </c>
      <c r="L269" s="71">
        <v>6</v>
      </c>
      <c r="M269" s="71">
        <v>2</v>
      </c>
    </row>
    <row r="270" spans="11:13" x14ac:dyDescent="0.25">
      <c r="K270" s="71">
        <v>4</v>
      </c>
      <c r="L270" s="71">
        <v>6</v>
      </c>
      <c r="M270" s="71">
        <v>2</v>
      </c>
    </row>
    <row r="271" spans="11:13" x14ac:dyDescent="0.25">
      <c r="K271" s="71">
        <v>4</v>
      </c>
      <c r="L271" s="71">
        <v>6</v>
      </c>
      <c r="M271" s="71">
        <v>2</v>
      </c>
    </row>
    <row r="272" spans="11:13" x14ac:dyDescent="0.25">
      <c r="K272" s="71">
        <v>4</v>
      </c>
      <c r="L272" s="71">
        <v>6</v>
      </c>
      <c r="M272" s="71">
        <v>2</v>
      </c>
    </row>
    <row r="273" spans="11:13" x14ac:dyDescent="0.25">
      <c r="K273" s="71">
        <v>4</v>
      </c>
      <c r="L273" s="71">
        <v>6</v>
      </c>
      <c r="M273" s="71">
        <v>2</v>
      </c>
    </row>
    <row r="274" spans="11:13" x14ac:dyDescent="0.25">
      <c r="K274" s="71">
        <v>4</v>
      </c>
      <c r="L274" s="71">
        <v>6</v>
      </c>
      <c r="M274" s="71">
        <v>1</v>
      </c>
    </row>
    <row r="275" spans="11:13" x14ac:dyDescent="0.25">
      <c r="K275" s="71">
        <v>4</v>
      </c>
      <c r="L275" s="71">
        <v>6</v>
      </c>
      <c r="M275" s="71">
        <v>2</v>
      </c>
    </row>
    <row r="276" spans="11:13" x14ac:dyDescent="0.25">
      <c r="K276" s="71">
        <v>4</v>
      </c>
      <c r="L276" s="71">
        <v>6</v>
      </c>
      <c r="M276" s="71">
        <v>2</v>
      </c>
    </row>
    <row r="277" spans="11:13" x14ac:dyDescent="0.25">
      <c r="K277" s="71">
        <v>4</v>
      </c>
      <c r="L277" s="71">
        <v>6</v>
      </c>
      <c r="M277" s="71">
        <v>2</v>
      </c>
    </row>
    <row r="278" spans="11:13" x14ac:dyDescent="0.25">
      <c r="K278" s="71">
        <v>4</v>
      </c>
      <c r="L278" s="71">
        <v>6</v>
      </c>
      <c r="M278" s="71">
        <v>2</v>
      </c>
    </row>
    <row r="279" spans="11:13" x14ac:dyDescent="0.25">
      <c r="K279" s="71">
        <v>4</v>
      </c>
      <c r="L279" s="71">
        <v>6</v>
      </c>
      <c r="M279" s="71">
        <v>2</v>
      </c>
    </row>
    <row r="280" spans="11:13" x14ac:dyDescent="0.25">
      <c r="K280" s="71">
        <v>4</v>
      </c>
      <c r="L280" s="71">
        <v>6</v>
      </c>
      <c r="M280" s="71">
        <v>2</v>
      </c>
    </row>
    <row r="281" spans="11:13" x14ac:dyDescent="0.25">
      <c r="K281" s="71">
        <v>4</v>
      </c>
      <c r="L281" s="71">
        <v>6</v>
      </c>
      <c r="M281" s="71">
        <v>2</v>
      </c>
    </row>
    <row r="282" spans="11:13" x14ac:dyDescent="0.25">
      <c r="K282" s="71">
        <v>4</v>
      </c>
      <c r="L282" s="71">
        <v>6</v>
      </c>
      <c r="M282" s="71">
        <v>2</v>
      </c>
    </row>
    <row r="283" spans="11:13" x14ac:dyDescent="0.25">
      <c r="K283" s="71">
        <v>4</v>
      </c>
      <c r="L283" s="71">
        <v>6</v>
      </c>
      <c r="M283" s="71">
        <v>2</v>
      </c>
    </row>
    <row r="284" spans="11:13" x14ac:dyDescent="0.25">
      <c r="K284" s="71">
        <v>4</v>
      </c>
      <c r="L284" s="71">
        <v>6</v>
      </c>
      <c r="M284" s="71">
        <v>2</v>
      </c>
    </row>
    <row r="285" spans="11:13" x14ac:dyDescent="0.25">
      <c r="K285" s="71">
        <v>4</v>
      </c>
      <c r="L285" s="71">
        <v>6</v>
      </c>
      <c r="M285" s="71">
        <v>2</v>
      </c>
    </row>
    <row r="286" spans="11:13" x14ac:dyDescent="0.25">
      <c r="K286" s="71">
        <v>4</v>
      </c>
      <c r="L286" s="71">
        <v>6</v>
      </c>
      <c r="M286" s="71">
        <v>2</v>
      </c>
    </row>
    <row r="287" spans="11:13" x14ac:dyDescent="0.25">
      <c r="K287" s="71">
        <v>4</v>
      </c>
      <c r="L287" s="71">
        <v>6</v>
      </c>
      <c r="M287" s="71">
        <v>2</v>
      </c>
    </row>
    <row r="288" spans="11:13" x14ac:dyDescent="0.25">
      <c r="K288" s="71">
        <v>4</v>
      </c>
      <c r="L288" s="71">
        <v>6</v>
      </c>
      <c r="M288" s="71">
        <v>2</v>
      </c>
    </row>
    <row r="289" spans="11:15" x14ac:dyDescent="0.25">
      <c r="K289" s="71">
        <v>4</v>
      </c>
      <c r="L289" s="71">
        <v>6</v>
      </c>
      <c r="M289" s="71">
        <v>2</v>
      </c>
    </row>
    <row r="290" spans="11:15" x14ac:dyDescent="0.25">
      <c r="K290" s="71">
        <v>4</v>
      </c>
      <c r="L290" s="71">
        <v>6</v>
      </c>
      <c r="M290" s="71">
        <v>2</v>
      </c>
    </row>
    <row r="291" spans="11:15" x14ac:dyDescent="0.25">
      <c r="K291" s="71">
        <v>4</v>
      </c>
      <c r="L291" s="71">
        <v>6</v>
      </c>
      <c r="M291" s="71">
        <v>2</v>
      </c>
      <c r="O291" s="364"/>
    </row>
    <row r="292" spans="11:15" x14ac:dyDescent="0.25">
      <c r="K292" s="71">
        <v>4</v>
      </c>
      <c r="L292" s="71">
        <v>6</v>
      </c>
      <c r="M292" s="71">
        <v>2</v>
      </c>
    </row>
    <row r="293" spans="11:15" x14ac:dyDescent="0.25">
      <c r="K293" s="71">
        <v>4</v>
      </c>
      <c r="L293" s="71">
        <v>6</v>
      </c>
      <c r="M293" s="71">
        <v>1</v>
      </c>
    </row>
    <row r="294" spans="11:15" x14ac:dyDescent="0.25">
      <c r="K294" s="71">
        <v>4</v>
      </c>
      <c r="L294" s="71">
        <v>6</v>
      </c>
      <c r="M294" s="71">
        <v>2</v>
      </c>
    </row>
    <row r="295" spans="11:15" x14ac:dyDescent="0.25">
      <c r="K295" s="71">
        <v>4</v>
      </c>
      <c r="L295" s="71">
        <v>6</v>
      </c>
      <c r="M295" s="71">
        <v>2</v>
      </c>
    </row>
    <row r="296" spans="11:15" x14ac:dyDescent="0.25">
      <c r="K296" s="71">
        <v>4</v>
      </c>
      <c r="L296" s="71">
        <v>6</v>
      </c>
      <c r="M296" s="71">
        <v>2</v>
      </c>
    </row>
    <row r="297" spans="11:15" x14ac:dyDescent="0.25">
      <c r="K297" s="71">
        <v>4</v>
      </c>
      <c r="L297" s="71">
        <v>6</v>
      </c>
      <c r="M297" s="71">
        <v>2</v>
      </c>
    </row>
    <row r="298" spans="11:15" x14ac:dyDescent="0.25">
      <c r="K298" s="71">
        <v>4</v>
      </c>
      <c r="L298" s="71">
        <v>6</v>
      </c>
      <c r="M298" s="71">
        <v>2</v>
      </c>
    </row>
    <row r="299" spans="11:15" x14ac:dyDescent="0.25">
      <c r="K299" s="71">
        <v>4</v>
      </c>
      <c r="L299" s="71">
        <v>6</v>
      </c>
      <c r="M299" s="71">
        <v>2</v>
      </c>
    </row>
    <row r="300" spans="11:15" x14ac:dyDescent="0.25">
      <c r="K300" s="71">
        <v>4</v>
      </c>
      <c r="L300" s="71">
        <v>6</v>
      </c>
      <c r="M300" s="71">
        <v>2</v>
      </c>
    </row>
    <row r="301" spans="11:15" x14ac:dyDescent="0.25">
      <c r="K301" s="71">
        <v>4</v>
      </c>
      <c r="L301" s="71">
        <v>6</v>
      </c>
      <c r="M301" s="71">
        <v>2</v>
      </c>
    </row>
    <row r="534" spans="15:18" x14ac:dyDescent="0.25">
      <c r="O534" s="158"/>
      <c r="P534" s="158"/>
      <c r="Q534" s="158"/>
      <c r="R534" s="158"/>
    </row>
    <row r="535" spans="15:18" x14ac:dyDescent="0.25">
      <c r="O535" s="158"/>
      <c r="P535" s="158"/>
      <c r="Q535" s="158"/>
      <c r="R535" s="158"/>
    </row>
    <row r="536" spans="15:18" x14ac:dyDescent="0.25">
      <c r="O536" s="158"/>
      <c r="P536" s="158"/>
      <c r="Q536" s="158"/>
      <c r="R536" s="158"/>
    </row>
    <row r="537" spans="15:18" x14ac:dyDescent="0.25">
      <c r="O537" s="158"/>
      <c r="P537" s="158"/>
      <c r="Q537" s="158"/>
      <c r="R537" s="158"/>
    </row>
    <row r="538" spans="15:18" x14ac:dyDescent="0.25">
      <c r="O538" s="158"/>
      <c r="P538" s="158"/>
      <c r="Q538" s="158"/>
      <c r="R538" s="158"/>
    </row>
    <row r="539" spans="15:18" x14ac:dyDescent="0.25">
      <c r="O539" s="158"/>
      <c r="P539" s="158"/>
      <c r="Q539" s="158"/>
      <c r="R539" s="158"/>
    </row>
    <row r="540" spans="15:18" x14ac:dyDescent="0.25">
      <c r="O540" s="158"/>
      <c r="P540" s="158"/>
      <c r="Q540" s="158"/>
      <c r="R540" s="158"/>
    </row>
    <row r="541" spans="15:18" x14ac:dyDescent="0.25">
      <c r="O541" s="158"/>
      <c r="P541" s="158"/>
      <c r="Q541" s="158"/>
      <c r="R541" s="158"/>
    </row>
    <row r="542" spans="15:18" x14ac:dyDescent="0.25">
      <c r="O542" s="158"/>
      <c r="P542" s="158"/>
      <c r="Q542" s="158"/>
      <c r="R542" s="158"/>
    </row>
    <row r="543" spans="15:18" x14ac:dyDescent="0.25">
      <c r="O543" s="158"/>
      <c r="P543" s="158"/>
      <c r="Q543" s="158"/>
      <c r="R543" s="158"/>
    </row>
    <row r="544" spans="15:18" x14ac:dyDescent="0.25">
      <c r="O544" s="158"/>
    </row>
    <row r="545" spans="15:15" x14ac:dyDescent="0.25">
      <c r="O545" s="158"/>
    </row>
    <row r="546" spans="15:15" x14ac:dyDescent="0.25">
      <c r="O546" s="158"/>
    </row>
    <row r="547" spans="15:15" x14ac:dyDescent="0.25">
      <c r="O547" s="158"/>
    </row>
    <row r="548" spans="15:15" x14ac:dyDescent="0.25">
      <c r="O548" s="158"/>
    </row>
    <row r="549" spans="15:15" x14ac:dyDescent="0.25">
      <c r="O549" s="158"/>
    </row>
    <row r="550" spans="15:15" x14ac:dyDescent="0.25">
      <c r="O550" s="158"/>
    </row>
    <row r="551" spans="15:15" x14ac:dyDescent="0.25">
      <c r="O551" s="158"/>
    </row>
    <row r="552" spans="15:15" x14ac:dyDescent="0.25">
      <c r="O552" s="158"/>
    </row>
    <row r="553" spans="15:15" x14ac:dyDescent="0.25">
      <c r="O553" s="158"/>
    </row>
    <row r="554" spans="15:15" x14ac:dyDescent="0.25">
      <c r="O554" s="158"/>
    </row>
    <row r="555" spans="15:15" x14ac:dyDescent="0.25">
      <c r="O555" s="158"/>
    </row>
    <row r="556" spans="15:15" x14ac:dyDescent="0.25">
      <c r="O556" s="158"/>
    </row>
    <row r="557" spans="15:15" x14ac:dyDescent="0.25">
      <c r="O557" s="158"/>
    </row>
    <row r="558" spans="15:15" x14ac:dyDescent="0.25">
      <c r="O558" s="158"/>
    </row>
    <row r="559" spans="15:15" x14ac:dyDescent="0.25">
      <c r="O559" s="158"/>
    </row>
    <row r="560" spans="15:15" x14ac:dyDescent="0.25">
      <c r="O560" s="158"/>
    </row>
    <row r="561" spans="15:15" x14ac:dyDescent="0.25">
      <c r="O561" s="158"/>
    </row>
    <row r="562" spans="15:15" x14ac:dyDescent="0.25">
      <c r="O562" s="158"/>
    </row>
    <row r="563" spans="15:15" x14ac:dyDescent="0.25">
      <c r="O563" s="158"/>
    </row>
    <row r="564" spans="15:15" x14ac:dyDescent="0.25">
      <c r="O564" s="158"/>
    </row>
    <row r="565" spans="15:15" x14ac:dyDescent="0.25">
      <c r="O565" s="158"/>
    </row>
    <row r="566" spans="15:15" x14ac:dyDescent="0.25">
      <c r="O566" s="158"/>
    </row>
    <row r="567" spans="15:15" x14ac:dyDescent="0.25">
      <c r="O567" s="158"/>
    </row>
    <row r="568" spans="15:15" x14ac:dyDescent="0.25">
      <c r="O568" s="158"/>
    </row>
    <row r="569" spans="15:15" x14ac:dyDescent="0.25">
      <c r="O569" s="158"/>
    </row>
    <row r="570" spans="15:15" x14ac:dyDescent="0.25">
      <c r="O570" s="158"/>
    </row>
    <row r="571" spans="15:15" x14ac:dyDescent="0.25">
      <c r="O571" s="158"/>
    </row>
    <row r="572" spans="15:15" x14ac:dyDescent="0.25">
      <c r="O572" s="158"/>
    </row>
    <row r="573" spans="15:15" x14ac:dyDescent="0.25">
      <c r="O573" s="158"/>
    </row>
    <row r="574" spans="15:15" x14ac:dyDescent="0.25">
      <c r="O574" s="158"/>
    </row>
    <row r="575" spans="15:15" x14ac:dyDescent="0.25">
      <c r="O575" s="158"/>
    </row>
    <row r="576" spans="15:15" x14ac:dyDescent="0.25">
      <c r="O576" s="158"/>
    </row>
    <row r="577" spans="15:15" x14ac:dyDescent="0.25">
      <c r="O577" s="158"/>
    </row>
    <row r="578" spans="15:15" x14ac:dyDescent="0.25">
      <c r="O578" s="158"/>
    </row>
  </sheetData>
  <customSheetViews>
    <customSheetView guid="{08C637BE-E872-40BC-8927-2CE89A71D70E}" topLeftCell="A551">
      <selection activeCell="AA579" sqref="AA579"/>
      <pageMargins left="0.7" right="0.7" top="0.75" bottom="0.75" header="0.3" footer="0.3"/>
      <pageSetup orientation="portrait" r:id="rId1"/>
    </customSheetView>
  </customSheetViews>
  <mergeCells count="21">
    <mergeCell ref="K1:M1"/>
    <mergeCell ref="K3:M3"/>
    <mergeCell ref="K2:M2"/>
    <mergeCell ref="C2:D2"/>
    <mergeCell ref="E3:F3"/>
    <mergeCell ref="H1:J1"/>
    <mergeCell ref="H2:J2"/>
    <mergeCell ref="H3:J3"/>
    <mergeCell ref="E2:G2"/>
    <mergeCell ref="C3:D3"/>
    <mergeCell ref="C1:G1"/>
    <mergeCell ref="O1:O4"/>
    <mergeCell ref="T1:U2"/>
    <mergeCell ref="R1:S2"/>
    <mergeCell ref="P1:Q2"/>
    <mergeCell ref="U3:U4"/>
    <mergeCell ref="T3:T4"/>
    <mergeCell ref="S3:S4"/>
    <mergeCell ref="R3:R4"/>
    <mergeCell ref="Q3:Q4"/>
    <mergeCell ref="P3:P4"/>
  </mergeCell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6A6E-1728-4B96-AD51-F4C537F7E341}">
  <sheetPr>
    <tabColor rgb="FF00B050"/>
  </sheetPr>
  <dimension ref="A1:AT20"/>
  <sheetViews>
    <sheetView workbookViewId="0">
      <selection activeCell="E2" sqref="E2:L8"/>
    </sheetView>
  </sheetViews>
  <sheetFormatPr defaultRowHeight="15.75" customHeight="1" x14ac:dyDescent="0.25"/>
  <cols>
    <col min="1" max="4" width="5.28515625" style="229" customWidth="1"/>
    <col min="5" max="5" width="3.140625" style="69" customWidth="1"/>
    <col min="6" max="12" width="4.7109375" style="229" customWidth="1"/>
    <col min="13" max="13" width="3.5703125" style="69" customWidth="1"/>
    <col min="14" max="22" width="3.5703125" style="229" customWidth="1"/>
    <col min="23" max="23" width="6.140625" style="69" customWidth="1"/>
    <col min="24" max="27" width="6.42578125" style="234" customWidth="1"/>
    <col min="28" max="28" width="3.85546875" style="69" customWidth="1"/>
    <col min="29" max="29" width="5.5703125" style="234" customWidth="1"/>
    <col min="30" max="35" width="7.7109375" style="234" customWidth="1"/>
    <col min="36" max="36" width="3.7109375" style="69" customWidth="1"/>
    <col min="37" max="37" width="3.7109375" style="234" customWidth="1"/>
    <col min="38" max="45" width="4.28515625" style="234" customWidth="1"/>
    <col min="46" max="46" width="4.28515625" style="235" customWidth="1"/>
    <col min="47" max="16384" width="9.140625" style="229"/>
  </cols>
  <sheetData>
    <row r="1" spans="1:46" ht="30" customHeight="1" x14ac:dyDescent="0.25">
      <c r="A1" s="488" t="s">
        <v>219</v>
      </c>
      <c r="B1" s="488"/>
      <c r="C1" s="488"/>
      <c r="D1" s="488"/>
      <c r="E1" s="488"/>
      <c r="F1" s="488"/>
      <c r="G1" s="488"/>
      <c r="H1" s="488"/>
      <c r="I1" s="488"/>
      <c r="J1" s="488"/>
      <c r="K1" s="488"/>
      <c r="L1" s="488"/>
      <c r="M1" s="488"/>
      <c r="N1" s="488"/>
      <c r="O1" s="488"/>
      <c r="P1" s="488"/>
      <c r="Q1" s="488"/>
      <c r="R1" s="488"/>
      <c r="S1" s="488"/>
      <c r="T1" s="488"/>
      <c r="U1" s="488"/>
      <c r="V1" s="488"/>
      <c r="W1" s="461" t="s">
        <v>253</v>
      </c>
      <c r="X1" s="462"/>
      <c r="Y1" s="462"/>
      <c r="Z1" s="462"/>
      <c r="AA1" s="462"/>
      <c r="AB1" s="462"/>
      <c r="AC1" s="462"/>
      <c r="AD1" s="462"/>
      <c r="AE1" s="462"/>
      <c r="AF1" s="462"/>
      <c r="AG1" s="462"/>
      <c r="AH1" s="462"/>
      <c r="AI1" s="462"/>
      <c r="AJ1" s="462"/>
      <c r="AK1" s="462"/>
      <c r="AL1" s="462"/>
      <c r="AM1" s="462"/>
      <c r="AN1" s="462"/>
      <c r="AO1" s="462"/>
      <c r="AP1" s="462"/>
      <c r="AQ1" s="462"/>
      <c r="AR1" s="462"/>
      <c r="AS1" s="462"/>
      <c r="AT1" s="489"/>
    </row>
    <row r="2" spans="1:46" ht="15.75" customHeight="1" x14ac:dyDescent="0.25">
      <c r="A2" s="439" t="s">
        <v>62</v>
      </c>
      <c r="B2" s="440"/>
      <c r="C2" s="440"/>
      <c r="D2" s="441"/>
      <c r="E2" s="439" t="s">
        <v>237</v>
      </c>
      <c r="F2" s="440"/>
      <c r="G2" s="440"/>
      <c r="H2" s="440"/>
      <c r="I2" s="440"/>
      <c r="J2" s="440"/>
      <c r="K2" s="440"/>
      <c r="L2" s="441"/>
      <c r="M2" s="439" t="s">
        <v>245</v>
      </c>
      <c r="N2" s="440"/>
      <c r="O2" s="440"/>
      <c r="P2" s="440"/>
      <c r="Q2" s="440"/>
      <c r="R2" s="440"/>
      <c r="S2" s="440"/>
      <c r="T2" s="440"/>
      <c r="U2" s="440"/>
      <c r="V2" s="441"/>
      <c r="W2" s="439" t="s">
        <v>250</v>
      </c>
      <c r="X2" s="440"/>
      <c r="Y2" s="440"/>
      <c r="Z2" s="440"/>
      <c r="AA2" s="441"/>
      <c r="AB2" s="439" t="s">
        <v>223</v>
      </c>
      <c r="AC2" s="440"/>
      <c r="AD2" s="440"/>
      <c r="AE2" s="440"/>
      <c r="AF2" s="440"/>
      <c r="AG2" s="440"/>
      <c r="AH2" s="440"/>
      <c r="AI2" s="441"/>
      <c r="AJ2" s="439" t="s">
        <v>224</v>
      </c>
      <c r="AK2" s="440"/>
      <c r="AL2" s="440"/>
      <c r="AM2" s="440"/>
      <c r="AN2" s="440"/>
      <c r="AO2" s="440"/>
      <c r="AP2" s="440"/>
      <c r="AQ2" s="440"/>
      <c r="AR2" s="440"/>
      <c r="AS2" s="440"/>
      <c r="AT2" s="441"/>
    </row>
    <row r="3" spans="1:46" ht="15.75" customHeight="1" x14ac:dyDescent="0.25">
      <c r="A3" s="239"/>
      <c r="B3" s="239" t="s">
        <v>33</v>
      </c>
      <c r="C3" s="239" t="s">
        <v>137</v>
      </c>
      <c r="D3" s="239" t="s">
        <v>72</v>
      </c>
      <c r="E3" s="238" t="s">
        <v>244</v>
      </c>
      <c r="F3" s="239" t="s">
        <v>238</v>
      </c>
      <c r="G3" s="239" t="s">
        <v>239</v>
      </c>
      <c r="H3" s="239" t="s">
        <v>240</v>
      </c>
      <c r="I3" s="239" t="s">
        <v>218</v>
      </c>
      <c r="J3" s="239" t="s">
        <v>241</v>
      </c>
      <c r="K3" s="239" t="s">
        <v>242</v>
      </c>
      <c r="L3" s="239" t="s">
        <v>243</v>
      </c>
      <c r="M3" s="238"/>
      <c r="N3" s="239" t="s">
        <v>55</v>
      </c>
      <c r="O3" s="239" t="s">
        <v>2</v>
      </c>
      <c r="P3" s="239" t="s">
        <v>74</v>
      </c>
      <c r="Q3" s="239" t="s">
        <v>0</v>
      </c>
      <c r="R3" s="239" t="s">
        <v>5</v>
      </c>
      <c r="S3" s="239" t="s">
        <v>8</v>
      </c>
      <c r="T3" s="239" t="s">
        <v>216</v>
      </c>
      <c r="U3" s="239" t="s">
        <v>129</v>
      </c>
      <c r="V3" s="240" t="s">
        <v>217</v>
      </c>
      <c r="W3" s="244"/>
      <c r="X3" s="239" t="s">
        <v>33</v>
      </c>
      <c r="Y3" s="239" t="s">
        <v>137</v>
      </c>
      <c r="Z3" s="239" t="s">
        <v>72</v>
      </c>
      <c r="AA3" s="240" t="s">
        <v>68</v>
      </c>
      <c r="AB3" s="467" t="s">
        <v>249</v>
      </c>
      <c r="AC3" s="490"/>
      <c r="AD3" s="241" t="s">
        <v>9</v>
      </c>
      <c r="AE3" s="242" t="s">
        <v>7</v>
      </c>
      <c r="AF3" s="184" t="s">
        <v>6</v>
      </c>
      <c r="AG3" s="243" t="s">
        <v>4</v>
      </c>
      <c r="AH3" s="68" t="s">
        <v>3</v>
      </c>
      <c r="AI3" s="250" t="s">
        <v>251</v>
      </c>
      <c r="AJ3" s="487" t="s">
        <v>33</v>
      </c>
      <c r="AK3" s="245"/>
      <c r="AL3" s="239" t="s">
        <v>55</v>
      </c>
      <c r="AM3" s="239" t="s">
        <v>2</v>
      </c>
      <c r="AN3" s="239" t="s">
        <v>74</v>
      </c>
      <c r="AO3" s="239" t="s">
        <v>0</v>
      </c>
      <c r="AP3" s="239" t="s">
        <v>5</v>
      </c>
      <c r="AQ3" s="239" t="s">
        <v>8</v>
      </c>
      <c r="AR3" s="239" t="s">
        <v>216</v>
      </c>
      <c r="AS3" s="239" t="s">
        <v>129</v>
      </c>
      <c r="AT3" s="240" t="s">
        <v>217</v>
      </c>
    </row>
    <row r="4" spans="1:46" ht="15.75" customHeight="1" x14ac:dyDescent="0.25">
      <c r="A4" s="241" t="s">
        <v>9</v>
      </c>
      <c r="B4" s="16">
        <v>6610</v>
      </c>
      <c r="C4" s="16">
        <v>2096</v>
      </c>
      <c r="D4" s="16">
        <v>167</v>
      </c>
      <c r="E4" s="69">
        <v>0</v>
      </c>
      <c r="F4" s="234" t="s">
        <v>221</v>
      </c>
      <c r="G4" s="234" t="s">
        <v>221</v>
      </c>
      <c r="H4" s="234" t="s">
        <v>221</v>
      </c>
      <c r="I4" s="234" t="s">
        <v>221</v>
      </c>
      <c r="J4" s="234">
        <v>175</v>
      </c>
      <c r="K4" s="234">
        <v>50</v>
      </c>
      <c r="L4" s="234">
        <v>9</v>
      </c>
      <c r="M4" s="233" t="s">
        <v>9</v>
      </c>
      <c r="N4" s="292">
        <v>4</v>
      </c>
      <c r="O4" s="292">
        <v>4</v>
      </c>
      <c r="P4" s="292">
        <v>4</v>
      </c>
      <c r="Q4" s="292">
        <v>4</v>
      </c>
      <c r="R4" s="292">
        <v>4</v>
      </c>
      <c r="S4" s="292">
        <v>4</v>
      </c>
      <c r="T4" s="292">
        <v>4</v>
      </c>
      <c r="U4" s="292">
        <v>4</v>
      </c>
      <c r="V4" s="293">
        <v>0</v>
      </c>
      <c r="W4" s="230" t="s">
        <v>246</v>
      </c>
      <c r="X4" s="35">
        <f>SUM(D奇美拉!B:B)/SUM(D奇美拉!A:A)</f>
        <v>13.379416282642088</v>
      </c>
      <c r="Y4" s="35">
        <f>SUM(D奇美拉!D:D)/SUM(D奇美拉!C:C)</f>
        <v>5.4101382488479262</v>
      </c>
      <c r="Z4" s="108">
        <f>SUM(D奇美拉!F:F)/SUM(D奇美拉!E:E)</f>
        <v>0.52841596130592505</v>
      </c>
      <c r="AA4" s="107">
        <f>SUM(D奇美拉!H:H)/SUM(D奇美拉!G:G)</f>
        <v>1.0454545454545454</v>
      </c>
      <c r="AB4" s="451" t="s">
        <v>33</v>
      </c>
      <c r="AC4" s="213" t="s">
        <v>220</v>
      </c>
      <c r="AD4" s="199">
        <f>MAX(0,SUM(AL4:AT4)-B4)</f>
        <v>0</v>
      </c>
      <c r="AE4" s="200">
        <f>MAX(0,SUM(AL5:AT5)-B5)</f>
        <v>0</v>
      </c>
      <c r="AF4" s="201">
        <f>MAX(0,SUM(AL6:AT6)-B6)</f>
        <v>0</v>
      </c>
      <c r="AG4" s="202">
        <f>MAX(0,SUM(AL7:AT7)-B7)</f>
        <v>0</v>
      </c>
      <c r="AH4" s="214">
        <f>MAX(0,SUM(AL8:AT8)-B8)</f>
        <v>0</v>
      </c>
      <c r="AI4" s="320">
        <f>SUM(AD4:AH4)</f>
        <v>0</v>
      </c>
      <c r="AJ4" s="485"/>
      <c r="AK4" s="241" t="s">
        <v>9</v>
      </c>
      <c r="AL4" s="16">
        <f t="shared" ref="AL4:AT8" si="0">IF(ISBLANK(N4),0,VLOOKUP(N4,$E$4:$L$8,6,FALSE))</f>
        <v>0</v>
      </c>
      <c r="AM4" s="16">
        <f t="shared" si="0"/>
        <v>0</v>
      </c>
      <c r="AN4" s="16">
        <f t="shared" si="0"/>
        <v>0</v>
      </c>
      <c r="AO4" s="16">
        <f t="shared" si="0"/>
        <v>0</v>
      </c>
      <c r="AP4" s="16">
        <f t="shared" si="0"/>
        <v>0</v>
      </c>
      <c r="AQ4" s="16">
        <f t="shared" si="0"/>
        <v>0</v>
      </c>
      <c r="AR4" s="16">
        <f t="shared" si="0"/>
        <v>0</v>
      </c>
      <c r="AS4" s="16">
        <f t="shared" si="0"/>
        <v>0</v>
      </c>
      <c r="AT4" s="15">
        <f t="shared" si="0"/>
        <v>175</v>
      </c>
    </row>
    <row r="5" spans="1:46" ht="15.75" customHeight="1" x14ac:dyDescent="0.25">
      <c r="A5" s="242" t="s">
        <v>7</v>
      </c>
      <c r="B5" s="33">
        <v>675</v>
      </c>
      <c r="C5" s="33">
        <v>593</v>
      </c>
      <c r="D5" s="33">
        <v>7</v>
      </c>
      <c r="E5" s="69">
        <v>1</v>
      </c>
      <c r="F5" s="234" t="s">
        <v>232</v>
      </c>
      <c r="G5" s="234" t="s">
        <v>221</v>
      </c>
      <c r="H5" s="234" t="s">
        <v>221</v>
      </c>
      <c r="I5" s="234" t="s">
        <v>221</v>
      </c>
      <c r="J5" s="234">
        <v>165</v>
      </c>
      <c r="K5" s="234">
        <v>48</v>
      </c>
      <c r="L5" s="234">
        <v>9</v>
      </c>
      <c r="M5" s="232" t="s">
        <v>7</v>
      </c>
      <c r="N5" s="294">
        <v>4</v>
      </c>
      <c r="O5" s="294">
        <v>4</v>
      </c>
      <c r="P5" s="294">
        <v>4</v>
      </c>
      <c r="Q5" s="294">
        <v>4</v>
      </c>
      <c r="R5" s="294">
        <v>4</v>
      </c>
      <c r="S5" s="294">
        <v>4</v>
      </c>
      <c r="T5" s="294">
        <v>4</v>
      </c>
      <c r="U5" s="294">
        <v>4</v>
      </c>
      <c r="V5" s="295">
        <v>0</v>
      </c>
      <c r="W5" s="230" t="s">
        <v>247</v>
      </c>
      <c r="X5" s="108">
        <f>SUM(D奇美拉!A:A) / SUM(D奇美拉!B:B)</f>
        <v>7.4741676234213544E-2</v>
      </c>
      <c r="Y5" s="108">
        <f>SUM(D奇美拉!C:C) / SUM(D奇美拉!D:D)</f>
        <v>0.18483816013628621</v>
      </c>
      <c r="Z5" s="108">
        <f>SUM(D奇美拉!E:E) / SUM(D奇美拉!F:F)</f>
        <v>1.8924485125858124</v>
      </c>
      <c r="AA5" s="107">
        <f>SUM(D奇美拉!G:G) / SUM(D奇美拉!H:H)</f>
        <v>0.95652173913043481</v>
      </c>
      <c r="AB5" s="445"/>
      <c r="AC5" s="231" t="s">
        <v>13</v>
      </c>
      <c r="AD5" s="16">
        <f>ROUNDUP(AD4/$X$4,0)</f>
        <v>0</v>
      </c>
      <c r="AE5" s="33">
        <f>ROUNDUP(AE4/$X$4,0)</f>
        <v>0</v>
      </c>
      <c r="AF5" s="185">
        <f>ROUNDUP(AF4/$X$4,0)</f>
        <v>0</v>
      </c>
      <c r="AG5" s="123">
        <f>ROUNDUP(AG4/$X$4,0)</f>
        <v>0</v>
      </c>
      <c r="AH5" s="14">
        <f>ROUNDUP(AH4/$X$4,0)</f>
        <v>0</v>
      </c>
      <c r="AI5" s="254">
        <f t="shared" ref="AI5:AI12" si="1">SUM(AD5:AH5)</f>
        <v>0</v>
      </c>
      <c r="AJ5" s="485"/>
      <c r="AK5" s="242" t="s">
        <v>7</v>
      </c>
      <c r="AL5" s="33">
        <f t="shared" si="0"/>
        <v>0</v>
      </c>
      <c r="AM5" s="33">
        <f t="shared" si="0"/>
        <v>0</v>
      </c>
      <c r="AN5" s="33">
        <f t="shared" si="0"/>
        <v>0</v>
      </c>
      <c r="AO5" s="33">
        <f t="shared" si="0"/>
        <v>0</v>
      </c>
      <c r="AP5" s="33">
        <f t="shared" si="0"/>
        <v>0</v>
      </c>
      <c r="AQ5" s="33">
        <f t="shared" si="0"/>
        <v>0</v>
      </c>
      <c r="AR5" s="33">
        <f t="shared" si="0"/>
        <v>0</v>
      </c>
      <c r="AS5" s="33">
        <f t="shared" si="0"/>
        <v>0</v>
      </c>
      <c r="AT5" s="186">
        <f t="shared" si="0"/>
        <v>175</v>
      </c>
    </row>
    <row r="6" spans="1:46" ht="15.75" customHeight="1" x14ac:dyDescent="0.25">
      <c r="A6" s="184" t="s">
        <v>6</v>
      </c>
      <c r="B6" s="185">
        <v>409</v>
      </c>
      <c r="C6" s="185">
        <v>225</v>
      </c>
      <c r="D6" s="185">
        <v>12</v>
      </c>
      <c r="E6" s="69">
        <v>2</v>
      </c>
      <c r="F6" s="234" t="s">
        <v>232</v>
      </c>
      <c r="G6" s="234" t="s">
        <v>232</v>
      </c>
      <c r="H6" s="234" t="s">
        <v>221</v>
      </c>
      <c r="I6" s="234" t="s">
        <v>221</v>
      </c>
      <c r="J6" s="234">
        <v>140</v>
      </c>
      <c r="K6" s="234">
        <v>38</v>
      </c>
      <c r="L6" s="234">
        <v>6</v>
      </c>
      <c r="M6" s="237" t="s">
        <v>6</v>
      </c>
      <c r="N6" s="296">
        <v>4</v>
      </c>
      <c r="O6" s="296">
        <v>4</v>
      </c>
      <c r="P6" s="296">
        <v>4</v>
      </c>
      <c r="Q6" s="296">
        <v>4</v>
      </c>
      <c r="R6" s="296">
        <v>4</v>
      </c>
      <c r="S6" s="296">
        <v>4</v>
      </c>
      <c r="T6" s="296">
        <v>4</v>
      </c>
      <c r="U6" s="296">
        <v>4</v>
      </c>
      <c r="V6" s="297">
        <v>0</v>
      </c>
      <c r="W6" s="259" t="s">
        <v>14</v>
      </c>
      <c r="X6" s="260">
        <f>SUM(D奇美拉!A:A)</f>
        <v>651</v>
      </c>
      <c r="Y6" s="260">
        <f>SUM(D奇美拉!C:C)</f>
        <v>651</v>
      </c>
      <c r="Z6" s="260">
        <f>SUM(D奇美拉!E:E)</f>
        <v>827</v>
      </c>
      <c r="AA6" s="261">
        <f>SUM(D奇美拉!G:G)</f>
        <v>440</v>
      </c>
      <c r="AB6" s="452"/>
      <c r="AC6" s="215" t="s">
        <v>248</v>
      </c>
      <c r="AD6" s="207">
        <f>ROUNDUP(AD5/4*30,0)</f>
        <v>0</v>
      </c>
      <c r="AE6" s="208">
        <f>ROUNDUP(AE5/4*30,0)</f>
        <v>0</v>
      </c>
      <c r="AF6" s="209">
        <f>ROUNDUP(AF5/4*30,0)</f>
        <v>0</v>
      </c>
      <c r="AG6" s="210">
        <f>ROUNDUP(AG5/4*30,0)</f>
        <v>0</v>
      </c>
      <c r="AH6" s="216">
        <f>ROUNDUP(AH5/4*30,0)</f>
        <v>0</v>
      </c>
      <c r="AI6" s="255">
        <f t="shared" si="1"/>
        <v>0</v>
      </c>
      <c r="AJ6" s="485"/>
      <c r="AK6" s="184" t="s">
        <v>6</v>
      </c>
      <c r="AL6" s="185">
        <f t="shared" si="0"/>
        <v>0</v>
      </c>
      <c r="AM6" s="185">
        <f t="shared" si="0"/>
        <v>0</v>
      </c>
      <c r="AN6" s="185">
        <f t="shared" si="0"/>
        <v>0</v>
      </c>
      <c r="AO6" s="185">
        <f t="shared" si="0"/>
        <v>0</v>
      </c>
      <c r="AP6" s="185">
        <f t="shared" si="0"/>
        <v>0</v>
      </c>
      <c r="AQ6" s="185">
        <f t="shared" si="0"/>
        <v>0</v>
      </c>
      <c r="AR6" s="185">
        <f t="shared" si="0"/>
        <v>0</v>
      </c>
      <c r="AS6" s="185">
        <f t="shared" si="0"/>
        <v>0</v>
      </c>
      <c r="AT6" s="187">
        <f t="shared" si="0"/>
        <v>175</v>
      </c>
    </row>
    <row r="7" spans="1:46" ht="15.75" customHeight="1" x14ac:dyDescent="0.25">
      <c r="A7" s="243" t="s">
        <v>4</v>
      </c>
      <c r="B7" s="123">
        <v>1238</v>
      </c>
      <c r="C7" s="123">
        <v>966</v>
      </c>
      <c r="D7" s="123">
        <v>30</v>
      </c>
      <c r="E7" s="69">
        <v>3</v>
      </c>
      <c r="F7" s="234" t="s">
        <v>232</v>
      </c>
      <c r="G7" s="234" t="s">
        <v>232</v>
      </c>
      <c r="H7" s="234" t="s">
        <v>232</v>
      </c>
      <c r="I7" s="234" t="s">
        <v>221</v>
      </c>
      <c r="J7" s="234">
        <v>25</v>
      </c>
      <c r="K7" s="234">
        <v>10</v>
      </c>
      <c r="L7" s="234">
        <v>3</v>
      </c>
      <c r="M7" s="236" t="s">
        <v>4</v>
      </c>
      <c r="N7" s="298">
        <v>4</v>
      </c>
      <c r="O7" s="298">
        <v>4</v>
      </c>
      <c r="P7" s="298">
        <v>4</v>
      </c>
      <c r="Q7" s="298">
        <v>4</v>
      </c>
      <c r="R7" s="298">
        <v>4</v>
      </c>
      <c r="S7" s="298">
        <v>4</v>
      </c>
      <c r="T7" s="298">
        <v>4</v>
      </c>
      <c r="U7" s="298">
        <v>4</v>
      </c>
      <c r="V7" s="299">
        <v>4</v>
      </c>
      <c r="AB7" s="451" t="s">
        <v>137</v>
      </c>
      <c r="AC7" s="213" t="s">
        <v>220</v>
      </c>
      <c r="AD7" s="199">
        <f>MAX(0,SUM(AL10:AT10)-C4)</f>
        <v>0</v>
      </c>
      <c r="AE7" s="200">
        <f>MAX(0,SUM(AL11:AT11)-C5)</f>
        <v>0</v>
      </c>
      <c r="AF7" s="201">
        <f>MAX(0,SUM(AL12:AT12)-C6)</f>
        <v>0</v>
      </c>
      <c r="AG7" s="202">
        <f>MAX(0,SUM(AL13:AT13)-C7)</f>
        <v>0</v>
      </c>
      <c r="AH7" s="214">
        <f>MAX(0,SUM(AL14:AT14)-C8)</f>
        <v>0</v>
      </c>
      <c r="AI7" s="320">
        <f t="shared" si="1"/>
        <v>0</v>
      </c>
      <c r="AJ7" s="485"/>
      <c r="AK7" s="243" t="s">
        <v>4</v>
      </c>
      <c r="AL7" s="123">
        <f t="shared" si="0"/>
        <v>0</v>
      </c>
      <c r="AM7" s="123">
        <f t="shared" si="0"/>
        <v>0</v>
      </c>
      <c r="AN7" s="123">
        <f t="shared" si="0"/>
        <v>0</v>
      </c>
      <c r="AO7" s="123">
        <f t="shared" si="0"/>
        <v>0</v>
      </c>
      <c r="AP7" s="123">
        <f t="shared" si="0"/>
        <v>0</v>
      </c>
      <c r="AQ7" s="123">
        <f t="shared" si="0"/>
        <v>0</v>
      </c>
      <c r="AR7" s="123">
        <f t="shared" si="0"/>
        <v>0</v>
      </c>
      <c r="AS7" s="123">
        <f t="shared" si="0"/>
        <v>0</v>
      </c>
      <c r="AT7" s="188">
        <f t="shared" si="0"/>
        <v>0</v>
      </c>
    </row>
    <row r="8" spans="1:46" ht="15.75" customHeight="1" x14ac:dyDescent="0.25">
      <c r="A8" s="251" t="s">
        <v>3</v>
      </c>
      <c r="B8" s="252">
        <v>1752</v>
      </c>
      <c r="C8" s="252">
        <v>919</v>
      </c>
      <c r="D8" s="252">
        <v>61</v>
      </c>
      <c r="E8" s="256">
        <v>4</v>
      </c>
      <c r="F8" s="257" t="s">
        <v>232</v>
      </c>
      <c r="G8" s="257" t="s">
        <v>232</v>
      </c>
      <c r="H8" s="257" t="s">
        <v>232</v>
      </c>
      <c r="I8" s="257" t="s">
        <v>232</v>
      </c>
      <c r="J8" s="257">
        <v>0</v>
      </c>
      <c r="K8" s="257">
        <v>0</v>
      </c>
      <c r="L8" s="257">
        <v>0</v>
      </c>
      <c r="M8" s="258" t="s">
        <v>3</v>
      </c>
      <c r="N8" s="300">
        <v>4</v>
      </c>
      <c r="O8" s="300">
        <v>4</v>
      </c>
      <c r="P8" s="300">
        <v>4</v>
      </c>
      <c r="Q8" s="300">
        <v>4</v>
      </c>
      <c r="R8" s="300">
        <v>4</v>
      </c>
      <c r="S8" s="300">
        <v>4</v>
      </c>
      <c r="T8" s="300">
        <v>4</v>
      </c>
      <c r="U8" s="300">
        <v>4</v>
      </c>
      <c r="V8" s="301">
        <v>0</v>
      </c>
      <c r="AB8" s="445"/>
      <c r="AC8" s="231" t="s">
        <v>13</v>
      </c>
      <c r="AD8" s="16">
        <f>ROUNDUP(AD7/$Y$4,0)</f>
        <v>0</v>
      </c>
      <c r="AE8" s="33">
        <f>ROUNDUP(AE7/$Y$4,0)</f>
        <v>0</v>
      </c>
      <c r="AF8" s="185">
        <f>ROUNDUP(AF7/$Y$4,0)</f>
        <v>0</v>
      </c>
      <c r="AG8" s="123">
        <f>ROUNDUP(AG7/$Y$4,0)</f>
        <v>0</v>
      </c>
      <c r="AH8" s="14">
        <f>ROUNDUP(AH7/$Y$4,0)</f>
        <v>0</v>
      </c>
      <c r="AI8" s="254">
        <f t="shared" si="1"/>
        <v>0</v>
      </c>
      <c r="AJ8" s="486"/>
      <c r="AK8" s="251" t="s">
        <v>3</v>
      </c>
      <c r="AL8" s="252">
        <f t="shared" si="0"/>
        <v>0</v>
      </c>
      <c r="AM8" s="252">
        <f t="shared" si="0"/>
        <v>0</v>
      </c>
      <c r="AN8" s="252">
        <f t="shared" si="0"/>
        <v>0</v>
      </c>
      <c r="AO8" s="252">
        <f t="shared" si="0"/>
        <v>0</v>
      </c>
      <c r="AP8" s="252">
        <f t="shared" si="0"/>
        <v>0</v>
      </c>
      <c r="AQ8" s="252">
        <f t="shared" si="0"/>
        <v>0</v>
      </c>
      <c r="AR8" s="252">
        <f t="shared" si="0"/>
        <v>0</v>
      </c>
      <c r="AS8" s="252">
        <f t="shared" si="0"/>
        <v>0</v>
      </c>
      <c r="AT8" s="253">
        <f t="shared" si="0"/>
        <v>175</v>
      </c>
    </row>
    <row r="9" spans="1:46" ht="15.75" customHeight="1" x14ac:dyDescent="0.25">
      <c r="AB9" s="452"/>
      <c r="AC9" s="215" t="s">
        <v>248</v>
      </c>
      <c r="AD9" s="207">
        <f>ROUNDUP(AD8/4*30,0)</f>
        <v>0</v>
      </c>
      <c r="AE9" s="208">
        <f>ROUNDUP(AE8/4*30,0)</f>
        <v>0</v>
      </c>
      <c r="AF9" s="209">
        <f>ROUNDUP(AF8/4*30,0)</f>
        <v>0</v>
      </c>
      <c r="AG9" s="210">
        <f>ROUNDUP(AG8/4*30,0)</f>
        <v>0</v>
      </c>
      <c r="AH9" s="216">
        <f>ROUNDUP(AH8/4*30,0)</f>
        <v>0</v>
      </c>
      <c r="AI9" s="255">
        <f t="shared" si="1"/>
        <v>0</v>
      </c>
      <c r="AJ9" s="485" t="s">
        <v>137</v>
      </c>
      <c r="AL9" s="231" t="s">
        <v>55</v>
      </c>
      <c r="AM9" s="231" t="s">
        <v>2</v>
      </c>
      <c r="AN9" s="231" t="s">
        <v>74</v>
      </c>
      <c r="AO9" s="231" t="s">
        <v>0</v>
      </c>
      <c r="AP9" s="231" t="s">
        <v>5</v>
      </c>
      <c r="AQ9" s="231" t="s">
        <v>8</v>
      </c>
      <c r="AR9" s="231" t="s">
        <v>216</v>
      </c>
      <c r="AS9" s="231" t="s">
        <v>129</v>
      </c>
      <c r="AT9" s="168" t="s">
        <v>217</v>
      </c>
    </row>
    <row r="10" spans="1:46" ht="15.75" customHeight="1" x14ac:dyDescent="0.25">
      <c r="AB10" s="451" t="s">
        <v>72</v>
      </c>
      <c r="AC10" s="213" t="s">
        <v>220</v>
      </c>
      <c r="AD10" s="199">
        <f>MAX(0,SUM(AL16:AT16)-D4)</f>
        <v>0</v>
      </c>
      <c r="AE10" s="200">
        <f>MAX(0,SUM(AL17:AT17)-D5)</f>
        <v>2</v>
      </c>
      <c r="AF10" s="201">
        <f>MAX(0,SUM(AL18:AT18)-D6)</f>
        <v>0</v>
      </c>
      <c r="AG10" s="202">
        <f>MAX(0,SUM(AL19:AT19)-D7)</f>
        <v>0</v>
      </c>
      <c r="AH10" s="214">
        <f>MAX(0,SUM(AL20:AT20)-D8)</f>
        <v>0</v>
      </c>
      <c r="AI10" s="320">
        <f t="shared" si="1"/>
        <v>2</v>
      </c>
      <c r="AJ10" s="485"/>
      <c r="AK10" s="241" t="s">
        <v>9</v>
      </c>
      <c r="AL10" s="16">
        <f>IF(ISBLANK(N4),0,VLOOKUP(N4,$E$4:$L$8,7,FALSE))</f>
        <v>0</v>
      </c>
      <c r="AM10" s="16">
        <f t="shared" ref="AM10:AT10" si="2">IF(ISBLANK(O4),0,VLOOKUP(O4,$E$4:$L$8,7,FALSE))</f>
        <v>0</v>
      </c>
      <c r="AN10" s="16">
        <f t="shared" si="2"/>
        <v>0</v>
      </c>
      <c r="AO10" s="16">
        <f t="shared" si="2"/>
        <v>0</v>
      </c>
      <c r="AP10" s="16">
        <f t="shared" si="2"/>
        <v>0</v>
      </c>
      <c r="AQ10" s="16">
        <f t="shared" si="2"/>
        <v>0</v>
      </c>
      <c r="AR10" s="16">
        <f t="shared" si="2"/>
        <v>0</v>
      </c>
      <c r="AS10" s="16">
        <f t="shared" si="2"/>
        <v>0</v>
      </c>
      <c r="AT10" s="15">
        <f t="shared" si="2"/>
        <v>50</v>
      </c>
    </row>
    <row r="11" spans="1:46" ht="15.75" customHeight="1" x14ac:dyDescent="0.25">
      <c r="AB11" s="445"/>
      <c r="AC11" s="231" t="s">
        <v>13</v>
      </c>
      <c r="AD11" s="16">
        <f>ROUNDUP(AD10/$Z$4,0)</f>
        <v>0</v>
      </c>
      <c r="AE11" s="33">
        <f>ROUNDUP(AE10/$Z$4,0)</f>
        <v>4</v>
      </c>
      <c r="AF11" s="185">
        <f>ROUNDUP(AF10/$Z$4,0)</f>
        <v>0</v>
      </c>
      <c r="AG11" s="123">
        <f>ROUNDUP(AG10/$Z$4,0)</f>
        <v>0</v>
      </c>
      <c r="AH11" s="14">
        <f>ROUNDUP(AH10/$Z$4,0)</f>
        <v>0</v>
      </c>
      <c r="AI11" s="254">
        <f t="shared" si="1"/>
        <v>4</v>
      </c>
      <c r="AJ11" s="485"/>
      <c r="AK11" s="242" t="s">
        <v>7</v>
      </c>
      <c r="AL11" s="33">
        <f t="shared" ref="AL11:AT11" si="3">IF(ISBLANK(N5),0,VLOOKUP(N5,$E$4:$L$8,7,FALSE))</f>
        <v>0</v>
      </c>
      <c r="AM11" s="33">
        <f t="shared" si="3"/>
        <v>0</v>
      </c>
      <c r="AN11" s="33">
        <f t="shared" si="3"/>
        <v>0</v>
      </c>
      <c r="AO11" s="33">
        <f t="shared" si="3"/>
        <v>0</v>
      </c>
      <c r="AP11" s="33">
        <f t="shared" si="3"/>
        <v>0</v>
      </c>
      <c r="AQ11" s="33">
        <f t="shared" si="3"/>
        <v>0</v>
      </c>
      <c r="AR11" s="33">
        <f t="shared" si="3"/>
        <v>0</v>
      </c>
      <c r="AS11" s="33">
        <f t="shared" si="3"/>
        <v>0</v>
      </c>
      <c r="AT11" s="186">
        <f t="shared" si="3"/>
        <v>50</v>
      </c>
    </row>
    <row r="12" spans="1:46" ht="15.75" customHeight="1" x14ac:dyDescent="0.25">
      <c r="AB12" s="452"/>
      <c r="AC12" s="215" t="s">
        <v>248</v>
      </c>
      <c r="AD12" s="207">
        <f>ROUNDUP(AD11/4*30,0)</f>
        <v>0</v>
      </c>
      <c r="AE12" s="208">
        <f>ROUNDUP(AE11/4*30,0)</f>
        <v>30</v>
      </c>
      <c r="AF12" s="209">
        <f>ROUNDUP(AF11/4*30,0)</f>
        <v>0</v>
      </c>
      <c r="AG12" s="210">
        <f>ROUNDUP(AG11/4*30,0)</f>
        <v>0</v>
      </c>
      <c r="AH12" s="216">
        <f>ROUNDUP(AH11/4*30,0)</f>
        <v>0</v>
      </c>
      <c r="AI12" s="255">
        <f t="shared" si="1"/>
        <v>30</v>
      </c>
      <c r="AJ12" s="485"/>
      <c r="AK12" s="184" t="s">
        <v>6</v>
      </c>
      <c r="AL12" s="185">
        <f t="shared" ref="AL12:AT12" si="4">IF(ISBLANK(N6),0,VLOOKUP(N6,$E$4:$L$8,7,FALSE))</f>
        <v>0</v>
      </c>
      <c r="AM12" s="185">
        <f t="shared" si="4"/>
        <v>0</v>
      </c>
      <c r="AN12" s="185">
        <f t="shared" si="4"/>
        <v>0</v>
      </c>
      <c r="AO12" s="185">
        <f t="shared" si="4"/>
        <v>0</v>
      </c>
      <c r="AP12" s="185">
        <f t="shared" si="4"/>
        <v>0</v>
      </c>
      <c r="AQ12" s="185">
        <f t="shared" si="4"/>
        <v>0</v>
      </c>
      <c r="AR12" s="185">
        <f t="shared" si="4"/>
        <v>0</v>
      </c>
      <c r="AS12" s="185">
        <f t="shared" si="4"/>
        <v>0</v>
      </c>
      <c r="AT12" s="187">
        <f t="shared" si="4"/>
        <v>50</v>
      </c>
    </row>
    <row r="13" spans="1:46" ht="15.75" customHeight="1" x14ac:dyDescent="0.25">
      <c r="AJ13" s="485"/>
      <c r="AK13" s="243" t="s">
        <v>4</v>
      </c>
      <c r="AL13" s="123">
        <f t="shared" ref="AL13:AT13" si="5">IF(ISBLANK(N7),0,VLOOKUP(N7,$E$4:$L$8,7,FALSE))</f>
        <v>0</v>
      </c>
      <c r="AM13" s="123">
        <f t="shared" si="5"/>
        <v>0</v>
      </c>
      <c r="AN13" s="123">
        <f t="shared" si="5"/>
        <v>0</v>
      </c>
      <c r="AO13" s="123">
        <f t="shared" si="5"/>
        <v>0</v>
      </c>
      <c r="AP13" s="123">
        <f t="shared" si="5"/>
        <v>0</v>
      </c>
      <c r="AQ13" s="123">
        <f t="shared" si="5"/>
        <v>0</v>
      </c>
      <c r="AR13" s="123">
        <f t="shared" si="5"/>
        <v>0</v>
      </c>
      <c r="AS13" s="123">
        <f t="shared" si="5"/>
        <v>0</v>
      </c>
      <c r="AT13" s="188">
        <f t="shared" si="5"/>
        <v>0</v>
      </c>
    </row>
    <row r="14" spans="1:46" ht="15.75" customHeight="1" x14ac:dyDescent="0.25">
      <c r="AJ14" s="486"/>
      <c r="AK14" s="251" t="s">
        <v>3</v>
      </c>
      <c r="AL14" s="252">
        <f t="shared" ref="AL14:AT14" si="6">IF(ISBLANK(N8),0,VLOOKUP(N8,$E$4:$L$8,7,FALSE))</f>
        <v>0</v>
      </c>
      <c r="AM14" s="252">
        <f t="shared" si="6"/>
        <v>0</v>
      </c>
      <c r="AN14" s="252">
        <f t="shared" si="6"/>
        <v>0</v>
      </c>
      <c r="AO14" s="252">
        <f t="shared" si="6"/>
        <v>0</v>
      </c>
      <c r="AP14" s="252">
        <f t="shared" si="6"/>
        <v>0</v>
      </c>
      <c r="AQ14" s="252">
        <f t="shared" si="6"/>
        <v>0</v>
      </c>
      <c r="AR14" s="252">
        <f t="shared" si="6"/>
        <v>0</v>
      </c>
      <c r="AS14" s="252">
        <f t="shared" si="6"/>
        <v>0</v>
      </c>
      <c r="AT14" s="253">
        <f t="shared" si="6"/>
        <v>50</v>
      </c>
    </row>
    <row r="15" spans="1:46" ht="15.75" customHeight="1" x14ac:dyDescent="0.25">
      <c r="AJ15" s="485" t="s">
        <v>72</v>
      </c>
      <c r="AL15" s="231" t="s">
        <v>55</v>
      </c>
      <c r="AM15" s="231" t="s">
        <v>2</v>
      </c>
      <c r="AN15" s="231" t="s">
        <v>74</v>
      </c>
      <c r="AO15" s="231" t="s">
        <v>0</v>
      </c>
      <c r="AP15" s="231" t="s">
        <v>5</v>
      </c>
      <c r="AQ15" s="231" t="s">
        <v>8</v>
      </c>
      <c r="AR15" s="231" t="s">
        <v>216</v>
      </c>
      <c r="AS15" s="231" t="s">
        <v>129</v>
      </c>
      <c r="AT15" s="168" t="s">
        <v>217</v>
      </c>
    </row>
    <row r="16" spans="1:46" ht="15.75" customHeight="1" x14ac:dyDescent="0.25">
      <c r="AJ16" s="485"/>
      <c r="AK16" s="241" t="s">
        <v>9</v>
      </c>
      <c r="AL16" s="16">
        <f>IF(ISBLANK(N4),0,VLOOKUP(N4,$E$4:$L$8,8,FALSE))</f>
        <v>0</v>
      </c>
      <c r="AM16" s="16">
        <f t="shared" ref="AM16:AT16" si="7">IF(ISBLANK(O4),0,VLOOKUP(O4,$E$4:$L$8,8,FALSE))</f>
        <v>0</v>
      </c>
      <c r="AN16" s="16">
        <f t="shared" si="7"/>
        <v>0</v>
      </c>
      <c r="AO16" s="16">
        <f t="shared" si="7"/>
        <v>0</v>
      </c>
      <c r="AP16" s="16">
        <f t="shared" si="7"/>
        <v>0</v>
      </c>
      <c r="AQ16" s="16">
        <f t="shared" si="7"/>
        <v>0</v>
      </c>
      <c r="AR16" s="16">
        <f t="shared" si="7"/>
        <v>0</v>
      </c>
      <c r="AS16" s="16">
        <f t="shared" si="7"/>
        <v>0</v>
      </c>
      <c r="AT16" s="15">
        <f t="shared" si="7"/>
        <v>9</v>
      </c>
    </row>
    <row r="17" spans="36:46" ht="15.75" customHeight="1" x14ac:dyDescent="0.25">
      <c r="AJ17" s="485"/>
      <c r="AK17" s="242" t="s">
        <v>7</v>
      </c>
      <c r="AL17" s="33">
        <f t="shared" ref="AL17:AT17" si="8">IF(ISBLANK(N5),0,VLOOKUP(N5,$E$4:$L$8,8,FALSE))</f>
        <v>0</v>
      </c>
      <c r="AM17" s="33">
        <f t="shared" si="8"/>
        <v>0</v>
      </c>
      <c r="AN17" s="33">
        <f t="shared" si="8"/>
        <v>0</v>
      </c>
      <c r="AO17" s="33">
        <f t="shared" si="8"/>
        <v>0</v>
      </c>
      <c r="AP17" s="33">
        <f t="shared" si="8"/>
        <v>0</v>
      </c>
      <c r="AQ17" s="33">
        <f t="shared" si="8"/>
        <v>0</v>
      </c>
      <c r="AR17" s="33">
        <f t="shared" si="8"/>
        <v>0</v>
      </c>
      <c r="AS17" s="33">
        <f t="shared" si="8"/>
        <v>0</v>
      </c>
      <c r="AT17" s="186">
        <f t="shared" si="8"/>
        <v>9</v>
      </c>
    </row>
    <row r="18" spans="36:46" ht="15.75" customHeight="1" x14ac:dyDescent="0.25">
      <c r="AJ18" s="485"/>
      <c r="AK18" s="184" t="s">
        <v>6</v>
      </c>
      <c r="AL18" s="185">
        <f t="shared" ref="AL18:AT18" si="9">IF(ISBLANK(N6),0,VLOOKUP(N6,$E$4:$L$8,8,FALSE))</f>
        <v>0</v>
      </c>
      <c r="AM18" s="185">
        <f t="shared" si="9"/>
        <v>0</v>
      </c>
      <c r="AN18" s="185">
        <f t="shared" si="9"/>
        <v>0</v>
      </c>
      <c r="AO18" s="185">
        <f t="shared" si="9"/>
        <v>0</v>
      </c>
      <c r="AP18" s="185">
        <f t="shared" si="9"/>
        <v>0</v>
      </c>
      <c r="AQ18" s="185">
        <f t="shared" si="9"/>
        <v>0</v>
      </c>
      <c r="AR18" s="185">
        <f t="shared" si="9"/>
        <v>0</v>
      </c>
      <c r="AS18" s="185">
        <f t="shared" si="9"/>
        <v>0</v>
      </c>
      <c r="AT18" s="187">
        <f t="shared" si="9"/>
        <v>9</v>
      </c>
    </row>
    <row r="19" spans="36:46" ht="15.75" customHeight="1" x14ac:dyDescent="0.25">
      <c r="AJ19" s="485"/>
      <c r="AK19" s="243" t="s">
        <v>4</v>
      </c>
      <c r="AL19" s="123">
        <f t="shared" ref="AL19:AT19" si="10">IF(ISBLANK(N7),0,VLOOKUP(N7,$E$4:$L$8,8,FALSE))</f>
        <v>0</v>
      </c>
      <c r="AM19" s="123">
        <f t="shared" si="10"/>
        <v>0</v>
      </c>
      <c r="AN19" s="123">
        <f t="shared" si="10"/>
        <v>0</v>
      </c>
      <c r="AO19" s="123">
        <f t="shared" si="10"/>
        <v>0</v>
      </c>
      <c r="AP19" s="123">
        <f t="shared" si="10"/>
        <v>0</v>
      </c>
      <c r="AQ19" s="123">
        <f t="shared" si="10"/>
        <v>0</v>
      </c>
      <c r="AR19" s="123">
        <f t="shared" si="10"/>
        <v>0</v>
      </c>
      <c r="AS19" s="123">
        <f t="shared" si="10"/>
        <v>0</v>
      </c>
      <c r="AT19" s="188">
        <f t="shared" si="10"/>
        <v>0</v>
      </c>
    </row>
    <row r="20" spans="36:46" ht="15.75" customHeight="1" x14ac:dyDescent="0.25">
      <c r="AJ20" s="486"/>
      <c r="AK20" s="251" t="s">
        <v>3</v>
      </c>
      <c r="AL20" s="252">
        <f t="shared" ref="AL20:AT20" si="11">IF(ISBLANK(N8),0,VLOOKUP(N8,$E$4:$L$8,8,FALSE))</f>
        <v>0</v>
      </c>
      <c r="AM20" s="252">
        <f t="shared" si="11"/>
        <v>0</v>
      </c>
      <c r="AN20" s="252">
        <f t="shared" si="11"/>
        <v>0</v>
      </c>
      <c r="AO20" s="252">
        <f t="shared" si="11"/>
        <v>0</v>
      </c>
      <c r="AP20" s="252">
        <f t="shared" si="11"/>
        <v>0</v>
      </c>
      <c r="AQ20" s="252">
        <f t="shared" si="11"/>
        <v>0</v>
      </c>
      <c r="AR20" s="252">
        <f t="shared" si="11"/>
        <v>0</v>
      </c>
      <c r="AS20" s="252">
        <f t="shared" si="11"/>
        <v>0</v>
      </c>
      <c r="AT20" s="253">
        <f t="shared" si="11"/>
        <v>9</v>
      </c>
    </row>
  </sheetData>
  <mergeCells count="15">
    <mergeCell ref="AJ15:AJ20"/>
    <mergeCell ref="AJ9:AJ14"/>
    <mergeCell ref="AJ3:AJ8"/>
    <mergeCell ref="AJ2:AT2"/>
    <mergeCell ref="A1:V1"/>
    <mergeCell ref="AB2:AI2"/>
    <mergeCell ref="E2:L2"/>
    <mergeCell ref="A2:D2"/>
    <mergeCell ref="M2:V2"/>
    <mergeCell ref="W2:AA2"/>
    <mergeCell ref="AB10:AB12"/>
    <mergeCell ref="AB7:AB9"/>
    <mergeCell ref="AB4:AB6"/>
    <mergeCell ref="W1:AT1"/>
    <mergeCell ref="AB3:AC3"/>
  </mergeCells>
  <conditionalFormatting sqref="F4:I8">
    <cfRule type="cellIs" dxfId="7" priority="7" operator="equal">
      <formula>"X"</formula>
    </cfRule>
    <cfRule type="cellIs" dxfId="6" priority="8" operator="equal">
      <formula>"O"</formula>
    </cfRule>
  </conditionalFormatting>
  <conditionalFormatting sqref="N4:V8">
    <cfRule type="colorScale" priority="1">
      <colorScale>
        <cfvo type="num" val="MIN($E:$E)"/>
        <cfvo type="percentile" val="50"/>
        <cfvo type="num" val="MAX($E:$E)"/>
        <color rgb="FFFFBDBD"/>
        <color rgb="FFFFFFBD"/>
        <color rgb="FFBDFFBD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4536-E626-46B7-86A3-F8873B31BBBE}">
  <dimension ref="A1:H11"/>
  <sheetViews>
    <sheetView workbookViewId="0">
      <selection sqref="A1:H1"/>
    </sheetView>
  </sheetViews>
  <sheetFormatPr defaultRowHeight="15" x14ac:dyDescent="0.25"/>
  <cols>
    <col min="1" max="1" width="4.85546875" style="128" customWidth="1"/>
    <col min="2" max="2" width="5.28515625" style="128" customWidth="1"/>
    <col min="3" max="8" width="8.7109375" style="128" customWidth="1"/>
    <col min="9" max="16384" width="9.140625" style="128"/>
  </cols>
  <sheetData>
    <row r="1" spans="1:8" ht="29.25" customHeight="1" x14ac:dyDescent="0.25">
      <c r="A1" s="499" t="s">
        <v>195</v>
      </c>
      <c r="B1" s="500"/>
      <c r="C1" s="500"/>
      <c r="D1" s="500"/>
      <c r="E1" s="500"/>
      <c r="F1" s="500"/>
      <c r="G1" s="500"/>
      <c r="H1" s="501"/>
    </row>
    <row r="2" spans="1:8" s="129" customFormat="1" x14ac:dyDescent="0.25">
      <c r="A2" s="130"/>
      <c r="B2" s="131"/>
      <c r="C2" s="132" t="s">
        <v>188</v>
      </c>
      <c r="D2" s="132" t="s">
        <v>189</v>
      </c>
      <c r="E2" s="132" t="s">
        <v>187</v>
      </c>
      <c r="F2" s="132" t="s">
        <v>192</v>
      </c>
      <c r="G2" s="132" t="s">
        <v>191</v>
      </c>
      <c r="H2" s="133" t="s">
        <v>190</v>
      </c>
    </row>
    <row r="3" spans="1:8" ht="18.75" customHeight="1" x14ac:dyDescent="0.25">
      <c r="A3" s="496" t="s">
        <v>37</v>
      </c>
      <c r="B3" s="134" t="s">
        <v>193</v>
      </c>
      <c r="C3" s="139">
        <v>8</v>
      </c>
      <c r="D3" s="139">
        <v>18</v>
      </c>
      <c r="E3" s="139">
        <v>2</v>
      </c>
      <c r="F3" s="139">
        <v>0</v>
      </c>
      <c r="G3" s="139">
        <v>4</v>
      </c>
      <c r="H3" s="140">
        <v>2</v>
      </c>
    </row>
    <row r="4" spans="1:8" ht="18.75" customHeight="1" x14ac:dyDescent="0.25">
      <c r="A4" s="497"/>
      <c r="B4" s="135" t="s">
        <v>194</v>
      </c>
      <c r="C4" s="141">
        <v>23</v>
      </c>
      <c r="D4" s="141">
        <v>27</v>
      </c>
      <c r="E4" s="141">
        <v>4</v>
      </c>
      <c r="F4" s="141">
        <v>1</v>
      </c>
      <c r="G4" s="141">
        <v>4</v>
      </c>
      <c r="H4" s="142">
        <v>2</v>
      </c>
    </row>
    <row r="5" spans="1:8" ht="18.75" customHeight="1" x14ac:dyDescent="0.25">
      <c r="A5" s="498"/>
      <c r="B5" s="149">
        <v>70</v>
      </c>
      <c r="C5" s="150">
        <v>29</v>
      </c>
      <c r="D5" s="150">
        <v>30</v>
      </c>
      <c r="E5" s="150">
        <v>4</v>
      </c>
      <c r="F5" s="150">
        <v>1</v>
      </c>
      <c r="G5" s="150">
        <v>4</v>
      </c>
      <c r="H5" s="151">
        <v>2</v>
      </c>
    </row>
    <row r="6" spans="1:8" ht="18.75" customHeight="1" x14ac:dyDescent="0.25">
      <c r="A6" s="493" t="s">
        <v>38</v>
      </c>
      <c r="B6" s="136" t="s">
        <v>193</v>
      </c>
      <c r="C6" s="143">
        <v>11</v>
      </c>
      <c r="D6" s="143">
        <v>20</v>
      </c>
      <c r="E6" s="143">
        <v>5</v>
      </c>
      <c r="F6" s="143">
        <v>0</v>
      </c>
      <c r="G6" s="143">
        <v>5</v>
      </c>
      <c r="H6" s="144">
        <v>4</v>
      </c>
    </row>
    <row r="7" spans="1:8" ht="18.75" customHeight="1" x14ac:dyDescent="0.25">
      <c r="A7" s="494"/>
      <c r="B7" s="137" t="s">
        <v>194</v>
      </c>
      <c r="C7" s="145">
        <v>31</v>
      </c>
      <c r="D7" s="145">
        <v>32</v>
      </c>
      <c r="E7" s="145">
        <v>5</v>
      </c>
      <c r="F7" s="145">
        <v>2</v>
      </c>
      <c r="G7" s="145">
        <v>5</v>
      </c>
      <c r="H7" s="146">
        <v>4</v>
      </c>
    </row>
    <row r="8" spans="1:8" ht="18.75" customHeight="1" x14ac:dyDescent="0.25">
      <c r="A8" s="495"/>
      <c r="B8" s="152">
        <v>70</v>
      </c>
      <c r="C8" s="153">
        <v>39</v>
      </c>
      <c r="D8" s="153">
        <v>36</v>
      </c>
      <c r="E8" s="153">
        <v>5</v>
      </c>
      <c r="F8" s="153">
        <v>2</v>
      </c>
      <c r="G8" s="153">
        <v>5</v>
      </c>
      <c r="H8" s="154">
        <v>4</v>
      </c>
    </row>
    <row r="9" spans="1:8" ht="18.75" customHeight="1" x14ac:dyDescent="0.25">
      <c r="A9" s="491" t="s">
        <v>39</v>
      </c>
      <c r="B9" s="138" t="s">
        <v>193</v>
      </c>
      <c r="C9" s="147">
        <v>13</v>
      </c>
      <c r="D9" s="147">
        <v>28</v>
      </c>
      <c r="E9" s="147">
        <v>0</v>
      </c>
      <c r="F9" s="147">
        <v>2</v>
      </c>
      <c r="G9" s="147">
        <v>6</v>
      </c>
      <c r="H9" s="148">
        <v>0</v>
      </c>
    </row>
    <row r="10" spans="1:8" ht="18.75" customHeight="1" x14ac:dyDescent="0.25">
      <c r="A10" s="491"/>
      <c r="B10" s="138" t="s">
        <v>194</v>
      </c>
      <c r="C10" s="147">
        <v>38</v>
      </c>
      <c r="D10" s="147">
        <v>43</v>
      </c>
      <c r="E10" s="147">
        <v>0</v>
      </c>
      <c r="F10" s="147">
        <v>4</v>
      </c>
      <c r="G10" s="147">
        <v>6</v>
      </c>
      <c r="H10" s="148">
        <v>5</v>
      </c>
    </row>
    <row r="11" spans="1:8" ht="18.75" customHeight="1" x14ac:dyDescent="0.25">
      <c r="A11" s="492"/>
      <c r="B11" s="155">
        <v>70</v>
      </c>
      <c r="C11" s="156">
        <v>48</v>
      </c>
      <c r="D11" s="156">
        <v>48</v>
      </c>
      <c r="E11" s="156">
        <v>0</v>
      </c>
      <c r="F11" s="156">
        <v>4</v>
      </c>
      <c r="G11" s="156">
        <v>6</v>
      </c>
      <c r="H11" s="157">
        <v>5</v>
      </c>
    </row>
  </sheetData>
  <customSheetViews>
    <customSheetView guid="{08C637BE-E872-40BC-8927-2CE89A71D70E}" state="hidden">
      <selection activeCell="Q6" sqref="Q6"/>
      <pageMargins left="0.7" right="0.7" top="0.75" bottom="0.75" header="0.3" footer="0.3"/>
    </customSheetView>
  </customSheetViews>
  <mergeCells count="4">
    <mergeCell ref="A9:A11"/>
    <mergeCell ref="A6:A8"/>
    <mergeCell ref="A3:A5"/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92D050"/>
  </sheetPr>
  <dimension ref="A1:O16"/>
  <sheetViews>
    <sheetView workbookViewId="0"/>
  </sheetViews>
  <sheetFormatPr defaultRowHeight="15" customHeight="1" x14ac:dyDescent="0.25"/>
  <cols>
    <col min="1" max="8" width="5.140625" style="71" customWidth="1"/>
    <col min="9" max="9" width="9.140625" style="71"/>
    <col min="10" max="16384" width="9.140625" style="234"/>
  </cols>
  <sheetData>
    <row r="1" spans="1:15" s="231" customFormat="1" ht="15" customHeight="1" x14ac:dyDescent="0.25">
      <c r="A1" s="72" t="s">
        <v>13</v>
      </c>
      <c r="B1" s="72" t="s">
        <v>33</v>
      </c>
      <c r="C1" s="72" t="s">
        <v>13</v>
      </c>
      <c r="D1" s="72" t="s">
        <v>137</v>
      </c>
      <c r="E1" s="72" t="s">
        <v>13</v>
      </c>
      <c r="F1" s="72" t="s">
        <v>72</v>
      </c>
      <c r="G1" s="72" t="s">
        <v>13</v>
      </c>
      <c r="H1" s="72" t="s">
        <v>68</v>
      </c>
      <c r="I1" s="72"/>
    </row>
    <row r="2" spans="1:15" ht="15" customHeight="1" x14ac:dyDescent="0.25">
      <c r="A2" s="71">
        <v>80</v>
      </c>
      <c r="B2" s="71">
        <v>1070</v>
      </c>
      <c r="C2" s="71">
        <v>80</v>
      </c>
      <c r="D2" s="71">
        <v>424</v>
      </c>
      <c r="E2" s="71">
        <v>80</v>
      </c>
      <c r="F2" s="71">
        <v>33</v>
      </c>
      <c r="G2" s="71">
        <v>80</v>
      </c>
      <c r="H2" s="71">
        <v>84</v>
      </c>
    </row>
    <row r="3" spans="1:15" ht="15" customHeight="1" x14ac:dyDescent="0.25">
      <c r="A3" s="71">
        <v>20</v>
      </c>
      <c r="B3" s="71">
        <v>186</v>
      </c>
      <c r="C3" s="71">
        <v>20</v>
      </c>
      <c r="D3" s="71">
        <v>58</v>
      </c>
      <c r="E3" s="71">
        <v>20</v>
      </c>
      <c r="F3" s="71">
        <v>8</v>
      </c>
      <c r="G3" s="71">
        <v>99</v>
      </c>
      <c r="H3" s="71">
        <v>90</v>
      </c>
    </row>
    <row r="4" spans="1:15" ht="15" customHeight="1" x14ac:dyDescent="0.25">
      <c r="A4" s="71">
        <v>99</v>
      </c>
      <c r="B4" s="71">
        <v>1374</v>
      </c>
      <c r="C4" s="71">
        <v>99</v>
      </c>
      <c r="D4" s="71">
        <v>477</v>
      </c>
      <c r="E4" s="71">
        <v>60</v>
      </c>
      <c r="F4" s="71">
        <v>27</v>
      </c>
      <c r="G4" s="71">
        <v>99</v>
      </c>
      <c r="H4" s="71">
        <v>98</v>
      </c>
    </row>
    <row r="5" spans="1:15" ht="15" customHeight="1" x14ac:dyDescent="0.25">
      <c r="A5" s="71">
        <v>99</v>
      </c>
      <c r="B5" s="71">
        <v>1262</v>
      </c>
      <c r="C5" s="71">
        <v>99</v>
      </c>
      <c r="D5" s="71">
        <v>410</v>
      </c>
      <c r="E5" s="71">
        <v>50</v>
      </c>
      <c r="F5" s="71">
        <v>48</v>
      </c>
      <c r="G5" s="71">
        <v>37</v>
      </c>
      <c r="H5" s="71">
        <v>36</v>
      </c>
    </row>
    <row r="6" spans="1:15" ht="15" customHeight="1" x14ac:dyDescent="0.25">
      <c r="A6" s="71">
        <v>37</v>
      </c>
      <c r="B6" s="71">
        <v>490</v>
      </c>
      <c r="C6" s="71">
        <v>37</v>
      </c>
      <c r="D6" s="71">
        <v>142</v>
      </c>
      <c r="E6" s="71">
        <v>66</v>
      </c>
      <c r="F6" s="71">
        <v>41</v>
      </c>
      <c r="G6" s="71">
        <v>99</v>
      </c>
      <c r="H6" s="71">
        <v>116</v>
      </c>
    </row>
    <row r="7" spans="1:15" ht="15" customHeight="1" x14ac:dyDescent="0.25">
      <c r="A7" s="71">
        <v>99</v>
      </c>
      <c r="B7" s="71">
        <v>1358</v>
      </c>
      <c r="C7" s="71">
        <v>99</v>
      </c>
      <c r="D7" s="71">
        <v>479</v>
      </c>
      <c r="E7" s="71">
        <v>99</v>
      </c>
      <c r="F7" s="71">
        <v>45</v>
      </c>
      <c r="G7" s="71">
        <v>26</v>
      </c>
      <c r="H7" s="71">
        <v>36</v>
      </c>
    </row>
    <row r="8" spans="1:15" ht="15" customHeight="1" x14ac:dyDescent="0.25">
      <c r="A8" s="71">
        <v>26</v>
      </c>
      <c r="B8" s="71">
        <v>360</v>
      </c>
      <c r="C8" s="71">
        <v>26</v>
      </c>
      <c r="D8" s="71">
        <v>192</v>
      </c>
      <c r="E8" s="71">
        <v>99</v>
      </c>
      <c r="F8" s="71">
        <v>46</v>
      </c>
    </row>
    <row r="9" spans="1:15" ht="15" customHeight="1" x14ac:dyDescent="0.25">
      <c r="A9" s="71">
        <v>191</v>
      </c>
      <c r="B9" s="71">
        <v>2610</v>
      </c>
      <c r="C9" s="71">
        <v>191</v>
      </c>
      <c r="D9" s="71">
        <v>1340</v>
      </c>
      <c r="E9" s="71">
        <v>37</v>
      </c>
      <c r="F9" s="71">
        <v>18</v>
      </c>
    </row>
    <row r="10" spans="1:15" ht="15" customHeight="1" x14ac:dyDescent="0.25">
      <c r="E10" s="71">
        <v>99</v>
      </c>
      <c r="F10" s="71">
        <v>59</v>
      </c>
    </row>
    <row r="11" spans="1:15" ht="15" customHeight="1" x14ac:dyDescent="0.25">
      <c r="E11" s="71">
        <v>26</v>
      </c>
      <c r="F11" s="71">
        <v>15</v>
      </c>
    </row>
    <row r="12" spans="1:15" ht="15" customHeight="1" x14ac:dyDescent="0.25">
      <c r="E12" s="71">
        <v>191</v>
      </c>
      <c r="F12" s="71">
        <v>97</v>
      </c>
    </row>
    <row r="15" spans="1:15" ht="15" customHeight="1" x14ac:dyDescent="0.25">
      <c r="M15" s="280"/>
      <c r="N15" s="280"/>
      <c r="O15" s="280"/>
    </row>
    <row r="16" spans="1:15" ht="15" customHeight="1" x14ac:dyDescent="0.25">
      <c r="N16" s="268"/>
      <c r="O16" s="268"/>
    </row>
  </sheetData>
  <customSheetViews>
    <customSheetView guid="{08C637BE-E872-40BC-8927-2CE89A71D70E}" state="hidden">
      <selection activeCell="M15" sqref="M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M295"/>
  <sheetViews>
    <sheetView topLeftCell="A274" workbookViewId="0">
      <selection activeCell="O291" sqref="O291"/>
    </sheetView>
  </sheetViews>
  <sheetFormatPr defaultColWidth="9.140625" defaultRowHeight="15" x14ac:dyDescent="0.25"/>
  <cols>
    <col min="1" max="1" width="16.5703125" style="80" customWidth="1"/>
    <col min="2" max="2" width="27.140625" style="110" customWidth="1"/>
    <col min="3" max="5" width="9.140625" style="77" customWidth="1"/>
    <col min="6" max="6" width="9.140625" style="79" customWidth="1"/>
    <col min="7" max="7" width="10.140625" style="79" hidden="1" customWidth="1"/>
    <col min="8" max="9" width="9.140625" style="79" customWidth="1"/>
    <col min="10" max="10" width="10.140625" style="85" customWidth="1"/>
    <col min="11" max="11" width="9.140625" style="77" customWidth="1"/>
    <col min="12" max="13" width="10.5703125" style="77" customWidth="1"/>
    <col min="14" max="16384" width="9.140625" style="77"/>
  </cols>
  <sheetData>
    <row r="1" spans="1:13" s="82" customFormat="1" ht="15" customHeight="1" x14ac:dyDescent="0.25">
      <c r="A1" s="87"/>
      <c r="B1" s="109"/>
      <c r="C1" s="87"/>
      <c r="D1" s="87"/>
      <c r="E1" s="502" t="s">
        <v>109</v>
      </c>
      <c r="F1" s="502"/>
      <c r="G1" s="502"/>
      <c r="H1" s="502"/>
      <c r="I1" s="502"/>
      <c r="J1" s="502"/>
      <c r="L1" s="466" t="s">
        <v>110</v>
      </c>
      <c r="M1" s="466"/>
    </row>
    <row r="2" spans="1:13" s="82" customFormat="1" ht="15" customHeight="1" x14ac:dyDescent="0.25">
      <c r="A2" s="87"/>
      <c r="B2" s="109"/>
      <c r="C2" s="87"/>
      <c r="D2" s="87"/>
      <c r="E2" s="91" t="s">
        <v>107</v>
      </c>
      <c r="F2" s="91" t="s">
        <v>108</v>
      </c>
      <c r="G2" s="91"/>
      <c r="H2" s="89" t="s">
        <v>106</v>
      </c>
      <c r="I2" s="88" t="s">
        <v>45</v>
      </c>
      <c r="J2" s="92" t="s">
        <v>1</v>
      </c>
      <c r="L2" s="82" t="s">
        <v>93</v>
      </c>
      <c r="M2" s="82" t="s">
        <v>94</v>
      </c>
    </row>
    <row r="3" spans="1:13" s="81" customFormat="1" ht="15" customHeight="1" x14ac:dyDescent="0.25">
      <c r="A3" s="86"/>
      <c r="B3" s="109"/>
      <c r="C3" s="86"/>
      <c r="D3" s="86"/>
      <c r="E3" s="90" cm="1">
        <f t="array" ref="E3">SUMIF($F6:$F99999,"&gt;0") / SCOUT_DAYS_FROM_EARLIEST * 30</f>
        <v>16266.213257424095</v>
      </c>
      <c r="F3" s="90" cm="1">
        <f t="array" ref="F3">SUMIF($H6:$H99999,"&gt;0") / SCOUT_DAYS_FROM_EARLIEST * 30</f>
        <v>65099.662581027464</v>
      </c>
      <c r="G3" s="90"/>
      <c r="H3" s="90" cm="1">
        <f t="array" ref="H3">(SUMIF($F6:$F99999,"&gt;0") + SUMIF($H6:$H99999,"&gt;0")) / SCOUT_DAYS_FROM_EARLIEST * 30</f>
        <v>81365.875838451553</v>
      </c>
      <c r="I3" s="90" cm="1">
        <f t="array" ref="I3">(SUMIF($F6:$F99999,"&lt;0") + SUMIF($H6:$H99999,"&lt;0")) / SCOUT_DAYS_FROM_EARLIEST * 30</f>
        <v>-85886.351918156317</v>
      </c>
      <c r="J3" s="90">
        <f>H3+I3</f>
        <v>-4520.4760797047638</v>
      </c>
      <c r="L3" s="10" cm="1">
        <f t="array" ref="L3">SUM(L6:L99999) / SCOUT_DAYS_FROM_EARLIEST * 30</f>
        <v>66897.534467336227</v>
      </c>
      <c r="M3" s="93" cm="1">
        <f t="array" ref="M3">SUM(M6:M99999) / SCOUT_DAYS_FROM_EARLIEST * 30</f>
        <v>1254.9050454568373</v>
      </c>
    </row>
    <row r="4" spans="1:13" s="83" customFormat="1" ht="15" customHeight="1" x14ac:dyDescent="0.25">
      <c r="A4" s="503" t="s">
        <v>80</v>
      </c>
      <c r="B4" s="490" t="s">
        <v>85</v>
      </c>
      <c r="C4" s="490" t="s">
        <v>34</v>
      </c>
      <c r="D4" s="490"/>
      <c r="E4" s="490"/>
      <c r="F4" s="490" t="s">
        <v>35</v>
      </c>
      <c r="G4" s="490"/>
      <c r="H4" s="490"/>
      <c r="I4" s="490"/>
      <c r="J4" s="490"/>
      <c r="K4" s="103" t="s">
        <v>109</v>
      </c>
      <c r="L4" s="490" t="s">
        <v>95</v>
      </c>
      <c r="M4" s="490"/>
    </row>
    <row r="5" spans="1:13" s="76" customFormat="1" ht="15" customHeight="1" x14ac:dyDescent="0.25">
      <c r="A5" s="504"/>
      <c r="B5" s="446"/>
      <c r="C5" s="76" t="s">
        <v>81</v>
      </c>
      <c r="D5" s="76" t="s">
        <v>82</v>
      </c>
      <c r="E5" s="76" t="s">
        <v>84</v>
      </c>
      <c r="F5" s="78" t="s">
        <v>81</v>
      </c>
      <c r="G5" s="105" t="s">
        <v>135</v>
      </c>
      <c r="H5" s="78" t="s">
        <v>82</v>
      </c>
      <c r="I5" s="78" t="s">
        <v>84</v>
      </c>
      <c r="J5" s="18" t="s">
        <v>94</v>
      </c>
      <c r="K5" s="104" t="s">
        <v>81</v>
      </c>
      <c r="L5" s="76" t="s">
        <v>93</v>
      </c>
      <c r="M5" s="76" t="s">
        <v>94</v>
      </c>
    </row>
    <row r="6" spans="1:13" x14ac:dyDescent="0.25">
      <c r="A6" s="80">
        <v>43906.670138888891</v>
      </c>
      <c r="B6" s="110" t="s">
        <v>83</v>
      </c>
      <c r="C6" s="77">
        <v>123380</v>
      </c>
      <c r="D6" s="77">
        <v>2869</v>
      </c>
      <c r="E6" s="77">
        <f t="shared" ref="E6:E37" si="0">SUM(C6:D6)</f>
        <v>126249</v>
      </c>
      <c r="F6" s="79">
        <v>0</v>
      </c>
      <c r="G6" s="79">
        <f>SUMIF(F$6:F6,"&gt;0")</f>
        <v>0</v>
      </c>
      <c r="H6" s="79">
        <v>0</v>
      </c>
      <c r="I6" s="79">
        <f t="shared" ref="I6:I37" si="1">SUM(F6,H6)</f>
        <v>0</v>
      </c>
      <c r="J6" s="84">
        <f t="shared" ref="J6:J37" si="2">I6/4200*80</f>
        <v>0</v>
      </c>
      <c r="K6" s="79" t="e">
        <f>IFERROR(G6 - _xlfn.XLOOKUP(A6-30, $A$6:$A$14999,G$6:G$14999,"",-1,2),NA())</f>
        <v>#N/A</v>
      </c>
    </row>
    <row r="7" spans="1:13" x14ac:dyDescent="0.25">
      <c r="A7" s="80">
        <v>43908.03125</v>
      </c>
      <c r="B7" s="110" t="s">
        <v>88</v>
      </c>
      <c r="C7" s="77">
        <v>123455</v>
      </c>
      <c r="D7" s="77">
        <v>2799</v>
      </c>
      <c r="E7" s="77">
        <f t="shared" si="0"/>
        <v>126254</v>
      </c>
      <c r="F7" s="79">
        <f t="shared" ref="F7:F38" si="3">C7-C6</f>
        <v>75</v>
      </c>
      <c r="G7" s="79">
        <f>SUMIF(F$6:F7,"&gt;0")</f>
        <v>75</v>
      </c>
      <c r="H7" s="79">
        <f t="shared" ref="H7:H38" si="4">D7-D6</f>
        <v>-70</v>
      </c>
      <c r="I7" s="79">
        <f t="shared" si="1"/>
        <v>5</v>
      </c>
      <c r="J7" s="84">
        <f t="shared" si="2"/>
        <v>9.5238095238095247E-2</v>
      </c>
      <c r="K7" s="79" t="e">
        <f t="shared" ref="K7:K70" si="5">IFERROR(G7 - _xlfn.XLOOKUP(A7-30, $A$6:$A$14999,G$6:G$14999,"",-1,2),NA())</f>
        <v>#N/A</v>
      </c>
    </row>
    <row r="8" spans="1:13" x14ac:dyDescent="0.25">
      <c r="A8" s="80">
        <v>43908.07916666667</v>
      </c>
      <c r="B8" s="110" t="s">
        <v>87</v>
      </c>
      <c r="C8" s="77">
        <v>123605</v>
      </c>
      <c r="D8" s="77">
        <v>2609</v>
      </c>
      <c r="E8" s="77">
        <f t="shared" si="0"/>
        <v>126214</v>
      </c>
      <c r="F8" s="79">
        <f t="shared" si="3"/>
        <v>150</v>
      </c>
      <c r="G8" s="79">
        <f>SUMIF(F$6:F8,"&gt;0")</f>
        <v>225</v>
      </c>
      <c r="H8" s="79">
        <f t="shared" si="4"/>
        <v>-190</v>
      </c>
      <c r="I8" s="79">
        <f t="shared" si="1"/>
        <v>-40</v>
      </c>
      <c r="J8" s="84">
        <f t="shared" si="2"/>
        <v>-0.76190476190476197</v>
      </c>
      <c r="K8" s="79" t="e">
        <f t="shared" si="5"/>
        <v>#N/A</v>
      </c>
    </row>
    <row r="9" spans="1:13" x14ac:dyDescent="0.25">
      <c r="A9" s="80">
        <v>43908.806944444441</v>
      </c>
      <c r="B9" s="110" t="s">
        <v>88</v>
      </c>
      <c r="C9" s="77">
        <v>123605</v>
      </c>
      <c r="D9" s="77">
        <v>2369</v>
      </c>
      <c r="E9" s="77">
        <f t="shared" si="0"/>
        <v>125974</v>
      </c>
      <c r="F9" s="79">
        <f t="shared" si="3"/>
        <v>0</v>
      </c>
      <c r="G9" s="79">
        <f>SUMIF(F$6:F9,"&gt;0")</f>
        <v>225</v>
      </c>
      <c r="H9" s="79">
        <f t="shared" si="4"/>
        <v>-240</v>
      </c>
      <c r="I9" s="79">
        <f t="shared" si="1"/>
        <v>-240</v>
      </c>
      <c r="J9" s="84">
        <f t="shared" si="2"/>
        <v>-4.5714285714285712</v>
      </c>
      <c r="K9" s="79" t="e">
        <f t="shared" si="5"/>
        <v>#N/A</v>
      </c>
    </row>
    <row r="10" spans="1:13" x14ac:dyDescent="0.25">
      <c r="A10" s="80">
        <v>43909.091666666667</v>
      </c>
      <c r="B10" s="110" t="s">
        <v>88</v>
      </c>
      <c r="C10" s="77">
        <v>123605</v>
      </c>
      <c r="D10" s="77">
        <v>2239</v>
      </c>
      <c r="E10" s="77">
        <f t="shared" si="0"/>
        <v>125844</v>
      </c>
      <c r="F10" s="79">
        <f t="shared" si="3"/>
        <v>0</v>
      </c>
      <c r="G10" s="79">
        <f>SUMIF(F$6:F10,"&gt;0")</f>
        <v>225</v>
      </c>
      <c r="H10" s="79">
        <f t="shared" si="4"/>
        <v>-130</v>
      </c>
      <c r="I10" s="79">
        <f t="shared" si="1"/>
        <v>-130</v>
      </c>
      <c r="J10" s="84">
        <f t="shared" si="2"/>
        <v>-2.4761904761904763</v>
      </c>
      <c r="K10" s="79" t="e">
        <f t="shared" si="5"/>
        <v>#N/A</v>
      </c>
    </row>
    <row r="11" spans="1:13" x14ac:dyDescent="0.25">
      <c r="A11" s="80">
        <v>43909.416666666664</v>
      </c>
      <c r="B11" s="110" t="s">
        <v>87</v>
      </c>
      <c r="C11" s="77">
        <v>123605</v>
      </c>
      <c r="D11" s="77">
        <v>1869</v>
      </c>
      <c r="E11" s="77">
        <f t="shared" si="0"/>
        <v>125474</v>
      </c>
      <c r="F11" s="79">
        <f t="shared" si="3"/>
        <v>0</v>
      </c>
      <c r="G11" s="79">
        <f>SUMIF(F$6:F11,"&gt;0")</f>
        <v>225</v>
      </c>
      <c r="H11" s="79">
        <f t="shared" si="4"/>
        <v>-370</v>
      </c>
      <c r="I11" s="79">
        <f t="shared" si="1"/>
        <v>-370</v>
      </c>
      <c r="J11" s="84">
        <f t="shared" si="2"/>
        <v>-7.0476190476190483</v>
      </c>
      <c r="K11" s="79" t="e">
        <f t="shared" si="5"/>
        <v>#N/A</v>
      </c>
    </row>
    <row r="12" spans="1:13" x14ac:dyDescent="0.25">
      <c r="A12" s="80">
        <v>43910.165972222225</v>
      </c>
      <c r="B12" s="110" t="s">
        <v>86</v>
      </c>
      <c r="C12" s="77">
        <v>124105</v>
      </c>
      <c r="D12" s="77">
        <v>1869</v>
      </c>
      <c r="E12" s="77">
        <f t="shared" si="0"/>
        <v>125974</v>
      </c>
      <c r="F12" s="79">
        <f t="shared" si="3"/>
        <v>500</v>
      </c>
      <c r="G12" s="79">
        <f>SUMIF(F$6:F12,"&gt;0")</f>
        <v>725</v>
      </c>
      <c r="H12" s="79">
        <f t="shared" si="4"/>
        <v>0</v>
      </c>
      <c r="I12" s="79">
        <f t="shared" si="1"/>
        <v>500</v>
      </c>
      <c r="J12" s="84">
        <f t="shared" si="2"/>
        <v>9.5238095238095237</v>
      </c>
      <c r="K12" s="79" t="e">
        <f t="shared" si="5"/>
        <v>#N/A</v>
      </c>
    </row>
    <row r="13" spans="1:13" x14ac:dyDescent="0.25">
      <c r="A13" s="80">
        <v>43911.053472222222</v>
      </c>
      <c r="B13" s="110" t="s">
        <v>88</v>
      </c>
      <c r="C13" s="77">
        <v>124755</v>
      </c>
      <c r="D13" s="77">
        <v>1259</v>
      </c>
      <c r="E13" s="77">
        <f t="shared" si="0"/>
        <v>126014</v>
      </c>
      <c r="F13" s="79">
        <f t="shared" si="3"/>
        <v>650</v>
      </c>
      <c r="G13" s="79">
        <f>SUMIF(F$6:F13,"&gt;0")</f>
        <v>1375</v>
      </c>
      <c r="H13" s="79">
        <f t="shared" si="4"/>
        <v>-610</v>
      </c>
      <c r="I13" s="79">
        <f t="shared" si="1"/>
        <v>40</v>
      </c>
      <c r="J13" s="84">
        <f t="shared" si="2"/>
        <v>0.76190476190476197</v>
      </c>
      <c r="K13" s="79" t="e">
        <f t="shared" si="5"/>
        <v>#N/A</v>
      </c>
    </row>
    <row r="14" spans="1:13" x14ac:dyDescent="0.25">
      <c r="A14" s="80">
        <v>43912.175694444442</v>
      </c>
      <c r="B14" s="110" t="s">
        <v>89</v>
      </c>
      <c r="C14" s="77">
        <v>124755</v>
      </c>
      <c r="D14" s="77">
        <v>4819</v>
      </c>
      <c r="E14" s="77">
        <f t="shared" si="0"/>
        <v>129574</v>
      </c>
      <c r="F14" s="79">
        <f t="shared" si="3"/>
        <v>0</v>
      </c>
      <c r="G14" s="79">
        <f>SUMIF(F$6:F14,"&gt;0")</f>
        <v>1375</v>
      </c>
      <c r="H14" s="79">
        <f t="shared" si="4"/>
        <v>3560</v>
      </c>
      <c r="I14" s="79">
        <f t="shared" si="1"/>
        <v>3560</v>
      </c>
      <c r="J14" s="84">
        <f t="shared" si="2"/>
        <v>67.80952380952381</v>
      </c>
      <c r="K14" s="79" t="e">
        <f t="shared" si="5"/>
        <v>#N/A</v>
      </c>
      <c r="L14" s="77">
        <v>4200</v>
      </c>
      <c r="M14" s="77">
        <v>80</v>
      </c>
    </row>
    <row r="15" spans="1:13" x14ac:dyDescent="0.25">
      <c r="A15" s="80">
        <v>43913.067361111112</v>
      </c>
      <c r="B15" s="110" t="s">
        <v>88</v>
      </c>
      <c r="C15" s="77">
        <v>125905</v>
      </c>
      <c r="D15" s="77">
        <v>4609</v>
      </c>
      <c r="E15" s="77">
        <f t="shared" si="0"/>
        <v>130514</v>
      </c>
      <c r="F15" s="79">
        <f t="shared" si="3"/>
        <v>1150</v>
      </c>
      <c r="G15" s="79">
        <f>SUMIF(F$6:F15,"&gt;0")</f>
        <v>2525</v>
      </c>
      <c r="H15" s="79">
        <f t="shared" si="4"/>
        <v>-210</v>
      </c>
      <c r="I15" s="79">
        <f t="shared" si="1"/>
        <v>940</v>
      </c>
      <c r="J15" s="84">
        <f t="shared" si="2"/>
        <v>17.904761904761905</v>
      </c>
      <c r="K15" s="79" t="e">
        <f t="shared" si="5"/>
        <v>#N/A</v>
      </c>
    </row>
    <row r="16" spans="1:13" x14ac:dyDescent="0.25">
      <c r="A16" s="80">
        <v>43913.322916666664</v>
      </c>
      <c r="B16" s="111" t="s">
        <v>90</v>
      </c>
      <c r="C16" s="77">
        <v>127105</v>
      </c>
      <c r="D16" s="77">
        <v>4429</v>
      </c>
      <c r="E16" s="77">
        <f t="shared" si="0"/>
        <v>131534</v>
      </c>
      <c r="F16" s="79">
        <f t="shared" si="3"/>
        <v>1200</v>
      </c>
      <c r="G16" s="79">
        <f>SUMIF(F$6:F16,"&gt;0")</f>
        <v>3725</v>
      </c>
      <c r="H16" s="79">
        <f t="shared" si="4"/>
        <v>-180</v>
      </c>
      <c r="I16" s="79">
        <f t="shared" si="1"/>
        <v>1020</v>
      </c>
      <c r="J16" s="84">
        <f t="shared" si="2"/>
        <v>19.428571428571427</v>
      </c>
      <c r="K16" s="79" t="e">
        <f t="shared" si="5"/>
        <v>#N/A</v>
      </c>
      <c r="L16" s="77">
        <v>525</v>
      </c>
      <c r="M16" s="77">
        <v>8</v>
      </c>
    </row>
    <row r="17" spans="1:13" x14ac:dyDescent="0.25">
      <c r="A17" s="80">
        <v>43913.785416666666</v>
      </c>
      <c r="B17" s="110" t="s">
        <v>91</v>
      </c>
      <c r="C17" s="77">
        <v>127430</v>
      </c>
      <c r="D17" s="77">
        <v>4684</v>
      </c>
      <c r="E17" s="77">
        <f t="shared" si="0"/>
        <v>132114</v>
      </c>
      <c r="F17" s="79">
        <f t="shared" si="3"/>
        <v>325</v>
      </c>
      <c r="G17" s="79">
        <f>SUMIF(F$6:F17,"&gt;0")</f>
        <v>4050</v>
      </c>
      <c r="H17" s="79">
        <f t="shared" si="4"/>
        <v>255</v>
      </c>
      <c r="I17" s="79">
        <f t="shared" si="1"/>
        <v>580</v>
      </c>
      <c r="J17" s="84">
        <f t="shared" si="2"/>
        <v>11.047619047619047</v>
      </c>
      <c r="K17" s="79" t="e">
        <f t="shared" si="5"/>
        <v>#N/A</v>
      </c>
      <c r="L17" s="77">
        <v>480</v>
      </c>
      <c r="M17" s="77">
        <v>8</v>
      </c>
    </row>
    <row r="18" spans="1:13" x14ac:dyDescent="0.25">
      <c r="A18" s="80">
        <v>43914.361805555556</v>
      </c>
      <c r="C18" s="77">
        <v>127505</v>
      </c>
      <c r="D18" s="77">
        <v>4674</v>
      </c>
      <c r="E18" s="77">
        <f t="shared" si="0"/>
        <v>132179</v>
      </c>
      <c r="F18" s="79">
        <f t="shared" si="3"/>
        <v>75</v>
      </c>
      <c r="G18" s="79">
        <f>SUMIF(F$6:F18,"&gt;0")</f>
        <v>4125</v>
      </c>
      <c r="H18" s="79">
        <f t="shared" si="4"/>
        <v>-10</v>
      </c>
      <c r="I18" s="79">
        <f t="shared" si="1"/>
        <v>65</v>
      </c>
      <c r="J18" s="84">
        <f t="shared" si="2"/>
        <v>1.2380952380952381</v>
      </c>
      <c r="K18" s="79" t="e">
        <f t="shared" si="5"/>
        <v>#N/A</v>
      </c>
    </row>
    <row r="19" spans="1:13" x14ac:dyDescent="0.25">
      <c r="A19" s="80">
        <v>43916.006249999999</v>
      </c>
      <c r="B19" s="111"/>
      <c r="C19" s="77">
        <v>127580</v>
      </c>
      <c r="D19" s="77">
        <v>4544</v>
      </c>
      <c r="E19" s="77">
        <f t="shared" si="0"/>
        <v>132124</v>
      </c>
      <c r="F19" s="79">
        <f t="shared" si="3"/>
        <v>75</v>
      </c>
      <c r="G19" s="79">
        <f>SUMIF(F$6:F19,"&gt;0")</f>
        <v>4200</v>
      </c>
      <c r="H19" s="79">
        <f t="shared" si="4"/>
        <v>-130</v>
      </c>
      <c r="I19" s="79">
        <f t="shared" si="1"/>
        <v>-55</v>
      </c>
      <c r="J19" s="84">
        <f t="shared" si="2"/>
        <v>-1.0476190476190477</v>
      </c>
      <c r="K19" s="79" t="e">
        <f t="shared" si="5"/>
        <v>#N/A</v>
      </c>
    </row>
    <row r="20" spans="1:13" x14ac:dyDescent="0.25">
      <c r="A20" s="80">
        <v>43917.041666666664</v>
      </c>
      <c r="C20" s="77">
        <v>127655</v>
      </c>
      <c r="D20" s="77">
        <v>4394</v>
      </c>
      <c r="E20" s="77">
        <f t="shared" si="0"/>
        <v>132049</v>
      </c>
      <c r="F20" s="79">
        <f t="shared" si="3"/>
        <v>75</v>
      </c>
      <c r="G20" s="79">
        <f>SUMIF(F$6:F20,"&gt;0")</f>
        <v>4275</v>
      </c>
      <c r="H20" s="79">
        <f t="shared" si="4"/>
        <v>-150</v>
      </c>
      <c r="I20" s="79">
        <f t="shared" si="1"/>
        <v>-75</v>
      </c>
      <c r="J20" s="84">
        <f t="shared" si="2"/>
        <v>-1.4285714285714284</v>
      </c>
      <c r="K20" s="79" t="e">
        <f t="shared" si="5"/>
        <v>#N/A</v>
      </c>
    </row>
    <row r="21" spans="1:13" x14ac:dyDescent="0.25">
      <c r="A21" s="80">
        <v>43917.057638888888</v>
      </c>
      <c r="B21" s="110" t="s">
        <v>92</v>
      </c>
      <c r="C21" s="77">
        <v>98855</v>
      </c>
      <c r="D21" s="77">
        <v>29264</v>
      </c>
      <c r="E21" s="77">
        <f t="shared" si="0"/>
        <v>128119</v>
      </c>
      <c r="F21" s="79">
        <f t="shared" si="3"/>
        <v>-28800</v>
      </c>
      <c r="G21" s="79">
        <f>SUMIF(F$6:F21,"&gt;0")</f>
        <v>4275</v>
      </c>
      <c r="H21" s="79">
        <f t="shared" si="4"/>
        <v>24870</v>
      </c>
      <c r="I21" s="79">
        <f t="shared" si="1"/>
        <v>-3930</v>
      </c>
      <c r="J21" s="84">
        <f t="shared" si="2"/>
        <v>-74.857142857142861</v>
      </c>
      <c r="K21" s="79" t="e">
        <f t="shared" si="5"/>
        <v>#N/A</v>
      </c>
      <c r="L21" s="77">
        <v>27300</v>
      </c>
      <c r="M21" s="77">
        <v>450</v>
      </c>
    </row>
    <row r="22" spans="1:13" x14ac:dyDescent="0.25">
      <c r="A22" s="80">
        <v>43917.583333333336</v>
      </c>
      <c r="B22" s="110" t="s">
        <v>96</v>
      </c>
      <c r="C22" s="77">
        <v>101385</v>
      </c>
      <c r="D22" s="77">
        <v>29274</v>
      </c>
      <c r="E22" s="77">
        <f t="shared" si="0"/>
        <v>130659</v>
      </c>
      <c r="F22" s="79">
        <f t="shared" si="3"/>
        <v>2530</v>
      </c>
      <c r="G22" s="79">
        <f>SUMIF(F$6:F22,"&gt;0")</f>
        <v>6805</v>
      </c>
      <c r="H22" s="79">
        <f t="shared" si="4"/>
        <v>10</v>
      </c>
      <c r="I22" s="79">
        <f t="shared" si="1"/>
        <v>2540</v>
      </c>
      <c r="J22" s="84">
        <f t="shared" si="2"/>
        <v>48.38095238095238</v>
      </c>
      <c r="K22" s="79" t="e">
        <f t="shared" si="5"/>
        <v>#N/A</v>
      </c>
    </row>
    <row r="23" spans="1:13" x14ac:dyDescent="0.25">
      <c r="A23" s="80">
        <v>43918.371527777781</v>
      </c>
      <c r="B23" s="110" t="s">
        <v>96</v>
      </c>
      <c r="C23" s="77">
        <v>105880</v>
      </c>
      <c r="D23" s="77">
        <v>29824</v>
      </c>
      <c r="E23" s="77">
        <f t="shared" si="0"/>
        <v>135704</v>
      </c>
      <c r="F23" s="79">
        <f t="shared" si="3"/>
        <v>4495</v>
      </c>
      <c r="G23" s="79">
        <f>SUMIF(F$6:F23,"&gt;0")</f>
        <v>11300</v>
      </c>
      <c r="H23" s="79">
        <f t="shared" si="4"/>
        <v>550</v>
      </c>
      <c r="I23" s="79">
        <f t="shared" si="1"/>
        <v>5045</v>
      </c>
      <c r="J23" s="84">
        <f t="shared" si="2"/>
        <v>96.095238095238088</v>
      </c>
      <c r="K23" s="79" t="e">
        <f t="shared" si="5"/>
        <v>#N/A</v>
      </c>
      <c r="L23" s="77">
        <v>830</v>
      </c>
      <c r="M23" s="77">
        <v>10</v>
      </c>
    </row>
    <row r="24" spans="1:13" x14ac:dyDescent="0.25">
      <c r="A24" s="80">
        <v>43918.573611111111</v>
      </c>
      <c r="C24" s="77">
        <v>106030</v>
      </c>
      <c r="D24" s="77">
        <v>28364</v>
      </c>
      <c r="E24" s="77">
        <f t="shared" si="0"/>
        <v>134394</v>
      </c>
      <c r="F24" s="79">
        <f t="shared" si="3"/>
        <v>150</v>
      </c>
      <c r="G24" s="79">
        <f>SUMIF(F$6:F24,"&gt;0")</f>
        <v>11450</v>
      </c>
      <c r="H24" s="79">
        <f t="shared" si="4"/>
        <v>-1460</v>
      </c>
      <c r="I24" s="79">
        <f t="shared" si="1"/>
        <v>-1310</v>
      </c>
      <c r="J24" s="84">
        <f t="shared" si="2"/>
        <v>-24.952380952380953</v>
      </c>
      <c r="K24" s="79" t="e">
        <f t="shared" si="5"/>
        <v>#N/A</v>
      </c>
    </row>
    <row r="25" spans="1:13" x14ac:dyDescent="0.25">
      <c r="A25" s="80">
        <v>43918.981249999997</v>
      </c>
      <c r="C25" s="77">
        <v>106190</v>
      </c>
      <c r="D25" s="77">
        <v>28334</v>
      </c>
      <c r="E25" s="77">
        <f t="shared" si="0"/>
        <v>134524</v>
      </c>
      <c r="F25" s="79">
        <f t="shared" si="3"/>
        <v>160</v>
      </c>
      <c r="G25" s="79">
        <f>SUMIF(F$6:F25,"&gt;0")</f>
        <v>11610</v>
      </c>
      <c r="H25" s="79">
        <f t="shared" si="4"/>
        <v>-30</v>
      </c>
      <c r="I25" s="79">
        <f t="shared" si="1"/>
        <v>130</v>
      </c>
      <c r="J25" s="84">
        <f t="shared" si="2"/>
        <v>2.4761904761904763</v>
      </c>
      <c r="K25" s="79" t="e">
        <f t="shared" si="5"/>
        <v>#N/A</v>
      </c>
    </row>
    <row r="26" spans="1:13" x14ac:dyDescent="0.25">
      <c r="A26" s="80">
        <v>43920.088194444441</v>
      </c>
      <c r="C26" s="77">
        <v>107155</v>
      </c>
      <c r="D26" s="77">
        <v>28519</v>
      </c>
      <c r="E26" s="77">
        <f t="shared" si="0"/>
        <v>135674</v>
      </c>
      <c r="F26" s="79">
        <f t="shared" si="3"/>
        <v>965</v>
      </c>
      <c r="G26" s="79">
        <f>SUMIF(F$6:F26,"&gt;0")</f>
        <v>12575</v>
      </c>
      <c r="H26" s="79">
        <f t="shared" si="4"/>
        <v>185</v>
      </c>
      <c r="I26" s="79">
        <f t="shared" si="1"/>
        <v>1150</v>
      </c>
      <c r="J26" s="84">
        <f t="shared" si="2"/>
        <v>21.904761904761905</v>
      </c>
      <c r="K26" s="79" t="e">
        <f t="shared" si="5"/>
        <v>#N/A</v>
      </c>
      <c r="L26" s="77">
        <v>525</v>
      </c>
      <c r="M26" s="77">
        <v>8</v>
      </c>
    </row>
    <row r="27" spans="1:13" x14ac:dyDescent="0.25">
      <c r="A27" s="80">
        <v>43921.71597222222</v>
      </c>
      <c r="C27" s="77">
        <v>109405</v>
      </c>
      <c r="D27" s="77">
        <v>28439</v>
      </c>
      <c r="E27" s="77">
        <f t="shared" si="0"/>
        <v>137844</v>
      </c>
      <c r="F27" s="79">
        <f t="shared" si="3"/>
        <v>2250</v>
      </c>
      <c r="G27" s="79">
        <f>SUMIF(F$6:F27,"&gt;0")</f>
        <v>14825</v>
      </c>
      <c r="H27" s="79">
        <f t="shared" si="4"/>
        <v>-80</v>
      </c>
      <c r="I27" s="79">
        <f t="shared" si="1"/>
        <v>2170</v>
      </c>
      <c r="J27" s="84">
        <f t="shared" si="2"/>
        <v>41.333333333333336</v>
      </c>
      <c r="K27" s="79" t="e">
        <f t="shared" si="5"/>
        <v>#N/A</v>
      </c>
    </row>
    <row r="28" spans="1:13" x14ac:dyDescent="0.25">
      <c r="A28" s="80">
        <v>43921.895138888889</v>
      </c>
      <c r="B28" s="110" t="s">
        <v>97</v>
      </c>
      <c r="C28" s="77">
        <v>109405</v>
      </c>
      <c r="D28" s="77">
        <v>28079</v>
      </c>
      <c r="E28" s="77">
        <f t="shared" si="0"/>
        <v>137484</v>
      </c>
      <c r="F28" s="79">
        <f t="shared" si="3"/>
        <v>0</v>
      </c>
      <c r="G28" s="79">
        <f>SUMIF(F$6:F28,"&gt;0")</f>
        <v>14825</v>
      </c>
      <c r="H28" s="79">
        <f t="shared" si="4"/>
        <v>-360</v>
      </c>
      <c r="I28" s="79">
        <f t="shared" si="1"/>
        <v>-360</v>
      </c>
      <c r="J28" s="84">
        <f t="shared" si="2"/>
        <v>-6.8571428571428577</v>
      </c>
      <c r="K28" s="79" t="e">
        <f t="shared" si="5"/>
        <v>#N/A</v>
      </c>
    </row>
    <row r="29" spans="1:13" x14ac:dyDescent="0.25">
      <c r="A29" s="80">
        <v>43922.277083333334</v>
      </c>
      <c r="B29" s="110" t="s">
        <v>98</v>
      </c>
      <c r="C29" s="77">
        <v>109630</v>
      </c>
      <c r="D29" s="77">
        <v>27599</v>
      </c>
      <c r="E29" s="77">
        <f t="shared" si="0"/>
        <v>137229</v>
      </c>
      <c r="F29" s="79">
        <f t="shared" si="3"/>
        <v>225</v>
      </c>
      <c r="G29" s="79">
        <f>SUMIF(F$6:F29,"&gt;0")</f>
        <v>15050</v>
      </c>
      <c r="H29" s="79">
        <f t="shared" si="4"/>
        <v>-480</v>
      </c>
      <c r="I29" s="79">
        <f t="shared" si="1"/>
        <v>-255</v>
      </c>
      <c r="J29" s="84">
        <f t="shared" si="2"/>
        <v>-4.8571428571428568</v>
      </c>
      <c r="K29" s="79" t="e">
        <f t="shared" si="5"/>
        <v>#N/A</v>
      </c>
    </row>
    <row r="30" spans="1:13" x14ac:dyDescent="0.25">
      <c r="A30" s="80">
        <v>43923.402777777781</v>
      </c>
      <c r="B30" s="110" t="s">
        <v>99</v>
      </c>
      <c r="C30" s="77">
        <v>82775</v>
      </c>
      <c r="D30" s="77">
        <v>22639</v>
      </c>
      <c r="E30" s="77">
        <f t="shared" si="0"/>
        <v>105414</v>
      </c>
      <c r="F30" s="79">
        <f t="shared" si="3"/>
        <v>-26855</v>
      </c>
      <c r="G30" s="79">
        <f>SUMIF(F$6:F30,"&gt;0")</f>
        <v>15050</v>
      </c>
      <c r="H30" s="79">
        <f t="shared" si="4"/>
        <v>-4960</v>
      </c>
      <c r="I30" s="79">
        <f t="shared" si="1"/>
        <v>-31815</v>
      </c>
      <c r="J30" s="84">
        <f t="shared" si="2"/>
        <v>-606</v>
      </c>
      <c r="K30" s="79" t="e">
        <f t="shared" si="5"/>
        <v>#N/A</v>
      </c>
    </row>
    <row r="31" spans="1:13" x14ac:dyDescent="0.25">
      <c r="A31" s="80">
        <v>43924.678472222222</v>
      </c>
      <c r="C31" s="77">
        <v>83165</v>
      </c>
      <c r="D31" s="77">
        <v>23189</v>
      </c>
      <c r="E31" s="77">
        <f t="shared" si="0"/>
        <v>106354</v>
      </c>
      <c r="F31" s="79">
        <f t="shared" si="3"/>
        <v>390</v>
      </c>
      <c r="G31" s="79">
        <f>SUMIF(F$6:F31,"&gt;0")</f>
        <v>15440</v>
      </c>
      <c r="H31" s="79">
        <f t="shared" si="4"/>
        <v>550</v>
      </c>
      <c r="I31" s="79">
        <f t="shared" si="1"/>
        <v>940</v>
      </c>
      <c r="J31" s="84">
        <f t="shared" si="2"/>
        <v>17.904761904761905</v>
      </c>
      <c r="K31" s="79" t="e">
        <f t="shared" si="5"/>
        <v>#N/A</v>
      </c>
      <c r="L31" s="77">
        <v>480</v>
      </c>
      <c r="M31" s="77">
        <v>8</v>
      </c>
    </row>
    <row r="32" spans="1:13" x14ac:dyDescent="0.25">
      <c r="A32" s="80">
        <v>43925.526388888888</v>
      </c>
      <c r="C32" s="77">
        <v>83265</v>
      </c>
      <c r="D32" s="77">
        <v>22979</v>
      </c>
      <c r="E32" s="77">
        <f t="shared" si="0"/>
        <v>106244</v>
      </c>
      <c r="F32" s="79">
        <f t="shared" si="3"/>
        <v>100</v>
      </c>
      <c r="G32" s="79">
        <f>SUMIF(F$6:F32,"&gt;0")</f>
        <v>15540</v>
      </c>
      <c r="H32" s="79">
        <f t="shared" si="4"/>
        <v>-210</v>
      </c>
      <c r="I32" s="79">
        <f t="shared" si="1"/>
        <v>-110</v>
      </c>
      <c r="J32" s="84">
        <f t="shared" si="2"/>
        <v>-2.0952380952380953</v>
      </c>
      <c r="K32" s="79" t="e">
        <f t="shared" si="5"/>
        <v>#N/A</v>
      </c>
    </row>
    <row r="33" spans="1:13" x14ac:dyDescent="0.25">
      <c r="A33" s="80">
        <v>43927</v>
      </c>
      <c r="C33" s="77">
        <v>84715</v>
      </c>
      <c r="D33" s="77">
        <v>22959</v>
      </c>
      <c r="E33" s="77">
        <f t="shared" si="0"/>
        <v>107674</v>
      </c>
      <c r="F33" s="79">
        <f t="shared" si="3"/>
        <v>1450</v>
      </c>
      <c r="G33" s="79">
        <f>SUMIF(F$6:F33,"&gt;0")</f>
        <v>16990</v>
      </c>
      <c r="H33" s="79">
        <f t="shared" si="4"/>
        <v>-20</v>
      </c>
      <c r="I33" s="79">
        <f t="shared" si="1"/>
        <v>1430</v>
      </c>
      <c r="J33" s="84">
        <f t="shared" si="2"/>
        <v>27.238095238095241</v>
      </c>
      <c r="K33" s="79" t="e">
        <f t="shared" si="5"/>
        <v>#N/A</v>
      </c>
    </row>
    <row r="34" spans="1:13" x14ac:dyDescent="0.25">
      <c r="A34" s="80">
        <v>43927.095833333333</v>
      </c>
      <c r="B34" s="110" t="s">
        <v>100</v>
      </c>
      <c r="C34" s="77">
        <v>83515</v>
      </c>
      <c r="D34" s="77">
        <v>22899</v>
      </c>
      <c r="E34" s="77">
        <f t="shared" si="0"/>
        <v>106414</v>
      </c>
      <c r="F34" s="79">
        <f t="shared" si="3"/>
        <v>-1200</v>
      </c>
      <c r="G34" s="79">
        <f>SUMIF(F$6:F34,"&gt;0")</f>
        <v>16990</v>
      </c>
      <c r="H34" s="79">
        <f t="shared" si="4"/>
        <v>-60</v>
      </c>
      <c r="I34" s="79">
        <f t="shared" si="1"/>
        <v>-1260</v>
      </c>
      <c r="J34" s="84">
        <f t="shared" si="2"/>
        <v>-24</v>
      </c>
      <c r="K34" s="79" t="e">
        <f t="shared" si="5"/>
        <v>#N/A</v>
      </c>
    </row>
    <row r="35" spans="1:13" x14ac:dyDescent="0.25">
      <c r="A35" s="80">
        <v>43927.667361111111</v>
      </c>
      <c r="C35" s="77">
        <v>83930</v>
      </c>
      <c r="D35" s="77">
        <v>22919</v>
      </c>
      <c r="E35" s="77">
        <f t="shared" si="0"/>
        <v>106849</v>
      </c>
      <c r="F35" s="79">
        <f t="shared" si="3"/>
        <v>415</v>
      </c>
      <c r="G35" s="79">
        <f>SUMIF(F$6:F35,"&gt;0")</f>
        <v>17405</v>
      </c>
      <c r="H35" s="79">
        <f t="shared" si="4"/>
        <v>20</v>
      </c>
      <c r="I35" s="79">
        <f t="shared" si="1"/>
        <v>435</v>
      </c>
      <c r="J35" s="84">
        <f t="shared" si="2"/>
        <v>8.2857142857142865</v>
      </c>
      <c r="K35" s="79" t="e">
        <f t="shared" si="5"/>
        <v>#N/A</v>
      </c>
    </row>
    <row r="36" spans="1:13" x14ac:dyDescent="0.25">
      <c r="A36" s="80">
        <v>43929.050694444442</v>
      </c>
      <c r="C36" s="77">
        <v>84305</v>
      </c>
      <c r="D36" s="77">
        <v>23324</v>
      </c>
      <c r="E36" s="77">
        <f t="shared" si="0"/>
        <v>107629</v>
      </c>
      <c r="F36" s="79">
        <f t="shared" si="3"/>
        <v>375</v>
      </c>
      <c r="G36" s="79">
        <f>SUMIF(F$6:F36,"&gt;0")</f>
        <v>17780</v>
      </c>
      <c r="H36" s="79">
        <f t="shared" si="4"/>
        <v>405</v>
      </c>
      <c r="I36" s="79">
        <f t="shared" si="1"/>
        <v>780</v>
      </c>
      <c r="J36" s="84">
        <f t="shared" si="2"/>
        <v>14.857142857142858</v>
      </c>
      <c r="K36" s="79" t="e">
        <f t="shared" si="5"/>
        <v>#N/A</v>
      </c>
    </row>
    <row r="37" spans="1:13" x14ac:dyDescent="0.25">
      <c r="A37" s="80">
        <v>43929.833333333336</v>
      </c>
      <c r="C37" s="77">
        <v>87405</v>
      </c>
      <c r="D37" s="77">
        <v>22834</v>
      </c>
      <c r="E37" s="77">
        <f t="shared" si="0"/>
        <v>110239</v>
      </c>
      <c r="F37" s="79">
        <f t="shared" si="3"/>
        <v>3100</v>
      </c>
      <c r="G37" s="79">
        <f>SUMIF(F$6:F37,"&gt;0")</f>
        <v>20880</v>
      </c>
      <c r="H37" s="79">
        <f t="shared" si="4"/>
        <v>-490</v>
      </c>
      <c r="I37" s="79">
        <f t="shared" si="1"/>
        <v>2610</v>
      </c>
      <c r="J37" s="84">
        <f t="shared" si="2"/>
        <v>49.714285714285715</v>
      </c>
      <c r="K37" s="79" t="e">
        <f t="shared" si="5"/>
        <v>#N/A</v>
      </c>
    </row>
    <row r="38" spans="1:13" x14ac:dyDescent="0.25">
      <c r="A38" s="80">
        <v>43930.692361111112</v>
      </c>
      <c r="C38" s="77">
        <v>87855</v>
      </c>
      <c r="D38" s="77">
        <v>23254</v>
      </c>
      <c r="E38" s="77">
        <f t="shared" ref="E38:E77" si="6">SUM(C38:D38)</f>
        <v>111109</v>
      </c>
      <c r="F38" s="79">
        <f t="shared" si="3"/>
        <v>450</v>
      </c>
      <c r="G38" s="79">
        <f>SUMIF(F$6:F38,"&gt;0")</f>
        <v>21330</v>
      </c>
      <c r="H38" s="79">
        <f t="shared" si="4"/>
        <v>420</v>
      </c>
      <c r="I38" s="79">
        <f t="shared" ref="I38:I69" si="7">SUM(F38,H38)</f>
        <v>870</v>
      </c>
      <c r="J38" s="84">
        <f t="shared" ref="J38:J64" si="8">I38/4200*80</f>
        <v>16.571428571428573</v>
      </c>
      <c r="K38" s="79" t="e">
        <f t="shared" si="5"/>
        <v>#N/A</v>
      </c>
    </row>
    <row r="39" spans="1:13" x14ac:dyDescent="0.25">
      <c r="A39" s="80">
        <v>43931.674305555556</v>
      </c>
      <c r="C39" s="77">
        <v>88580</v>
      </c>
      <c r="D39" s="77">
        <v>23284</v>
      </c>
      <c r="E39" s="77">
        <f t="shared" si="6"/>
        <v>111864</v>
      </c>
      <c r="F39" s="79">
        <f t="shared" ref="F39:F64" si="9">C39-C38</f>
        <v>725</v>
      </c>
      <c r="G39" s="79">
        <f>SUMIF(F$6:F39,"&gt;0")</f>
        <v>22055</v>
      </c>
      <c r="H39" s="79">
        <f t="shared" ref="H39:H64" si="10">D39-D38</f>
        <v>30</v>
      </c>
      <c r="I39" s="79">
        <f t="shared" si="7"/>
        <v>755</v>
      </c>
      <c r="J39" s="84">
        <f t="shared" si="8"/>
        <v>14.380952380952381</v>
      </c>
      <c r="K39" s="79" t="e">
        <f t="shared" si="5"/>
        <v>#N/A</v>
      </c>
      <c r="L39" s="77">
        <v>480</v>
      </c>
      <c r="M39" s="77">
        <v>8</v>
      </c>
    </row>
    <row r="40" spans="1:13" x14ac:dyDescent="0.25">
      <c r="A40" s="80">
        <v>43932.163194444445</v>
      </c>
      <c r="C40" s="77">
        <v>88680</v>
      </c>
      <c r="D40" s="77">
        <v>23224</v>
      </c>
      <c r="E40" s="77">
        <f t="shared" si="6"/>
        <v>111904</v>
      </c>
      <c r="F40" s="79">
        <f t="shared" si="9"/>
        <v>100</v>
      </c>
      <c r="G40" s="79">
        <f>SUMIF(F$6:F40,"&gt;0")</f>
        <v>22155</v>
      </c>
      <c r="H40" s="79">
        <f t="shared" si="10"/>
        <v>-60</v>
      </c>
      <c r="I40" s="79">
        <f t="shared" si="7"/>
        <v>40</v>
      </c>
      <c r="J40" s="84">
        <f t="shared" si="8"/>
        <v>0.76190476190476197</v>
      </c>
      <c r="K40" s="79" t="e">
        <f t="shared" si="5"/>
        <v>#N/A</v>
      </c>
    </row>
    <row r="41" spans="1:13" x14ac:dyDescent="0.25">
      <c r="A41" s="80">
        <v>43934.073611111111</v>
      </c>
      <c r="C41" s="77">
        <v>43445</v>
      </c>
      <c r="D41" s="77">
        <v>17324</v>
      </c>
      <c r="E41" s="77">
        <f t="shared" si="6"/>
        <v>60769</v>
      </c>
      <c r="F41" s="79">
        <f t="shared" si="9"/>
        <v>-45235</v>
      </c>
      <c r="G41" s="79">
        <f>SUMIF(F$6:F41,"&gt;0")</f>
        <v>22155</v>
      </c>
      <c r="H41" s="79">
        <f t="shared" si="10"/>
        <v>-5900</v>
      </c>
      <c r="I41" s="79">
        <f t="shared" si="7"/>
        <v>-51135</v>
      </c>
      <c r="J41" s="84">
        <f t="shared" si="8"/>
        <v>-974</v>
      </c>
      <c r="K41" s="79" t="e">
        <f t="shared" si="5"/>
        <v>#N/A</v>
      </c>
    </row>
    <row r="42" spans="1:13" x14ac:dyDescent="0.25">
      <c r="A42" s="80">
        <v>43935.863888888889</v>
      </c>
      <c r="C42" s="77">
        <v>46125</v>
      </c>
      <c r="D42" s="77">
        <v>16939</v>
      </c>
      <c r="E42" s="77">
        <f t="shared" si="6"/>
        <v>63064</v>
      </c>
      <c r="F42" s="79">
        <f t="shared" si="9"/>
        <v>2680</v>
      </c>
      <c r="G42" s="79">
        <f>SUMIF(F$6:F42,"&gt;0")</f>
        <v>24835</v>
      </c>
      <c r="H42" s="79">
        <f t="shared" si="10"/>
        <v>-385</v>
      </c>
      <c r="I42" s="79">
        <f t="shared" si="7"/>
        <v>2295</v>
      </c>
      <c r="J42" s="84">
        <f t="shared" si="8"/>
        <v>43.714285714285708</v>
      </c>
      <c r="K42" s="79" t="e">
        <f t="shared" si="5"/>
        <v>#N/A</v>
      </c>
    </row>
    <row r="43" spans="1:13" x14ac:dyDescent="0.25">
      <c r="A43" s="80">
        <v>43936.243055555555</v>
      </c>
      <c r="C43" s="77">
        <v>46500</v>
      </c>
      <c r="D43" s="77">
        <v>17459</v>
      </c>
      <c r="E43" s="77">
        <f t="shared" si="6"/>
        <v>63959</v>
      </c>
      <c r="F43" s="79">
        <f t="shared" si="9"/>
        <v>375</v>
      </c>
      <c r="G43" s="79">
        <f>SUMIF(F$6:F43,"&gt;0")</f>
        <v>25210</v>
      </c>
      <c r="H43" s="79">
        <f t="shared" si="10"/>
        <v>520</v>
      </c>
      <c r="I43" s="79">
        <f t="shared" si="7"/>
        <v>895</v>
      </c>
      <c r="J43" s="84">
        <f t="shared" si="8"/>
        <v>17.047619047619047</v>
      </c>
      <c r="K43" s="79" t="e">
        <f t="shared" si="5"/>
        <v>#N/A</v>
      </c>
    </row>
    <row r="44" spans="1:13" x14ac:dyDescent="0.25">
      <c r="A44" s="80">
        <v>43938.306944444441</v>
      </c>
      <c r="C44" s="77">
        <v>46650</v>
      </c>
      <c r="D44" s="77">
        <v>17389</v>
      </c>
      <c r="E44" s="77">
        <f t="shared" si="6"/>
        <v>64039</v>
      </c>
      <c r="F44" s="79">
        <f t="shared" si="9"/>
        <v>150</v>
      </c>
      <c r="G44" s="79">
        <f>SUMIF(F$6:F44,"&gt;0")</f>
        <v>25360</v>
      </c>
      <c r="H44" s="79">
        <f t="shared" si="10"/>
        <v>-70</v>
      </c>
      <c r="I44" s="79">
        <f t="shared" si="7"/>
        <v>80</v>
      </c>
      <c r="J44" s="84">
        <f t="shared" si="8"/>
        <v>1.5238095238095239</v>
      </c>
      <c r="K44" s="79">
        <f t="shared" si="5"/>
        <v>25135</v>
      </c>
    </row>
    <row r="45" spans="1:13" x14ac:dyDescent="0.25">
      <c r="A45" s="80">
        <v>43939.205555555556</v>
      </c>
      <c r="C45" s="77">
        <v>47100</v>
      </c>
      <c r="D45" s="77">
        <v>17429</v>
      </c>
      <c r="E45" s="77">
        <f t="shared" si="6"/>
        <v>64529</v>
      </c>
      <c r="F45" s="79">
        <f t="shared" si="9"/>
        <v>450</v>
      </c>
      <c r="G45" s="79">
        <f>SUMIF(F$6:F45,"&gt;0")</f>
        <v>25810</v>
      </c>
      <c r="H45" s="79">
        <f t="shared" si="10"/>
        <v>40</v>
      </c>
      <c r="I45" s="79">
        <f t="shared" si="7"/>
        <v>490</v>
      </c>
      <c r="J45" s="84">
        <f t="shared" si="8"/>
        <v>9.3333333333333339</v>
      </c>
      <c r="K45" s="79">
        <f t="shared" si="5"/>
        <v>25585</v>
      </c>
    </row>
    <row r="46" spans="1:13" x14ac:dyDescent="0.25">
      <c r="A46" s="80">
        <v>43940.149305555555</v>
      </c>
      <c r="B46" s="110" t="s">
        <v>101</v>
      </c>
      <c r="C46" s="77">
        <v>47875</v>
      </c>
      <c r="D46" s="77">
        <v>20219</v>
      </c>
      <c r="E46" s="77">
        <f t="shared" si="6"/>
        <v>68094</v>
      </c>
      <c r="F46" s="79">
        <f t="shared" si="9"/>
        <v>775</v>
      </c>
      <c r="G46" s="79">
        <f>SUMIF(F$6:F46,"&gt;0")</f>
        <v>26585</v>
      </c>
      <c r="H46" s="79">
        <f t="shared" si="10"/>
        <v>2790</v>
      </c>
      <c r="I46" s="79">
        <f t="shared" si="7"/>
        <v>3565</v>
      </c>
      <c r="J46" s="84">
        <f t="shared" si="8"/>
        <v>67.904761904761898</v>
      </c>
      <c r="K46" s="79">
        <f t="shared" si="5"/>
        <v>26360</v>
      </c>
      <c r="L46" s="77">
        <v>4200</v>
      </c>
      <c r="M46" s="77">
        <v>80</v>
      </c>
    </row>
    <row r="47" spans="1:13" x14ac:dyDescent="0.25">
      <c r="A47" s="80">
        <v>43941.243055555555</v>
      </c>
      <c r="C47" s="77">
        <v>53675</v>
      </c>
      <c r="D47" s="77">
        <v>20119</v>
      </c>
      <c r="E47" s="77">
        <f t="shared" si="6"/>
        <v>73794</v>
      </c>
      <c r="F47" s="79">
        <f t="shared" si="9"/>
        <v>5800</v>
      </c>
      <c r="G47" s="79">
        <f>SUMIF(F$6:F47,"&gt;0")</f>
        <v>32385</v>
      </c>
      <c r="H47" s="79">
        <f t="shared" si="10"/>
        <v>-100</v>
      </c>
      <c r="I47" s="79">
        <f t="shared" si="7"/>
        <v>5700</v>
      </c>
      <c r="J47" s="84">
        <f t="shared" si="8"/>
        <v>108.57142857142858</v>
      </c>
      <c r="K47" s="79">
        <f t="shared" si="5"/>
        <v>31010</v>
      </c>
    </row>
    <row r="48" spans="1:13" x14ac:dyDescent="0.25">
      <c r="A48" s="80">
        <v>43942.540277777778</v>
      </c>
      <c r="C48" s="77">
        <v>55000</v>
      </c>
      <c r="D48" s="77">
        <v>20164</v>
      </c>
      <c r="E48" s="77">
        <f t="shared" si="6"/>
        <v>75164</v>
      </c>
      <c r="F48" s="79">
        <f t="shared" si="9"/>
        <v>1325</v>
      </c>
      <c r="G48" s="79">
        <f>SUMIF(F$6:F48,"&gt;0")</f>
        <v>33710</v>
      </c>
      <c r="H48" s="79">
        <f t="shared" si="10"/>
        <v>45</v>
      </c>
      <c r="I48" s="79">
        <f t="shared" si="7"/>
        <v>1370</v>
      </c>
      <c r="J48" s="84">
        <f t="shared" si="8"/>
        <v>26.095238095238095</v>
      </c>
      <c r="K48" s="79">
        <f t="shared" si="5"/>
        <v>32335</v>
      </c>
    </row>
    <row r="49" spans="1:13" x14ac:dyDescent="0.25">
      <c r="A49" s="80">
        <v>43943.21875</v>
      </c>
      <c r="C49" s="77">
        <v>55450</v>
      </c>
      <c r="D49" s="77">
        <v>20154</v>
      </c>
      <c r="E49" s="77">
        <f t="shared" si="6"/>
        <v>75604</v>
      </c>
      <c r="F49" s="79">
        <f t="shared" si="9"/>
        <v>450</v>
      </c>
      <c r="G49" s="79">
        <f>SUMIF(F$6:F49,"&gt;0")</f>
        <v>34160</v>
      </c>
      <c r="H49" s="79">
        <f t="shared" si="10"/>
        <v>-10</v>
      </c>
      <c r="I49" s="79">
        <f t="shared" si="7"/>
        <v>440</v>
      </c>
      <c r="J49" s="84">
        <f t="shared" si="8"/>
        <v>8.3809523809523814</v>
      </c>
      <c r="K49" s="79">
        <f t="shared" si="5"/>
        <v>31635</v>
      </c>
    </row>
    <row r="50" spans="1:13" x14ac:dyDescent="0.25">
      <c r="A50" s="80">
        <v>43944.036805555559</v>
      </c>
      <c r="C50" s="77">
        <v>55625</v>
      </c>
      <c r="D50" s="77">
        <v>20064</v>
      </c>
      <c r="E50" s="77">
        <f t="shared" si="6"/>
        <v>75689</v>
      </c>
      <c r="F50" s="79">
        <f t="shared" si="9"/>
        <v>175</v>
      </c>
      <c r="G50" s="79">
        <f>SUMIF(F$6:F50,"&gt;0")</f>
        <v>34335</v>
      </c>
      <c r="H50" s="79">
        <f t="shared" si="10"/>
        <v>-90</v>
      </c>
      <c r="I50" s="79">
        <f t="shared" si="7"/>
        <v>85</v>
      </c>
      <c r="J50" s="84">
        <f t="shared" si="8"/>
        <v>1.6190476190476191</v>
      </c>
      <c r="K50" s="79">
        <f t="shared" si="5"/>
        <v>30285</v>
      </c>
    </row>
    <row r="51" spans="1:13" x14ac:dyDescent="0.25">
      <c r="A51" s="80">
        <v>43945.34097222222</v>
      </c>
      <c r="B51" s="110" t="s">
        <v>102</v>
      </c>
      <c r="C51" s="77">
        <v>54575</v>
      </c>
      <c r="D51" s="77">
        <v>20014</v>
      </c>
      <c r="E51" s="77">
        <f t="shared" si="6"/>
        <v>74589</v>
      </c>
      <c r="F51" s="79">
        <f t="shared" si="9"/>
        <v>-1050</v>
      </c>
      <c r="G51" s="79">
        <f>SUMIF(F$6:F51,"&gt;0")</f>
        <v>34335</v>
      </c>
      <c r="H51" s="79">
        <f t="shared" si="10"/>
        <v>-50</v>
      </c>
      <c r="I51" s="79">
        <f t="shared" si="7"/>
        <v>-1100</v>
      </c>
      <c r="J51" s="84">
        <f t="shared" si="8"/>
        <v>-20.952380952380953</v>
      </c>
      <c r="K51" s="79">
        <f t="shared" si="5"/>
        <v>30210</v>
      </c>
    </row>
    <row r="52" spans="1:13" x14ac:dyDescent="0.25">
      <c r="A52" s="80">
        <v>43946.38958333333</v>
      </c>
      <c r="B52" s="110" t="s">
        <v>101</v>
      </c>
      <c r="C52" s="77">
        <v>54750</v>
      </c>
      <c r="D52" s="77">
        <v>18604</v>
      </c>
      <c r="E52" s="77">
        <f t="shared" si="6"/>
        <v>73354</v>
      </c>
      <c r="F52" s="79">
        <f t="shared" si="9"/>
        <v>175</v>
      </c>
      <c r="G52" s="79">
        <f>SUMIF(F$6:F52,"&gt;0")</f>
        <v>34510</v>
      </c>
      <c r="H52" s="79">
        <f t="shared" si="10"/>
        <v>-1410</v>
      </c>
      <c r="I52" s="79">
        <f t="shared" si="7"/>
        <v>-1235</v>
      </c>
      <c r="J52" s="84">
        <f t="shared" si="8"/>
        <v>-23.523809523809526</v>
      </c>
      <c r="K52" s="79">
        <f t="shared" si="5"/>
        <v>30310</v>
      </c>
    </row>
    <row r="53" spans="1:13" x14ac:dyDescent="0.25">
      <c r="A53" s="80">
        <v>43948.865277777775</v>
      </c>
      <c r="C53" s="77">
        <v>55025</v>
      </c>
      <c r="D53" s="77">
        <v>18979</v>
      </c>
      <c r="E53" s="77">
        <f t="shared" si="6"/>
        <v>74004</v>
      </c>
      <c r="F53" s="79">
        <f t="shared" si="9"/>
        <v>275</v>
      </c>
      <c r="G53" s="79">
        <f>SUMIF(F$6:F53,"&gt;0")</f>
        <v>34785</v>
      </c>
      <c r="H53" s="79">
        <f t="shared" si="10"/>
        <v>375</v>
      </c>
      <c r="I53" s="79">
        <f t="shared" si="7"/>
        <v>650</v>
      </c>
      <c r="J53" s="84">
        <f t="shared" si="8"/>
        <v>12.380952380952381</v>
      </c>
      <c r="K53" s="79">
        <f t="shared" si="5"/>
        <v>23335</v>
      </c>
      <c r="L53" s="77">
        <v>480</v>
      </c>
      <c r="M53" s="77">
        <v>8</v>
      </c>
    </row>
    <row r="54" spans="1:13" x14ac:dyDescent="0.25">
      <c r="A54" s="80">
        <v>43949.308333333334</v>
      </c>
      <c r="C54" s="77">
        <v>56850</v>
      </c>
      <c r="D54" s="77">
        <v>18829</v>
      </c>
      <c r="E54" s="77">
        <f t="shared" si="6"/>
        <v>75679</v>
      </c>
      <c r="F54" s="79">
        <f t="shared" si="9"/>
        <v>1825</v>
      </c>
      <c r="G54" s="79">
        <f>SUMIF(F$6:F54,"&gt;0")</f>
        <v>36610</v>
      </c>
      <c r="H54" s="79">
        <f t="shared" si="10"/>
        <v>-150</v>
      </c>
      <c r="I54" s="79">
        <f t="shared" si="7"/>
        <v>1675</v>
      </c>
      <c r="J54" s="84">
        <f t="shared" si="8"/>
        <v>31.904761904761905</v>
      </c>
      <c r="K54" s="79">
        <f t="shared" si="5"/>
        <v>25000</v>
      </c>
    </row>
    <row r="55" spans="1:13" x14ac:dyDescent="0.25">
      <c r="A55" s="80">
        <v>43950.438888888886</v>
      </c>
      <c r="C55" s="77">
        <v>57475</v>
      </c>
      <c r="D55" s="77">
        <v>23169</v>
      </c>
      <c r="E55" s="77">
        <f t="shared" si="6"/>
        <v>80644</v>
      </c>
      <c r="F55" s="79">
        <f t="shared" si="9"/>
        <v>625</v>
      </c>
      <c r="G55" s="79">
        <f>SUMIF(F$6:F55,"&gt;0")</f>
        <v>37235</v>
      </c>
      <c r="H55" s="79">
        <f t="shared" si="10"/>
        <v>4340</v>
      </c>
      <c r="I55" s="79">
        <f t="shared" si="7"/>
        <v>4965</v>
      </c>
      <c r="J55" s="84">
        <f t="shared" si="8"/>
        <v>94.571428571428569</v>
      </c>
      <c r="K55" s="79">
        <f t="shared" si="5"/>
        <v>24660</v>
      </c>
      <c r="L55" s="77">
        <v>4000</v>
      </c>
      <c r="M55" s="77">
        <v>80</v>
      </c>
    </row>
    <row r="56" spans="1:13" x14ac:dyDescent="0.25">
      <c r="A56" s="80">
        <v>43951.15625</v>
      </c>
      <c r="B56" s="110" t="s">
        <v>103</v>
      </c>
      <c r="C56" s="77">
        <v>38725</v>
      </c>
      <c r="D56" s="77">
        <v>28749</v>
      </c>
      <c r="E56" s="77">
        <f t="shared" si="6"/>
        <v>67474</v>
      </c>
      <c r="F56" s="79">
        <f t="shared" si="9"/>
        <v>-18750</v>
      </c>
      <c r="G56" s="79">
        <f>SUMIF(F$6:F56,"&gt;0")</f>
        <v>37235</v>
      </c>
      <c r="H56" s="79">
        <f t="shared" si="10"/>
        <v>5580</v>
      </c>
      <c r="I56" s="79">
        <f t="shared" si="7"/>
        <v>-13170</v>
      </c>
      <c r="J56" s="84">
        <f t="shared" si="8"/>
        <v>-250.85714285714286</v>
      </c>
      <c r="K56" s="79">
        <f t="shared" si="5"/>
        <v>24660</v>
      </c>
      <c r="L56" s="77">
        <v>8700</v>
      </c>
      <c r="M56" s="77">
        <v>139</v>
      </c>
    </row>
    <row r="57" spans="1:13" x14ac:dyDescent="0.25">
      <c r="A57" s="80">
        <v>43952</v>
      </c>
      <c r="B57" s="110" t="s">
        <v>104</v>
      </c>
      <c r="C57" s="77">
        <v>39600</v>
      </c>
      <c r="D57" s="77">
        <v>39209</v>
      </c>
      <c r="E57" s="77">
        <f t="shared" si="6"/>
        <v>78809</v>
      </c>
      <c r="F57" s="79">
        <f t="shared" si="9"/>
        <v>875</v>
      </c>
      <c r="G57" s="79">
        <f>SUMIF(F$6:F57,"&gt;0")</f>
        <v>38110</v>
      </c>
      <c r="H57" s="79">
        <f t="shared" si="10"/>
        <v>10460</v>
      </c>
      <c r="I57" s="79">
        <f t="shared" si="7"/>
        <v>11335</v>
      </c>
      <c r="J57" s="84">
        <f t="shared" si="8"/>
        <v>215.90476190476193</v>
      </c>
      <c r="K57" s="79">
        <f t="shared" si="5"/>
        <v>23285</v>
      </c>
      <c r="L57" s="77">
        <v>10000</v>
      </c>
      <c r="M57" s="77">
        <v>200</v>
      </c>
    </row>
    <row r="58" spans="1:13" x14ac:dyDescent="0.25">
      <c r="A58" s="80">
        <v>43954.614583333336</v>
      </c>
      <c r="C58" s="77">
        <v>41275</v>
      </c>
      <c r="D58" s="77">
        <v>43769</v>
      </c>
      <c r="E58" s="77">
        <f t="shared" si="6"/>
        <v>85044</v>
      </c>
      <c r="F58" s="79">
        <f t="shared" si="9"/>
        <v>1675</v>
      </c>
      <c r="G58" s="79">
        <f>SUMIF(F$6:F58,"&gt;0")</f>
        <v>39785</v>
      </c>
      <c r="H58" s="79">
        <f t="shared" si="10"/>
        <v>4560</v>
      </c>
      <c r="I58" s="79">
        <f t="shared" si="7"/>
        <v>6235</v>
      </c>
      <c r="J58" s="84">
        <f t="shared" si="8"/>
        <v>118.76190476190476</v>
      </c>
      <c r="K58" s="79">
        <f t="shared" si="5"/>
        <v>24735</v>
      </c>
    </row>
    <row r="59" spans="1:13" x14ac:dyDescent="0.25">
      <c r="A59" s="80">
        <v>43955.05972222222</v>
      </c>
      <c r="B59" s="110" t="s">
        <v>105</v>
      </c>
      <c r="C59" s="77">
        <v>25675</v>
      </c>
      <c r="D59" s="77">
        <v>27604</v>
      </c>
      <c r="E59" s="77">
        <f t="shared" si="6"/>
        <v>53279</v>
      </c>
      <c r="F59" s="79">
        <f t="shared" si="9"/>
        <v>-15600</v>
      </c>
      <c r="G59" s="79">
        <f>SUMIF(F$6:F59,"&gt;0")</f>
        <v>39785</v>
      </c>
      <c r="H59" s="79">
        <f t="shared" si="10"/>
        <v>-16165</v>
      </c>
      <c r="I59" s="79">
        <f t="shared" si="7"/>
        <v>-31765</v>
      </c>
      <c r="J59" s="84">
        <f t="shared" si="8"/>
        <v>-605.04761904761904</v>
      </c>
      <c r="K59" s="79">
        <f t="shared" si="5"/>
        <v>24345</v>
      </c>
      <c r="L59" s="77">
        <v>1880</v>
      </c>
      <c r="M59" s="77">
        <v>28</v>
      </c>
    </row>
    <row r="60" spans="1:13" x14ac:dyDescent="0.25">
      <c r="A60" s="80">
        <v>43958.044444444444</v>
      </c>
      <c r="C60" s="77">
        <v>28100</v>
      </c>
      <c r="D60" s="77">
        <v>26954</v>
      </c>
      <c r="E60" s="77">
        <f t="shared" si="6"/>
        <v>55054</v>
      </c>
      <c r="F60" s="79">
        <f t="shared" si="9"/>
        <v>2425</v>
      </c>
      <c r="G60" s="79">
        <f>SUMIF(F$6:F60,"&gt;0")</f>
        <v>42210</v>
      </c>
      <c r="H60" s="79">
        <f t="shared" si="10"/>
        <v>-650</v>
      </c>
      <c r="I60" s="79">
        <f t="shared" si="7"/>
        <v>1775</v>
      </c>
      <c r="J60" s="84">
        <f t="shared" si="8"/>
        <v>33.80952380952381</v>
      </c>
      <c r="K60" s="79">
        <f t="shared" si="5"/>
        <v>24805</v>
      </c>
    </row>
    <row r="61" spans="1:13" x14ac:dyDescent="0.25">
      <c r="A61" s="80">
        <v>43959.105555555558</v>
      </c>
      <c r="C61" s="77">
        <v>28650</v>
      </c>
      <c r="D61" s="77">
        <v>27054</v>
      </c>
      <c r="E61" s="77">
        <f t="shared" si="6"/>
        <v>55704</v>
      </c>
      <c r="F61" s="79">
        <f t="shared" si="9"/>
        <v>550</v>
      </c>
      <c r="G61" s="79">
        <f>SUMIF(F$6:F61,"&gt;0")</f>
        <v>42760</v>
      </c>
      <c r="H61" s="79">
        <f t="shared" si="10"/>
        <v>100</v>
      </c>
      <c r="I61" s="79">
        <f t="shared" si="7"/>
        <v>650</v>
      </c>
      <c r="J61" s="84">
        <f t="shared" si="8"/>
        <v>12.380952380952381</v>
      </c>
      <c r="K61" s="79">
        <f t="shared" si="5"/>
        <v>24980</v>
      </c>
    </row>
    <row r="62" spans="1:13" x14ac:dyDescent="0.25">
      <c r="A62" s="80">
        <v>43960.885416666664</v>
      </c>
      <c r="C62" s="77">
        <v>29410</v>
      </c>
      <c r="D62" s="77">
        <v>27444</v>
      </c>
      <c r="E62" s="77">
        <f t="shared" si="6"/>
        <v>56854</v>
      </c>
      <c r="F62" s="79">
        <f t="shared" si="9"/>
        <v>760</v>
      </c>
      <c r="G62" s="79">
        <f>SUMIF(F$6:F62,"&gt;0")</f>
        <v>43520</v>
      </c>
      <c r="H62" s="79">
        <f t="shared" si="10"/>
        <v>390</v>
      </c>
      <c r="I62" s="79">
        <f t="shared" si="7"/>
        <v>1150</v>
      </c>
      <c r="J62" s="84">
        <f t="shared" si="8"/>
        <v>21.904761904761905</v>
      </c>
      <c r="K62" s="79">
        <f t="shared" si="5"/>
        <v>22190</v>
      </c>
    </row>
    <row r="63" spans="1:13" x14ac:dyDescent="0.25">
      <c r="A63" s="80">
        <v>43962.688888888886</v>
      </c>
      <c r="C63" s="77">
        <v>31560</v>
      </c>
      <c r="D63" s="77">
        <v>27959</v>
      </c>
      <c r="E63" s="77">
        <f t="shared" si="6"/>
        <v>59519</v>
      </c>
      <c r="F63" s="79">
        <f t="shared" si="9"/>
        <v>2150</v>
      </c>
      <c r="G63" s="79">
        <f>SUMIF(F$6:F63,"&gt;0")</f>
        <v>45670</v>
      </c>
      <c r="H63" s="79">
        <f t="shared" si="10"/>
        <v>515</v>
      </c>
      <c r="I63" s="79">
        <f t="shared" si="7"/>
        <v>2665</v>
      </c>
      <c r="J63" s="84">
        <f t="shared" si="8"/>
        <v>50.761904761904759</v>
      </c>
      <c r="K63" s="79">
        <f t="shared" si="5"/>
        <v>23515</v>
      </c>
      <c r="L63" s="77">
        <v>480</v>
      </c>
      <c r="M63" s="77">
        <v>8</v>
      </c>
    </row>
    <row r="64" spans="1:13" x14ac:dyDescent="0.25">
      <c r="A64" s="80">
        <v>43963.163194444445</v>
      </c>
      <c r="B64" s="110" t="s">
        <v>111</v>
      </c>
      <c r="C64" s="77">
        <v>410</v>
      </c>
      <c r="D64" s="77">
        <v>12929</v>
      </c>
      <c r="E64" s="77">
        <f t="shared" si="6"/>
        <v>13339</v>
      </c>
      <c r="F64" s="79">
        <f t="shared" si="9"/>
        <v>-31150</v>
      </c>
      <c r="G64" s="79">
        <f>SUMIF(F$6:F64,"&gt;0")</f>
        <v>45670</v>
      </c>
      <c r="H64" s="79">
        <f t="shared" si="10"/>
        <v>-15030</v>
      </c>
      <c r="I64" s="79">
        <f t="shared" si="7"/>
        <v>-46180</v>
      </c>
      <c r="J64" s="84">
        <f t="shared" si="8"/>
        <v>-879.61904761904759</v>
      </c>
      <c r="K64" s="79">
        <f t="shared" si="5"/>
        <v>23515</v>
      </c>
      <c r="L64" s="77">
        <v>21000</v>
      </c>
      <c r="M64" s="77">
        <v>400</v>
      </c>
    </row>
    <row r="65" spans="1:13" x14ac:dyDescent="0.25">
      <c r="A65" s="80">
        <v>43964.32916666667</v>
      </c>
      <c r="C65" s="77">
        <v>2090</v>
      </c>
      <c r="D65" s="77">
        <v>12999</v>
      </c>
      <c r="E65" s="77">
        <f t="shared" si="6"/>
        <v>15089</v>
      </c>
      <c r="F65" s="79">
        <f t="shared" ref="F65:F73" si="11">C65-C64</f>
        <v>1680</v>
      </c>
      <c r="G65" s="79">
        <f>SUMIF(F$6:F65,"&gt;0")</f>
        <v>47350</v>
      </c>
      <c r="H65" s="79">
        <f t="shared" ref="H65:H73" si="12">D65-D64</f>
        <v>70</v>
      </c>
      <c r="I65" s="79">
        <f t="shared" si="7"/>
        <v>1750</v>
      </c>
      <c r="J65" s="84">
        <f t="shared" ref="J65:J73" si="13">I65/4200*80</f>
        <v>33.333333333333336</v>
      </c>
      <c r="K65" s="79">
        <f t="shared" si="5"/>
        <v>25195</v>
      </c>
    </row>
    <row r="66" spans="1:13" x14ac:dyDescent="0.25">
      <c r="A66" s="80">
        <v>43965.566666666666</v>
      </c>
      <c r="C66" s="77">
        <v>2265</v>
      </c>
      <c r="D66" s="77">
        <v>13049</v>
      </c>
      <c r="E66" s="77">
        <f t="shared" si="6"/>
        <v>15314</v>
      </c>
      <c r="F66" s="79">
        <f t="shared" si="11"/>
        <v>175</v>
      </c>
      <c r="G66" s="79">
        <f>SUMIF(F$6:F66,"&gt;0")</f>
        <v>47525</v>
      </c>
      <c r="H66" s="79">
        <f t="shared" si="12"/>
        <v>50</v>
      </c>
      <c r="I66" s="79">
        <f t="shared" si="7"/>
        <v>225</v>
      </c>
      <c r="J66" s="84">
        <f t="shared" si="13"/>
        <v>4.2857142857142856</v>
      </c>
      <c r="K66" s="79">
        <f t="shared" si="5"/>
        <v>25370</v>
      </c>
    </row>
    <row r="67" spans="1:13" x14ac:dyDescent="0.25">
      <c r="A67" s="80">
        <v>43967.663194444445</v>
      </c>
      <c r="C67" s="77">
        <v>3090</v>
      </c>
      <c r="D67" s="77">
        <v>13179</v>
      </c>
      <c r="E67" s="77">
        <f t="shared" si="6"/>
        <v>16269</v>
      </c>
      <c r="F67" s="79">
        <f t="shared" si="11"/>
        <v>825</v>
      </c>
      <c r="G67" s="79">
        <f>SUMIF(F$6:F67,"&gt;0")</f>
        <v>48350</v>
      </c>
      <c r="H67" s="79">
        <f t="shared" si="12"/>
        <v>130</v>
      </c>
      <c r="I67" s="79">
        <f t="shared" si="7"/>
        <v>955</v>
      </c>
      <c r="J67" s="84">
        <f t="shared" si="13"/>
        <v>18.19047619047619</v>
      </c>
      <c r="K67" s="79">
        <f t="shared" si="5"/>
        <v>23140</v>
      </c>
    </row>
    <row r="68" spans="1:13" x14ac:dyDescent="0.25">
      <c r="A68" s="80">
        <v>43968.384722222225</v>
      </c>
      <c r="C68" s="77">
        <v>3165</v>
      </c>
      <c r="D68" s="77">
        <v>13229</v>
      </c>
      <c r="E68" s="77">
        <f t="shared" si="6"/>
        <v>16394</v>
      </c>
      <c r="F68" s="79">
        <f t="shared" si="11"/>
        <v>75</v>
      </c>
      <c r="G68" s="79">
        <f>SUMIF(F$6:F68,"&gt;0")</f>
        <v>48425</v>
      </c>
      <c r="H68" s="79">
        <f t="shared" si="12"/>
        <v>50</v>
      </c>
      <c r="I68" s="79">
        <f t="shared" si="7"/>
        <v>125</v>
      </c>
      <c r="J68" s="84">
        <f t="shared" si="13"/>
        <v>2.3809523809523809</v>
      </c>
      <c r="K68" s="79">
        <f t="shared" si="5"/>
        <v>23065</v>
      </c>
    </row>
    <row r="69" spans="1:13" x14ac:dyDescent="0.25">
      <c r="A69" s="80">
        <v>43972.179861111108</v>
      </c>
      <c r="B69" s="110" t="s">
        <v>112</v>
      </c>
      <c r="C69" s="77">
        <v>4565</v>
      </c>
      <c r="D69" s="77">
        <v>12724</v>
      </c>
      <c r="E69" s="77">
        <f t="shared" si="6"/>
        <v>17289</v>
      </c>
      <c r="F69" s="79">
        <f t="shared" si="11"/>
        <v>1400</v>
      </c>
      <c r="G69" s="79">
        <f>SUMIF(F$6:F69,"&gt;0")</f>
        <v>49825</v>
      </c>
      <c r="H69" s="79">
        <f t="shared" si="12"/>
        <v>-505</v>
      </c>
      <c r="I69" s="79">
        <f t="shared" si="7"/>
        <v>895</v>
      </c>
      <c r="J69" s="84">
        <f t="shared" si="13"/>
        <v>17.047619047619047</v>
      </c>
      <c r="K69" s="79">
        <f t="shared" si="5"/>
        <v>17440</v>
      </c>
      <c r="L69" s="77">
        <v>480</v>
      </c>
      <c r="M69" s="77">
        <v>8</v>
      </c>
    </row>
    <row r="70" spans="1:13" x14ac:dyDescent="0.25">
      <c r="A70" s="80">
        <v>43973.69027777778</v>
      </c>
      <c r="C70" s="77">
        <v>8705</v>
      </c>
      <c r="D70" s="77">
        <v>13324</v>
      </c>
      <c r="E70" s="77">
        <f t="shared" si="6"/>
        <v>22029</v>
      </c>
      <c r="F70" s="79">
        <f t="shared" si="11"/>
        <v>4140</v>
      </c>
      <c r="G70" s="79">
        <f>SUMIF(F$6:F70,"&gt;0")</f>
        <v>53965</v>
      </c>
      <c r="H70" s="79">
        <f t="shared" si="12"/>
        <v>600</v>
      </c>
      <c r="I70" s="79">
        <f t="shared" ref="I70:I88" si="14">SUM(F70,H70)</f>
        <v>4740</v>
      </c>
      <c r="J70" s="84">
        <f t="shared" si="13"/>
        <v>90.285714285714278</v>
      </c>
      <c r="K70" s="79">
        <f t="shared" si="5"/>
        <v>19805</v>
      </c>
    </row>
    <row r="71" spans="1:13" x14ac:dyDescent="0.25">
      <c r="A71" s="80">
        <v>43975.210416666669</v>
      </c>
      <c r="C71" s="77">
        <v>8830</v>
      </c>
      <c r="D71" s="77">
        <v>13364</v>
      </c>
      <c r="E71" s="77">
        <f t="shared" si="6"/>
        <v>22194</v>
      </c>
      <c r="F71" s="79">
        <f t="shared" si="11"/>
        <v>125</v>
      </c>
      <c r="G71" s="79">
        <f>SUMIF(F$6:F71,"&gt;0")</f>
        <v>54090</v>
      </c>
      <c r="H71" s="79">
        <f t="shared" si="12"/>
        <v>40</v>
      </c>
      <c r="I71" s="79">
        <f t="shared" si="14"/>
        <v>165</v>
      </c>
      <c r="J71" s="84">
        <f t="shared" si="13"/>
        <v>3.1428571428571428</v>
      </c>
      <c r="K71" s="79">
        <f t="shared" ref="K71:K134" si="15">IFERROR(G71 - _xlfn.XLOOKUP(A71-30, $A$6:$A$14999,G$6:G$14999,"",-1,2),NA())</f>
        <v>19755</v>
      </c>
    </row>
    <row r="72" spans="1:13" x14ac:dyDescent="0.25">
      <c r="A72" s="80">
        <v>43976.195833333331</v>
      </c>
      <c r="B72" s="110" t="s">
        <v>113</v>
      </c>
      <c r="C72" s="77">
        <v>8980</v>
      </c>
      <c r="D72" s="77">
        <v>3109</v>
      </c>
      <c r="E72" s="77">
        <f t="shared" si="6"/>
        <v>12089</v>
      </c>
      <c r="F72" s="79">
        <f t="shared" si="11"/>
        <v>150</v>
      </c>
      <c r="G72" s="79">
        <f>SUMIF(F$6:F72,"&gt;0")</f>
        <v>54240</v>
      </c>
      <c r="H72" s="79">
        <f t="shared" si="12"/>
        <v>-10255</v>
      </c>
      <c r="I72" s="79">
        <f t="shared" si="14"/>
        <v>-10105</v>
      </c>
      <c r="J72" s="84">
        <f t="shared" si="13"/>
        <v>-192.47619047619048</v>
      </c>
      <c r="K72" s="79">
        <f t="shared" si="15"/>
        <v>19905</v>
      </c>
      <c r="L72" s="77">
        <v>4680</v>
      </c>
      <c r="M72" s="77">
        <v>88</v>
      </c>
    </row>
    <row r="73" spans="1:13" x14ac:dyDescent="0.25">
      <c r="A73" s="80">
        <v>43978.722222222219</v>
      </c>
      <c r="C73" s="77">
        <v>10180</v>
      </c>
      <c r="D73" s="77">
        <v>3069</v>
      </c>
      <c r="E73" s="77">
        <f t="shared" si="6"/>
        <v>13249</v>
      </c>
      <c r="F73" s="79">
        <f t="shared" si="11"/>
        <v>1200</v>
      </c>
      <c r="G73" s="79">
        <f>SUMIF(F$6:F73,"&gt;0")</f>
        <v>55440</v>
      </c>
      <c r="H73" s="79">
        <f t="shared" si="12"/>
        <v>-40</v>
      </c>
      <c r="I73" s="79">
        <f t="shared" si="14"/>
        <v>1160</v>
      </c>
      <c r="J73" s="84">
        <f t="shared" si="13"/>
        <v>22.095238095238095</v>
      </c>
      <c r="K73" s="79">
        <f t="shared" si="15"/>
        <v>20930</v>
      </c>
    </row>
    <row r="74" spans="1:13" x14ac:dyDescent="0.25">
      <c r="A74" s="80">
        <v>43981.043055555558</v>
      </c>
      <c r="C74" s="77">
        <v>16520</v>
      </c>
      <c r="D74" s="77">
        <v>3659</v>
      </c>
      <c r="E74" s="77">
        <f t="shared" si="6"/>
        <v>20179</v>
      </c>
      <c r="F74" s="79">
        <f t="shared" ref="F74:F105" si="16">C74-C73</f>
        <v>6340</v>
      </c>
      <c r="G74" s="79">
        <f>SUMIF(F$6:F74,"&gt;0")</f>
        <v>61780</v>
      </c>
      <c r="H74" s="79">
        <f t="shared" ref="H74:H105" si="17">D74-D73</f>
        <v>590</v>
      </c>
      <c r="I74" s="79">
        <f t="shared" si="14"/>
        <v>6930</v>
      </c>
      <c r="J74" s="84">
        <f t="shared" ref="J74:J105" si="18">I74/4200*80</f>
        <v>132</v>
      </c>
      <c r="K74" s="79">
        <f t="shared" si="15"/>
        <v>24545</v>
      </c>
      <c r="L74" s="77">
        <v>480</v>
      </c>
      <c r="M74" s="77">
        <v>8</v>
      </c>
    </row>
    <row r="75" spans="1:13" x14ac:dyDescent="0.25">
      <c r="A75" s="80">
        <v>43982.99722222222</v>
      </c>
      <c r="C75" s="77">
        <v>17070</v>
      </c>
      <c r="D75" s="77">
        <v>3229</v>
      </c>
      <c r="E75" s="77">
        <f t="shared" si="6"/>
        <v>20299</v>
      </c>
      <c r="F75" s="79">
        <f t="shared" si="16"/>
        <v>550</v>
      </c>
      <c r="G75" s="79">
        <f>SUMIF(F$6:F75,"&gt;0")</f>
        <v>62330</v>
      </c>
      <c r="H75" s="79">
        <f t="shared" si="17"/>
        <v>-430</v>
      </c>
      <c r="I75" s="79">
        <f t="shared" si="14"/>
        <v>120</v>
      </c>
      <c r="J75" s="84">
        <f t="shared" si="18"/>
        <v>2.2857142857142856</v>
      </c>
      <c r="K75" s="79">
        <f t="shared" si="15"/>
        <v>24220</v>
      </c>
    </row>
    <row r="76" spans="1:13" x14ac:dyDescent="0.25">
      <c r="A76" s="80">
        <v>43984.083333333336</v>
      </c>
      <c r="B76" s="110" t="s">
        <v>131</v>
      </c>
      <c r="C76" s="77">
        <v>4280</v>
      </c>
      <c r="D76" s="77">
        <v>3124</v>
      </c>
      <c r="E76" s="77">
        <f t="shared" si="6"/>
        <v>7404</v>
      </c>
      <c r="F76" s="79">
        <f t="shared" si="16"/>
        <v>-12790</v>
      </c>
      <c r="G76" s="79">
        <f>SUMIF(F$6:F76,"&gt;0")</f>
        <v>62330</v>
      </c>
      <c r="H76" s="79">
        <f t="shared" si="17"/>
        <v>-105</v>
      </c>
      <c r="I76" s="79">
        <f t="shared" si="14"/>
        <v>-12895</v>
      </c>
      <c r="J76" s="84">
        <f t="shared" si="18"/>
        <v>-245.61904761904765</v>
      </c>
      <c r="K76" s="79">
        <f t="shared" si="15"/>
        <v>24220</v>
      </c>
    </row>
    <row r="77" spans="1:13" x14ac:dyDescent="0.25">
      <c r="A77" s="80">
        <v>43986.056250000001</v>
      </c>
      <c r="C77" s="77">
        <v>4905</v>
      </c>
      <c r="D77" s="77">
        <v>3164</v>
      </c>
      <c r="E77" s="77">
        <f t="shared" si="6"/>
        <v>8069</v>
      </c>
      <c r="F77" s="79">
        <f t="shared" si="16"/>
        <v>625</v>
      </c>
      <c r="G77" s="79">
        <f>SUMIF(F$6:F77,"&gt;0")</f>
        <v>62955</v>
      </c>
      <c r="H77" s="79">
        <f t="shared" si="17"/>
        <v>40</v>
      </c>
      <c r="I77" s="79">
        <f t="shared" si="14"/>
        <v>665</v>
      </c>
      <c r="J77" s="84">
        <f t="shared" si="18"/>
        <v>12.666666666666666</v>
      </c>
      <c r="K77" s="79">
        <f t="shared" si="15"/>
        <v>23170</v>
      </c>
    </row>
    <row r="78" spans="1:13" x14ac:dyDescent="0.25">
      <c r="A78" s="80">
        <v>43987.148611111108</v>
      </c>
      <c r="C78" s="77">
        <v>5155</v>
      </c>
      <c r="D78" s="77">
        <v>3184</v>
      </c>
      <c r="E78" s="77">
        <f>SUM(C78:D78)</f>
        <v>8339</v>
      </c>
      <c r="F78" s="79">
        <f t="shared" si="16"/>
        <v>250</v>
      </c>
      <c r="G78" s="79">
        <f>SUMIF(F$6:F78,"&gt;0")</f>
        <v>63205</v>
      </c>
      <c r="H78" s="79">
        <f t="shared" si="17"/>
        <v>20</v>
      </c>
      <c r="I78" s="79">
        <f t="shared" si="14"/>
        <v>270</v>
      </c>
      <c r="J78" s="84">
        <f t="shared" si="18"/>
        <v>5.1428571428571423</v>
      </c>
      <c r="K78" s="79">
        <f t="shared" si="15"/>
        <v>23420</v>
      </c>
    </row>
    <row r="79" spans="1:13" x14ac:dyDescent="0.25">
      <c r="A79" s="80">
        <v>43988.245138888888</v>
      </c>
      <c r="C79" s="77">
        <v>5280</v>
      </c>
      <c r="D79" s="77">
        <v>3204</v>
      </c>
      <c r="E79" s="77">
        <f>SUM(C79:D79)</f>
        <v>8484</v>
      </c>
      <c r="F79" s="79">
        <f t="shared" si="16"/>
        <v>125</v>
      </c>
      <c r="G79" s="79">
        <f>SUMIF(F$6:F79,"&gt;0")</f>
        <v>63330</v>
      </c>
      <c r="H79" s="79">
        <f t="shared" si="17"/>
        <v>20</v>
      </c>
      <c r="I79" s="79">
        <f t="shared" si="14"/>
        <v>145</v>
      </c>
      <c r="J79" s="84">
        <f t="shared" si="18"/>
        <v>2.7619047619047619</v>
      </c>
      <c r="K79" s="79">
        <f t="shared" si="15"/>
        <v>21120</v>
      </c>
    </row>
    <row r="80" spans="1:13" x14ac:dyDescent="0.25">
      <c r="A80" s="80">
        <v>43989.779166666667</v>
      </c>
      <c r="B80" s="110" t="s">
        <v>132</v>
      </c>
      <c r="C80" s="77">
        <v>5455</v>
      </c>
      <c r="D80" s="77">
        <v>2124</v>
      </c>
      <c r="E80" s="77">
        <f t="shared" ref="E80:E94" si="19">SUM(C80:D80)</f>
        <v>7579</v>
      </c>
      <c r="F80" s="79">
        <f t="shared" si="16"/>
        <v>175</v>
      </c>
      <c r="G80" s="79">
        <f>SUMIF(F$6:F80,"&gt;0")</f>
        <v>63505</v>
      </c>
      <c r="H80" s="79">
        <f t="shared" si="17"/>
        <v>-1080</v>
      </c>
      <c r="I80" s="79">
        <f t="shared" si="14"/>
        <v>-905</v>
      </c>
      <c r="J80" s="84">
        <f t="shared" si="18"/>
        <v>-17.238095238095241</v>
      </c>
      <c r="K80" s="79">
        <f t="shared" si="15"/>
        <v>20745</v>
      </c>
      <c r="L80" s="77">
        <v>14400</v>
      </c>
      <c r="M80" s="77">
        <v>280</v>
      </c>
    </row>
    <row r="81" spans="1:13" x14ac:dyDescent="0.25">
      <c r="A81" s="80">
        <v>43990.398611111108</v>
      </c>
      <c r="B81" s="110" t="s">
        <v>133</v>
      </c>
      <c r="C81" s="77">
        <v>5805</v>
      </c>
      <c r="D81" s="77">
        <v>2674</v>
      </c>
      <c r="E81" s="77">
        <f t="shared" si="19"/>
        <v>8479</v>
      </c>
      <c r="F81" s="79">
        <f t="shared" si="16"/>
        <v>350</v>
      </c>
      <c r="G81" s="79">
        <f>SUMIF(F$6:F81,"&gt;0")</f>
        <v>63855</v>
      </c>
      <c r="H81" s="79">
        <f t="shared" si="17"/>
        <v>550</v>
      </c>
      <c r="I81" s="79">
        <f t="shared" si="14"/>
        <v>900</v>
      </c>
      <c r="J81" s="84">
        <f t="shared" si="18"/>
        <v>17.142857142857142</v>
      </c>
      <c r="K81" s="79">
        <f t="shared" si="15"/>
        <v>21095</v>
      </c>
    </row>
    <row r="82" spans="1:13" x14ac:dyDescent="0.25">
      <c r="A82" s="80">
        <v>43991.67291666667</v>
      </c>
      <c r="C82" s="77">
        <v>6255</v>
      </c>
      <c r="D82" s="77">
        <v>2694</v>
      </c>
      <c r="E82" s="77">
        <f t="shared" si="19"/>
        <v>8949</v>
      </c>
      <c r="F82" s="79">
        <f t="shared" si="16"/>
        <v>450</v>
      </c>
      <c r="G82" s="79">
        <f>SUMIF(F$6:F82,"&gt;0")</f>
        <v>64305</v>
      </c>
      <c r="H82" s="79">
        <f t="shared" si="17"/>
        <v>20</v>
      </c>
      <c r="I82" s="79">
        <f t="shared" si="14"/>
        <v>470</v>
      </c>
      <c r="J82" s="84">
        <f t="shared" si="18"/>
        <v>8.9523809523809526</v>
      </c>
      <c r="K82" s="79">
        <f t="shared" si="15"/>
        <v>20785</v>
      </c>
    </row>
    <row r="83" spans="1:13" x14ac:dyDescent="0.25">
      <c r="A83" s="80">
        <v>43992.845138888886</v>
      </c>
      <c r="B83" s="111"/>
      <c r="C83" s="77">
        <v>6505</v>
      </c>
      <c r="D83" s="77">
        <v>2564</v>
      </c>
      <c r="E83" s="77">
        <f t="shared" si="19"/>
        <v>9069</v>
      </c>
      <c r="F83" s="79">
        <f t="shared" si="16"/>
        <v>250</v>
      </c>
      <c r="G83" s="79">
        <f>SUMIF(F$6:F83,"&gt;0")</f>
        <v>64555</v>
      </c>
      <c r="H83" s="79">
        <f t="shared" si="17"/>
        <v>-130</v>
      </c>
      <c r="I83" s="79">
        <f t="shared" si="14"/>
        <v>120</v>
      </c>
      <c r="J83" s="84">
        <f t="shared" si="18"/>
        <v>2.2857142857142856</v>
      </c>
      <c r="K83" s="79">
        <f t="shared" si="15"/>
        <v>18885</v>
      </c>
    </row>
    <row r="84" spans="1:13" x14ac:dyDescent="0.25">
      <c r="A84" s="80">
        <v>43994.252083333333</v>
      </c>
      <c r="C84" s="77">
        <v>7615</v>
      </c>
      <c r="D84" s="77">
        <v>2604</v>
      </c>
      <c r="E84" s="77">
        <f t="shared" si="19"/>
        <v>10219</v>
      </c>
      <c r="F84" s="79">
        <f t="shared" si="16"/>
        <v>1110</v>
      </c>
      <c r="G84" s="79">
        <f>SUMIF(F$6:F84,"&gt;0")</f>
        <v>65665</v>
      </c>
      <c r="H84" s="79">
        <f t="shared" si="17"/>
        <v>40</v>
      </c>
      <c r="I84" s="79">
        <f t="shared" si="14"/>
        <v>1150</v>
      </c>
      <c r="J84" s="84">
        <f t="shared" si="18"/>
        <v>21.904761904761905</v>
      </c>
      <c r="K84" s="79">
        <f t="shared" si="15"/>
        <v>19995</v>
      </c>
    </row>
    <row r="85" spans="1:13" x14ac:dyDescent="0.25">
      <c r="A85" s="80">
        <v>43995.438888888886</v>
      </c>
      <c r="C85" s="77">
        <v>7840</v>
      </c>
      <c r="D85" s="77">
        <v>3149</v>
      </c>
      <c r="E85" s="77">
        <f t="shared" si="19"/>
        <v>10989</v>
      </c>
      <c r="F85" s="79">
        <f t="shared" si="16"/>
        <v>225</v>
      </c>
      <c r="G85" s="79">
        <f>SUMIF(F$6:F85,"&gt;0")</f>
        <v>65890</v>
      </c>
      <c r="H85" s="79">
        <f t="shared" si="17"/>
        <v>545</v>
      </c>
      <c r="I85" s="79">
        <f t="shared" si="14"/>
        <v>770</v>
      </c>
      <c r="J85" s="84">
        <f t="shared" si="18"/>
        <v>14.666666666666666</v>
      </c>
      <c r="K85" s="79">
        <f t="shared" si="15"/>
        <v>18540</v>
      </c>
      <c r="L85" s="77">
        <v>480</v>
      </c>
      <c r="M85" s="77">
        <v>8</v>
      </c>
    </row>
    <row r="86" spans="1:13" x14ac:dyDescent="0.25">
      <c r="A86" s="80">
        <v>43996.808333333334</v>
      </c>
      <c r="C86" s="77">
        <v>7900</v>
      </c>
      <c r="D86" s="77">
        <v>3199</v>
      </c>
      <c r="E86" s="77">
        <f t="shared" si="19"/>
        <v>11099</v>
      </c>
      <c r="F86" s="79">
        <f t="shared" si="16"/>
        <v>60</v>
      </c>
      <c r="G86" s="79">
        <f>SUMIF(F$6:F86,"&gt;0")</f>
        <v>65950</v>
      </c>
      <c r="H86" s="79">
        <f t="shared" si="17"/>
        <v>50</v>
      </c>
      <c r="I86" s="79">
        <f t="shared" si="14"/>
        <v>110</v>
      </c>
      <c r="J86" s="84">
        <f t="shared" si="18"/>
        <v>2.0952380952380953</v>
      </c>
      <c r="K86" s="79">
        <f t="shared" si="15"/>
        <v>18425</v>
      </c>
    </row>
    <row r="87" spans="1:13" x14ac:dyDescent="0.25">
      <c r="A87" s="80">
        <v>43998.213888888888</v>
      </c>
      <c r="C87" s="77">
        <v>8335</v>
      </c>
      <c r="D87" s="77">
        <v>3239</v>
      </c>
      <c r="E87" s="77">
        <f t="shared" si="19"/>
        <v>11574</v>
      </c>
      <c r="F87" s="79">
        <f t="shared" si="16"/>
        <v>435</v>
      </c>
      <c r="G87" s="79">
        <f>SUMIF(F$6:F87,"&gt;0")</f>
        <v>66385</v>
      </c>
      <c r="H87" s="79">
        <f t="shared" si="17"/>
        <v>40</v>
      </c>
      <c r="I87" s="79">
        <f t="shared" si="14"/>
        <v>475</v>
      </c>
      <c r="J87" s="84">
        <f t="shared" si="18"/>
        <v>9.0476190476190474</v>
      </c>
      <c r="K87" s="79">
        <f t="shared" si="15"/>
        <v>18035</v>
      </c>
    </row>
    <row r="88" spans="1:13" x14ac:dyDescent="0.25">
      <c r="A88" s="80">
        <v>43999.474999999999</v>
      </c>
      <c r="C88" s="77">
        <v>8455</v>
      </c>
      <c r="D88" s="77">
        <v>3259</v>
      </c>
      <c r="E88" s="77">
        <f t="shared" si="19"/>
        <v>11714</v>
      </c>
      <c r="F88" s="79">
        <f t="shared" si="16"/>
        <v>120</v>
      </c>
      <c r="G88" s="79">
        <f>SUMIF(F$6:F88,"&gt;0")</f>
        <v>66505</v>
      </c>
      <c r="H88" s="79">
        <f t="shared" si="17"/>
        <v>20</v>
      </c>
      <c r="I88" s="79">
        <f t="shared" si="14"/>
        <v>140</v>
      </c>
      <c r="J88" s="84">
        <f t="shared" si="18"/>
        <v>2.6666666666666665</v>
      </c>
      <c r="K88" s="79">
        <f t="shared" si="15"/>
        <v>18080</v>
      </c>
    </row>
    <row r="89" spans="1:13" x14ac:dyDescent="0.25">
      <c r="A89" s="80">
        <v>44000.15</v>
      </c>
      <c r="C89" s="77">
        <v>8815</v>
      </c>
      <c r="D89" s="77">
        <v>3279</v>
      </c>
      <c r="E89" s="77">
        <f t="shared" si="19"/>
        <v>12094</v>
      </c>
      <c r="F89" s="79">
        <f t="shared" si="16"/>
        <v>360</v>
      </c>
      <c r="G89" s="79">
        <f>SUMIF(F$6:F89,"&gt;0")</f>
        <v>66865</v>
      </c>
      <c r="H89" s="79">
        <f t="shared" si="17"/>
        <v>20</v>
      </c>
      <c r="I89" s="79">
        <f t="shared" ref="I89:I120" si="20">SUM(F89,H89)</f>
        <v>380</v>
      </c>
      <c r="J89" s="84">
        <f t="shared" si="18"/>
        <v>7.2380952380952381</v>
      </c>
      <c r="K89" s="79">
        <f t="shared" si="15"/>
        <v>18440</v>
      </c>
    </row>
    <row r="90" spans="1:13" x14ac:dyDescent="0.25">
      <c r="A90" s="80">
        <v>44001.390972222223</v>
      </c>
      <c r="C90" s="77">
        <v>10865</v>
      </c>
      <c r="D90" s="77">
        <v>3269</v>
      </c>
      <c r="E90" s="77">
        <f t="shared" si="19"/>
        <v>14134</v>
      </c>
      <c r="F90" s="79">
        <f t="shared" si="16"/>
        <v>2050</v>
      </c>
      <c r="G90" s="79">
        <f>SUMIF(F$6:F90,"&gt;0")</f>
        <v>68915</v>
      </c>
      <c r="H90" s="79">
        <f t="shared" si="17"/>
        <v>-10</v>
      </c>
      <c r="I90" s="79">
        <f t="shared" si="20"/>
        <v>2040</v>
      </c>
      <c r="J90" s="84">
        <f t="shared" si="18"/>
        <v>38.857142857142854</v>
      </c>
      <c r="K90" s="79">
        <f t="shared" si="15"/>
        <v>20490</v>
      </c>
    </row>
    <row r="91" spans="1:13" x14ac:dyDescent="0.25">
      <c r="A91" s="80">
        <v>44001.631249999999</v>
      </c>
      <c r="C91" s="77">
        <v>11265</v>
      </c>
      <c r="D91" s="77">
        <v>129694</v>
      </c>
      <c r="E91" s="77">
        <f t="shared" si="19"/>
        <v>140959</v>
      </c>
      <c r="F91" s="79">
        <f t="shared" si="16"/>
        <v>400</v>
      </c>
      <c r="G91" s="79">
        <f>SUMIF(F$6:F91,"&gt;0")</f>
        <v>69315</v>
      </c>
      <c r="H91" s="79">
        <f t="shared" si="17"/>
        <v>126425</v>
      </c>
      <c r="I91" s="79">
        <f t="shared" si="20"/>
        <v>126825</v>
      </c>
      <c r="J91" s="84">
        <f t="shared" si="18"/>
        <v>2415.7142857142858</v>
      </c>
      <c r="K91" s="79">
        <f t="shared" si="15"/>
        <v>20890</v>
      </c>
      <c r="L91" s="77">
        <v>126325</v>
      </c>
      <c r="M91" s="77">
        <v>2407</v>
      </c>
    </row>
    <row r="92" spans="1:13" x14ac:dyDescent="0.25">
      <c r="A92" s="80">
        <v>44002.870833333334</v>
      </c>
      <c r="B92" s="110" t="s">
        <v>136</v>
      </c>
      <c r="C92" s="77">
        <v>515</v>
      </c>
      <c r="D92" s="77">
        <v>124314</v>
      </c>
      <c r="E92" s="77">
        <f t="shared" si="19"/>
        <v>124829</v>
      </c>
      <c r="F92" s="79">
        <f t="shared" si="16"/>
        <v>-10750</v>
      </c>
      <c r="G92" s="79">
        <f>SUMIF(F$6:F92,"&gt;0")</f>
        <v>69315</v>
      </c>
      <c r="H92" s="79">
        <f t="shared" si="17"/>
        <v>-5380</v>
      </c>
      <c r="I92" s="79">
        <f t="shared" si="20"/>
        <v>-16130</v>
      </c>
      <c r="J92" s="84">
        <f t="shared" si="18"/>
        <v>-307.23809523809524</v>
      </c>
      <c r="K92" s="79">
        <f t="shared" si="15"/>
        <v>19490</v>
      </c>
    </row>
    <row r="93" spans="1:13" x14ac:dyDescent="0.25">
      <c r="A93" s="80">
        <v>44004.211111111108</v>
      </c>
      <c r="C93" s="77">
        <v>5360</v>
      </c>
      <c r="D93" s="77">
        <v>124819</v>
      </c>
      <c r="E93" s="77">
        <f t="shared" si="19"/>
        <v>130179</v>
      </c>
      <c r="F93" s="79">
        <f t="shared" si="16"/>
        <v>4845</v>
      </c>
      <c r="G93" s="79">
        <f>SUMIF(F$6:F93,"&gt;0")</f>
        <v>74160</v>
      </c>
      <c r="H93" s="79">
        <f t="shared" si="17"/>
        <v>505</v>
      </c>
      <c r="I93" s="79">
        <f t="shared" si="20"/>
        <v>5350</v>
      </c>
      <c r="J93" s="84">
        <f t="shared" si="18"/>
        <v>101.9047619047619</v>
      </c>
      <c r="K93" s="79">
        <f t="shared" si="15"/>
        <v>20195</v>
      </c>
      <c r="L93" s="77">
        <v>480</v>
      </c>
      <c r="M93" s="77">
        <v>8</v>
      </c>
    </row>
    <row r="94" spans="1:13" x14ac:dyDescent="0.25">
      <c r="A94" s="80">
        <v>44005.135416666664</v>
      </c>
      <c r="C94" s="77">
        <v>5885</v>
      </c>
      <c r="D94" s="77">
        <v>124839</v>
      </c>
      <c r="E94" s="77">
        <f t="shared" si="19"/>
        <v>130724</v>
      </c>
      <c r="F94" s="79">
        <f t="shared" si="16"/>
        <v>525</v>
      </c>
      <c r="G94" s="79">
        <f>SUMIF(F$6:F94,"&gt;0")</f>
        <v>74685</v>
      </c>
      <c r="H94" s="79">
        <f t="shared" si="17"/>
        <v>20</v>
      </c>
      <c r="I94" s="79">
        <f t="shared" si="20"/>
        <v>545</v>
      </c>
      <c r="J94" s="84">
        <f t="shared" si="18"/>
        <v>10.380952380952381</v>
      </c>
      <c r="K94" s="79">
        <f t="shared" si="15"/>
        <v>20720</v>
      </c>
    </row>
    <row r="95" spans="1:13" x14ac:dyDescent="0.25">
      <c r="A95" s="80">
        <v>44006.804861111108</v>
      </c>
      <c r="C95" s="77">
        <v>6485</v>
      </c>
      <c r="D95" s="77">
        <v>124889</v>
      </c>
      <c r="E95" s="77">
        <f t="shared" ref="E95:E101" si="21">SUM(C95:D95)</f>
        <v>131374</v>
      </c>
      <c r="F95" s="79">
        <f t="shared" si="16"/>
        <v>600</v>
      </c>
      <c r="G95" s="79">
        <f>SUMIF(F$6:F95,"&gt;0")</f>
        <v>75285</v>
      </c>
      <c r="H95" s="79">
        <f t="shared" si="17"/>
        <v>50</v>
      </c>
      <c r="I95" s="79">
        <f t="shared" si="20"/>
        <v>650</v>
      </c>
      <c r="J95" s="84">
        <f t="shared" si="18"/>
        <v>12.380952380952381</v>
      </c>
      <c r="K95" s="79">
        <f t="shared" si="15"/>
        <v>21045</v>
      </c>
    </row>
    <row r="96" spans="1:13" x14ac:dyDescent="0.25">
      <c r="A96" s="80">
        <v>44007.118055555555</v>
      </c>
      <c r="B96" s="110" t="s">
        <v>138</v>
      </c>
      <c r="C96" s="77">
        <v>6610</v>
      </c>
      <c r="D96" s="77">
        <v>109939</v>
      </c>
      <c r="E96" s="77">
        <f t="shared" si="21"/>
        <v>116549</v>
      </c>
      <c r="F96" s="79">
        <f t="shared" si="16"/>
        <v>125</v>
      </c>
      <c r="G96" s="79">
        <f>SUMIF(F$6:F96,"&gt;0")</f>
        <v>75410</v>
      </c>
      <c r="H96" s="79">
        <f t="shared" si="17"/>
        <v>-14950</v>
      </c>
      <c r="I96" s="79">
        <f t="shared" si="20"/>
        <v>-14825</v>
      </c>
      <c r="J96" s="84">
        <f t="shared" si="18"/>
        <v>-282.38095238095235</v>
      </c>
      <c r="K96" s="79">
        <f t="shared" si="15"/>
        <v>21170</v>
      </c>
    </row>
    <row r="97" spans="1:13" x14ac:dyDescent="0.25">
      <c r="A97" s="80">
        <v>44008.402083333334</v>
      </c>
      <c r="B97" s="110" t="s">
        <v>141</v>
      </c>
      <c r="C97" s="77">
        <v>8260</v>
      </c>
      <c r="D97" s="77">
        <v>110115</v>
      </c>
      <c r="E97" s="77">
        <f t="shared" si="21"/>
        <v>118375</v>
      </c>
      <c r="F97" s="79">
        <f t="shared" si="16"/>
        <v>1650</v>
      </c>
      <c r="G97" s="79">
        <f>SUMIF(F$6:F97,"&gt;0")</f>
        <v>77060</v>
      </c>
      <c r="H97" s="79">
        <f t="shared" si="17"/>
        <v>176</v>
      </c>
      <c r="I97" s="79">
        <f t="shared" si="20"/>
        <v>1826</v>
      </c>
      <c r="J97" s="84">
        <f t="shared" si="18"/>
        <v>34.780952380952378</v>
      </c>
      <c r="K97" s="79">
        <f t="shared" si="15"/>
        <v>22820</v>
      </c>
    </row>
    <row r="98" spans="1:13" x14ac:dyDescent="0.25">
      <c r="A98" s="80">
        <v>44009.829861111109</v>
      </c>
      <c r="C98" s="77">
        <v>8985</v>
      </c>
      <c r="D98" s="77">
        <v>110065</v>
      </c>
      <c r="E98" s="77">
        <f t="shared" si="21"/>
        <v>119050</v>
      </c>
      <c r="F98" s="79">
        <f t="shared" si="16"/>
        <v>725</v>
      </c>
      <c r="G98" s="79">
        <f>SUMIF(F$6:F98,"&gt;0")</f>
        <v>77785</v>
      </c>
      <c r="H98" s="79">
        <f t="shared" si="17"/>
        <v>-50</v>
      </c>
      <c r="I98" s="79">
        <f t="shared" si="20"/>
        <v>675</v>
      </c>
      <c r="J98" s="84">
        <f t="shared" si="18"/>
        <v>12.857142857142858</v>
      </c>
      <c r="K98" s="79">
        <f t="shared" si="15"/>
        <v>22345</v>
      </c>
    </row>
    <row r="99" spans="1:13" x14ac:dyDescent="0.25">
      <c r="A99" s="80">
        <v>44010.193055555559</v>
      </c>
      <c r="C99" s="77">
        <v>9460</v>
      </c>
      <c r="D99" s="77">
        <v>110115</v>
      </c>
      <c r="E99" s="77">
        <f t="shared" si="21"/>
        <v>119575</v>
      </c>
      <c r="F99" s="79">
        <f t="shared" si="16"/>
        <v>475</v>
      </c>
      <c r="G99" s="79">
        <f>SUMIF(F$6:F99,"&gt;0")</f>
        <v>78260</v>
      </c>
      <c r="H99" s="79">
        <f t="shared" si="17"/>
        <v>50</v>
      </c>
      <c r="I99" s="79">
        <f t="shared" si="20"/>
        <v>525</v>
      </c>
      <c r="J99" s="84">
        <f t="shared" si="18"/>
        <v>10</v>
      </c>
      <c r="K99" s="79">
        <f t="shared" si="15"/>
        <v>22820</v>
      </c>
    </row>
    <row r="100" spans="1:13" x14ac:dyDescent="0.25">
      <c r="A100" s="80">
        <v>44011.334027777775</v>
      </c>
      <c r="B100" s="110" t="s">
        <v>149</v>
      </c>
      <c r="C100" s="77">
        <v>9960</v>
      </c>
      <c r="D100" s="77">
        <v>108380</v>
      </c>
      <c r="E100" s="77">
        <f t="shared" si="21"/>
        <v>118340</v>
      </c>
      <c r="F100" s="79">
        <f t="shared" si="16"/>
        <v>500</v>
      </c>
      <c r="G100" s="79">
        <f>SUMIF(F$6:F100,"&gt;0")</f>
        <v>78760</v>
      </c>
      <c r="H100" s="79">
        <f t="shared" si="17"/>
        <v>-1735</v>
      </c>
      <c r="I100" s="79">
        <f t="shared" si="20"/>
        <v>-1235</v>
      </c>
      <c r="J100" s="84">
        <f t="shared" si="18"/>
        <v>-23.523809523809526</v>
      </c>
      <c r="K100" s="79">
        <f t="shared" si="15"/>
        <v>16980</v>
      </c>
    </row>
    <row r="101" spans="1:13" x14ac:dyDescent="0.25">
      <c r="A101" s="80">
        <v>44012.677083333336</v>
      </c>
      <c r="B101" s="110" t="s">
        <v>150</v>
      </c>
      <c r="C101" s="77">
        <v>1015</v>
      </c>
      <c r="D101" s="77">
        <v>99790</v>
      </c>
      <c r="E101" s="77">
        <f t="shared" si="21"/>
        <v>100805</v>
      </c>
      <c r="F101" s="79">
        <f t="shared" si="16"/>
        <v>-8945</v>
      </c>
      <c r="G101" s="79">
        <f>SUMIF(F$6:F101,"&gt;0")</f>
        <v>78760</v>
      </c>
      <c r="H101" s="79">
        <f t="shared" si="17"/>
        <v>-8590</v>
      </c>
      <c r="I101" s="79">
        <f t="shared" si="20"/>
        <v>-17535</v>
      </c>
      <c r="J101" s="84">
        <f t="shared" si="18"/>
        <v>-334</v>
      </c>
      <c r="K101" s="79">
        <f t="shared" si="15"/>
        <v>16980</v>
      </c>
    </row>
    <row r="102" spans="1:13" x14ac:dyDescent="0.25">
      <c r="A102" s="80">
        <v>44013.338888888888</v>
      </c>
      <c r="B102" s="110" t="s">
        <v>151</v>
      </c>
      <c r="C102" s="77">
        <v>1115</v>
      </c>
      <c r="D102" s="77">
        <v>156010</v>
      </c>
      <c r="E102" s="77">
        <f t="shared" ref="E102:E123" si="22">SUM(C102:D102)</f>
        <v>157125</v>
      </c>
      <c r="F102" s="79">
        <f t="shared" si="16"/>
        <v>100</v>
      </c>
      <c r="G102" s="79">
        <f>SUMIF(F$6:F102,"&gt;0")</f>
        <v>78860</v>
      </c>
      <c r="H102" s="79">
        <f t="shared" si="17"/>
        <v>56220</v>
      </c>
      <c r="I102" s="79">
        <f t="shared" si="20"/>
        <v>56320</v>
      </c>
      <c r="J102" s="84">
        <f t="shared" si="18"/>
        <v>1072.7619047619048</v>
      </c>
      <c r="K102" s="79">
        <f t="shared" si="15"/>
        <v>16530</v>
      </c>
      <c r="L102" s="77">
        <v>56200</v>
      </c>
      <c r="M102" s="77">
        <v>1080</v>
      </c>
    </row>
    <row r="103" spans="1:13" x14ac:dyDescent="0.25">
      <c r="A103" s="80">
        <v>44014.411805555559</v>
      </c>
      <c r="C103" s="77">
        <v>1215</v>
      </c>
      <c r="D103" s="77">
        <v>156560</v>
      </c>
      <c r="E103" s="77">
        <f t="shared" si="22"/>
        <v>157775</v>
      </c>
      <c r="F103" s="79">
        <f t="shared" si="16"/>
        <v>100</v>
      </c>
      <c r="G103" s="79">
        <f>SUMIF(F$6:F103,"&gt;0")</f>
        <v>78960</v>
      </c>
      <c r="H103" s="79">
        <f t="shared" si="17"/>
        <v>550</v>
      </c>
      <c r="I103" s="79">
        <f t="shared" si="20"/>
        <v>650</v>
      </c>
      <c r="J103" s="84">
        <f t="shared" si="18"/>
        <v>12.380952380952381</v>
      </c>
      <c r="K103" s="79">
        <f t="shared" si="15"/>
        <v>16630</v>
      </c>
    </row>
    <row r="104" spans="1:13" x14ac:dyDescent="0.25">
      <c r="A104" s="80">
        <v>44015.19027777778</v>
      </c>
      <c r="C104" s="77">
        <v>1440</v>
      </c>
      <c r="D104" s="77">
        <v>156580</v>
      </c>
      <c r="E104" s="77">
        <f t="shared" si="22"/>
        <v>158020</v>
      </c>
      <c r="F104" s="79">
        <f t="shared" si="16"/>
        <v>225</v>
      </c>
      <c r="G104" s="79">
        <f>SUMIF(F$6:F104,"&gt;0")</f>
        <v>79185</v>
      </c>
      <c r="H104" s="79">
        <f t="shared" si="17"/>
        <v>20</v>
      </c>
      <c r="I104" s="79">
        <f t="shared" si="20"/>
        <v>245</v>
      </c>
      <c r="J104" s="84">
        <f t="shared" si="18"/>
        <v>4.666666666666667</v>
      </c>
      <c r="K104" s="79">
        <f t="shared" si="15"/>
        <v>16855</v>
      </c>
    </row>
    <row r="105" spans="1:13" x14ac:dyDescent="0.25">
      <c r="A105" s="80">
        <v>44017.495138888888</v>
      </c>
      <c r="B105" s="110" t="s">
        <v>149</v>
      </c>
      <c r="C105" s="77">
        <v>1640</v>
      </c>
      <c r="D105" s="77">
        <v>156170</v>
      </c>
      <c r="E105" s="77">
        <f t="shared" si="22"/>
        <v>157810</v>
      </c>
      <c r="F105" s="79">
        <f t="shared" si="16"/>
        <v>200</v>
      </c>
      <c r="G105" s="79">
        <f>SUMIF(F$6:F105,"&gt;0")</f>
        <v>79385</v>
      </c>
      <c r="H105" s="79">
        <f t="shared" si="17"/>
        <v>-410</v>
      </c>
      <c r="I105" s="79">
        <f t="shared" si="20"/>
        <v>-210</v>
      </c>
      <c r="J105" s="84">
        <f t="shared" si="18"/>
        <v>-4</v>
      </c>
      <c r="K105" s="79">
        <f t="shared" si="15"/>
        <v>16180</v>
      </c>
    </row>
    <row r="106" spans="1:13" x14ac:dyDescent="0.25">
      <c r="A106" s="80">
        <v>44018.415277777778</v>
      </c>
      <c r="C106" s="77">
        <v>1740</v>
      </c>
      <c r="D106" s="77">
        <v>156245</v>
      </c>
      <c r="E106" s="77">
        <f t="shared" si="22"/>
        <v>157985</v>
      </c>
      <c r="F106" s="79">
        <f t="shared" ref="F106:F137" si="23">C106-C105</f>
        <v>100</v>
      </c>
      <c r="G106" s="79">
        <f>SUMIF(F$6:F106,"&gt;0")</f>
        <v>79485</v>
      </c>
      <c r="H106" s="79">
        <f t="shared" ref="H106:H137" si="24">D106-D105</f>
        <v>75</v>
      </c>
      <c r="I106" s="79">
        <f t="shared" si="20"/>
        <v>175</v>
      </c>
      <c r="J106" s="84">
        <f t="shared" ref="J106:J137" si="25">I106/4200*80</f>
        <v>3.333333333333333</v>
      </c>
      <c r="K106" s="79">
        <f t="shared" si="15"/>
        <v>16155</v>
      </c>
      <c r="L106" s="77">
        <v>480</v>
      </c>
      <c r="M106" s="77">
        <v>8</v>
      </c>
    </row>
    <row r="107" spans="1:13" x14ac:dyDescent="0.25">
      <c r="A107" s="80">
        <v>44019.758333333331</v>
      </c>
      <c r="C107" s="77">
        <v>2065</v>
      </c>
      <c r="D107" s="77">
        <v>156175</v>
      </c>
      <c r="E107" s="77">
        <f t="shared" si="22"/>
        <v>158240</v>
      </c>
      <c r="F107" s="79">
        <f t="shared" si="23"/>
        <v>325</v>
      </c>
      <c r="G107" s="79">
        <f>SUMIF(F$6:F107,"&gt;0")</f>
        <v>79810</v>
      </c>
      <c r="H107" s="79">
        <f t="shared" si="24"/>
        <v>-70</v>
      </c>
      <c r="I107" s="79">
        <f t="shared" si="20"/>
        <v>255</v>
      </c>
      <c r="J107" s="84">
        <f t="shared" si="25"/>
        <v>4.8571428571428568</v>
      </c>
      <c r="K107" s="79">
        <f t="shared" si="15"/>
        <v>16480</v>
      </c>
    </row>
    <row r="108" spans="1:13" x14ac:dyDescent="0.25">
      <c r="A108" s="80">
        <v>44020.353472222225</v>
      </c>
      <c r="C108" s="77">
        <v>2565</v>
      </c>
      <c r="D108" s="77">
        <v>156755</v>
      </c>
      <c r="E108" s="77">
        <f t="shared" si="22"/>
        <v>159320</v>
      </c>
      <c r="F108" s="79">
        <f t="shared" si="23"/>
        <v>500</v>
      </c>
      <c r="G108" s="79">
        <f>SUMIF(F$6:F108,"&gt;0")</f>
        <v>80310</v>
      </c>
      <c r="H108" s="79">
        <f t="shared" si="24"/>
        <v>580</v>
      </c>
      <c r="I108" s="79">
        <f t="shared" si="20"/>
        <v>1080</v>
      </c>
      <c r="J108" s="84">
        <f t="shared" si="25"/>
        <v>20.571428571428569</v>
      </c>
      <c r="K108" s="79">
        <f t="shared" si="15"/>
        <v>16805</v>
      </c>
    </row>
    <row r="109" spans="1:13" x14ac:dyDescent="0.25">
      <c r="A109" s="80">
        <v>44021.128472222219</v>
      </c>
      <c r="C109" s="77">
        <v>2965</v>
      </c>
      <c r="D109" s="77">
        <v>156805</v>
      </c>
      <c r="E109" s="77">
        <f t="shared" si="22"/>
        <v>159770</v>
      </c>
      <c r="F109" s="79">
        <f t="shared" si="23"/>
        <v>400</v>
      </c>
      <c r="G109" s="79">
        <f>SUMIF(F$6:F109,"&gt;0")</f>
        <v>80710</v>
      </c>
      <c r="H109" s="79">
        <f t="shared" si="24"/>
        <v>50</v>
      </c>
      <c r="I109" s="79">
        <f t="shared" si="20"/>
        <v>450</v>
      </c>
      <c r="J109" s="84">
        <f t="shared" si="25"/>
        <v>8.5714285714285712</v>
      </c>
      <c r="K109" s="79">
        <f t="shared" si="15"/>
        <v>16855</v>
      </c>
    </row>
    <row r="110" spans="1:13" x14ac:dyDescent="0.25">
      <c r="A110" s="80">
        <v>44023.706250000003</v>
      </c>
      <c r="C110" s="77">
        <v>3165</v>
      </c>
      <c r="D110" s="77">
        <v>156855</v>
      </c>
      <c r="E110" s="77">
        <f t="shared" si="22"/>
        <v>160020</v>
      </c>
      <c r="F110" s="79">
        <f t="shared" si="23"/>
        <v>200</v>
      </c>
      <c r="G110" s="79">
        <f>SUMIF(F$6:F110,"&gt;0")</f>
        <v>80910</v>
      </c>
      <c r="H110" s="79">
        <f t="shared" si="24"/>
        <v>50</v>
      </c>
      <c r="I110" s="79">
        <f t="shared" si="20"/>
        <v>250</v>
      </c>
      <c r="J110" s="84">
        <f t="shared" si="25"/>
        <v>4.7619047619047619</v>
      </c>
      <c r="K110" s="79">
        <f t="shared" si="15"/>
        <v>16355</v>
      </c>
    </row>
    <row r="111" spans="1:13" x14ac:dyDescent="0.25">
      <c r="A111" s="80">
        <v>44024.893055555556</v>
      </c>
      <c r="C111" s="77">
        <v>3265</v>
      </c>
      <c r="D111" s="77">
        <v>156855</v>
      </c>
      <c r="E111" s="77">
        <f t="shared" si="22"/>
        <v>160120</v>
      </c>
      <c r="F111" s="79">
        <f t="shared" si="23"/>
        <v>100</v>
      </c>
      <c r="G111" s="79">
        <f>SUMIF(F$6:F111,"&gt;0")</f>
        <v>81010</v>
      </c>
      <c r="H111" s="79">
        <f t="shared" si="24"/>
        <v>0</v>
      </c>
      <c r="I111" s="79">
        <f t="shared" si="20"/>
        <v>100</v>
      </c>
      <c r="J111" s="84">
        <f t="shared" si="25"/>
        <v>1.9047619047619047</v>
      </c>
      <c r="K111" s="79">
        <f t="shared" si="15"/>
        <v>15345</v>
      </c>
    </row>
    <row r="112" spans="1:13" x14ac:dyDescent="0.25">
      <c r="A112" s="80">
        <v>44026.388194444444</v>
      </c>
      <c r="C112" s="77">
        <v>4645</v>
      </c>
      <c r="D112" s="77">
        <v>157600</v>
      </c>
      <c r="E112" s="77">
        <f t="shared" si="22"/>
        <v>162245</v>
      </c>
      <c r="F112" s="79">
        <f t="shared" si="23"/>
        <v>1380</v>
      </c>
      <c r="G112" s="79">
        <f>SUMIF(F$6:F112,"&gt;0")</f>
        <v>82390</v>
      </c>
      <c r="H112" s="79">
        <f t="shared" si="24"/>
        <v>745</v>
      </c>
      <c r="I112" s="79">
        <f t="shared" si="20"/>
        <v>2125</v>
      </c>
      <c r="J112" s="84">
        <f t="shared" si="25"/>
        <v>40.476190476190474</v>
      </c>
      <c r="K112" s="79">
        <f t="shared" si="15"/>
        <v>16500</v>
      </c>
      <c r="L112" s="77">
        <v>480</v>
      </c>
      <c r="M112" s="77">
        <v>8</v>
      </c>
    </row>
    <row r="113" spans="1:13" x14ac:dyDescent="0.25">
      <c r="A113" s="80">
        <v>44027.654166666667</v>
      </c>
      <c r="B113" s="110" t="s">
        <v>161</v>
      </c>
      <c r="C113" s="77">
        <v>1155</v>
      </c>
      <c r="D113" s="77">
        <v>125170</v>
      </c>
      <c r="E113" s="77">
        <f t="shared" si="22"/>
        <v>126325</v>
      </c>
      <c r="F113" s="79">
        <f t="shared" si="23"/>
        <v>-3490</v>
      </c>
      <c r="G113" s="79">
        <f>SUMIF(F$6:F113,"&gt;0")</f>
        <v>82390</v>
      </c>
      <c r="H113" s="79">
        <f t="shared" si="24"/>
        <v>-32430</v>
      </c>
      <c r="I113" s="79">
        <f t="shared" si="20"/>
        <v>-35920</v>
      </c>
      <c r="J113" s="84">
        <f t="shared" si="25"/>
        <v>-684.19047619047615</v>
      </c>
      <c r="K113" s="79">
        <f t="shared" si="15"/>
        <v>16440</v>
      </c>
    </row>
    <row r="114" spans="1:13" x14ac:dyDescent="0.25">
      <c r="A114" s="80">
        <v>44030.856249999997</v>
      </c>
      <c r="C114" s="77">
        <v>2345</v>
      </c>
      <c r="D114" s="77">
        <v>125320</v>
      </c>
      <c r="E114" s="77">
        <f t="shared" si="22"/>
        <v>127665</v>
      </c>
      <c r="F114" s="79">
        <f t="shared" si="23"/>
        <v>1190</v>
      </c>
      <c r="G114" s="79">
        <f>SUMIF(F$6:F114,"&gt;0")</f>
        <v>83580</v>
      </c>
      <c r="H114" s="79">
        <f t="shared" si="24"/>
        <v>150</v>
      </c>
      <c r="I114" s="79">
        <f t="shared" si="20"/>
        <v>1340</v>
      </c>
      <c r="J114" s="84">
        <f t="shared" si="25"/>
        <v>25.523809523809522</v>
      </c>
      <c r="K114" s="79">
        <f t="shared" si="15"/>
        <v>16715</v>
      </c>
    </row>
    <row r="115" spans="1:13" x14ac:dyDescent="0.25">
      <c r="A115" s="80">
        <v>44031.893750000003</v>
      </c>
      <c r="C115" s="77">
        <v>3405</v>
      </c>
      <c r="D115" s="77">
        <v>125370</v>
      </c>
      <c r="E115" s="77">
        <f t="shared" si="22"/>
        <v>128775</v>
      </c>
      <c r="F115" s="79">
        <f t="shared" si="23"/>
        <v>1060</v>
      </c>
      <c r="G115" s="79">
        <f>SUMIF(F$6:F115,"&gt;0")</f>
        <v>84640</v>
      </c>
      <c r="H115" s="79">
        <f t="shared" si="24"/>
        <v>50</v>
      </c>
      <c r="I115" s="79">
        <f t="shared" si="20"/>
        <v>1110</v>
      </c>
      <c r="J115" s="84">
        <f t="shared" si="25"/>
        <v>21.142857142857142</v>
      </c>
      <c r="K115" s="79">
        <f t="shared" si="15"/>
        <v>15325</v>
      </c>
    </row>
    <row r="116" spans="1:13" x14ac:dyDescent="0.25">
      <c r="A116" s="80">
        <v>44033.117361111108</v>
      </c>
      <c r="B116" s="110" t="s">
        <v>162</v>
      </c>
      <c r="C116" s="77">
        <v>5430</v>
      </c>
      <c r="D116" s="77">
        <v>125525</v>
      </c>
      <c r="E116" s="77">
        <f t="shared" si="22"/>
        <v>130955</v>
      </c>
      <c r="F116" s="79">
        <f t="shared" si="23"/>
        <v>2025</v>
      </c>
      <c r="G116" s="79">
        <f>SUMIF(F$6:F116,"&gt;0")</f>
        <v>86665</v>
      </c>
      <c r="H116" s="79">
        <f t="shared" si="24"/>
        <v>155</v>
      </c>
      <c r="I116" s="79">
        <f t="shared" si="20"/>
        <v>2180</v>
      </c>
      <c r="J116" s="84">
        <f t="shared" si="25"/>
        <v>41.523809523809526</v>
      </c>
      <c r="K116" s="79">
        <f t="shared" si="15"/>
        <v>17350</v>
      </c>
    </row>
    <row r="117" spans="1:13" x14ac:dyDescent="0.25">
      <c r="A117" s="80">
        <v>44033.922222222223</v>
      </c>
      <c r="B117" s="110" t="s">
        <v>163</v>
      </c>
      <c r="C117" s="77">
        <v>7430</v>
      </c>
      <c r="D117" s="77">
        <v>125515</v>
      </c>
      <c r="E117" s="77">
        <f t="shared" si="22"/>
        <v>132945</v>
      </c>
      <c r="F117" s="79">
        <f t="shared" si="23"/>
        <v>2000</v>
      </c>
      <c r="G117" s="79">
        <f>SUMIF(F$6:F117,"&gt;0")</f>
        <v>88665</v>
      </c>
      <c r="H117" s="79">
        <f t="shared" si="24"/>
        <v>-10</v>
      </c>
      <c r="I117" s="79">
        <f t="shared" si="20"/>
        <v>1990</v>
      </c>
      <c r="J117" s="84">
        <f t="shared" si="25"/>
        <v>37.904761904761905</v>
      </c>
      <c r="K117" s="79">
        <f t="shared" si="15"/>
        <v>19350</v>
      </c>
    </row>
    <row r="118" spans="1:13" x14ac:dyDescent="0.25">
      <c r="A118" s="80">
        <v>44035.056250000001</v>
      </c>
      <c r="B118" s="110" t="s">
        <v>165</v>
      </c>
      <c r="C118" s="77">
        <v>8755</v>
      </c>
      <c r="D118" s="77">
        <v>125505</v>
      </c>
      <c r="E118" s="77">
        <f t="shared" si="22"/>
        <v>134260</v>
      </c>
      <c r="F118" s="79">
        <f t="shared" si="23"/>
        <v>1325</v>
      </c>
      <c r="G118" s="79">
        <f>SUMIF(F$6:F118,"&gt;0")</f>
        <v>89990</v>
      </c>
      <c r="H118" s="79">
        <f t="shared" si="24"/>
        <v>-10</v>
      </c>
      <c r="I118" s="79">
        <f t="shared" si="20"/>
        <v>1315</v>
      </c>
      <c r="J118" s="84">
        <f t="shared" si="25"/>
        <v>25.047619047619047</v>
      </c>
      <c r="K118" s="79">
        <f t="shared" si="15"/>
        <v>15830</v>
      </c>
    </row>
    <row r="119" spans="1:13" x14ac:dyDescent="0.25">
      <c r="A119" s="80">
        <v>44036.682638888888</v>
      </c>
      <c r="B119" s="110" t="s">
        <v>91</v>
      </c>
      <c r="C119" s="77">
        <v>9405</v>
      </c>
      <c r="D119" s="77">
        <v>125555</v>
      </c>
      <c r="E119" s="77">
        <f t="shared" si="22"/>
        <v>134960</v>
      </c>
      <c r="F119" s="79">
        <f t="shared" si="23"/>
        <v>650</v>
      </c>
      <c r="G119" s="79">
        <f>SUMIF(F$6:F119,"&gt;0")</f>
        <v>90640</v>
      </c>
      <c r="H119" s="79">
        <f t="shared" si="24"/>
        <v>50</v>
      </c>
      <c r="I119" s="79">
        <f t="shared" si="20"/>
        <v>700</v>
      </c>
      <c r="J119" s="84">
        <f t="shared" si="25"/>
        <v>13.333333333333332</v>
      </c>
      <c r="K119" s="79">
        <f t="shared" si="15"/>
        <v>15955</v>
      </c>
    </row>
    <row r="120" spans="1:13" x14ac:dyDescent="0.25">
      <c r="A120" s="80">
        <v>44038.184027777781</v>
      </c>
      <c r="C120" s="77">
        <v>9780</v>
      </c>
      <c r="D120" s="77">
        <v>125685</v>
      </c>
      <c r="E120" s="77">
        <f t="shared" si="22"/>
        <v>135465</v>
      </c>
      <c r="F120" s="79">
        <f t="shared" si="23"/>
        <v>375</v>
      </c>
      <c r="G120" s="79">
        <f>SUMIF(F$6:F120,"&gt;0")</f>
        <v>91015</v>
      </c>
      <c r="H120" s="79">
        <f t="shared" si="24"/>
        <v>130</v>
      </c>
      <c r="I120" s="79">
        <f t="shared" si="20"/>
        <v>505</v>
      </c>
      <c r="J120" s="84">
        <f t="shared" si="25"/>
        <v>9.6190476190476186</v>
      </c>
      <c r="K120" s="79">
        <f t="shared" si="15"/>
        <v>15605</v>
      </c>
    </row>
    <row r="121" spans="1:13" x14ac:dyDescent="0.25">
      <c r="A121" s="80">
        <v>44039.043749999997</v>
      </c>
      <c r="B121" s="110" t="s">
        <v>164</v>
      </c>
      <c r="C121" s="77">
        <v>9805</v>
      </c>
      <c r="D121" s="77">
        <v>125535</v>
      </c>
      <c r="E121" s="77">
        <f t="shared" si="22"/>
        <v>135340</v>
      </c>
      <c r="F121" s="79">
        <f t="shared" si="23"/>
        <v>25</v>
      </c>
      <c r="G121" s="79">
        <f>SUMIF(F$6:F121,"&gt;0")</f>
        <v>91040</v>
      </c>
      <c r="H121" s="79">
        <f t="shared" si="24"/>
        <v>-150</v>
      </c>
      <c r="I121" s="79">
        <f t="shared" ref="I121:I152" si="26">SUM(F121,H121)</f>
        <v>-125</v>
      </c>
      <c r="J121" s="84">
        <f t="shared" si="25"/>
        <v>-2.3809523809523809</v>
      </c>
      <c r="K121" s="79">
        <f t="shared" si="15"/>
        <v>13980</v>
      </c>
    </row>
    <row r="122" spans="1:13" x14ac:dyDescent="0.25">
      <c r="A122" s="80">
        <v>44039.479861111111</v>
      </c>
      <c r="B122" s="110" t="s">
        <v>166</v>
      </c>
      <c r="C122" s="77">
        <v>10455</v>
      </c>
      <c r="D122" s="77">
        <v>125960</v>
      </c>
      <c r="E122" s="77">
        <f t="shared" si="22"/>
        <v>136415</v>
      </c>
      <c r="F122" s="79">
        <f t="shared" si="23"/>
        <v>650</v>
      </c>
      <c r="G122" s="79">
        <f>SUMIF(F$6:F122,"&gt;0")</f>
        <v>91690</v>
      </c>
      <c r="H122" s="79">
        <f t="shared" si="24"/>
        <v>425</v>
      </c>
      <c r="I122" s="79">
        <f t="shared" si="26"/>
        <v>1075</v>
      </c>
      <c r="J122" s="84">
        <f t="shared" si="25"/>
        <v>20.476190476190474</v>
      </c>
      <c r="K122" s="79">
        <f t="shared" si="15"/>
        <v>14630</v>
      </c>
      <c r="L122" s="77">
        <v>480</v>
      </c>
      <c r="M122" s="77">
        <v>8</v>
      </c>
    </row>
    <row r="123" spans="1:13" x14ac:dyDescent="0.25">
      <c r="A123" s="80">
        <v>44041.791666666664</v>
      </c>
      <c r="B123" s="110" t="s">
        <v>168</v>
      </c>
      <c r="C123" s="77">
        <v>12380</v>
      </c>
      <c r="D123" s="77">
        <v>124950</v>
      </c>
      <c r="E123" s="77">
        <f t="shared" si="22"/>
        <v>137330</v>
      </c>
      <c r="F123" s="79">
        <f t="shared" si="23"/>
        <v>1925</v>
      </c>
      <c r="G123" s="79">
        <f>SUMIF(F$6:F123,"&gt;0")</f>
        <v>93615</v>
      </c>
      <c r="H123" s="79">
        <f t="shared" si="24"/>
        <v>-1010</v>
      </c>
      <c r="I123" s="79">
        <f t="shared" si="26"/>
        <v>915</v>
      </c>
      <c r="J123" s="84">
        <f t="shared" si="25"/>
        <v>17.428571428571431</v>
      </c>
      <c r="K123" s="79">
        <f t="shared" si="15"/>
        <v>14855</v>
      </c>
    </row>
    <row r="124" spans="1:13" x14ac:dyDescent="0.25">
      <c r="A124" s="80">
        <v>44042.136111111111</v>
      </c>
      <c r="B124" s="110" t="s">
        <v>167</v>
      </c>
      <c r="C124" s="77">
        <v>380</v>
      </c>
      <c r="D124" s="77">
        <v>121350</v>
      </c>
      <c r="E124" s="77">
        <f t="shared" ref="E124:E134" si="27">SUM(C124:D124)</f>
        <v>121730</v>
      </c>
      <c r="F124" s="79">
        <f t="shared" si="23"/>
        <v>-12000</v>
      </c>
      <c r="G124" s="79">
        <f>SUMIF(F$6:F124,"&gt;0")</f>
        <v>93615</v>
      </c>
      <c r="H124" s="79">
        <f t="shared" si="24"/>
        <v>-3600</v>
      </c>
      <c r="I124" s="79">
        <f t="shared" si="26"/>
        <v>-15600</v>
      </c>
      <c r="J124" s="84">
        <f t="shared" si="25"/>
        <v>-297.14285714285717</v>
      </c>
      <c r="K124" s="79">
        <f t="shared" si="15"/>
        <v>14855</v>
      </c>
    </row>
    <row r="125" spans="1:13" x14ac:dyDescent="0.25">
      <c r="A125" s="80">
        <v>44044.12222222222</v>
      </c>
      <c r="B125" s="110" t="s">
        <v>169</v>
      </c>
      <c r="C125" s="77">
        <v>1290</v>
      </c>
      <c r="D125" s="77">
        <v>122670</v>
      </c>
      <c r="E125" s="77">
        <f t="shared" si="27"/>
        <v>123960</v>
      </c>
      <c r="F125" s="79">
        <f t="shared" si="23"/>
        <v>910</v>
      </c>
      <c r="G125" s="79">
        <f>SUMIF(F$6:F125,"&gt;0")</f>
        <v>94525</v>
      </c>
      <c r="H125" s="79">
        <f t="shared" si="24"/>
        <v>1320</v>
      </c>
      <c r="I125" s="79">
        <f t="shared" si="26"/>
        <v>2230</v>
      </c>
      <c r="J125" s="84">
        <f t="shared" si="25"/>
        <v>42.476190476190474</v>
      </c>
      <c r="K125" s="79">
        <f t="shared" si="15"/>
        <v>15665</v>
      </c>
      <c r="L125" s="77">
        <v>700</v>
      </c>
      <c r="M125" s="77">
        <v>10</v>
      </c>
    </row>
    <row r="126" spans="1:13" x14ac:dyDescent="0.2">
      <c r="A126" s="80">
        <v>44045.277777777781</v>
      </c>
      <c r="B126" s="122" t="s">
        <v>170</v>
      </c>
      <c r="C126" s="77">
        <v>1715</v>
      </c>
      <c r="D126" s="77">
        <v>122720</v>
      </c>
      <c r="E126" s="77">
        <f t="shared" si="27"/>
        <v>124435</v>
      </c>
      <c r="F126" s="79">
        <f t="shared" si="23"/>
        <v>425</v>
      </c>
      <c r="G126" s="79">
        <f>SUMIF(F$6:F126,"&gt;0")</f>
        <v>94950</v>
      </c>
      <c r="H126" s="79">
        <f t="shared" si="24"/>
        <v>50</v>
      </c>
      <c r="I126" s="79">
        <f t="shared" si="26"/>
        <v>475</v>
      </c>
      <c r="J126" s="84">
        <f t="shared" si="25"/>
        <v>9.0476190476190474</v>
      </c>
      <c r="K126" s="79">
        <f t="shared" si="15"/>
        <v>15765</v>
      </c>
    </row>
    <row r="127" spans="1:13" x14ac:dyDescent="0.25">
      <c r="A127" s="80">
        <v>44047.069444444445</v>
      </c>
      <c r="B127" s="110" t="s">
        <v>171</v>
      </c>
      <c r="C127" s="77">
        <v>2240</v>
      </c>
      <c r="D127" s="77">
        <v>121750</v>
      </c>
      <c r="E127" s="77">
        <f t="shared" si="27"/>
        <v>123990</v>
      </c>
      <c r="F127" s="79">
        <f t="shared" si="23"/>
        <v>525</v>
      </c>
      <c r="G127" s="79">
        <f>SUMIF(F$6:F127,"&gt;0")</f>
        <v>95475</v>
      </c>
      <c r="H127" s="79">
        <f t="shared" si="24"/>
        <v>-970</v>
      </c>
      <c r="I127" s="79">
        <f t="shared" si="26"/>
        <v>-445</v>
      </c>
      <c r="J127" s="84">
        <f t="shared" si="25"/>
        <v>-8.4761904761904763</v>
      </c>
      <c r="K127" s="79">
        <f t="shared" si="15"/>
        <v>16290</v>
      </c>
    </row>
    <row r="128" spans="1:13" x14ac:dyDescent="0.25">
      <c r="A128" s="80">
        <v>44048.241666666669</v>
      </c>
      <c r="C128" s="77">
        <v>2240</v>
      </c>
      <c r="D128" s="77">
        <v>121800</v>
      </c>
      <c r="E128" s="77">
        <f t="shared" si="27"/>
        <v>124040</v>
      </c>
      <c r="F128" s="79">
        <f t="shared" si="23"/>
        <v>0</v>
      </c>
      <c r="G128" s="79">
        <f>SUMIF(F$6:F128,"&gt;0")</f>
        <v>95475</v>
      </c>
      <c r="H128" s="79">
        <f t="shared" si="24"/>
        <v>50</v>
      </c>
      <c r="I128" s="79">
        <f t="shared" si="26"/>
        <v>50</v>
      </c>
      <c r="J128" s="84">
        <f t="shared" si="25"/>
        <v>0.95238095238095233</v>
      </c>
      <c r="K128" s="79">
        <f t="shared" si="15"/>
        <v>16090</v>
      </c>
    </row>
    <row r="129" spans="1:13" x14ac:dyDescent="0.25">
      <c r="A129" s="80">
        <v>44050.146527777775</v>
      </c>
      <c r="C129" s="77">
        <v>2840</v>
      </c>
      <c r="D129" s="77">
        <v>122330</v>
      </c>
      <c r="E129" s="77">
        <f t="shared" si="27"/>
        <v>125170</v>
      </c>
      <c r="F129" s="79">
        <f t="shared" si="23"/>
        <v>600</v>
      </c>
      <c r="G129" s="79">
        <f>SUMIF(F$6:F129,"&gt;0")</f>
        <v>96075</v>
      </c>
      <c r="H129" s="79">
        <f t="shared" si="24"/>
        <v>530</v>
      </c>
      <c r="I129" s="79">
        <f t="shared" si="26"/>
        <v>1130</v>
      </c>
      <c r="J129" s="84">
        <f t="shared" si="25"/>
        <v>21.523809523809522</v>
      </c>
      <c r="K129" s="79">
        <f t="shared" si="15"/>
        <v>16265</v>
      </c>
    </row>
    <row r="130" spans="1:13" x14ac:dyDescent="0.25">
      <c r="A130" s="80">
        <v>44051.536805555559</v>
      </c>
      <c r="C130" s="77">
        <v>3240</v>
      </c>
      <c r="D130" s="77">
        <v>123005</v>
      </c>
      <c r="E130" s="77">
        <f t="shared" si="27"/>
        <v>126245</v>
      </c>
      <c r="F130" s="79">
        <f t="shared" si="23"/>
        <v>400</v>
      </c>
      <c r="G130" s="79">
        <f>SUMIF(F$6:F130,"&gt;0")</f>
        <v>96475</v>
      </c>
      <c r="H130" s="79">
        <f t="shared" si="24"/>
        <v>675</v>
      </c>
      <c r="I130" s="79">
        <f t="shared" si="26"/>
        <v>1075</v>
      </c>
      <c r="J130" s="84">
        <f t="shared" si="25"/>
        <v>20.476190476190474</v>
      </c>
      <c r="K130" s="79">
        <f t="shared" si="15"/>
        <v>15765</v>
      </c>
    </row>
    <row r="131" spans="1:13" x14ac:dyDescent="0.25">
      <c r="A131" s="80">
        <v>44052.595138888886</v>
      </c>
      <c r="C131" s="77">
        <v>3340</v>
      </c>
      <c r="D131" s="77">
        <v>123055</v>
      </c>
      <c r="E131" s="77">
        <f t="shared" si="27"/>
        <v>126395</v>
      </c>
      <c r="F131" s="79">
        <f t="shared" si="23"/>
        <v>100</v>
      </c>
      <c r="G131" s="79">
        <f>SUMIF(F$6:F131,"&gt;0")</f>
        <v>96575</v>
      </c>
      <c r="H131" s="79">
        <f t="shared" si="24"/>
        <v>50</v>
      </c>
      <c r="I131" s="79">
        <f t="shared" si="26"/>
        <v>150</v>
      </c>
      <c r="J131" s="84">
        <f t="shared" si="25"/>
        <v>2.8571428571428568</v>
      </c>
      <c r="K131" s="79">
        <f t="shared" si="15"/>
        <v>15865</v>
      </c>
    </row>
    <row r="132" spans="1:13" x14ac:dyDescent="0.25">
      <c r="A132" s="80">
        <v>44053.20416666667</v>
      </c>
      <c r="C132" s="77">
        <v>3515</v>
      </c>
      <c r="D132" s="77">
        <v>123105</v>
      </c>
      <c r="E132" s="77">
        <f t="shared" si="27"/>
        <v>126620</v>
      </c>
      <c r="F132" s="79">
        <f t="shared" si="23"/>
        <v>175</v>
      </c>
      <c r="G132" s="79">
        <f>SUMIF(F$6:F132,"&gt;0")</f>
        <v>96750</v>
      </c>
      <c r="H132" s="79">
        <f t="shared" si="24"/>
        <v>50</v>
      </c>
      <c r="I132" s="79">
        <f t="shared" si="26"/>
        <v>225</v>
      </c>
      <c r="J132" s="84">
        <f t="shared" si="25"/>
        <v>4.2857142857142856</v>
      </c>
      <c r="K132" s="79">
        <f t="shared" si="15"/>
        <v>16040</v>
      </c>
    </row>
    <row r="133" spans="1:13" x14ac:dyDescent="0.25">
      <c r="A133" s="80">
        <v>44056.448611111111</v>
      </c>
      <c r="B133" s="110" t="s">
        <v>172</v>
      </c>
      <c r="C133" s="77">
        <v>4885</v>
      </c>
      <c r="D133" s="77">
        <v>123285</v>
      </c>
      <c r="E133" s="77">
        <f t="shared" si="27"/>
        <v>128170</v>
      </c>
      <c r="F133" s="79">
        <f t="shared" si="23"/>
        <v>1370</v>
      </c>
      <c r="G133" s="79">
        <f>SUMIF(F$6:F133,"&gt;0")</f>
        <v>98120</v>
      </c>
      <c r="H133" s="79">
        <f t="shared" si="24"/>
        <v>180</v>
      </c>
      <c r="I133" s="79">
        <f t="shared" si="26"/>
        <v>1550</v>
      </c>
      <c r="J133" s="84">
        <f t="shared" si="25"/>
        <v>29.523809523809526</v>
      </c>
      <c r="K133" s="79">
        <f t="shared" si="15"/>
        <v>15730</v>
      </c>
    </row>
    <row r="134" spans="1:13" x14ac:dyDescent="0.25">
      <c r="A134" s="80">
        <v>44057.05</v>
      </c>
      <c r="B134" s="110" t="s">
        <v>174</v>
      </c>
      <c r="C134" s="77">
        <v>85</v>
      </c>
      <c r="D134" s="77">
        <v>118455</v>
      </c>
      <c r="E134" s="77">
        <f t="shared" si="27"/>
        <v>118540</v>
      </c>
      <c r="F134" s="79">
        <f t="shared" si="23"/>
        <v>-4800</v>
      </c>
      <c r="G134" s="79">
        <f>SUMIF(F$6:F134,"&gt;0")</f>
        <v>98120</v>
      </c>
      <c r="H134" s="79">
        <f t="shared" si="24"/>
        <v>-4830</v>
      </c>
      <c r="I134" s="79">
        <f t="shared" si="26"/>
        <v>-9630</v>
      </c>
      <c r="J134" s="84">
        <f t="shared" si="25"/>
        <v>-183.42857142857142</v>
      </c>
      <c r="K134" s="79">
        <f t="shared" si="15"/>
        <v>15730</v>
      </c>
    </row>
    <row r="135" spans="1:13" x14ac:dyDescent="0.25">
      <c r="A135" s="80">
        <v>44058.041666666664</v>
      </c>
      <c r="C135" s="77">
        <v>145</v>
      </c>
      <c r="D135" s="77">
        <v>118505</v>
      </c>
      <c r="E135" s="77">
        <f t="shared" ref="E135:E189" si="28">SUM(C135:D135)</f>
        <v>118650</v>
      </c>
      <c r="F135" s="79">
        <f t="shared" si="23"/>
        <v>60</v>
      </c>
      <c r="G135" s="79">
        <f>SUMIF(F$6:F135,"&gt;0")</f>
        <v>98180</v>
      </c>
      <c r="H135" s="79">
        <f t="shared" si="24"/>
        <v>50</v>
      </c>
      <c r="I135" s="79">
        <f t="shared" si="26"/>
        <v>110</v>
      </c>
      <c r="J135" s="84">
        <f t="shared" si="25"/>
        <v>2.0952380952380953</v>
      </c>
      <c r="K135" s="79">
        <f t="shared" ref="K135:K198" si="29">IFERROR(G135 - _xlfn.XLOOKUP(A135-30, $A$6:$A$14999,G$6:G$14999,"",-1,2),NA())</f>
        <v>15790</v>
      </c>
    </row>
    <row r="136" spans="1:13" x14ac:dyDescent="0.25">
      <c r="A136" s="80">
        <v>44059.04583333333</v>
      </c>
      <c r="C136" s="77">
        <v>435</v>
      </c>
      <c r="D136" s="77">
        <v>118605</v>
      </c>
      <c r="E136" s="77">
        <f t="shared" si="28"/>
        <v>119040</v>
      </c>
      <c r="F136" s="79">
        <f t="shared" si="23"/>
        <v>290</v>
      </c>
      <c r="G136" s="79">
        <f>SUMIF(F$6:F136,"&gt;0")</f>
        <v>98470</v>
      </c>
      <c r="H136" s="79">
        <f t="shared" si="24"/>
        <v>100</v>
      </c>
      <c r="I136" s="79">
        <f t="shared" si="26"/>
        <v>390</v>
      </c>
      <c r="J136" s="84">
        <f t="shared" si="25"/>
        <v>7.4285714285714288</v>
      </c>
      <c r="K136" s="79">
        <f t="shared" si="29"/>
        <v>16080</v>
      </c>
    </row>
    <row r="137" spans="1:13" x14ac:dyDescent="0.25">
      <c r="A137" s="80">
        <v>44060.220833333333</v>
      </c>
      <c r="B137" s="110" t="s">
        <v>169</v>
      </c>
      <c r="C137" s="77">
        <v>875</v>
      </c>
      <c r="D137" s="77">
        <v>127155</v>
      </c>
      <c r="E137" s="77">
        <f t="shared" si="28"/>
        <v>128030</v>
      </c>
      <c r="F137" s="79">
        <f t="shared" si="23"/>
        <v>440</v>
      </c>
      <c r="G137" s="79">
        <f>SUMIF(F$6:F137,"&gt;0")</f>
        <v>98910</v>
      </c>
      <c r="H137" s="79">
        <f t="shared" si="24"/>
        <v>8550</v>
      </c>
      <c r="I137" s="79">
        <f t="shared" si="26"/>
        <v>8990</v>
      </c>
      <c r="J137" s="84">
        <f t="shared" si="25"/>
        <v>171.23809523809524</v>
      </c>
      <c r="K137" s="79">
        <f t="shared" si="29"/>
        <v>16520</v>
      </c>
      <c r="L137" s="77">
        <v>8500</v>
      </c>
      <c r="M137" s="77">
        <v>123</v>
      </c>
    </row>
    <row r="138" spans="1:13" x14ac:dyDescent="0.25">
      <c r="A138" s="80">
        <v>44061.787499999999</v>
      </c>
      <c r="B138" s="110" t="s">
        <v>175</v>
      </c>
      <c r="C138" s="77">
        <v>4325</v>
      </c>
      <c r="D138" s="77">
        <v>127205</v>
      </c>
      <c r="E138" s="77">
        <f t="shared" si="28"/>
        <v>131530</v>
      </c>
      <c r="F138" s="79">
        <f t="shared" ref="F138:F169" si="30">C138-C137</f>
        <v>3450</v>
      </c>
      <c r="G138" s="79">
        <f>SUMIF(F$6:F138,"&gt;0")</f>
        <v>102360</v>
      </c>
      <c r="H138" s="79">
        <f t="shared" ref="H138:H169" si="31">D138-D137</f>
        <v>50</v>
      </c>
      <c r="I138" s="79">
        <f t="shared" si="26"/>
        <v>3500</v>
      </c>
      <c r="J138" s="84">
        <f t="shared" ref="J138:J169" si="32">I138/4200*80</f>
        <v>66.666666666666671</v>
      </c>
      <c r="K138" s="79">
        <f t="shared" si="29"/>
        <v>18780</v>
      </c>
    </row>
    <row r="139" spans="1:13" x14ac:dyDescent="0.25">
      <c r="A139" s="80">
        <v>44062.935416666667</v>
      </c>
      <c r="C139" s="77">
        <v>4450</v>
      </c>
      <c r="D139" s="77">
        <v>126785</v>
      </c>
      <c r="E139" s="77">
        <f t="shared" si="28"/>
        <v>131235</v>
      </c>
      <c r="F139" s="79">
        <f t="shared" si="30"/>
        <v>125</v>
      </c>
      <c r="G139" s="79">
        <f>SUMIF(F$6:F139,"&gt;0")</f>
        <v>102485</v>
      </c>
      <c r="H139" s="79">
        <f t="shared" si="31"/>
        <v>-420</v>
      </c>
      <c r="I139" s="79">
        <f t="shared" si="26"/>
        <v>-295</v>
      </c>
      <c r="J139" s="84">
        <f t="shared" si="32"/>
        <v>-5.6190476190476186</v>
      </c>
      <c r="K139" s="79">
        <f t="shared" si="29"/>
        <v>17845</v>
      </c>
    </row>
    <row r="140" spans="1:13" x14ac:dyDescent="0.25">
      <c r="A140" s="80">
        <v>44063.970138888886</v>
      </c>
      <c r="C140" s="77">
        <v>5100</v>
      </c>
      <c r="D140" s="77">
        <v>126835</v>
      </c>
      <c r="E140" s="77">
        <f t="shared" si="28"/>
        <v>131935</v>
      </c>
      <c r="F140" s="79">
        <f t="shared" si="30"/>
        <v>650</v>
      </c>
      <c r="G140" s="79">
        <f>SUMIF(F$6:F140,"&gt;0")</f>
        <v>103135</v>
      </c>
      <c r="H140" s="79">
        <f t="shared" si="31"/>
        <v>50</v>
      </c>
      <c r="I140" s="79">
        <f t="shared" si="26"/>
        <v>700</v>
      </c>
      <c r="J140" s="84">
        <f t="shared" si="32"/>
        <v>13.333333333333332</v>
      </c>
      <c r="K140" s="79">
        <f t="shared" si="29"/>
        <v>14470</v>
      </c>
    </row>
    <row r="141" spans="1:13" x14ac:dyDescent="0.25">
      <c r="A141" s="80">
        <v>44064.947222222225</v>
      </c>
      <c r="B141" s="110" t="s">
        <v>176</v>
      </c>
      <c r="C141" s="77">
        <v>5325</v>
      </c>
      <c r="D141" s="77">
        <v>137335</v>
      </c>
      <c r="E141" s="77">
        <f t="shared" si="28"/>
        <v>142660</v>
      </c>
      <c r="F141" s="79">
        <f t="shared" si="30"/>
        <v>225</v>
      </c>
      <c r="G141" s="79">
        <f>SUMIF(F$6:F141,"&gt;0")</f>
        <v>103360</v>
      </c>
      <c r="H141" s="79">
        <f t="shared" si="31"/>
        <v>10500</v>
      </c>
      <c r="I141" s="79">
        <f t="shared" si="26"/>
        <v>10725</v>
      </c>
      <c r="J141" s="84">
        <f t="shared" si="32"/>
        <v>204.28571428571428</v>
      </c>
      <c r="K141" s="79">
        <f t="shared" si="29"/>
        <v>14695</v>
      </c>
      <c r="L141" s="77">
        <v>10450</v>
      </c>
      <c r="M141" s="77">
        <v>206</v>
      </c>
    </row>
    <row r="142" spans="1:13" x14ac:dyDescent="0.25">
      <c r="A142" s="80">
        <v>44066.272222222222</v>
      </c>
      <c r="C142" s="77">
        <v>6475</v>
      </c>
      <c r="D142" s="77">
        <v>137435</v>
      </c>
      <c r="E142" s="77">
        <f t="shared" si="28"/>
        <v>143910</v>
      </c>
      <c r="F142" s="79">
        <f t="shared" si="30"/>
        <v>1150</v>
      </c>
      <c r="G142" s="79">
        <f>SUMIF(F$6:F142,"&gt;0")</f>
        <v>104510</v>
      </c>
      <c r="H142" s="79">
        <f t="shared" si="31"/>
        <v>100</v>
      </c>
      <c r="I142" s="79">
        <f t="shared" si="26"/>
        <v>1250</v>
      </c>
      <c r="J142" s="84">
        <f t="shared" si="32"/>
        <v>23.80952380952381</v>
      </c>
      <c r="K142" s="79">
        <f t="shared" si="29"/>
        <v>14520</v>
      </c>
    </row>
    <row r="143" spans="1:13" x14ac:dyDescent="0.25">
      <c r="A143" s="80">
        <v>44067.181250000001</v>
      </c>
      <c r="B143" s="111"/>
      <c r="C143" s="77">
        <v>6900</v>
      </c>
      <c r="D143" s="77">
        <v>137485</v>
      </c>
      <c r="E143" s="77">
        <f t="shared" si="28"/>
        <v>144385</v>
      </c>
      <c r="F143" s="79">
        <f t="shared" si="30"/>
        <v>425</v>
      </c>
      <c r="G143" s="79">
        <f>SUMIF(F$6:F143,"&gt;0")</f>
        <v>104935</v>
      </c>
      <c r="H143" s="79">
        <f t="shared" si="31"/>
        <v>50</v>
      </c>
      <c r="I143" s="79">
        <f t="shared" si="26"/>
        <v>475</v>
      </c>
      <c r="J143" s="84">
        <f t="shared" si="32"/>
        <v>9.0476190476190474</v>
      </c>
      <c r="K143" s="79">
        <f t="shared" si="29"/>
        <v>14295</v>
      </c>
    </row>
    <row r="144" spans="1:13" x14ac:dyDescent="0.25">
      <c r="A144" s="80">
        <v>44068.261111111111</v>
      </c>
      <c r="B144" s="110" t="s">
        <v>177</v>
      </c>
      <c r="C144" s="77">
        <v>7000</v>
      </c>
      <c r="D144" s="77">
        <v>137565</v>
      </c>
      <c r="E144" s="77">
        <f t="shared" si="28"/>
        <v>144565</v>
      </c>
      <c r="F144" s="79">
        <f t="shared" si="30"/>
        <v>100</v>
      </c>
      <c r="G144" s="79">
        <f>SUMIF(F$6:F144,"&gt;0")</f>
        <v>105035</v>
      </c>
      <c r="H144" s="79">
        <f t="shared" si="31"/>
        <v>80</v>
      </c>
      <c r="I144" s="79">
        <f t="shared" si="26"/>
        <v>180</v>
      </c>
      <c r="J144" s="84">
        <f t="shared" si="32"/>
        <v>3.4285714285714288</v>
      </c>
      <c r="K144" s="79">
        <f t="shared" si="29"/>
        <v>14020</v>
      </c>
      <c r="L144" s="77">
        <v>480</v>
      </c>
      <c r="M144" s="77">
        <v>10</v>
      </c>
    </row>
    <row r="145" spans="1:13" x14ac:dyDescent="0.25">
      <c r="A145" s="80">
        <v>44071.268055555556</v>
      </c>
      <c r="C145" s="77">
        <v>9775</v>
      </c>
      <c r="D145" s="77">
        <v>137710</v>
      </c>
      <c r="E145" s="77">
        <f t="shared" si="28"/>
        <v>147485</v>
      </c>
      <c r="F145" s="79">
        <f t="shared" si="30"/>
        <v>2775</v>
      </c>
      <c r="G145" s="79">
        <f>SUMIF(F$6:F145,"&gt;0")</f>
        <v>107810</v>
      </c>
      <c r="H145" s="79">
        <f t="shared" si="31"/>
        <v>145</v>
      </c>
      <c r="I145" s="79">
        <f t="shared" si="26"/>
        <v>2920</v>
      </c>
      <c r="J145" s="84">
        <f t="shared" si="32"/>
        <v>55.61904761904762</v>
      </c>
      <c r="K145" s="79">
        <f t="shared" si="29"/>
        <v>16120</v>
      </c>
    </row>
    <row r="146" spans="1:13" x14ac:dyDescent="0.25">
      <c r="A146" s="80">
        <v>44073.192361111112</v>
      </c>
      <c r="B146" s="110" t="s">
        <v>178</v>
      </c>
      <c r="C146" s="77">
        <v>925</v>
      </c>
      <c r="D146" s="77">
        <v>102125</v>
      </c>
      <c r="E146" s="77">
        <f t="shared" si="28"/>
        <v>103050</v>
      </c>
      <c r="F146" s="79">
        <f t="shared" si="30"/>
        <v>-8850</v>
      </c>
      <c r="G146" s="79">
        <f>SUMIF(F$6:F146,"&gt;0")</f>
        <v>107810</v>
      </c>
      <c r="H146" s="79">
        <f t="shared" si="31"/>
        <v>-35585</v>
      </c>
      <c r="I146" s="79">
        <f t="shared" si="26"/>
        <v>-44435</v>
      </c>
      <c r="J146" s="84">
        <f t="shared" si="32"/>
        <v>-846.38095238095229</v>
      </c>
      <c r="K146" s="79">
        <f t="shared" si="29"/>
        <v>14195</v>
      </c>
      <c r="L146" s="77">
        <v>525</v>
      </c>
      <c r="M146" s="77">
        <v>7</v>
      </c>
    </row>
    <row r="147" spans="1:13" x14ac:dyDescent="0.25">
      <c r="A147" s="80">
        <v>44075.066666666666</v>
      </c>
      <c r="B147" s="110" t="s">
        <v>185</v>
      </c>
      <c r="C147" s="77">
        <v>1250</v>
      </c>
      <c r="D147" s="77">
        <v>99385</v>
      </c>
      <c r="E147" s="77">
        <f t="shared" si="28"/>
        <v>100635</v>
      </c>
      <c r="F147" s="79">
        <f t="shared" si="30"/>
        <v>325</v>
      </c>
      <c r="G147" s="79">
        <f>SUMIF(F$6:F147,"&gt;0")</f>
        <v>108135</v>
      </c>
      <c r="H147" s="79">
        <f t="shared" si="31"/>
        <v>-2740</v>
      </c>
      <c r="I147" s="79">
        <f t="shared" si="26"/>
        <v>-2415</v>
      </c>
      <c r="J147" s="84">
        <f t="shared" si="32"/>
        <v>-46</v>
      </c>
      <c r="K147" s="79">
        <f t="shared" si="29"/>
        <v>13610</v>
      </c>
    </row>
    <row r="148" spans="1:13" x14ac:dyDescent="0.25">
      <c r="A148" s="80">
        <v>44076.088888888888</v>
      </c>
      <c r="B148" s="110" t="s">
        <v>186</v>
      </c>
      <c r="C148" s="77">
        <v>1905</v>
      </c>
      <c r="D148" s="77">
        <v>99305</v>
      </c>
      <c r="E148" s="77">
        <f t="shared" si="28"/>
        <v>101210</v>
      </c>
      <c r="F148" s="79">
        <f t="shared" si="30"/>
        <v>655</v>
      </c>
      <c r="G148" s="79">
        <f>SUMIF(F$6:F148,"&gt;0")</f>
        <v>108790</v>
      </c>
      <c r="H148" s="79">
        <f t="shared" si="31"/>
        <v>-80</v>
      </c>
      <c r="I148" s="79">
        <f t="shared" si="26"/>
        <v>575</v>
      </c>
      <c r="J148" s="84">
        <f t="shared" si="32"/>
        <v>10.952380952380953</v>
      </c>
      <c r="K148" s="79">
        <f t="shared" si="29"/>
        <v>13840</v>
      </c>
    </row>
    <row r="149" spans="1:13" x14ac:dyDescent="0.25">
      <c r="A149" s="80">
        <v>44077.094444444447</v>
      </c>
      <c r="C149" s="77">
        <v>2005</v>
      </c>
      <c r="D149" s="77">
        <v>99355</v>
      </c>
      <c r="E149" s="77">
        <f t="shared" si="28"/>
        <v>101360</v>
      </c>
      <c r="F149" s="79">
        <f t="shared" si="30"/>
        <v>100</v>
      </c>
      <c r="G149" s="79">
        <f>SUMIF(F$6:F149,"&gt;0")</f>
        <v>108890</v>
      </c>
      <c r="H149" s="79">
        <f t="shared" si="31"/>
        <v>50</v>
      </c>
      <c r="I149" s="79">
        <f t="shared" si="26"/>
        <v>150</v>
      </c>
      <c r="J149" s="84">
        <f t="shared" si="32"/>
        <v>2.8571428571428568</v>
      </c>
      <c r="K149" s="79">
        <f t="shared" si="29"/>
        <v>13415</v>
      </c>
    </row>
    <row r="150" spans="1:13" x14ac:dyDescent="0.25">
      <c r="A150" s="80">
        <v>44078.844444444447</v>
      </c>
      <c r="C150" s="77">
        <v>2105</v>
      </c>
      <c r="D150" s="77">
        <v>99405</v>
      </c>
      <c r="E150" s="77">
        <f t="shared" si="28"/>
        <v>101510</v>
      </c>
      <c r="F150" s="79">
        <f t="shared" si="30"/>
        <v>100</v>
      </c>
      <c r="G150" s="79">
        <f>SUMIF(F$6:F150,"&gt;0")</f>
        <v>108990</v>
      </c>
      <c r="H150" s="79">
        <f t="shared" si="31"/>
        <v>50</v>
      </c>
      <c r="I150" s="79">
        <f t="shared" si="26"/>
        <v>150</v>
      </c>
      <c r="J150" s="84">
        <f t="shared" si="32"/>
        <v>2.8571428571428568</v>
      </c>
      <c r="K150" s="79">
        <f t="shared" si="29"/>
        <v>13515</v>
      </c>
    </row>
    <row r="151" spans="1:13" x14ac:dyDescent="0.25">
      <c r="A151" s="80">
        <v>44080.875</v>
      </c>
      <c r="C151" s="77">
        <v>2505</v>
      </c>
      <c r="D151" s="77">
        <v>173560</v>
      </c>
      <c r="E151" s="77">
        <f t="shared" si="28"/>
        <v>176065</v>
      </c>
      <c r="F151" s="79">
        <f t="shared" si="30"/>
        <v>400</v>
      </c>
      <c r="G151" s="79">
        <f>SUMIF(F$6:F151,"&gt;0")</f>
        <v>109390</v>
      </c>
      <c r="H151" s="79">
        <f t="shared" si="31"/>
        <v>74155</v>
      </c>
      <c r="I151" s="79">
        <f t="shared" si="26"/>
        <v>74555</v>
      </c>
      <c r="J151" s="84">
        <f t="shared" si="32"/>
        <v>1420.0952380952381</v>
      </c>
      <c r="K151" s="79">
        <f t="shared" si="29"/>
        <v>13315</v>
      </c>
      <c r="L151" s="77">
        <v>73525</v>
      </c>
      <c r="M151" s="77">
        <v>1407</v>
      </c>
    </row>
    <row r="152" spans="1:13" x14ac:dyDescent="0.25">
      <c r="A152" s="80">
        <v>44081.661111111112</v>
      </c>
      <c r="C152" s="77">
        <v>2805</v>
      </c>
      <c r="D152" s="77">
        <v>174135</v>
      </c>
      <c r="E152" s="77">
        <f t="shared" si="28"/>
        <v>176940</v>
      </c>
      <c r="F152" s="79">
        <f t="shared" si="30"/>
        <v>300</v>
      </c>
      <c r="G152" s="79">
        <f>SUMIF(F$6:F152,"&gt;0")</f>
        <v>109690</v>
      </c>
      <c r="H152" s="79">
        <f t="shared" si="31"/>
        <v>575</v>
      </c>
      <c r="I152" s="79">
        <f t="shared" si="26"/>
        <v>875</v>
      </c>
      <c r="J152" s="84">
        <f t="shared" si="32"/>
        <v>16.666666666666668</v>
      </c>
      <c r="K152" s="79">
        <f t="shared" si="29"/>
        <v>13215</v>
      </c>
      <c r="L152" s="77">
        <v>525</v>
      </c>
      <c r="M152" s="77">
        <v>7</v>
      </c>
    </row>
    <row r="153" spans="1:13" x14ac:dyDescent="0.25">
      <c r="A153" s="80">
        <v>44082.099305555559</v>
      </c>
      <c r="C153" s="77">
        <v>3180</v>
      </c>
      <c r="D153" s="77">
        <v>174185</v>
      </c>
      <c r="E153" s="77">
        <f t="shared" si="28"/>
        <v>177365</v>
      </c>
      <c r="F153" s="79">
        <f t="shared" si="30"/>
        <v>375</v>
      </c>
      <c r="G153" s="79">
        <f>SUMIF(F$6:F153,"&gt;0")</f>
        <v>110065</v>
      </c>
      <c r="H153" s="79">
        <f t="shared" si="31"/>
        <v>50</v>
      </c>
      <c r="I153" s="79">
        <f t="shared" ref="I153:I184" si="33">SUM(F153,H153)</f>
        <v>425</v>
      </c>
      <c r="J153" s="84">
        <f t="shared" si="32"/>
        <v>8.0952380952380949</v>
      </c>
      <c r="K153" s="79">
        <f t="shared" si="29"/>
        <v>13590</v>
      </c>
    </row>
    <row r="154" spans="1:13" x14ac:dyDescent="0.25">
      <c r="A154" s="80">
        <v>44083.069444444445</v>
      </c>
      <c r="C154" s="77">
        <v>3230</v>
      </c>
      <c r="D154" s="77">
        <v>174235</v>
      </c>
      <c r="E154" s="77">
        <f t="shared" si="28"/>
        <v>177465</v>
      </c>
      <c r="F154" s="79">
        <f t="shared" si="30"/>
        <v>50</v>
      </c>
      <c r="G154" s="79">
        <f>SUMIF(F$6:F154,"&gt;0")</f>
        <v>110115</v>
      </c>
      <c r="H154" s="79">
        <f t="shared" si="31"/>
        <v>50</v>
      </c>
      <c r="I154" s="79">
        <f t="shared" si="33"/>
        <v>100</v>
      </c>
      <c r="J154" s="84">
        <f t="shared" si="32"/>
        <v>1.9047619047619047</v>
      </c>
      <c r="K154" s="79">
        <f t="shared" si="29"/>
        <v>13540</v>
      </c>
    </row>
    <row r="155" spans="1:13" x14ac:dyDescent="0.25">
      <c r="A155" s="80">
        <v>44084.088194444441</v>
      </c>
      <c r="B155" s="110" t="s">
        <v>196</v>
      </c>
      <c r="C155" s="77">
        <v>3330</v>
      </c>
      <c r="D155" s="77">
        <v>173785</v>
      </c>
      <c r="E155" s="77">
        <f t="shared" si="28"/>
        <v>177115</v>
      </c>
      <c r="F155" s="79">
        <f t="shared" si="30"/>
        <v>100</v>
      </c>
      <c r="G155" s="79">
        <f>SUMIF(F$6:F155,"&gt;0")</f>
        <v>110215</v>
      </c>
      <c r="H155" s="79">
        <f t="shared" si="31"/>
        <v>-450</v>
      </c>
      <c r="I155" s="79">
        <f t="shared" si="33"/>
        <v>-350</v>
      </c>
      <c r="J155" s="84">
        <f t="shared" si="32"/>
        <v>-6.6666666666666661</v>
      </c>
      <c r="K155" s="79">
        <f t="shared" si="29"/>
        <v>13465</v>
      </c>
    </row>
    <row r="156" spans="1:13" x14ac:dyDescent="0.25">
      <c r="A156" s="80">
        <v>44085.643055555556</v>
      </c>
      <c r="B156" s="110" t="s">
        <v>198</v>
      </c>
      <c r="C156" s="77">
        <v>4210</v>
      </c>
      <c r="D156" s="77">
        <v>174415</v>
      </c>
      <c r="E156" s="77">
        <f t="shared" si="28"/>
        <v>178625</v>
      </c>
      <c r="F156" s="79">
        <f t="shared" si="30"/>
        <v>880</v>
      </c>
      <c r="G156" s="79">
        <f>SUMIF(F$6:F156,"&gt;0")</f>
        <v>111095</v>
      </c>
      <c r="H156" s="79">
        <f t="shared" si="31"/>
        <v>630</v>
      </c>
      <c r="I156" s="79">
        <f t="shared" si="33"/>
        <v>1510</v>
      </c>
      <c r="J156" s="84">
        <f t="shared" si="32"/>
        <v>28.761904761904763</v>
      </c>
      <c r="K156" s="79">
        <f t="shared" si="29"/>
        <v>14345</v>
      </c>
      <c r="L156" s="77">
        <v>480</v>
      </c>
      <c r="M156" s="77">
        <v>10</v>
      </c>
    </row>
    <row r="157" spans="1:13" x14ac:dyDescent="0.25">
      <c r="A157" s="80">
        <v>44086.419444444444</v>
      </c>
      <c r="B157" s="110" t="s">
        <v>199</v>
      </c>
      <c r="C157" s="77">
        <v>610</v>
      </c>
      <c r="D157" s="77">
        <v>131185</v>
      </c>
      <c r="E157" s="77">
        <f t="shared" si="28"/>
        <v>131795</v>
      </c>
      <c r="F157" s="79">
        <f t="shared" si="30"/>
        <v>-3600</v>
      </c>
      <c r="G157" s="79">
        <f>SUMIF(F$6:F157,"&gt;0")</f>
        <v>111095</v>
      </c>
      <c r="H157" s="79">
        <f t="shared" si="31"/>
        <v>-43230</v>
      </c>
      <c r="I157" s="79">
        <f t="shared" si="33"/>
        <v>-46830</v>
      </c>
      <c r="J157" s="84">
        <f t="shared" si="32"/>
        <v>-892</v>
      </c>
      <c r="K157" s="79">
        <f t="shared" si="29"/>
        <v>14345</v>
      </c>
    </row>
    <row r="158" spans="1:13" x14ac:dyDescent="0.25">
      <c r="A158" s="80">
        <v>44087.070138888892</v>
      </c>
      <c r="C158" s="77">
        <v>670</v>
      </c>
      <c r="D158" s="77">
        <v>131235</v>
      </c>
      <c r="E158" s="77">
        <f t="shared" si="28"/>
        <v>131905</v>
      </c>
      <c r="F158" s="79">
        <f t="shared" si="30"/>
        <v>60</v>
      </c>
      <c r="G158" s="79">
        <f>SUMIF(F$6:F158,"&gt;0")</f>
        <v>111155</v>
      </c>
      <c r="H158" s="79">
        <f t="shared" si="31"/>
        <v>50</v>
      </c>
      <c r="I158" s="79">
        <f t="shared" si="33"/>
        <v>110</v>
      </c>
      <c r="J158" s="84">
        <f t="shared" si="32"/>
        <v>2.0952380952380953</v>
      </c>
      <c r="K158" s="79">
        <f t="shared" si="29"/>
        <v>13035</v>
      </c>
    </row>
    <row r="159" spans="1:13" x14ac:dyDescent="0.25">
      <c r="A159" s="80">
        <v>44089.077777777777</v>
      </c>
      <c r="C159" s="77">
        <v>1250</v>
      </c>
      <c r="D159" s="77">
        <v>131335</v>
      </c>
      <c r="E159" s="77">
        <f t="shared" si="28"/>
        <v>132585</v>
      </c>
      <c r="F159" s="79">
        <f t="shared" si="30"/>
        <v>580</v>
      </c>
      <c r="G159" s="79">
        <f>SUMIF(F$6:F159,"&gt;0")</f>
        <v>111735</v>
      </c>
      <c r="H159" s="79">
        <f t="shared" si="31"/>
        <v>100</v>
      </c>
      <c r="I159" s="79">
        <f t="shared" si="33"/>
        <v>680</v>
      </c>
      <c r="J159" s="84">
        <f t="shared" si="32"/>
        <v>12.952380952380953</v>
      </c>
      <c r="K159" s="79">
        <f t="shared" si="29"/>
        <v>13265</v>
      </c>
    </row>
    <row r="160" spans="1:13" x14ac:dyDescent="0.25">
      <c r="A160" s="80">
        <v>44090.068055555559</v>
      </c>
      <c r="C160" s="77">
        <v>1610</v>
      </c>
      <c r="D160" s="77">
        <v>131385</v>
      </c>
      <c r="E160" s="77">
        <f t="shared" si="28"/>
        <v>132995</v>
      </c>
      <c r="F160" s="79">
        <f t="shared" si="30"/>
        <v>360</v>
      </c>
      <c r="G160" s="79">
        <f>SUMIF(F$6:F160,"&gt;0")</f>
        <v>112095</v>
      </c>
      <c r="H160" s="79">
        <f t="shared" si="31"/>
        <v>50</v>
      </c>
      <c r="I160" s="79">
        <f t="shared" si="33"/>
        <v>410</v>
      </c>
      <c r="J160" s="84">
        <f t="shared" si="32"/>
        <v>7.8095238095238093</v>
      </c>
      <c r="K160" s="79">
        <f t="shared" si="29"/>
        <v>13625</v>
      </c>
    </row>
    <row r="161" spans="1:13" x14ac:dyDescent="0.25">
      <c r="A161" s="80">
        <v>44091.87777777778</v>
      </c>
      <c r="C161" s="77">
        <v>2030</v>
      </c>
      <c r="D161" s="77">
        <v>131435</v>
      </c>
      <c r="E161" s="77">
        <f t="shared" si="28"/>
        <v>133465</v>
      </c>
      <c r="F161" s="79">
        <f t="shared" si="30"/>
        <v>420</v>
      </c>
      <c r="G161" s="79">
        <f>SUMIF(F$6:F161,"&gt;0")</f>
        <v>112515</v>
      </c>
      <c r="H161" s="79">
        <f t="shared" si="31"/>
        <v>50</v>
      </c>
      <c r="I161" s="79">
        <f t="shared" si="33"/>
        <v>470</v>
      </c>
      <c r="J161" s="84">
        <f t="shared" si="32"/>
        <v>8.9523809523809526</v>
      </c>
      <c r="K161" s="79">
        <f t="shared" si="29"/>
        <v>10155</v>
      </c>
    </row>
    <row r="162" spans="1:13" x14ac:dyDescent="0.25">
      <c r="A162" s="80">
        <v>44092.488194444442</v>
      </c>
      <c r="B162" s="110" t="s">
        <v>200</v>
      </c>
      <c r="C162" s="77">
        <v>2090</v>
      </c>
      <c r="D162" s="77">
        <v>131015</v>
      </c>
      <c r="E162" s="77">
        <f t="shared" si="28"/>
        <v>133105</v>
      </c>
      <c r="F162" s="79">
        <f t="shared" si="30"/>
        <v>60</v>
      </c>
      <c r="G162" s="79">
        <f>SUMIF(F$6:F162,"&gt;0")</f>
        <v>112575</v>
      </c>
      <c r="H162" s="79">
        <f t="shared" si="31"/>
        <v>-420</v>
      </c>
      <c r="I162" s="79">
        <f t="shared" si="33"/>
        <v>-360</v>
      </c>
      <c r="J162" s="84">
        <f t="shared" si="32"/>
        <v>-6.8571428571428577</v>
      </c>
      <c r="K162" s="79">
        <f t="shared" si="29"/>
        <v>10215</v>
      </c>
      <c r="L162" s="77">
        <v>480</v>
      </c>
      <c r="M162" s="77">
        <v>10</v>
      </c>
    </row>
    <row r="163" spans="1:13" x14ac:dyDescent="0.25">
      <c r="A163" s="80">
        <v>44093.272916666669</v>
      </c>
      <c r="C163" s="77">
        <v>2150</v>
      </c>
      <c r="D163" s="77">
        <v>131065</v>
      </c>
      <c r="E163" s="77">
        <f t="shared" si="28"/>
        <v>133215</v>
      </c>
      <c r="F163" s="79">
        <f t="shared" si="30"/>
        <v>60</v>
      </c>
      <c r="G163" s="79">
        <f>SUMIF(F$6:F163,"&gt;0")</f>
        <v>112635</v>
      </c>
      <c r="H163" s="79">
        <f t="shared" si="31"/>
        <v>50</v>
      </c>
      <c r="I163" s="79">
        <f t="shared" si="33"/>
        <v>110</v>
      </c>
      <c r="J163" s="84">
        <f t="shared" si="32"/>
        <v>2.0952380952380953</v>
      </c>
      <c r="K163" s="79">
        <f t="shared" si="29"/>
        <v>10150</v>
      </c>
    </row>
    <row r="164" spans="1:13" x14ac:dyDescent="0.25">
      <c r="A164" s="80">
        <v>44094.209027777775</v>
      </c>
      <c r="C164" s="77">
        <v>2210</v>
      </c>
      <c r="D164" s="77">
        <v>131115</v>
      </c>
      <c r="E164" s="77">
        <f t="shared" si="28"/>
        <v>133325</v>
      </c>
      <c r="F164" s="79">
        <f t="shared" si="30"/>
        <v>60</v>
      </c>
      <c r="G164" s="79">
        <f>SUMIF(F$6:F164,"&gt;0")</f>
        <v>112695</v>
      </c>
      <c r="H164" s="79">
        <f t="shared" si="31"/>
        <v>50</v>
      </c>
      <c r="I164" s="79">
        <f t="shared" si="33"/>
        <v>110</v>
      </c>
      <c r="J164" s="84">
        <f t="shared" si="32"/>
        <v>2.0952380952380953</v>
      </c>
      <c r="K164" s="79">
        <f t="shared" si="29"/>
        <v>9560</v>
      </c>
    </row>
    <row r="165" spans="1:13" x14ac:dyDescent="0.25">
      <c r="A165" s="80">
        <v>44095.466666666667</v>
      </c>
      <c r="B165" s="110" t="s">
        <v>209</v>
      </c>
      <c r="C165" s="77">
        <v>3785</v>
      </c>
      <c r="D165" s="77">
        <v>131690</v>
      </c>
      <c r="E165" s="77">
        <f t="shared" si="28"/>
        <v>135475</v>
      </c>
      <c r="F165" s="79">
        <f t="shared" si="30"/>
        <v>1575</v>
      </c>
      <c r="G165" s="79">
        <f>SUMIF(F$6:F165,"&gt;0")</f>
        <v>114270</v>
      </c>
      <c r="H165" s="79">
        <f t="shared" si="31"/>
        <v>575</v>
      </c>
      <c r="I165" s="79">
        <f t="shared" si="33"/>
        <v>2150</v>
      </c>
      <c r="J165" s="84">
        <f t="shared" si="32"/>
        <v>40.952380952380949</v>
      </c>
      <c r="K165" s="79">
        <f t="shared" si="29"/>
        <v>10910</v>
      </c>
      <c r="L165" s="77">
        <v>525</v>
      </c>
      <c r="M165" s="77">
        <v>7</v>
      </c>
    </row>
    <row r="166" spans="1:13" x14ac:dyDescent="0.25">
      <c r="A166" s="80">
        <v>44096.39166666667</v>
      </c>
      <c r="C166" s="77">
        <v>4335</v>
      </c>
      <c r="D166" s="77">
        <v>131740</v>
      </c>
      <c r="E166" s="77">
        <f t="shared" si="28"/>
        <v>136075</v>
      </c>
      <c r="F166" s="79">
        <f t="shared" si="30"/>
        <v>550</v>
      </c>
      <c r="G166" s="79">
        <f>SUMIF(F$6:F166,"&gt;0")</f>
        <v>114820</v>
      </c>
      <c r="H166" s="79">
        <f t="shared" si="31"/>
        <v>50</v>
      </c>
      <c r="I166" s="79">
        <f t="shared" si="33"/>
        <v>600</v>
      </c>
      <c r="J166" s="84">
        <f t="shared" si="32"/>
        <v>11.428571428571427</v>
      </c>
      <c r="K166" s="79">
        <f t="shared" si="29"/>
        <v>10310</v>
      </c>
    </row>
    <row r="167" spans="1:13" x14ac:dyDescent="0.25">
      <c r="A167" s="80">
        <v>44097.388888888891</v>
      </c>
      <c r="C167" s="77">
        <v>4585</v>
      </c>
      <c r="D167" s="77">
        <v>131790</v>
      </c>
      <c r="E167" s="77">
        <f t="shared" si="28"/>
        <v>136375</v>
      </c>
      <c r="F167" s="79">
        <f t="shared" si="30"/>
        <v>250</v>
      </c>
      <c r="G167" s="79">
        <f>SUMIF(F$6:F167,"&gt;0")</f>
        <v>115070</v>
      </c>
      <c r="H167" s="79">
        <f t="shared" si="31"/>
        <v>50</v>
      </c>
      <c r="I167" s="79">
        <f t="shared" si="33"/>
        <v>300</v>
      </c>
      <c r="J167" s="84">
        <f t="shared" si="32"/>
        <v>5.7142857142857135</v>
      </c>
      <c r="K167" s="79">
        <f t="shared" si="29"/>
        <v>10135</v>
      </c>
    </row>
    <row r="168" spans="1:13" x14ac:dyDescent="0.25">
      <c r="A168" s="80">
        <v>44098.445833333331</v>
      </c>
      <c r="B168" s="110" t="s">
        <v>210</v>
      </c>
      <c r="C168" s="77">
        <v>4760</v>
      </c>
      <c r="D168" s="77">
        <v>131770</v>
      </c>
      <c r="E168" s="77">
        <f t="shared" si="28"/>
        <v>136530</v>
      </c>
      <c r="F168" s="79">
        <f t="shared" si="30"/>
        <v>175</v>
      </c>
      <c r="G168" s="79">
        <f>SUMIF(F$6:F168,"&gt;0")</f>
        <v>115245</v>
      </c>
      <c r="H168" s="79">
        <f t="shared" si="31"/>
        <v>-20</v>
      </c>
      <c r="I168" s="79">
        <f t="shared" si="33"/>
        <v>155</v>
      </c>
      <c r="J168" s="84">
        <f t="shared" si="32"/>
        <v>2.9523809523809526</v>
      </c>
      <c r="K168" s="79">
        <f t="shared" si="29"/>
        <v>10210</v>
      </c>
    </row>
    <row r="169" spans="1:13" x14ac:dyDescent="0.25">
      <c r="A169" s="80">
        <v>44099.1</v>
      </c>
      <c r="B169" s="110" t="s">
        <v>211</v>
      </c>
      <c r="C169" s="77">
        <v>6125</v>
      </c>
      <c r="D169" s="77">
        <v>137890</v>
      </c>
      <c r="E169" s="77">
        <f t="shared" si="28"/>
        <v>144015</v>
      </c>
      <c r="F169" s="79">
        <f t="shared" si="30"/>
        <v>1365</v>
      </c>
      <c r="G169" s="79">
        <f>SUMIF(F$6:F169,"&gt;0")</f>
        <v>116610</v>
      </c>
      <c r="H169" s="79">
        <f t="shared" si="31"/>
        <v>6120</v>
      </c>
      <c r="I169" s="79">
        <f t="shared" si="33"/>
        <v>7485</v>
      </c>
      <c r="J169" s="84">
        <f t="shared" si="32"/>
        <v>142.57142857142858</v>
      </c>
      <c r="K169" s="79">
        <f t="shared" si="29"/>
        <v>11575</v>
      </c>
    </row>
    <row r="170" spans="1:13" x14ac:dyDescent="0.25">
      <c r="A170" s="80">
        <v>44100.588888888888</v>
      </c>
      <c r="B170" s="110" t="s">
        <v>252</v>
      </c>
      <c r="C170" s="77">
        <v>6510</v>
      </c>
      <c r="D170" s="77">
        <v>133590</v>
      </c>
      <c r="E170" s="77">
        <f t="shared" si="28"/>
        <v>140100</v>
      </c>
      <c r="F170" s="79">
        <f t="shared" ref="F170:F189" si="34">C170-C169</f>
        <v>385</v>
      </c>
      <c r="G170" s="79">
        <f>SUMIF(F$6:F170,"&gt;0")</f>
        <v>116995</v>
      </c>
      <c r="H170" s="79">
        <f t="shared" ref="H170:H189" si="35">D170-D169</f>
        <v>-4300</v>
      </c>
      <c r="I170" s="79">
        <f t="shared" si="33"/>
        <v>-3915</v>
      </c>
      <c r="J170" s="84">
        <f t="shared" ref="J170:J190" si="36">I170/4200*80</f>
        <v>-74.571428571428569</v>
      </c>
      <c r="K170" s="79">
        <f t="shared" si="29"/>
        <v>11960</v>
      </c>
    </row>
    <row r="171" spans="1:13" x14ac:dyDescent="0.25">
      <c r="A171" s="80">
        <v>44101.04791666667</v>
      </c>
      <c r="B171" s="110" t="s">
        <v>233</v>
      </c>
      <c r="C171" s="77">
        <v>3760</v>
      </c>
      <c r="D171" s="77">
        <v>133590</v>
      </c>
      <c r="E171" s="77">
        <f t="shared" si="28"/>
        <v>137350</v>
      </c>
      <c r="F171" s="79">
        <f t="shared" si="34"/>
        <v>-2750</v>
      </c>
      <c r="G171" s="79">
        <f>SUMIF(F$6:F171,"&gt;0")</f>
        <v>116995</v>
      </c>
      <c r="H171" s="79">
        <f t="shared" si="35"/>
        <v>0</v>
      </c>
      <c r="I171" s="79">
        <f t="shared" si="33"/>
        <v>-2750</v>
      </c>
      <c r="J171" s="84">
        <f t="shared" si="36"/>
        <v>-52.38095238095238</v>
      </c>
      <c r="K171" s="79">
        <f t="shared" si="29"/>
        <v>11960</v>
      </c>
    </row>
    <row r="172" spans="1:13" x14ac:dyDescent="0.25">
      <c r="A172" s="80">
        <v>44101.078472222223</v>
      </c>
      <c r="B172" s="110" t="s">
        <v>261</v>
      </c>
      <c r="C172" s="77">
        <v>4410</v>
      </c>
      <c r="D172" s="77">
        <v>140540</v>
      </c>
      <c r="E172" s="77">
        <f t="shared" si="28"/>
        <v>144950</v>
      </c>
      <c r="F172" s="79">
        <f t="shared" si="34"/>
        <v>650</v>
      </c>
      <c r="G172" s="79">
        <f>SUMIF(F$6:F172,"&gt;0")</f>
        <v>117645</v>
      </c>
      <c r="H172" s="79">
        <f t="shared" si="35"/>
        <v>6950</v>
      </c>
      <c r="I172" s="79">
        <f t="shared" si="33"/>
        <v>7600</v>
      </c>
      <c r="J172" s="84">
        <f t="shared" si="36"/>
        <v>144.76190476190476</v>
      </c>
      <c r="K172" s="79">
        <f t="shared" si="29"/>
        <v>12610</v>
      </c>
      <c r="L172" s="77">
        <v>6900</v>
      </c>
      <c r="M172" s="77">
        <v>97</v>
      </c>
    </row>
    <row r="173" spans="1:13" x14ac:dyDescent="0.25">
      <c r="A173" s="80">
        <v>44102.477083333331</v>
      </c>
      <c r="B173" s="110" t="s">
        <v>233</v>
      </c>
      <c r="C173" s="77">
        <v>100</v>
      </c>
      <c r="D173" s="77">
        <v>140170</v>
      </c>
      <c r="E173" s="77">
        <f t="shared" si="28"/>
        <v>140270</v>
      </c>
      <c r="F173" s="79">
        <f t="shared" si="34"/>
        <v>-4310</v>
      </c>
      <c r="G173" s="79">
        <f>SUMIF(F$6:F173,"&gt;0")</f>
        <v>117645</v>
      </c>
      <c r="H173" s="79">
        <f t="shared" si="35"/>
        <v>-370</v>
      </c>
      <c r="I173" s="79">
        <f t="shared" si="33"/>
        <v>-4680</v>
      </c>
      <c r="J173" s="84">
        <f t="shared" si="36"/>
        <v>-89.142857142857139</v>
      </c>
      <c r="K173" s="79">
        <f t="shared" si="29"/>
        <v>9835</v>
      </c>
    </row>
    <row r="174" spans="1:13" x14ac:dyDescent="0.25">
      <c r="A174" s="80">
        <v>44103.054166666669</v>
      </c>
      <c r="C174" s="77">
        <v>10</v>
      </c>
      <c r="D174" s="77">
        <v>137400</v>
      </c>
      <c r="E174" s="77">
        <f t="shared" si="28"/>
        <v>137410</v>
      </c>
      <c r="F174" s="79">
        <f t="shared" si="34"/>
        <v>-90</v>
      </c>
      <c r="G174" s="79">
        <f>SUMIF(F$6:F174,"&gt;0")</f>
        <v>117645</v>
      </c>
      <c r="H174" s="79">
        <f t="shared" si="35"/>
        <v>-2770</v>
      </c>
      <c r="I174" s="79">
        <f t="shared" si="33"/>
        <v>-2860</v>
      </c>
      <c r="J174" s="84">
        <f t="shared" si="36"/>
        <v>-54.476190476190482</v>
      </c>
      <c r="K174" s="79">
        <f t="shared" si="29"/>
        <v>9835</v>
      </c>
    </row>
    <row r="175" spans="1:13" x14ac:dyDescent="0.25">
      <c r="A175" s="80">
        <v>44103.058333333334</v>
      </c>
      <c r="B175" s="110" t="s">
        <v>270</v>
      </c>
      <c r="C175" s="77">
        <v>210</v>
      </c>
      <c r="D175" s="77">
        <v>145430</v>
      </c>
      <c r="E175" s="77">
        <f t="shared" si="28"/>
        <v>145640</v>
      </c>
      <c r="F175" s="79">
        <f t="shared" si="34"/>
        <v>200</v>
      </c>
      <c r="G175" s="79">
        <f>SUMIF(F$6:F175,"&gt;0")</f>
        <v>117845</v>
      </c>
      <c r="H175" s="79">
        <f t="shared" si="35"/>
        <v>8030</v>
      </c>
      <c r="I175" s="79">
        <f t="shared" si="33"/>
        <v>8230</v>
      </c>
      <c r="J175" s="84">
        <f t="shared" si="36"/>
        <v>156.76190476190476</v>
      </c>
      <c r="K175" s="79">
        <f t="shared" si="29"/>
        <v>10035</v>
      </c>
      <c r="L175" s="77">
        <v>8000</v>
      </c>
      <c r="M175" s="77">
        <v>160</v>
      </c>
    </row>
    <row r="176" spans="1:13" x14ac:dyDescent="0.25">
      <c r="A176" s="80">
        <v>44104.373611111114</v>
      </c>
      <c r="B176" s="110" t="s">
        <v>271</v>
      </c>
      <c r="C176" s="77">
        <v>920</v>
      </c>
      <c r="D176" s="77">
        <v>117010</v>
      </c>
      <c r="E176" s="77">
        <f t="shared" si="28"/>
        <v>117930</v>
      </c>
      <c r="F176" s="79">
        <f t="shared" si="34"/>
        <v>710</v>
      </c>
      <c r="G176" s="79">
        <f>SUMIF(F$6:F176,"&gt;0")</f>
        <v>118555</v>
      </c>
      <c r="H176" s="79">
        <f t="shared" si="35"/>
        <v>-28420</v>
      </c>
      <c r="I176" s="79">
        <f t="shared" si="33"/>
        <v>-27710</v>
      </c>
      <c r="J176" s="84">
        <f t="shared" si="36"/>
        <v>-527.80952380952374</v>
      </c>
      <c r="K176" s="79">
        <f t="shared" si="29"/>
        <v>10745</v>
      </c>
    </row>
    <row r="177" spans="1:13" x14ac:dyDescent="0.25">
      <c r="A177" s="80">
        <v>44104.456944444442</v>
      </c>
      <c r="B177" s="110" t="s">
        <v>273</v>
      </c>
      <c r="C177" s="77">
        <v>830</v>
      </c>
      <c r="D177" s="77">
        <v>117010</v>
      </c>
      <c r="E177" s="77">
        <f t="shared" si="28"/>
        <v>117840</v>
      </c>
      <c r="F177" s="79">
        <f t="shared" si="34"/>
        <v>-90</v>
      </c>
      <c r="G177" s="79">
        <f>SUMIF(F$6:F177,"&gt;0")</f>
        <v>118555</v>
      </c>
      <c r="H177" s="79">
        <f t="shared" si="35"/>
        <v>0</v>
      </c>
      <c r="I177" s="79">
        <f t="shared" si="33"/>
        <v>-90</v>
      </c>
      <c r="J177" s="84">
        <f t="shared" si="36"/>
        <v>-1.7142857142857144</v>
      </c>
      <c r="K177" s="79">
        <f t="shared" si="29"/>
        <v>10745</v>
      </c>
    </row>
    <row r="178" spans="1:13" x14ac:dyDescent="0.25">
      <c r="A178" s="80">
        <v>44104.540277777778</v>
      </c>
      <c r="B178" s="110" t="s">
        <v>274</v>
      </c>
      <c r="C178" s="77">
        <v>1830</v>
      </c>
      <c r="D178" s="77">
        <v>117010</v>
      </c>
      <c r="E178" s="77">
        <f t="shared" si="28"/>
        <v>118840</v>
      </c>
      <c r="F178" s="79">
        <f t="shared" si="34"/>
        <v>1000</v>
      </c>
      <c r="G178" s="79">
        <f>SUMIF(F$6:F178,"&gt;0")</f>
        <v>119555</v>
      </c>
      <c r="H178" s="79">
        <f t="shared" si="35"/>
        <v>0</v>
      </c>
      <c r="I178" s="79">
        <f t="shared" si="33"/>
        <v>1000</v>
      </c>
      <c r="J178" s="84">
        <f t="shared" si="36"/>
        <v>19.047619047619047</v>
      </c>
      <c r="K178" s="79">
        <f t="shared" si="29"/>
        <v>11745</v>
      </c>
    </row>
    <row r="179" spans="1:13" x14ac:dyDescent="0.25">
      <c r="A179" s="80">
        <v>44105.105555555558</v>
      </c>
      <c r="B179" s="110" t="s">
        <v>276</v>
      </c>
      <c r="C179" s="77">
        <v>1150</v>
      </c>
      <c r="D179" s="77">
        <v>115230</v>
      </c>
      <c r="E179" s="77">
        <f t="shared" si="28"/>
        <v>116380</v>
      </c>
      <c r="F179" s="79">
        <f t="shared" si="34"/>
        <v>-680</v>
      </c>
      <c r="G179" s="79">
        <f>SUMIF(F$6:F179,"&gt;0")</f>
        <v>119555</v>
      </c>
      <c r="H179" s="79">
        <f t="shared" si="35"/>
        <v>-1780</v>
      </c>
      <c r="I179" s="79">
        <f t="shared" si="33"/>
        <v>-2460</v>
      </c>
      <c r="J179" s="84">
        <f t="shared" si="36"/>
        <v>-46.857142857142861</v>
      </c>
      <c r="K179" s="79">
        <f t="shared" si="29"/>
        <v>11420</v>
      </c>
    </row>
    <row r="180" spans="1:13" x14ac:dyDescent="0.25">
      <c r="A180" s="80">
        <v>44106.066666666666</v>
      </c>
      <c r="B180" s="110" t="s">
        <v>277</v>
      </c>
      <c r="C180" s="77">
        <v>3690</v>
      </c>
      <c r="D180" s="77">
        <v>115250</v>
      </c>
      <c r="E180" s="77">
        <f t="shared" si="28"/>
        <v>118940</v>
      </c>
      <c r="F180" s="79">
        <f t="shared" si="34"/>
        <v>2540</v>
      </c>
      <c r="G180" s="79">
        <f>SUMIF(F$6:F180,"&gt;0")</f>
        <v>122095</v>
      </c>
      <c r="H180" s="79">
        <f t="shared" si="35"/>
        <v>20</v>
      </c>
      <c r="I180" s="79">
        <f t="shared" si="33"/>
        <v>2560</v>
      </c>
      <c r="J180" s="84">
        <f t="shared" si="36"/>
        <v>48.761904761904766</v>
      </c>
      <c r="K180" s="79">
        <f t="shared" si="29"/>
        <v>13960</v>
      </c>
    </row>
    <row r="181" spans="1:13" x14ac:dyDescent="0.25">
      <c r="A181" s="80">
        <v>44107.056944444441</v>
      </c>
      <c r="C181" s="77">
        <v>3815</v>
      </c>
      <c r="D181" s="77">
        <v>115270</v>
      </c>
      <c r="E181" s="77">
        <f t="shared" si="28"/>
        <v>119085</v>
      </c>
      <c r="F181" s="79">
        <f t="shared" si="34"/>
        <v>125</v>
      </c>
      <c r="G181" s="79">
        <f>SUMIF(F$6:F181,"&gt;0")</f>
        <v>122220</v>
      </c>
      <c r="H181" s="79">
        <f t="shared" si="35"/>
        <v>20</v>
      </c>
      <c r="I181" s="79">
        <f t="shared" si="33"/>
        <v>145</v>
      </c>
      <c r="J181" s="84">
        <f t="shared" si="36"/>
        <v>2.7619047619047619</v>
      </c>
      <c r="K181" s="79">
        <f t="shared" si="29"/>
        <v>13430</v>
      </c>
    </row>
    <row r="182" spans="1:13" x14ac:dyDescent="0.25">
      <c r="A182" s="80">
        <v>44108.432638888888</v>
      </c>
      <c r="C182" s="77">
        <v>3915</v>
      </c>
      <c r="D182" s="77">
        <v>115290</v>
      </c>
      <c r="E182" s="77">
        <f t="shared" si="28"/>
        <v>119205</v>
      </c>
      <c r="F182" s="79">
        <f t="shared" si="34"/>
        <v>100</v>
      </c>
      <c r="G182" s="79">
        <f>SUMIF(F$6:F182,"&gt;0")</f>
        <v>122320</v>
      </c>
      <c r="H182" s="79">
        <f t="shared" si="35"/>
        <v>20</v>
      </c>
      <c r="I182" s="79">
        <f t="shared" si="33"/>
        <v>120</v>
      </c>
      <c r="J182" s="84">
        <f t="shared" si="36"/>
        <v>2.2857142857142856</v>
      </c>
      <c r="K182" s="79">
        <f t="shared" si="29"/>
        <v>13430</v>
      </c>
    </row>
    <row r="183" spans="1:13" x14ac:dyDescent="0.25">
      <c r="A183" s="80">
        <v>44109.045138888891</v>
      </c>
      <c r="C183" s="77">
        <v>4915</v>
      </c>
      <c r="D183" s="77">
        <v>115290</v>
      </c>
      <c r="E183" s="77">
        <f t="shared" si="28"/>
        <v>120205</v>
      </c>
      <c r="F183" s="79">
        <f t="shared" si="34"/>
        <v>1000</v>
      </c>
      <c r="G183" s="79">
        <f>SUMIF(F$6:F183,"&gt;0")</f>
        <v>123320</v>
      </c>
      <c r="H183" s="79">
        <f t="shared" si="35"/>
        <v>0</v>
      </c>
      <c r="I183" s="79">
        <f t="shared" si="33"/>
        <v>1000</v>
      </c>
      <c r="J183" s="84">
        <f t="shared" si="36"/>
        <v>19.047619047619047</v>
      </c>
      <c r="K183" s="79">
        <f t="shared" si="29"/>
        <v>14330</v>
      </c>
    </row>
    <row r="184" spans="1:13" x14ac:dyDescent="0.25">
      <c r="A184" s="80">
        <v>44110.046527777777</v>
      </c>
      <c r="B184" s="110" t="s">
        <v>278</v>
      </c>
      <c r="C184" s="77">
        <v>3715</v>
      </c>
      <c r="D184" s="77">
        <v>90060</v>
      </c>
      <c r="E184" s="77">
        <f t="shared" si="28"/>
        <v>93775</v>
      </c>
      <c r="F184" s="79">
        <f t="shared" si="34"/>
        <v>-1200</v>
      </c>
      <c r="G184" s="79">
        <f>SUMIF(F$6:F184,"&gt;0")</f>
        <v>123320</v>
      </c>
      <c r="H184" s="79">
        <f t="shared" si="35"/>
        <v>-25230</v>
      </c>
      <c r="I184" s="79">
        <f t="shared" si="33"/>
        <v>-26430</v>
      </c>
      <c r="J184" s="84">
        <f t="shared" si="36"/>
        <v>-503.42857142857144</v>
      </c>
      <c r="K184" s="79">
        <f t="shared" si="29"/>
        <v>14330</v>
      </c>
      <c r="L184" s="77">
        <v>480</v>
      </c>
      <c r="M184" s="77">
        <v>10</v>
      </c>
    </row>
    <row r="185" spans="1:13" x14ac:dyDescent="0.25">
      <c r="A185" s="80">
        <v>44110.083333333336</v>
      </c>
      <c r="C185" s="77">
        <v>6175</v>
      </c>
      <c r="D185" s="77">
        <v>90660</v>
      </c>
      <c r="E185" s="77">
        <f t="shared" si="28"/>
        <v>96835</v>
      </c>
      <c r="F185" s="79">
        <f t="shared" si="34"/>
        <v>2460</v>
      </c>
      <c r="G185" s="79">
        <f>SUMIF(F$6:F185,"&gt;0")</f>
        <v>125780</v>
      </c>
      <c r="H185" s="79">
        <f t="shared" si="35"/>
        <v>600</v>
      </c>
      <c r="I185" s="79">
        <f t="shared" ref="I185:I189" si="37">SUM(F185,H185)</f>
        <v>3060</v>
      </c>
      <c r="J185" s="84">
        <f t="shared" si="36"/>
        <v>58.285714285714285</v>
      </c>
      <c r="K185" s="79">
        <f t="shared" si="29"/>
        <v>16790</v>
      </c>
    </row>
    <row r="186" spans="1:13" x14ac:dyDescent="0.25">
      <c r="A186" s="80">
        <v>44111.042361111111</v>
      </c>
      <c r="B186" s="110" t="s">
        <v>279</v>
      </c>
      <c r="C186" s="77">
        <v>2875</v>
      </c>
      <c r="D186" s="77">
        <v>90660</v>
      </c>
      <c r="E186" s="77">
        <f t="shared" si="28"/>
        <v>93535</v>
      </c>
      <c r="F186" s="79">
        <f t="shared" si="34"/>
        <v>-3300</v>
      </c>
      <c r="G186" s="79">
        <f>SUMIF(F$6:F186,"&gt;0")</f>
        <v>125780</v>
      </c>
      <c r="H186" s="79">
        <f t="shared" si="35"/>
        <v>0</v>
      </c>
      <c r="I186" s="79">
        <f t="shared" si="37"/>
        <v>-3300</v>
      </c>
      <c r="J186" s="84">
        <f t="shared" si="36"/>
        <v>-62.857142857142854</v>
      </c>
      <c r="K186" s="79">
        <f t="shared" si="29"/>
        <v>16390</v>
      </c>
    </row>
    <row r="187" spans="1:13" x14ac:dyDescent="0.25">
      <c r="A187" s="80">
        <v>44111.111111111109</v>
      </c>
      <c r="C187" s="77">
        <v>3450</v>
      </c>
      <c r="D187" s="77">
        <v>90680</v>
      </c>
      <c r="E187" s="77">
        <f t="shared" si="28"/>
        <v>94130</v>
      </c>
      <c r="F187" s="79">
        <f t="shared" si="34"/>
        <v>575</v>
      </c>
      <c r="G187" s="79">
        <f>SUMIF(F$6:F187,"&gt;0")</f>
        <v>126355</v>
      </c>
      <c r="H187" s="79">
        <f t="shared" si="35"/>
        <v>20</v>
      </c>
      <c r="I187" s="79">
        <f t="shared" si="37"/>
        <v>595</v>
      </c>
      <c r="J187" s="84">
        <f t="shared" si="36"/>
        <v>11.333333333333332</v>
      </c>
      <c r="K187" s="79">
        <f t="shared" si="29"/>
        <v>16965</v>
      </c>
    </row>
    <row r="188" spans="1:13" x14ac:dyDescent="0.25">
      <c r="A188" s="80">
        <v>44112.045138888891</v>
      </c>
      <c r="B188" s="110" t="s">
        <v>280</v>
      </c>
      <c r="C188" s="77">
        <v>25</v>
      </c>
      <c r="D188" s="77">
        <v>89450</v>
      </c>
      <c r="E188" s="77">
        <f t="shared" si="28"/>
        <v>89475</v>
      </c>
      <c r="F188" s="79">
        <f t="shared" si="34"/>
        <v>-3425</v>
      </c>
      <c r="G188" s="79">
        <f>SUMIF(F$6:F188,"&gt;0")</f>
        <v>126355</v>
      </c>
      <c r="H188" s="79">
        <f t="shared" si="35"/>
        <v>-1230</v>
      </c>
      <c r="I188" s="79">
        <f t="shared" si="37"/>
        <v>-4655</v>
      </c>
      <c r="J188" s="84">
        <f t="shared" si="36"/>
        <v>-88.666666666666671</v>
      </c>
      <c r="K188" s="79">
        <f t="shared" si="29"/>
        <v>16665</v>
      </c>
    </row>
    <row r="189" spans="1:13" x14ac:dyDescent="0.25">
      <c r="A189" s="80">
        <v>44112.142361111109</v>
      </c>
      <c r="B189" s="110" t="s">
        <v>281</v>
      </c>
      <c r="C189" s="77">
        <v>25</v>
      </c>
      <c r="D189" s="77">
        <v>88730</v>
      </c>
      <c r="E189" s="77">
        <f t="shared" si="28"/>
        <v>88755</v>
      </c>
      <c r="F189" s="79">
        <f t="shared" si="34"/>
        <v>0</v>
      </c>
      <c r="G189" s="79">
        <f>SUMIF(F$6:F189,"&gt;0")</f>
        <v>126355</v>
      </c>
      <c r="H189" s="79">
        <f t="shared" si="35"/>
        <v>-720</v>
      </c>
      <c r="I189" s="79">
        <f t="shared" si="37"/>
        <v>-720</v>
      </c>
      <c r="J189" s="84">
        <f t="shared" si="36"/>
        <v>-13.714285714285715</v>
      </c>
      <c r="K189" s="79">
        <f t="shared" si="29"/>
        <v>16290</v>
      </c>
    </row>
    <row r="190" spans="1:13" x14ac:dyDescent="0.25">
      <c r="A190" s="80">
        <v>44112.257638888892</v>
      </c>
      <c r="B190" s="110" t="s">
        <v>282</v>
      </c>
      <c r="C190" s="77">
        <v>125</v>
      </c>
      <c r="D190" s="77">
        <v>88730</v>
      </c>
      <c r="E190" s="77">
        <f t="shared" ref="E190:E210" si="38">SUM(C190:D190)</f>
        <v>88855</v>
      </c>
      <c r="F190" s="79">
        <f t="shared" ref="F190" si="39">C190-C189</f>
        <v>100</v>
      </c>
      <c r="G190" s="79">
        <f>SUMIF(F$6:F190,"&gt;0")</f>
        <v>126455</v>
      </c>
      <c r="H190" s="79">
        <f t="shared" ref="H190" si="40">D190-D189</f>
        <v>0</v>
      </c>
      <c r="I190" s="79">
        <f t="shared" ref="I190" si="41">SUM(F190,H190)</f>
        <v>100</v>
      </c>
      <c r="J190" s="84">
        <f t="shared" si="36"/>
        <v>1.9047619047619047</v>
      </c>
      <c r="K190" s="79">
        <f t="shared" si="29"/>
        <v>16390</v>
      </c>
    </row>
    <row r="191" spans="1:13" x14ac:dyDescent="0.25">
      <c r="A191" s="80">
        <v>44113.240972222222</v>
      </c>
      <c r="B191" s="110" t="s">
        <v>281</v>
      </c>
      <c r="C191" s="77">
        <v>185</v>
      </c>
      <c r="D191" s="77">
        <v>84270</v>
      </c>
      <c r="E191" s="77">
        <f t="shared" si="38"/>
        <v>84455</v>
      </c>
      <c r="F191" s="79">
        <f t="shared" ref="F191" si="42">C191-C190</f>
        <v>60</v>
      </c>
      <c r="G191" s="79">
        <f>SUMIF(F$6:F191,"&gt;0")</f>
        <v>126515</v>
      </c>
      <c r="H191" s="79">
        <f t="shared" ref="H191" si="43">D191-D190</f>
        <v>-4460</v>
      </c>
      <c r="I191" s="79">
        <f t="shared" ref="I191" si="44">SUM(F191,H191)</f>
        <v>-4400</v>
      </c>
      <c r="J191" s="84">
        <f t="shared" ref="J191" si="45">I191/4200*80</f>
        <v>-83.80952380952381</v>
      </c>
      <c r="K191" s="79">
        <f t="shared" si="29"/>
        <v>16400</v>
      </c>
    </row>
    <row r="192" spans="1:13" x14ac:dyDescent="0.25">
      <c r="A192" s="80">
        <v>44114.05972222222</v>
      </c>
      <c r="B192" s="110" t="s">
        <v>283</v>
      </c>
      <c r="C192" s="77">
        <v>5</v>
      </c>
      <c r="D192" s="77">
        <v>83130</v>
      </c>
      <c r="E192" s="77">
        <f t="shared" si="38"/>
        <v>83135</v>
      </c>
      <c r="F192" s="79">
        <f t="shared" ref="F192" si="46">C192-C191</f>
        <v>-180</v>
      </c>
      <c r="G192" s="79">
        <f>SUMIF(F$6:F192,"&gt;0")</f>
        <v>126515</v>
      </c>
      <c r="H192" s="79">
        <f t="shared" ref="H192" si="47">D192-D191</f>
        <v>-1140</v>
      </c>
      <c r="I192" s="79">
        <f t="shared" ref="I192" si="48">SUM(F192,H192)</f>
        <v>-1320</v>
      </c>
      <c r="J192" s="84">
        <f t="shared" ref="J192" si="49">I192/4200*80</f>
        <v>-25.142857142857142</v>
      </c>
      <c r="K192" s="79">
        <f t="shared" si="29"/>
        <v>16400</v>
      </c>
    </row>
    <row r="193" spans="1:13" x14ac:dyDescent="0.25">
      <c r="A193" s="80">
        <v>44114.138194444444</v>
      </c>
      <c r="B193" s="110" t="s">
        <v>284</v>
      </c>
      <c r="C193" s="77">
        <v>105</v>
      </c>
      <c r="D193" s="77">
        <v>82650</v>
      </c>
      <c r="E193" s="77">
        <f t="shared" si="38"/>
        <v>82755</v>
      </c>
      <c r="F193" s="79">
        <f t="shared" ref="F193" si="50">C193-C192</f>
        <v>100</v>
      </c>
      <c r="G193" s="79">
        <f>SUMIF(F$6:F193,"&gt;0")</f>
        <v>126615</v>
      </c>
      <c r="H193" s="79">
        <f t="shared" ref="H193" si="51">D193-D192</f>
        <v>-480</v>
      </c>
      <c r="I193" s="79">
        <f t="shared" ref="I193" si="52">SUM(F193,H193)</f>
        <v>-380</v>
      </c>
      <c r="J193" s="84">
        <f t="shared" ref="J193" si="53">I193/4200*80</f>
        <v>-7.2380952380952381</v>
      </c>
      <c r="K193" s="79">
        <f t="shared" si="29"/>
        <v>16400</v>
      </c>
    </row>
    <row r="194" spans="1:13" x14ac:dyDescent="0.25">
      <c r="A194" s="80">
        <v>44115.041666666664</v>
      </c>
      <c r="C194" s="77">
        <v>130</v>
      </c>
      <c r="D194" s="77">
        <v>78030</v>
      </c>
      <c r="E194" s="77">
        <f t="shared" si="38"/>
        <v>78160</v>
      </c>
      <c r="F194" s="79">
        <f t="shared" ref="F194" si="54">C194-C193</f>
        <v>25</v>
      </c>
      <c r="G194" s="79">
        <f>SUMIF(F$6:F194,"&gt;0")</f>
        <v>126640</v>
      </c>
      <c r="H194" s="79">
        <f t="shared" ref="H194" si="55">D194-D193</f>
        <v>-4620</v>
      </c>
      <c r="I194" s="79">
        <f t="shared" ref="I194" si="56">SUM(F194,H194)</f>
        <v>-4595</v>
      </c>
      <c r="J194" s="84">
        <f t="shared" ref="J194" si="57">I194/4200*80</f>
        <v>-87.523809523809533</v>
      </c>
      <c r="K194" s="79">
        <f t="shared" si="29"/>
        <v>16425</v>
      </c>
    </row>
    <row r="195" spans="1:13" x14ac:dyDescent="0.25">
      <c r="A195" s="80">
        <v>44115.106249999997</v>
      </c>
      <c r="C195" s="77">
        <v>230</v>
      </c>
      <c r="D195" s="77">
        <v>78050</v>
      </c>
      <c r="E195" s="77">
        <f t="shared" si="38"/>
        <v>78280</v>
      </c>
      <c r="F195" s="79">
        <f t="shared" ref="F195" si="58">C195-C194</f>
        <v>100</v>
      </c>
      <c r="G195" s="79">
        <f>SUMIF(F$6:F195,"&gt;0")</f>
        <v>126740</v>
      </c>
      <c r="H195" s="79">
        <f t="shared" ref="H195" si="59">D195-D194</f>
        <v>20</v>
      </c>
      <c r="I195" s="79">
        <f t="shared" ref="I195" si="60">SUM(F195,H195)</f>
        <v>120</v>
      </c>
      <c r="J195" s="84">
        <f t="shared" ref="J195" si="61">I195/4200*80</f>
        <v>2.2857142857142856</v>
      </c>
      <c r="K195" s="79">
        <f t="shared" si="29"/>
        <v>16525</v>
      </c>
    </row>
    <row r="196" spans="1:13" x14ac:dyDescent="0.25">
      <c r="A196" s="80">
        <v>44116.059027777781</v>
      </c>
      <c r="B196" s="110" t="s">
        <v>285</v>
      </c>
      <c r="C196" s="77">
        <v>330</v>
      </c>
      <c r="D196" s="77">
        <v>73700</v>
      </c>
      <c r="E196" s="77">
        <f t="shared" si="38"/>
        <v>74030</v>
      </c>
      <c r="F196" s="79">
        <f t="shared" ref="F196" si="62">C196-C195</f>
        <v>100</v>
      </c>
      <c r="G196" s="79">
        <f>SUMIF(F$6:F196,"&gt;0")</f>
        <v>126840</v>
      </c>
      <c r="H196" s="79">
        <f t="shared" ref="H196" si="63">D196-D195</f>
        <v>-4350</v>
      </c>
      <c r="I196" s="79">
        <f t="shared" ref="I196" si="64">SUM(F196,H196)</f>
        <v>-4250</v>
      </c>
      <c r="J196" s="84">
        <f t="shared" ref="J196" si="65">I196/4200*80</f>
        <v>-80.952380952380949</v>
      </c>
      <c r="K196" s="79">
        <f t="shared" si="29"/>
        <v>15745</v>
      </c>
      <c r="L196" s="77">
        <v>480</v>
      </c>
      <c r="M196" s="77">
        <v>10</v>
      </c>
    </row>
    <row r="197" spans="1:13" x14ac:dyDescent="0.25">
      <c r="A197" s="80">
        <v>44116.081250000003</v>
      </c>
      <c r="B197" s="110" t="s">
        <v>286</v>
      </c>
      <c r="C197" s="77">
        <v>1035</v>
      </c>
      <c r="D197" s="77">
        <v>74280</v>
      </c>
      <c r="E197" s="77">
        <f t="shared" si="38"/>
        <v>75315</v>
      </c>
      <c r="F197" s="79">
        <f t="shared" ref="F197" si="66">C197-C196</f>
        <v>705</v>
      </c>
      <c r="G197" s="79">
        <f>SUMIF(F$6:F197,"&gt;0")</f>
        <v>127545</v>
      </c>
      <c r="H197" s="79">
        <f t="shared" ref="H197" si="67">D197-D196</f>
        <v>580</v>
      </c>
      <c r="I197" s="79">
        <f t="shared" ref="I197" si="68">SUM(F197,H197)</f>
        <v>1285</v>
      </c>
      <c r="J197" s="84">
        <f t="shared" ref="J197" si="69">I197/4200*80</f>
        <v>24.476190476190478</v>
      </c>
      <c r="K197" s="79">
        <f t="shared" si="29"/>
        <v>16450</v>
      </c>
    </row>
    <row r="198" spans="1:13" x14ac:dyDescent="0.25">
      <c r="A198" s="80">
        <v>44116.84652777778</v>
      </c>
      <c r="B198" s="110" t="s">
        <v>287</v>
      </c>
      <c r="C198" s="77">
        <v>1060</v>
      </c>
      <c r="D198" s="77">
        <v>70650</v>
      </c>
      <c r="E198" s="77">
        <f t="shared" si="38"/>
        <v>71710</v>
      </c>
      <c r="F198" s="79">
        <f t="shared" ref="F198" si="70">C198-C197</f>
        <v>25</v>
      </c>
      <c r="G198" s="79">
        <f>SUMIF(F$6:F198,"&gt;0")</f>
        <v>127570</v>
      </c>
      <c r="H198" s="79">
        <f t="shared" ref="H198" si="71">D198-D197</f>
        <v>-3630</v>
      </c>
      <c r="I198" s="79">
        <f t="shared" ref="I198" si="72">SUM(F198,H198)</f>
        <v>-3605</v>
      </c>
      <c r="J198" s="84">
        <f t="shared" ref="J198" si="73">I198/4200*80</f>
        <v>-68.666666666666657</v>
      </c>
      <c r="K198" s="79">
        <f t="shared" si="29"/>
        <v>16475</v>
      </c>
    </row>
    <row r="199" spans="1:13" x14ac:dyDescent="0.25">
      <c r="A199" s="80">
        <v>44117.600694444445</v>
      </c>
      <c r="B199" s="110" t="s">
        <v>287</v>
      </c>
      <c r="C199" s="77">
        <v>10</v>
      </c>
      <c r="D199" s="77">
        <v>70620</v>
      </c>
      <c r="E199" s="77">
        <f t="shared" si="38"/>
        <v>70630</v>
      </c>
      <c r="F199" s="79">
        <f t="shared" ref="F199" si="74">C199-C198</f>
        <v>-1050</v>
      </c>
      <c r="G199" s="79">
        <f>SUMIF(F$6:F199,"&gt;0")</f>
        <v>127570</v>
      </c>
      <c r="H199" s="79">
        <f t="shared" ref="H199" si="75">D199-D198</f>
        <v>-30</v>
      </c>
      <c r="I199" s="79">
        <f t="shared" ref="I199" si="76">SUM(F199,H199)</f>
        <v>-1080</v>
      </c>
      <c r="J199" s="84">
        <f t="shared" ref="J199" si="77">I199/4200*80</f>
        <v>-20.571428571428569</v>
      </c>
      <c r="K199" s="79">
        <f t="shared" ref="K199:K208" si="78">IFERROR(G199 - _xlfn.XLOOKUP(A199-30, $A$6:$A$14999,G$6:G$14999,"",-1,2),NA())</f>
        <v>16415</v>
      </c>
    </row>
    <row r="200" spans="1:13" x14ac:dyDescent="0.25">
      <c r="A200" s="80">
        <v>44117.60833333333</v>
      </c>
      <c r="C200" s="77">
        <v>280</v>
      </c>
      <c r="D200" s="77">
        <v>70670</v>
      </c>
      <c r="E200" s="77">
        <f t="shared" si="38"/>
        <v>70950</v>
      </c>
      <c r="F200" s="79">
        <f t="shared" ref="F200" si="79">C200-C199</f>
        <v>270</v>
      </c>
      <c r="G200" s="79">
        <f>SUMIF(F$6:F200,"&gt;0")</f>
        <v>127840</v>
      </c>
      <c r="H200" s="79">
        <f t="shared" ref="H200" si="80">D200-D199</f>
        <v>50</v>
      </c>
      <c r="I200" s="79">
        <f t="shared" ref="I200" si="81">SUM(F200,H200)</f>
        <v>320</v>
      </c>
      <c r="J200" s="84">
        <f t="shared" ref="J200" si="82">I200/4200*80</f>
        <v>6.0952380952380958</v>
      </c>
      <c r="K200" s="79">
        <f t="shared" si="78"/>
        <v>16685</v>
      </c>
    </row>
    <row r="201" spans="1:13" x14ac:dyDescent="0.25">
      <c r="A201" s="80">
        <v>44118.054861111108</v>
      </c>
      <c r="C201" s="77">
        <v>425</v>
      </c>
      <c r="D201" s="77">
        <v>70690</v>
      </c>
      <c r="E201" s="77">
        <f t="shared" si="38"/>
        <v>71115</v>
      </c>
      <c r="F201" s="79">
        <f t="shared" ref="F201" si="83">C201-C200</f>
        <v>145</v>
      </c>
      <c r="G201" s="79">
        <f>SUMIF(F$6:F201,"&gt;0")</f>
        <v>127985</v>
      </c>
      <c r="H201" s="79">
        <f t="shared" ref="H201" si="84">D201-D200</f>
        <v>20</v>
      </c>
      <c r="I201" s="79">
        <f t="shared" ref="I201" si="85">SUM(F201,H201)</f>
        <v>165</v>
      </c>
      <c r="J201" s="84">
        <f t="shared" ref="J201" si="86">I201/4200*80</f>
        <v>3.1428571428571428</v>
      </c>
      <c r="K201" s="79">
        <f t="shared" si="78"/>
        <v>16830</v>
      </c>
    </row>
    <row r="202" spans="1:13" x14ac:dyDescent="0.25">
      <c r="A202" s="80">
        <v>44119.049305555556</v>
      </c>
      <c r="B202" s="110" t="s">
        <v>298</v>
      </c>
      <c r="C202" s="77">
        <v>5</v>
      </c>
      <c r="D202" s="77">
        <v>65710</v>
      </c>
      <c r="E202" s="77">
        <f t="shared" si="38"/>
        <v>65715</v>
      </c>
      <c r="F202" s="79">
        <f t="shared" ref="F202" si="87">C202-C201</f>
        <v>-420</v>
      </c>
      <c r="G202" s="79">
        <f>SUMIF(F$6:F202,"&gt;0")</f>
        <v>127985</v>
      </c>
      <c r="H202" s="79">
        <f t="shared" ref="H202" si="88">D202-D201</f>
        <v>-4980</v>
      </c>
      <c r="I202" s="79">
        <f t="shared" ref="I202" si="89">SUM(F202,H202)</f>
        <v>-5400</v>
      </c>
      <c r="J202" s="84">
        <f t="shared" ref="J202" si="90">I202/4200*80</f>
        <v>-102.85714285714286</v>
      </c>
      <c r="K202" s="79">
        <f t="shared" si="78"/>
        <v>16830</v>
      </c>
    </row>
    <row r="203" spans="1:13" x14ac:dyDescent="0.25">
      <c r="A203" s="80">
        <v>44119.147222222222</v>
      </c>
      <c r="C203" s="77">
        <v>415</v>
      </c>
      <c r="D203" s="77">
        <v>65730</v>
      </c>
      <c r="E203" s="77">
        <f t="shared" si="38"/>
        <v>66145</v>
      </c>
      <c r="F203" s="79">
        <f t="shared" ref="F203" si="91">C203-C202</f>
        <v>410</v>
      </c>
      <c r="G203" s="79">
        <f>SUMIF(F$6:F203,"&gt;0")</f>
        <v>128395</v>
      </c>
      <c r="H203" s="79">
        <f t="shared" ref="H203" si="92">D203-D202</f>
        <v>20</v>
      </c>
      <c r="I203" s="79">
        <f t="shared" ref="I203" si="93">SUM(F203,H203)</f>
        <v>430</v>
      </c>
      <c r="J203" s="84">
        <f t="shared" ref="J203" si="94">I203/4200*80</f>
        <v>8.1904761904761898</v>
      </c>
      <c r="K203" s="79">
        <f t="shared" si="78"/>
        <v>16660</v>
      </c>
    </row>
    <row r="204" spans="1:13" x14ac:dyDescent="0.25">
      <c r="A204" s="80">
        <v>44120.174305555556</v>
      </c>
      <c r="B204" s="110" t="s">
        <v>300</v>
      </c>
      <c r="C204" s="77">
        <v>415</v>
      </c>
      <c r="D204" s="77">
        <v>29200</v>
      </c>
      <c r="E204" s="77">
        <f t="shared" si="38"/>
        <v>29615</v>
      </c>
      <c r="F204" s="79">
        <f t="shared" ref="F204" si="95">C204-C203</f>
        <v>0</v>
      </c>
      <c r="G204" s="79">
        <f>SUMIF(F$6:F204,"&gt;0")</f>
        <v>128395</v>
      </c>
      <c r="H204" s="79">
        <f t="shared" ref="H204" si="96">D204-D203</f>
        <v>-36530</v>
      </c>
      <c r="I204" s="79">
        <f t="shared" ref="I204" si="97">SUM(F204,H204)</f>
        <v>-36530</v>
      </c>
      <c r="J204" s="84">
        <f t="shared" ref="J204" si="98">I204/4200*80</f>
        <v>-695.80952380952385</v>
      </c>
      <c r="K204" s="79">
        <f t="shared" si="78"/>
        <v>16300</v>
      </c>
    </row>
    <row r="205" spans="1:13" x14ac:dyDescent="0.25">
      <c r="A205" s="80">
        <v>44120.204861111109</v>
      </c>
      <c r="C205" s="77">
        <v>775</v>
      </c>
      <c r="D205" s="77">
        <v>29250</v>
      </c>
      <c r="E205" s="77">
        <f t="shared" si="38"/>
        <v>30025</v>
      </c>
      <c r="F205" s="79">
        <f t="shared" ref="F205" si="99">C205-C204</f>
        <v>360</v>
      </c>
      <c r="G205" s="79">
        <f>SUMIF(F$6:F205,"&gt;0")</f>
        <v>128755</v>
      </c>
      <c r="H205" s="79">
        <f t="shared" ref="H205" si="100">D205-D204</f>
        <v>50</v>
      </c>
      <c r="I205" s="79">
        <f t="shared" ref="I205" si="101">SUM(F205,H205)</f>
        <v>410</v>
      </c>
      <c r="J205" s="84">
        <f t="shared" ref="J205" si="102">I205/4200*80</f>
        <v>7.8095238095238093</v>
      </c>
      <c r="K205" s="79">
        <f t="shared" si="78"/>
        <v>16660</v>
      </c>
    </row>
    <row r="206" spans="1:13" x14ac:dyDescent="0.25">
      <c r="A206" s="80">
        <v>44121.52847222222</v>
      </c>
      <c r="C206" s="77">
        <v>905</v>
      </c>
      <c r="D206" s="77">
        <v>29250</v>
      </c>
      <c r="E206" s="77">
        <f t="shared" si="38"/>
        <v>30155</v>
      </c>
      <c r="F206" s="79">
        <f t="shared" ref="F206" si="103">C206-C205</f>
        <v>130</v>
      </c>
      <c r="G206" s="79">
        <f>SUMIF(F$6:F206,"&gt;0")</f>
        <v>128885</v>
      </c>
      <c r="H206" s="79">
        <f t="shared" ref="H206" si="104">D206-D205</f>
        <v>0</v>
      </c>
      <c r="I206" s="79">
        <f t="shared" ref="I206" si="105">SUM(F206,H206)</f>
        <v>130</v>
      </c>
      <c r="J206" s="84">
        <f t="shared" ref="J206" si="106">I206/4200*80</f>
        <v>2.4761904761904763</v>
      </c>
      <c r="K206" s="79">
        <f t="shared" si="78"/>
        <v>16790</v>
      </c>
    </row>
    <row r="207" spans="1:13" x14ac:dyDescent="0.25">
      <c r="A207" s="80">
        <v>44121.974305555559</v>
      </c>
      <c r="C207" s="77">
        <v>1285</v>
      </c>
      <c r="D207" s="77">
        <v>29795</v>
      </c>
      <c r="E207" s="77">
        <f t="shared" si="38"/>
        <v>31080</v>
      </c>
      <c r="F207" s="79">
        <f t="shared" ref="F207" si="107">C207-C206</f>
        <v>380</v>
      </c>
      <c r="G207" s="79">
        <f>SUMIF(F$6:F207,"&gt;0")</f>
        <v>129265</v>
      </c>
      <c r="H207" s="79">
        <f t="shared" ref="H207" si="108">D207-D206</f>
        <v>545</v>
      </c>
      <c r="I207" s="79">
        <f t="shared" ref="I207" si="109">SUM(F207,H207)</f>
        <v>925</v>
      </c>
      <c r="J207" s="84">
        <f t="shared" ref="J207" si="110">I207/4200*80</f>
        <v>17.61904761904762</v>
      </c>
      <c r="K207" s="79">
        <f t="shared" si="78"/>
        <v>16750</v>
      </c>
      <c r="L207" s="77">
        <v>480</v>
      </c>
      <c r="M207" s="77">
        <v>8</v>
      </c>
    </row>
    <row r="208" spans="1:13" x14ac:dyDescent="0.25">
      <c r="A208" s="80">
        <v>44122.167361111111</v>
      </c>
      <c r="B208" s="110" t="s">
        <v>301</v>
      </c>
      <c r="C208" s="77">
        <v>1745</v>
      </c>
      <c r="D208" s="77">
        <v>29795</v>
      </c>
      <c r="E208" s="77">
        <f t="shared" si="38"/>
        <v>31540</v>
      </c>
      <c r="F208" s="79">
        <f t="shared" ref="F208" si="111">C208-C207</f>
        <v>460</v>
      </c>
      <c r="G208" s="79">
        <f>SUMIF(F$6:F208,"&gt;0")</f>
        <v>129725</v>
      </c>
      <c r="H208" s="79">
        <f t="shared" ref="H208" si="112">D208-D207</f>
        <v>0</v>
      </c>
      <c r="I208" s="79">
        <f t="shared" ref="I208" si="113">SUM(F208,H208)</f>
        <v>460</v>
      </c>
      <c r="J208" s="84">
        <f t="shared" ref="J208" si="114">I208/4200*80</f>
        <v>8.7619047619047628</v>
      </c>
      <c r="K208" s="79">
        <f t="shared" si="78"/>
        <v>17210</v>
      </c>
      <c r="L208" s="77">
        <v>480</v>
      </c>
      <c r="M208" s="77">
        <v>10</v>
      </c>
    </row>
    <row r="209" spans="1:13" x14ac:dyDescent="0.25">
      <c r="A209" s="80">
        <v>44123.044444444444</v>
      </c>
      <c r="C209" s="77">
        <v>1745</v>
      </c>
      <c r="D209" s="77">
        <v>29845</v>
      </c>
      <c r="E209" s="77">
        <f t="shared" si="38"/>
        <v>31590</v>
      </c>
      <c r="F209" s="79">
        <f t="shared" ref="F209" si="115">C209-C208</f>
        <v>0</v>
      </c>
      <c r="G209" s="79">
        <f>SUMIF(F$6:F209,"&gt;0")</f>
        <v>129725</v>
      </c>
      <c r="H209" s="79">
        <f t="shared" ref="H209" si="116">D209-D208</f>
        <v>50</v>
      </c>
      <c r="I209" s="79">
        <f t="shared" ref="I209" si="117">SUM(F209,H209)</f>
        <v>50</v>
      </c>
      <c r="J209" s="84">
        <f t="shared" ref="J209" si="118">I209/4200*80</f>
        <v>0.95238095238095233</v>
      </c>
      <c r="K209" s="79">
        <f t="shared" ref="K209" si="119">IFERROR(G209 - _xlfn.XLOOKUP(A209-30, $A$6:$A$14999,G$6:G$14999,"",-1,2),NA())</f>
        <v>17150</v>
      </c>
    </row>
    <row r="210" spans="1:13" x14ac:dyDescent="0.25">
      <c r="A210" s="80">
        <v>44123.165277777778</v>
      </c>
      <c r="B210" s="110" t="s">
        <v>310</v>
      </c>
      <c r="C210" s="77">
        <v>4195</v>
      </c>
      <c r="D210" s="77">
        <v>29865</v>
      </c>
      <c r="E210" s="77">
        <f t="shared" si="38"/>
        <v>34060</v>
      </c>
      <c r="F210" s="79">
        <f t="shared" ref="F210" si="120">C210-C209</f>
        <v>2450</v>
      </c>
      <c r="G210" s="79">
        <f>SUMIF(F$6:F210,"&gt;0")</f>
        <v>132175</v>
      </c>
      <c r="H210" s="79">
        <f t="shared" ref="H210" si="121">D210-D209</f>
        <v>20</v>
      </c>
      <c r="I210" s="79">
        <f t="shared" ref="I210" si="122">SUM(F210,H210)</f>
        <v>2470</v>
      </c>
      <c r="J210" s="84">
        <f t="shared" ref="J210" si="123">I210/4200*80</f>
        <v>47.047619047619051</v>
      </c>
      <c r="K210" s="79">
        <f t="shared" ref="K210" si="124">IFERROR(G210 - _xlfn.XLOOKUP(A210-30, $A$6:$A$14999,G$6:G$14999,"",-1,2),NA())</f>
        <v>19600</v>
      </c>
    </row>
    <row r="211" spans="1:13" x14ac:dyDescent="0.25">
      <c r="A211" s="80">
        <v>44124.158333333333</v>
      </c>
      <c r="C211" s="77">
        <v>4270</v>
      </c>
      <c r="D211" s="77">
        <v>29885</v>
      </c>
      <c r="E211" s="77">
        <f t="shared" ref="E211:E212" si="125">SUM(C211:D211)</f>
        <v>34155</v>
      </c>
      <c r="F211" s="79">
        <f t="shared" ref="F211" si="126">C211-C210</f>
        <v>75</v>
      </c>
      <c r="G211" s="79">
        <f>SUMIF(F$6:F211,"&gt;0")</f>
        <v>132250</v>
      </c>
      <c r="H211" s="79">
        <f t="shared" ref="H211" si="127">D211-D210</f>
        <v>20</v>
      </c>
      <c r="I211" s="79">
        <f t="shared" ref="I211" si="128">SUM(F211,H211)</f>
        <v>95</v>
      </c>
      <c r="J211" s="84">
        <f t="shared" ref="J211" si="129">I211/4200*80</f>
        <v>1.8095238095238095</v>
      </c>
      <c r="K211" s="79">
        <f t="shared" ref="K211" si="130">IFERROR(G211 - _xlfn.XLOOKUP(A211-30, $A$6:$A$14999,G$6:G$14999,"",-1,2),NA())</f>
        <v>19615</v>
      </c>
    </row>
    <row r="212" spans="1:13" x14ac:dyDescent="0.25">
      <c r="A212" s="80">
        <v>44125.623611111114</v>
      </c>
      <c r="C212" s="77">
        <v>4445</v>
      </c>
      <c r="D212" s="77">
        <v>29905</v>
      </c>
      <c r="E212" s="77">
        <f t="shared" si="125"/>
        <v>34350</v>
      </c>
      <c r="F212" s="79">
        <f t="shared" ref="F212" si="131">C212-C211</f>
        <v>175</v>
      </c>
      <c r="G212" s="79">
        <f>SUMIF(F$6:F212,"&gt;0")</f>
        <v>132425</v>
      </c>
      <c r="H212" s="79">
        <f t="shared" ref="H212" si="132">D212-D211</f>
        <v>20</v>
      </c>
      <c r="I212" s="79">
        <f t="shared" ref="I212" si="133">SUM(F212,H212)</f>
        <v>195</v>
      </c>
      <c r="J212" s="84">
        <f t="shared" ref="J212" si="134">I212/4200*80</f>
        <v>3.7142857142857144</v>
      </c>
      <c r="K212" s="79">
        <f t="shared" ref="K212" si="135">IFERROR(G212 - _xlfn.XLOOKUP(A212-30, $A$6:$A$14999,G$6:G$14999,"",-1,2),NA())</f>
        <v>18155</v>
      </c>
    </row>
    <row r="213" spans="1:13" x14ac:dyDescent="0.25">
      <c r="A213" s="80">
        <v>44126.047222222223</v>
      </c>
      <c r="B213" s="110" t="s">
        <v>311</v>
      </c>
      <c r="C213" s="77">
        <v>4995</v>
      </c>
      <c r="D213" s="77">
        <v>29925</v>
      </c>
      <c r="E213" s="77">
        <f t="shared" ref="E213:E232" si="136">SUM(C213:D213)</f>
        <v>34920</v>
      </c>
      <c r="F213" s="79">
        <f t="shared" ref="F213" si="137">C213-C212</f>
        <v>550</v>
      </c>
      <c r="G213" s="79">
        <f>SUMIF(F$6:F213,"&gt;0")</f>
        <v>132975</v>
      </c>
      <c r="H213" s="79">
        <f t="shared" ref="H213" si="138">D213-D212</f>
        <v>20</v>
      </c>
      <c r="I213" s="79">
        <f t="shared" ref="I213" si="139">SUM(F213,H213)</f>
        <v>570</v>
      </c>
      <c r="J213" s="84">
        <f t="shared" ref="J213" si="140">I213/4200*80</f>
        <v>10.857142857142856</v>
      </c>
      <c r="K213" s="79">
        <f t="shared" ref="K213" si="141">IFERROR(G213 - _xlfn.XLOOKUP(A213-30, $A$6:$A$14999,G$6:G$14999,"",-1,2),NA())</f>
        <v>18705</v>
      </c>
    </row>
    <row r="214" spans="1:13" x14ac:dyDescent="0.25">
      <c r="A214" s="80">
        <v>44127.375694444447</v>
      </c>
      <c r="B214" s="110" t="s">
        <v>312</v>
      </c>
      <c r="C214" s="77">
        <v>5320</v>
      </c>
      <c r="D214" s="77">
        <v>29945</v>
      </c>
      <c r="E214" s="77">
        <f t="shared" si="136"/>
        <v>35265</v>
      </c>
      <c r="F214" s="79">
        <f t="shared" ref="F214" si="142">C214-C213</f>
        <v>325</v>
      </c>
      <c r="G214" s="79">
        <f>SUMIF(F$6:F214,"&gt;0")</f>
        <v>133300</v>
      </c>
      <c r="H214" s="79">
        <f t="shared" ref="H214" si="143">D214-D213</f>
        <v>20</v>
      </c>
      <c r="I214" s="79">
        <f t="shared" ref="I214" si="144">SUM(F214,H214)</f>
        <v>345</v>
      </c>
      <c r="J214" s="84">
        <f t="shared" ref="J214" si="145">I214/4200*80</f>
        <v>6.5714285714285712</v>
      </c>
      <c r="K214" s="79">
        <f t="shared" ref="K214" si="146">IFERROR(G214 - _xlfn.XLOOKUP(A214-30, $A$6:$A$14999,G$6:G$14999,"",-1,2),NA())</f>
        <v>18480</v>
      </c>
    </row>
    <row r="215" spans="1:13" x14ac:dyDescent="0.25">
      <c r="A215" s="80">
        <v>44128.201388888891</v>
      </c>
      <c r="C215" s="77">
        <v>5595</v>
      </c>
      <c r="D215" s="77">
        <v>29995</v>
      </c>
      <c r="E215" s="77">
        <f t="shared" si="136"/>
        <v>35590</v>
      </c>
      <c r="F215" s="79">
        <f t="shared" ref="F215" si="147">C215-C214</f>
        <v>275</v>
      </c>
      <c r="G215" s="79">
        <f>SUMIF(F$6:F215,"&gt;0")</f>
        <v>133575</v>
      </c>
      <c r="H215" s="79">
        <f t="shared" ref="H215" si="148">D215-D214</f>
        <v>50</v>
      </c>
      <c r="I215" s="79">
        <f t="shared" ref="I215" si="149">SUM(F215,H215)</f>
        <v>325</v>
      </c>
      <c r="J215" s="84">
        <f t="shared" ref="J215" si="150">I215/4200*80</f>
        <v>6.1904761904761907</v>
      </c>
      <c r="K215" s="79">
        <f t="shared" ref="K215" si="151">IFERROR(G215 - _xlfn.XLOOKUP(A215-30, $A$6:$A$14999,G$6:G$14999,"",-1,2),NA())</f>
        <v>18505</v>
      </c>
    </row>
    <row r="216" spans="1:13" x14ac:dyDescent="0.25">
      <c r="A216" s="80">
        <v>44130.044444444444</v>
      </c>
      <c r="C216" s="77">
        <v>5785</v>
      </c>
      <c r="D216" s="77">
        <v>30490</v>
      </c>
      <c r="E216" s="77">
        <f t="shared" si="136"/>
        <v>36275</v>
      </c>
      <c r="F216" s="79">
        <f t="shared" ref="F216" si="152">C216-C215</f>
        <v>190</v>
      </c>
      <c r="G216" s="79">
        <f>SUMIF(F$6:F216,"&gt;0")</f>
        <v>133765</v>
      </c>
      <c r="H216" s="79">
        <f t="shared" ref="H216" si="153">D216-D215</f>
        <v>495</v>
      </c>
      <c r="I216" s="79">
        <f t="shared" ref="I216" si="154">SUM(F216,H216)</f>
        <v>685</v>
      </c>
      <c r="J216" s="84">
        <f t="shared" ref="J216" si="155">I216/4200*80</f>
        <v>13.047619047619047</v>
      </c>
      <c r="K216" s="79">
        <f t="shared" ref="K216" si="156">IFERROR(G216 - _xlfn.XLOOKUP(A216-30, $A$6:$A$14999,G$6:G$14999,"",-1,2),NA())</f>
        <v>17155</v>
      </c>
    </row>
    <row r="217" spans="1:13" x14ac:dyDescent="0.25">
      <c r="A217" s="80">
        <v>44131.328472222223</v>
      </c>
      <c r="C217" s="77">
        <v>7095</v>
      </c>
      <c r="D217" s="77">
        <v>43870</v>
      </c>
      <c r="E217" s="77">
        <f t="shared" si="136"/>
        <v>50965</v>
      </c>
      <c r="F217" s="79">
        <f t="shared" ref="F217" si="157">C217-C216</f>
        <v>1310</v>
      </c>
      <c r="G217" s="79">
        <f>SUMIF(F$6:F217,"&gt;0")</f>
        <v>135075</v>
      </c>
      <c r="H217" s="79">
        <f t="shared" ref="H217" si="158">D217-D216</f>
        <v>13380</v>
      </c>
      <c r="I217" s="79">
        <f t="shared" ref="I217" si="159">SUM(F217,H217)</f>
        <v>14690</v>
      </c>
      <c r="J217" s="84">
        <f t="shared" ref="J217" si="160">I217/4200*80</f>
        <v>279.8095238095238</v>
      </c>
      <c r="K217" s="79">
        <f t="shared" ref="K217" si="161">IFERROR(G217 - _xlfn.XLOOKUP(A217-30, $A$6:$A$14999,G$6:G$14999,"",-1,2),NA())</f>
        <v>17430</v>
      </c>
    </row>
    <row r="218" spans="1:13" x14ac:dyDescent="0.25">
      <c r="A218" s="80">
        <v>44132.470138888886</v>
      </c>
      <c r="C218" s="77">
        <v>7145</v>
      </c>
      <c r="D218" s="77">
        <v>61840</v>
      </c>
      <c r="E218" s="77">
        <f t="shared" si="136"/>
        <v>68985</v>
      </c>
      <c r="F218" s="79">
        <f t="shared" ref="F218" si="162">C218-C217</f>
        <v>50</v>
      </c>
      <c r="G218" s="79">
        <f>SUMIF(F$6:F218,"&gt;0")</f>
        <v>135125</v>
      </c>
      <c r="H218" s="79">
        <f t="shared" ref="H218" si="163">D218-D217</f>
        <v>17970</v>
      </c>
      <c r="I218" s="79">
        <f t="shared" ref="I218" si="164">SUM(F218,H218)</f>
        <v>18020</v>
      </c>
      <c r="J218" s="84">
        <f t="shared" ref="J218" si="165">I218/4200*80</f>
        <v>343.23809523809524</v>
      </c>
      <c r="K218" s="79">
        <f t="shared" ref="K218" si="166">IFERROR(G218 - _xlfn.XLOOKUP(A218-30, $A$6:$A$14999,G$6:G$14999,"",-1,2),NA())</f>
        <v>17480</v>
      </c>
      <c r="L218" s="77">
        <f>2000*9</f>
        <v>18000</v>
      </c>
      <c r="M218" s="77">
        <v>360</v>
      </c>
    </row>
    <row r="219" spans="1:13" x14ac:dyDescent="0.25">
      <c r="A219" s="80">
        <v>44134.042361111111</v>
      </c>
      <c r="C219" s="77">
        <v>7220</v>
      </c>
      <c r="D219" s="77">
        <v>61910</v>
      </c>
      <c r="E219" s="77">
        <f t="shared" si="136"/>
        <v>69130</v>
      </c>
      <c r="F219" s="79">
        <f t="shared" ref="F219" si="167">C219-C218</f>
        <v>75</v>
      </c>
      <c r="G219" s="79">
        <f>SUMIF(F$6:F219,"&gt;0")</f>
        <v>135200</v>
      </c>
      <c r="H219" s="79">
        <f t="shared" ref="H219" si="168">D219-D218</f>
        <v>70</v>
      </c>
      <c r="I219" s="79">
        <f t="shared" ref="I219" si="169">SUM(F219,H219)</f>
        <v>145</v>
      </c>
      <c r="J219" s="84">
        <f t="shared" ref="J219" si="170">I219/4200*80</f>
        <v>2.7619047619047619</v>
      </c>
      <c r="K219" s="79">
        <f t="shared" ref="K219" si="171">IFERROR(G219 - _xlfn.XLOOKUP(A219-30, $A$6:$A$14999,G$6:G$14999,"",-1,2),NA())</f>
        <v>17355</v>
      </c>
    </row>
    <row r="220" spans="1:13" x14ac:dyDescent="0.25">
      <c r="A220" s="80">
        <v>44134.056250000001</v>
      </c>
      <c r="B220" s="110" t="s">
        <v>314</v>
      </c>
      <c r="C220" s="77">
        <v>4820</v>
      </c>
      <c r="D220" s="77">
        <v>30680</v>
      </c>
      <c r="E220" s="77">
        <f t="shared" si="136"/>
        <v>35500</v>
      </c>
      <c r="F220" s="79">
        <f t="shared" ref="F220" si="172">C220-C219</f>
        <v>-2400</v>
      </c>
      <c r="G220" s="79">
        <f>SUMIF(F$6:F220,"&gt;0")</f>
        <v>135200</v>
      </c>
      <c r="H220" s="79">
        <f t="shared" ref="H220" si="173">D220-D219</f>
        <v>-31230</v>
      </c>
      <c r="I220" s="79">
        <f t="shared" ref="I220" si="174">SUM(F220,H220)</f>
        <v>-33630</v>
      </c>
      <c r="J220" s="84">
        <f t="shared" ref="J220" si="175">I220/4200*80</f>
        <v>-640.57142857142867</v>
      </c>
      <c r="K220" s="79">
        <f t="shared" ref="K220" si="176">IFERROR(G220 - _xlfn.XLOOKUP(A220-30, $A$6:$A$14999,G$6:G$14999,"",-1,2),NA())</f>
        <v>17355</v>
      </c>
    </row>
    <row r="221" spans="1:13" x14ac:dyDescent="0.25">
      <c r="A221" s="80">
        <v>44134.271527777775</v>
      </c>
      <c r="B221" s="110" t="s">
        <v>112</v>
      </c>
      <c r="C221" s="77">
        <v>5020</v>
      </c>
      <c r="D221" s="77">
        <v>30760</v>
      </c>
      <c r="E221" s="77">
        <f t="shared" si="136"/>
        <v>35780</v>
      </c>
      <c r="F221" s="79">
        <f t="shared" ref="F221" si="177">C221-C220</f>
        <v>200</v>
      </c>
      <c r="G221" s="79">
        <f>SUMIF(F$6:F221,"&gt;0")</f>
        <v>135400</v>
      </c>
      <c r="H221" s="79">
        <f t="shared" ref="H221" si="178">D221-D220</f>
        <v>80</v>
      </c>
      <c r="I221" s="79">
        <f t="shared" ref="I221" si="179">SUM(F221,H221)</f>
        <v>280</v>
      </c>
      <c r="J221" s="84">
        <f t="shared" ref="J221" si="180">I221/4200*80</f>
        <v>5.333333333333333</v>
      </c>
      <c r="K221" s="79">
        <f t="shared" ref="K221" si="181">IFERROR(G221 - _xlfn.XLOOKUP(A221-30, $A$6:$A$14999,G$6:G$14999,"",-1,2),NA())</f>
        <v>17555</v>
      </c>
    </row>
    <row r="222" spans="1:13" x14ac:dyDescent="0.25">
      <c r="A222" s="80">
        <v>44135.375</v>
      </c>
      <c r="B222" s="110" t="s">
        <v>315</v>
      </c>
      <c r="C222" s="77">
        <v>3660</v>
      </c>
      <c r="D222" s="77">
        <v>30780</v>
      </c>
      <c r="E222" s="77">
        <f t="shared" si="136"/>
        <v>34440</v>
      </c>
      <c r="F222" s="79">
        <f t="shared" ref="F222" si="182">C222-C221</f>
        <v>-1360</v>
      </c>
      <c r="G222" s="79">
        <f>SUMIF(F$6:F222,"&gt;0")</f>
        <v>135400</v>
      </c>
      <c r="H222" s="79">
        <f t="shared" ref="H222" si="183">D222-D221</f>
        <v>20</v>
      </c>
      <c r="I222" s="79">
        <f t="shared" ref="I222" si="184">SUM(F222,H222)</f>
        <v>-1340</v>
      </c>
      <c r="J222" s="84">
        <f t="shared" ref="J222" si="185">I222/4200*80</f>
        <v>-25.523809523809522</v>
      </c>
      <c r="K222" s="79">
        <f t="shared" ref="K222" si="186">IFERROR(G222 - _xlfn.XLOOKUP(A222-30, $A$6:$A$14999,G$6:G$14999,"",-1,2),NA())</f>
        <v>15845</v>
      </c>
    </row>
    <row r="223" spans="1:13" x14ac:dyDescent="0.25">
      <c r="A223" s="80">
        <v>44136.129861111112</v>
      </c>
      <c r="C223" s="77">
        <v>3710</v>
      </c>
      <c r="D223" s="77">
        <v>31325</v>
      </c>
      <c r="E223" s="77">
        <f t="shared" si="136"/>
        <v>35035</v>
      </c>
      <c r="F223" s="79">
        <f t="shared" ref="F223" si="187">C223-C222</f>
        <v>50</v>
      </c>
      <c r="G223" s="79">
        <f>SUMIF(F$6:F223,"&gt;0")</f>
        <v>135450</v>
      </c>
      <c r="H223" s="79">
        <f t="shared" ref="H223" si="188">D223-D222</f>
        <v>545</v>
      </c>
      <c r="I223" s="79">
        <f t="shared" ref="I223" si="189">SUM(F223,H223)</f>
        <v>595</v>
      </c>
      <c r="J223" s="84">
        <f t="shared" ref="J223" si="190">I223/4200*80</f>
        <v>11.333333333333332</v>
      </c>
      <c r="K223" s="79">
        <f t="shared" ref="K223" si="191">IFERROR(G223 - _xlfn.XLOOKUP(A223-30, $A$6:$A$14999,G$6:G$14999,"",-1,2),NA())</f>
        <v>13355</v>
      </c>
    </row>
    <row r="224" spans="1:13" x14ac:dyDescent="0.25">
      <c r="A224" s="80">
        <v>44137.363888888889</v>
      </c>
      <c r="C224" s="77">
        <v>4225</v>
      </c>
      <c r="D224" s="77">
        <v>31345</v>
      </c>
      <c r="E224" s="77">
        <f t="shared" si="136"/>
        <v>35570</v>
      </c>
      <c r="F224" s="79">
        <f t="shared" ref="F224" si="192">C224-C223</f>
        <v>515</v>
      </c>
      <c r="G224" s="79">
        <f>SUMIF(F$6:F224,"&gt;0")</f>
        <v>135965</v>
      </c>
      <c r="H224" s="79">
        <f t="shared" ref="H224" si="193">D224-D223</f>
        <v>20</v>
      </c>
      <c r="I224" s="79">
        <f t="shared" ref="I224" si="194">SUM(F224,H224)</f>
        <v>535</v>
      </c>
      <c r="J224" s="84">
        <f t="shared" ref="J224" si="195">I224/4200*80</f>
        <v>10.19047619047619</v>
      </c>
      <c r="K224" s="79">
        <f t="shared" ref="K224" si="196">IFERROR(G224 - _xlfn.XLOOKUP(A224-30, $A$6:$A$14999,G$6:G$14999,"",-1,2),NA())</f>
        <v>13745</v>
      </c>
    </row>
    <row r="225" spans="1:13" x14ac:dyDescent="0.25">
      <c r="A225" s="80">
        <v>44138.12222222222</v>
      </c>
      <c r="B225" s="110" t="s">
        <v>316</v>
      </c>
      <c r="C225" s="77">
        <v>4275</v>
      </c>
      <c r="D225" s="77">
        <v>31365</v>
      </c>
      <c r="E225" s="77">
        <f t="shared" si="136"/>
        <v>35640</v>
      </c>
      <c r="F225" s="79">
        <f t="shared" ref="F225" si="197">C225-C224</f>
        <v>50</v>
      </c>
      <c r="G225" s="79">
        <f>SUMIF(F$6:F225,"&gt;0")</f>
        <v>136015</v>
      </c>
      <c r="H225" s="79">
        <f t="shared" ref="H225" si="198">D225-D224</f>
        <v>20</v>
      </c>
      <c r="I225" s="79">
        <f t="shared" ref="I225" si="199">SUM(F225,H225)</f>
        <v>70</v>
      </c>
      <c r="J225" s="84">
        <f t="shared" ref="J225" si="200">I225/4200*80</f>
        <v>1.3333333333333333</v>
      </c>
      <c r="K225" s="79">
        <f t="shared" ref="K225" si="201">IFERROR(G225 - _xlfn.XLOOKUP(A225-30, $A$6:$A$14999,G$6:G$14999,"",-1,2),NA())</f>
        <v>13795</v>
      </c>
    </row>
    <row r="226" spans="1:13" x14ac:dyDescent="0.25">
      <c r="A226" s="80">
        <v>44139.001388888886</v>
      </c>
      <c r="B226" s="110" t="s">
        <v>318</v>
      </c>
      <c r="C226" s="77">
        <v>3885</v>
      </c>
      <c r="D226" s="77">
        <v>14585</v>
      </c>
      <c r="E226" s="77">
        <f t="shared" si="136"/>
        <v>18470</v>
      </c>
      <c r="F226" s="79">
        <f t="shared" ref="F226" si="202">C226-C225</f>
        <v>-390</v>
      </c>
      <c r="G226" s="79">
        <f>SUMIF(F$6:F226,"&gt;0")</f>
        <v>136015</v>
      </c>
      <c r="H226" s="79">
        <f t="shared" ref="H226" si="203">D226-D225</f>
        <v>-16780</v>
      </c>
      <c r="I226" s="79">
        <f t="shared" ref="I226" si="204">SUM(F226,H226)</f>
        <v>-17170</v>
      </c>
      <c r="J226" s="84">
        <f t="shared" ref="J226" si="205">I226/4200*80</f>
        <v>-327.04761904761904</v>
      </c>
      <c r="K226" s="79">
        <f t="shared" ref="K226" si="206">IFERROR(G226 - _xlfn.XLOOKUP(A226-30, $A$6:$A$14999,G$6:G$14999,"",-1,2),NA())</f>
        <v>13695</v>
      </c>
    </row>
    <row r="227" spans="1:13" x14ac:dyDescent="0.25">
      <c r="A227" s="80">
        <v>44140.142361111109</v>
      </c>
      <c r="B227" s="110" t="s">
        <v>319</v>
      </c>
      <c r="C227" s="77">
        <v>3985</v>
      </c>
      <c r="D227" s="77">
        <v>14635</v>
      </c>
      <c r="E227" s="77">
        <f t="shared" si="136"/>
        <v>18620</v>
      </c>
      <c r="F227" s="79">
        <f t="shared" ref="F227" si="207">C227-C226</f>
        <v>100</v>
      </c>
      <c r="G227" s="79">
        <f>SUMIF(F$6:F227,"&gt;0")</f>
        <v>136115</v>
      </c>
      <c r="H227" s="79">
        <f t="shared" ref="H227" si="208">D227-D226</f>
        <v>50</v>
      </c>
      <c r="I227" s="79">
        <f t="shared" ref="I227" si="209">SUM(F227,H227)</f>
        <v>150</v>
      </c>
      <c r="J227" s="84">
        <f t="shared" ref="J227" si="210">I227/4200*80</f>
        <v>2.8571428571428568</v>
      </c>
      <c r="K227" s="79">
        <f t="shared" ref="K227" si="211">IFERROR(G227 - _xlfn.XLOOKUP(A227-30, $A$6:$A$14999,G$6:G$14999,"",-1,2),NA())</f>
        <v>10335</v>
      </c>
      <c r="L227" s="77">
        <v>480</v>
      </c>
      <c r="M227" s="77">
        <v>10</v>
      </c>
    </row>
    <row r="228" spans="1:13" x14ac:dyDescent="0.25">
      <c r="A228" s="80">
        <v>44141.667361111111</v>
      </c>
      <c r="B228" s="110" t="s">
        <v>316</v>
      </c>
      <c r="C228" s="77">
        <v>4785</v>
      </c>
      <c r="D228" s="77">
        <v>14655</v>
      </c>
      <c r="E228" s="77">
        <f t="shared" si="136"/>
        <v>19440</v>
      </c>
      <c r="F228" s="79">
        <f t="shared" ref="F228" si="212">C228-C227</f>
        <v>800</v>
      </c>
      <c r="G228" s="79">
        <f>SUMIF(F$6:F228,"&gt;0")</f>
        <v>136915</v>
      </c>
      <c r="H228" s="79">
        <f t="shared" ref="H228" si="213">D228-D227</f>
        <v>20</v>
      </c>
      <c r="I228" s="79">
        <f t="shared" ref="I228" si="214">SUM(F228,H228)</f>
        <v>820</v>
      </c>
      <c r="J228" s="84">
        <f t="shared" ref="J228" si="215">I228/4200*80</f>
        <v>15.619047619047619</v>
      </c>
      <c r="K228" s="79">
        <f t="shared" ref="K228" si="216">IFERROR(G228 - _xlfn.XLOOKUP(A228-30, $A$6:$A$14999,G$6:G$14999,"",-1,2),NA())</f>
        <v>10560</v>
      </c>
    </row>
    <row r="229" spans="1:13" x14ac:dyDescent="0.25">
      <c r="A229" s="80">
        <v>44141.92083333333</v>
      </c>
      <c r="B229" s="110" t="s">
        <v>316</v>
      </c>
      <c r="C229" s="77">
        <v>4575</v>
      </c>
      <c r="D229" s="77">
        <v>15180</v>
      </c>
      <c r="E229" s="77">
        <f t="shared" si="136"/>
        <v>19755</v>
      </c>
      <c r="F229" s="79">
        <f t="shared" ref="F229" si="217">C229-C228</f>
        <v>-210</v>
      </c>
      <c r="G229" s="79">
        <f>SUMIF(F$6:F229,"&gt;0")</f>
        <v>136915</v>
      </c>
      <c r="H229" s="79">
        <f t="shared" ref="H229" si="218">D229-D228</f>
        <v>525</v>
      </c>
      <c r="I229" s="79">
        <f t="shared" ref="I229" si="219">SUM(F229,H229)</f>
        <v>315</v>
      </c>
      <c r="J229" s="84">
        <f t="shared" ref="J229" si="220">I229/4200*80</f>
        <v>6</v>
      </c>
      <c r="K229" s="79">
        <f t="shared" ref="K229" si="221">IFERROR(G229 - _xlfn.XLOOKUP(A229-30, $A$6:$A$14999,G$6:G$14999,"",-1,2),NA())</f>
        <v>10560</v>
      </c>
    </row>
    <row r="230" spans="1:13" x14ac:dyDescent="0.25">
      <c r="A230" s="80">
        <v>44142.001388888886</v>
      </c>
      <c r="C230" s="77">
        <v>4575</v>
      </c>
      <c r="D230" s="77">
        <v>152980</v>
      </c>
      <c r="E230" s="77">
        <f t="shared" si="136"/>
        <v>157555</v>
      </c>
      <c r="F230" s="79">
        <f t="shared" ref="F230" si="222">C230-C229</f>
        <v>0</v>
      </c>
      <c r="G230" s="79">
        <f>SUMIF(F$6:F230,"&gt;0")</f>
        <v>136915</v>
      </c>
      <c r="H230" s="79">
        <f t="shared" ref="H230" si="223">D230-D229</f>
        <v>137800</v>
      </c>
      <c r="I230" s="79">
        <f t="shared" ref="I230" si="224">SUM(F230,H230)</f>
        <v>137800</v>
      </c>
      <c r="J230" s="84">
        <f t="shared" ref="J230" si="225">I230/4200*80</f>
        <v>2624.7619047619046</v>
      </c>
      <c r="K230" s="79">
        <f t="shared" ref="K230" si="226">IFERROR(G230 - _xlfn.XLOOKUP(A230-30, $A$6:$A$14999,G$6:G$14999,"",-1,2),NA())</f>
        <v>10560</v>
      </c>
      <c r="L230" s="77">
        <v>138325</v>
      </c>
      <c r="M230" s="77">
        <v>2647</v>
      </c>
    </row>
    <row r="231" spans="1:13" x14ac:dyDescent="0.25">
      <c r="A231" s="80">
        <v>44142.019444444442</v>
      </c>
      <c r="C231" s="77">
        <v>4625</v>
      </c>
      <c r="D231" s="77">
        <v>153000</v>
      </c>
      <c r="E231" s="77">
        <f t="shared" si="136"/>
        <v>157625</v>
      </c>
      <c r="F231" s="79">
        <f t="shared" ref="F231" si="227">C231-C230</f>
        <v>50</v>
      </c>
      <c r="G231" s="79">
        <f>SUMIF(F$6:F231,"&gt;0")</f>
        <v>136965</v>
      </c>
      <c r="H231" s="79">
        <f t="shared" ref="H231" si="228">D231-D230</f>
        <v>20</v>
      </c>
      <c r="I231" s="79">
        <f t="shared" ref="I231" si="229">SUM(F231,H231)</f>
        <v>70</v>
      </c>
      <c r="J231" s="84">
        <f t="shared" ref="J231" si="230">I231/4200*80</f>
        <v>1.3333333333333333</v>
      </c>
      <c r="K231" s="79">
        <f t="shared" ref="K231" si="231">IFERROR(G231 - _xlfn.XLOOKUP(A231-30, $A$6:$A$14999,G$6:G$14999,"",-1,2),NA())</f>
        <v>10610</v>
      </c>
    </row>
    <row r="232" spans="1:13" x14ac:dyDescent="0.25">
      <c r="A232" s="80">
        <v>44143.212500000001</v>
      </c>
      <c r="B232" s="110" t="s">
        <v>316</v>
      </c>
      <c r="C232" s="77">
        <v>3775</v>
      </c>
      <c r="D232" s="77">
        <v>153020</v>
      </c>
      <c r="E232" s="77">
        <f t="shared" si="136"/>
        <v>156795</v>
      </c>
      <c r="F232" s="79">
        <f t="shared" ref="F232" si="232">C232-C231</f>
        <v>-850</v>
      </c>
      <c r="G232" s="79">
        <f>SUMIF(F$6:F232,"&gt;0")</f>
        <v>136965</v>
      </c>
      <c r="H232" s="79">
        <f t="shared" ref="H232" si="233">D232-D231</f>
        <v>20</v>
      </c>
      <c r="I232" s="79">
        <f t="shared" ref="I232" si="234">SUM(F232,H232)</f>
        <v>-830</v>
      </c>
      <c r="J232" s="84">
        <f t="shared" ref="J232" si="235">I232/4200*80</f>
        <v>-15.809523809523808</v>
      </c>
      <c r="K232" s="79">
        <f t="shared" ref="K232" si="236">IFERROR(G232 - _xlfn.XLOOKUP(A232-30, $A$6:$A$14999,G$6:G$14999,"",-1,2),NA())</f>
        <v>10510</v>
      </c>
    </row>
    <row r="233" spans="1:13" x14ac:dyDescent="0.25">
      <c r="A233" s="80">
        <v>44144.083333333336</v>
      </c>
      <c r="B233" s="110" t="s">
        <v>316</v>
      </c>
      <c r="C233" s="77">
        <v>3145</v>
      </c>
      <c r="D233" s="77">
        <v>153020</v>
      </c>
      <c r="E233" s="77">
        <f t="shared" ref="E233:E254" si="237">SUM(C233:D233)</f>
        <v>156165</v>
      </c>
      <c r="F233" s="79">
        <f t="shared" ref="F233:F234" si="238">C233-C232</f>
        <v>-630</v>
      </c>
      <c r="G233" s="79">
        <f>SUMIF(F$6:F233,"&gt;0")</f>
        <v>136965</v>
      </c>
      <c r="H233" s="79">
        <f t="shared" ref="H233:H234" si="239">D233-D232</f>
        <v>0</v>
      </c>
      <c r="I233" s="79">
        <f t="shared" ref="I233:I234" si="240">SUM(F233,H233)</f>
        <v>-630</v>
      </c>
      <c r="J233" s="84">
        <f t="shared" ref="J233:J234" si="241">I233/4200*80</f>
        <v>-12</v>
      </c>
      <c r="K233" s="79">
        <f t="shared" ref="K233:K234" si="242">IFERROR(G233 - _xlfn.XLOOKUP(A233-30, $A$6:$A$14999,G$6:G$14999,"",-1,2),NA())</f>
        <v>10450</v>
      </c>
    </row>
    <row r="234" spans="1:13" x14ac:dyDescent="0.25">
      <c r="A234" s="80">
        <v>44144.269444444442</v>
      </c>
      <c r="B234" s="110" t="s">
        <v>320</v>
      </c>
      <c r="C234" s="77">
        <v>3565</v>
      </c>
      <c r="D234" s="77">
        <v>153040</v>
      </c>
      <c r="E234" s="77">
        <f t="shared" si="237"/>
        <v>156605</v>
      </c>
      <c r="F234" s="79">
        <f t="shared" si="238"/>
        <v>420</v>
      </c>
      <c r="G234" s="79">
        <f>SUMIF(F$6:F234,"&gt;0")</f>
        <v>137385</v>
      </c>
      <c r="H234" s="79">
        <f t="shared" si="239"/>
        <v>20</v>
      </c>
      <c r="I234" s="79">
        <f t="shared" si="240"/>
        <v>440</v>
      </c>
      <c r="J234" s="84">
        <f t="shared" si="241"/>
        <v>8.3809523809523814</v>
      </c>
      <c r="K234" s="79">
        <f t="shared" si="242"/>
        <v>10770</v>
      </c>
    </row>
    <row r="235" spans="1:13" x14ac:dyDescent="0.25">
      <c r="A235" s="80">
        <v>44145.065972222219</v>
      </c>
      <c r="C235" s="77">
        <v>3610</v>
      </c>
      <c r="D235" s="77">
        <v>153060</v>
      </c>
      <c r="E235" s="77">
        <f t="shared" si="237"/>
        <v>156670</v>
      </c>
      <c r="F235" s="79">
        <f t="shared" ref="F235" si="243">C235-C234</f>
        <v>45</v>
      </c>
      <c r="G235" s="79">
        <f>SUMIF(F$6:F235,"&gt;0")</f>
        <v>137430</v>
      </c>
      <c r="H235" s="79">
        <f t="shared" ref="H235" si="244">D235-D234</f>
        <v>20</v>
      </c>
      <c r="I235" s="79">
        <f t="shared" ref="I235" si="245">SUM(F235,H235)</f>
        <v>65</v>
      </c>
      <c r="J235" s="84">
        <f t="shared" ref="J235" si="246">I235/4200*80</f>
        <v>1.2380952380952381</v>
      </c>
      <c r="K235" s="79">
        <f t="shared" ref="K235" si="247">IFERROR(G235 - _xlfn.XLOOKUP(A235-30, $A$6:$A$14999,G$6:G$14999,"",-1,2),NA())</f>
        <v>10790</v>
      </c>
    </row>
    <row r="236" spans="1:13" x14ac:dyDescent="0.25">
      <c r="A236" s="80">
        <v>44145.996527777781</v>
      </c>
      <c r="C236" s="77">
        <v>3130</v>
      </c>
      <c r="D236" s="77">
        <v>153060</v>
      </c>
      <c r="E236" s="77">
        <f t="shared" si="237"/>
        <v>156190</v>
      </c>
      <c r="F236" s="79">
        <f t="shared" ref="F236" si="248">C236-C235</f>
        <v>-480</v>
      </c>
      <c r="G236" s="79">
        <f>SUMIF(F$6:F236,"&gt;0")</f>
        <v>137430</v>
      </c>
      <c r="H236" s="79">
        <f t="shared" ref="H236" si="249">D236-D235</f>
        <v>0</v>
      </c>
      <c r="I236" s="79">
        <f t="shared" ref="I236" si="250">SUM(F236,H236)</f>
        <v>-480</v>
      </c>
      <c r="J236" s="84">
        <f t="shared" ref="J236" si="251">I236/4200*80</f>
        <v>-9.1428571428571423</v>
      </c>
      <c r="K236" s="79">
        <f t="shared" ref="K236" si="252">IFERROR(G236 - _xlfn.XLOOKUP(A236-30, $A$6:$A$14999,G$6:G$14999,"",-1,2),NA())</f>
        <v>10690</v>
      </c>
    </row>
    <row r="237" spans="1:13" x14ac:dyDescent="0.25">
      <c r="A237" s="80">
        <v>44146.801388888889</v>
      </c>
      <c r="C237" s="77">
        <v>3440</v>
      </c>
      <c r="D237" s="77">
        <v>153640</v>
      </c>
      <c r="E237" s="77">
        <f t="shared" si="237"/>
        <v>157080</v>
      </c>
      <c r="F237" s="79">
        <f t="shared" ref="F237" si="253">C237-C236</f>
        <v>310</v>
      </c>
      <c r="G237" s="79">
        <f>SUMIF(F$6:F237,"&gt;0")</f>
        <v>137740</v>
      </c>
      <c r="H237" s="79">
        <f t="shared" ref="H237" si="254">D237-D236</f>
        <v>580</v>
      </c>
      <c r="I237" s="79">
        <f t="shared" ref="I237" si="255">SUM(F237,H237)</f>
        <v>890</v>
      </c>
      <c r="J237" s="84">
        <f t="shared" ref="J237" si="256">I237/4200*80</f>
        <v>16.952380952380953</v>
      </c>
      <c r="K237" s="79">
        <f t="shared" ref="K237" si="257">IFERROR(G237 - _xlfn.XLOOKUP(A237-30, $A$6:$A$14999,G$6:G$14999,"",-1,2),NA())</f>
        <v>10195</v>
      </c>
    </row>
    <row r="238" spans="1:13" x14ac:dyDescent="0.25">
      <c r="A238" s="80">
        <v>44147.304861111108</v>
      </c>
      <c r="C238" s="77">
        <v>3090</v>
      </c>
      <c r="D238" s="77">
        <v>153660</v>
      </c>
      <c r="E238" s="77">
        <f t="shared" si="237"/>
        <v>156750</v>
      </c>
      <c r="F238" s="79">
        <f t="shared" ref="F238" si="258">C238-C237</f>
        <v>-350</v>
      </c>
      <c r="G238" s="79">
        <f>SUMIF(F$6:F238,"&gt;0")</f>
        <v>137740</v>
      </c>
      <c r="H238" s="79">
        <f t="shared" ref="H238" si="259">D238-D237</f>
        <v>20</v>
      </c>
      <c r="I238" s="79">
        <f t="shared" ref="I238" si="260">SUM(F238,H238)</f>
        <v>-330</v>
      </c>
      <c r="J238" s="84">
        <f t="shared" ref="J238" si="261">I238/4200*80</f>
        <v>-6.2857142857142856</v>
      </c>
      <c r="K238" s="79">
        <f t="shared" ref="K238" si="262">IFERROR(G238 - _xlfn.XLOOKUP(A238-30, $A$6:$A$14999,G$6:G$14999,"",-1,2),NA())</f>
        <v>10170</v>
      </c>
    </row>
    <row r="239" spans="1:13" x14ac:dyDescent="0.25">
      <c r="A239" s="80">
        <v>44149.261111111111</v>
      </c>
      <c r="B239" s="110" t="s">
        <v>322</v>
      </c>
      <c r="C239" s="77">
        <v>225</v>
      </c>
      <c r="D239" s="77">
        <v>135680</v>
      </c>
      <c r="E239" s="77">
        <f t="shared" si="237"/>
        <v>135905</v>
      </c>
      <c r="F239" s="79">
        <f t="shared" ref="F239" si="263">C239-C238</f>
        <v>-2865</v>
      </c>
      <c r="G239" s="79">
        <f>SUMIF(F$6:F239,"&gt;0")</f>
        <v>137740</v>
      </c>
      <c r="H239" s="79">
        <f t="shared" ref="H239" si="264">D239-D238</f>
        <v>-17980</v>
      </c>
      <c r="I239" s="79">
        <f t="shared" ref="I239" si="265">SUM(F239,H239)</f>
        <v>-20845</v>
      </c>
      <c r="J239" s="84">
        <f t="shared" ref="J239" si="266">I239/4200*80</f>
        <v>-397.04761904761904</v>
      </c>
      <c r="K239" s="79">
        <f t="shared" ref="K239" si="267">IFERROR(G239 - _xlfn.XLOOKUP(A239-30, $A$6:$A$14999,G$6:G$14999,"",-1,2),NA())</f>
        <v>9345</v>
      </c>
    </row>
    <row r="240" spans="1:13" x14ac:dyDescent="0.25">
      <c r="A240" s="80">
        <v>44149.62222222222</v>
      </c>
      <c r="C240" s="77">
        <v>75</v>
      </c>
      <c r="D240" s="77">
        <v>136225</v>
      </c>
      <c r="E240" s="77">
        <f t="shared" si="237"/>
        <v>136300</v>
      </c>
      <c r="F240" s="79">
        <f t="shared" ref="F240" si="268">C240-C239</f>
        <v>-150</v>
      </c>
      <c r="G240" s="79">
        <f>SUMIF(F$6:F240,"&gt;0")</f>
        <v>137740</v>
      </c>
      <c r="H240" s="79">
        <f t="shared" ref="H240" si="269">D240-D239</f>
        <v>545</v>
      </c>
      <c r="I240" s="79">
        <f t="shared" ref="I240" si="270">SUM(F240,H240)</f>
        <v>395</v>
      </c>
      <c r="J240" s="84">
        <f t="shared" ref="J240" si="271">I240/4200*80</f>
        <v>7.5238095238095237</v>
      </c>
      <c r="K240" s="79">
        <f t="shared" ref="K240" si="272">IFERROR(G240 - _xlfn.XLOOKUP(A240-30, $A$6:$A$14999,G$6:G$14999,"",-1,2),NA())</f>
        <v>9345</v>
      </c>
      <c r="L240" s="77">
        <v>525</v>
      </c>
      <c r="M240" s="77">
        <v>7</v>
      </c>
    </row>
    <row r="241" spans="1:13" x14ac:dyDescent="0.25">
      <c r="A241" s="80">
        <v>44150.202777777777</v>
      </c>
      <c r="C241" s="77">
        <v>835</v>
      </c>
      <c r="D241" s="77">
        <v>135745</v>
      </c>
      <c r="E241" s="77">
        <f t="shared" si="237"/>
        <v>136580</v>
      </c>
      <c r="F241" s="79">
        <f t="shared" ref="F241" si="273">C241-C240</f>
        <v>760</v>
      </c>
      <c r="G241" s="79">
        <f>SUMIF(F$6:F241,"&gt;0")</f>
        <v>138500</v>
      </c>
      <c r="H241" s="79">
        <f t="shared" ref="H241" si="274">D241-D240</f>
        <v>-480</v>
      </c>
      <c r="I241" s="79">
        <f t="shared" ref="I241" si="275">SUM(F241,H241)</f>
        <v>280</v>
      </c>
      <c r="J241" s="84">
        <f t="shared" ref="J241" si="276">I241/4200*80</f>
        <v>5.333333333333333</v>
      </c>
      <c r="K241" s="79">
        <f t="shared" ref="K241" si="277">IFERROR(G241 - _xlfn.XLOOKUP(A241-30, $A$6:$A$14999,G$6:G$14999,"",-1,2),NA())</f>
        <v>10105</v>
      </c>
    </row>
    <row r="242" spans="1:13" x14ac:dyDescent="0.25">
      <c r="A242" s="80">
        <v>44151.444444444445</v>
      </c>
      <c r="C242" s="77">
        <v>1810</v>
      </c>
      <c r="D242" s="77">
        <v>135765</v>
      </c>
      <c r="E242" s="77">
        <f t="shared" si="237"/>
        <v>137575</v>
      </c>
      <c r="F242" s="79">
        <f t="shared" ref="F242" si="278">C242-C241</f>
        <v>975</v>
      </c>
      <c r="G242" s="79">
        <f>SUMIF(F$6:F242,"&gt;0")</f>
        <v>139475</v>
      </c>
      <c r="H242" s="79">
        <f t="shared" ref="H242" si="279">D242-D241</f>
        <v>20</v>
      </c>
      <c r="I242" s="79">
        <f t="shared" ref="I242" si="280">SUM(F242,H242)</f>
        <v>995</v>
      </c>
      <c r="J242" s="84">
        <f t="shared" ref="J242" si="281">I242/4200*80</f>
        <v>18.952380952380953</v>
      </c>
      <c r="K242" s="79">
        <f t="shared" ref="K242" si="282">IFERROR(G242 - _xlfn.XLOOKUP(A242-30, $A$6:$A$14999,G$6:G$14999,"",-1,2),NA())</f>
        <v>10720</v>
      </c>
    </row>
    <row r="243" spans="1:13" x14ac:dyDescent="0.25">
      <c r="A243" s="80">
        <v>44152.215277777781</v>
      </c>
      <c r="B243" s="110" t="s">
        <v>323</v>
      </c>
      <c r="C243" s="77">
        <v>1910</v>
      </c>
      <c r="D243" s="77">
        <v>135815</v>
      </c>
      <c r="E243" s="77">
        <f t="shared" si="237"/>
        <v>137725</v>
      </c>
      <c r="F243" s="79">
        <f t="shared" ref="F243" si="283">C243-C242</f>
        <v>100</v>
      </c>
      <c r="G243" s="79">
        <f>SUMIF(F$6:F243,"&gt;0")</f>
        <v>139575</v>
      </c>
      <c r="H243" s="79">
        <f t="shared" ref="H243" si="284">D243-D242</f>
        <v>50</v>
      </c>
      <c r="I243" s="79">
        <f t="shared" ref="I243" si="285">SUM(F243,H243)</f>
        <v>150</v>
      </c>
      <c r="J243" s="84">
        <f t="shared" ref="J243" si="286">I243/4200*80</f>
        <v>2.8571428571428568</v>
      </c>
      <c r="K243" s="79">
        <f t="shared" ref="K243" si="287">IFERROR(G243 - _xlfn.XLOOKUP(A243-30, $A$6:$A$14999,G$6:G$14999,"",-1,2),NA())</f>
        <v>9850</v>
      </c>
      <c r="L243" s="77">
        <v>480</v>
      </c>
      <c r="M243" s="77">
        <v>10</v>
      </c>
    </row>
    <row r="244" spans="1:13" x14ac:dyDescent="0.25">
      <c r="A244" s="80">
        <v>44153.294444444444</v>
      </c>
      <c r="C244" s="77">
        <v>2210</v>
      </c>
      <c r="D244" s="77">
        <v>135835</v>
      </c>
      <c r="E244" s="77">
        <f t="shared" si="237"/>
        <v>138045</v>
      </c>
      <c r="F244" s="79">
        <f t="shared" ref="F244" si="288">C244-C243</f>
        <v>300</v>
      </c>
      <c r="G244" s="79">
        <f>SUMIF(F$6:F244,"&gt;0")</f>
        <v>139875</v>
      </c>
      <c r="H244" s="79">
        <f t="shared" ref="H244" si="289">D244-D243</f>
        <v>20</v>
      </c>
      <c r="I244" s="79">
        <f t="shared" ref="I244" si="290">SUM(F244,H244)</f>
        <v>320</v>
      </c>
      <c r="J244" s="84">
        <f t="shared" ref="J244" si="291">I244/4200*80</f>
        <v>6.0952380952380958</v>
      </c>
      <c r="K244" s="79">
        <f t="shared" ref="K244" si="292">IFERROR(G244 - _xlfn.XLOOKUP(A244-30, $A$6:$A$14999,G$6:G$14999,"",-1,2),NA())</f>
        <v>7700</v>
      </c>
    </row>
    <row r="245" spans="1:13" x14ac:dyDescent="0.25">
      <c r="A245" s="80">
        <v>44154.629166666666</v>
      </c>
      <c r="C245" s="77">
        <v>2360</v>
      </c>
      <c r="D245" s="77">
        <v>135855</v>
      </c>
      <c r="E245" s="77">
        <f t="shared" si="237"/>
        <v>138215</v>
      </c>
      <c r="F245" s="79">
        <f t="shared" ref="F245" si="293">C245-C244</f>
        <v>150</v>
      </c>
      <c r="G245" s="79">
        <f>SUMIF(F$6:F245,"&gt;0")</f>
        <v>140025</v>
      </c>
      <c r="H245" s="79">
        <f t="shared" ref="H245" si="294">D245-D244</f>
        <v>20</v>
      </c>
      <c r="I245" s="79">
        <f t="shared" ref="I245" si="295">SUM(F245,H245)</f>
        <v>170</v>
      </c>
      <c r="J245" s="84">
        <f t="shared" ref="J245" si="296">I245/4200*80</f>
        <v>3.2380952380952381</v>
      </c>
      <c r="K245" s="79">
        <f t="shared" ref="K245" si="297">IFERROR(G245 - _xlfn.XLOOKUP(A245-30, $A$6:$A$14999,G$6:G$14999,"",-1,2),NA())</f>
        <v>7775</v>
      </c>
    </row>
    <row r="246" spans="1:13" x14ac:dyDescent="0.25">
      <c r="A246" s="80">
        <v>44155.32916666667</v>
      </c>
      <c r="C246" s="77">
        <v>2485</v>
      </c>
      <c r="D246" s="77">
        <v>135875</v>
      </c>
      <c r="E246" s="77">
        <f t="shared" si="237"/>
        <v>138360</v>
      </c>
      <c r="F246" s="79">
        <f t="shared" ref="F246" si="298">C246-C245</f>
        <v>125</v>
      </c>
      <c r="G246" s="79">
        <f>SUMIF(F$6:F246,"&gt;0")</f>
        <v>140150</v>
      </c>
      <c r="H246" s="79">
        <f t="shared" ref="H246" si="299">D246-D245</f>
        <v>20</v>
      </c>
      <c r="I246" s="79">
        <f t="shared" ref="I246" si="300">SUM(F246,H246)</f>
        <v>145</v>
      </c>
      <c r="J246" s="84">
        <f t="shared" ref="J246" si="301">I246/4200*80</f>
        <v>2.7619047619047619</v>
      </c>
      <c r="K246" s="79">
        <f t="shared" ref="K246" si="302">IFERROR(G246 - _xlfn.XLOOKUP(A246-30, $A$6:$A$14999,G$6:G$14999,"",-1,2),NA())</f>
        <v>7900</v>
      </c>
    </row>
    <row r="247" spans="1:13" x14ac:dyDescent="0.25">
      <c r="A247" s="80">
        <v>44156.618750000001</v>
      </c>
      <c r="C247" s="77">
        <v>2910</v>
      </c>
      <c r="D247" s="77">
        <v>135895</v>
      </c>
      <c r="E247" s="77">
        <f t="shared" si="237"/>
        <v>138805</v>
      </c>
      <c r="F247" s="79">
        <f t="shared" ref="F247" si="303">C247-C246</f>
        <v>425</v>
      </c>
      <c r="G247" s="79">
        <f>SUMIF(F$6:F247,"&gt;0")</f>
        <v>140575</v>
      </c>
      <c r="H247" s="79">
        <f t="shared" ref="H247" si="304">D247-D246</f>
        <v>20</v>
      </c>
      <c r="I247" s="79">
        <f t="shared" ref="I247" si="305">SUM(F247,H247)</f>
        <v>445</v>
      </c>
      <c r="J247" s="84">
        <f t="shared" ref="J247" si="306">I247/4200*80</f>
        <v>8.4761904761904763</v>
      </c>
      <c r="K247" s="79">
        <f t="shared" ref="K247" si="307">IFERROR(G247 - _xlfn.XLOOKUP(A247-30, $A$6:$A$14999,G$6:G$14999,"",-1,2),NA())</f>
        <v>7600</v>
      </c>
    </row>
    <row r="248" spans="1:13" x14ac:dyDescent="0.25">
      <c r="A248" s="80">
        <v>44157.438194444447</v>
      </c>
      <c r="C248" s="77">
        <v>2960</v>
      </c>
      <c r="D248" s="77">
        <v>136440</v>
      </c>
      <c r="E248" s="77">
        <f t="shared" si="237"/>
        <v>139400</v>
      </c>
      <c r="F248" s="79">
        <f t="shared" ref="F248" si="308">C248-C247</f>
        <v>50</v>
      </c>
      <c r="G248" s="79">
        <f>SUMIF(F$6:F248,"&gt;0")</f>
        <v>140625</v>
      </c>
      <c r="H248" s="79">
        <f t="shared" ref="H248" si="309">D248-D247</f>
        <v>545</v>
      </c>
      <c r="I248" s="79">
        <f t="shared" ref="I248" si="310">SUM(F248,H248)</f>
        <v>595</v>
      </c>
      <c r="J248" s="84">
        <f t="shared" ref="J248" si="311">I248/4200*80</f>
        <v>11.333333333333332</v>
      </c>
      <c r="K248" s="79">
        <f t="shared" ref="K248" si="312">IFERROR(G248 - _xlfn.XLOOKUP(A248-30, $A$6:$A$14999,G$6:G$14999,"",-1,2),NA())</f>
        <v>7325</v>
      </c>
      <c r="L248" s="77">
        <v>480</v>
      </c>
      <c r="M248" s="77">
        <v>7</v>
      </c>
    </row>
    <row r="249" spans="1:13" x14ac:dyDescent="0.25">
      <c r="A249" s="80">
        <v>44158.165972222225</v>
      </c>
      <c r="B249" s="110" t="s">
        <v>324</v>
      </c>
      <c r="C249" s="77">
        <v>1610</v>
      </c>
      <c r="D249" s="77">
        <v>136490</v>
      </c>
      <c r="E249" s="77">
        <f t="shared" si="237"/>
        <v>138100</v>
      </c>
      <c r="F249" s="79">
        <f t="shared" ref="F249" si="313">C249-C248</f>
        <v>-1350</v>
      </c>
      <c r="G249" s="79">
        <f>SUMIF(F$6:F249,"&gt;0")</f>
        <v>140625</v>
      </c>
      <c r="H249" s="79">
        <f t="shared" ref="H249" si="314">D249-D248</f>
        <v>50</v>
      </c>
      <c r="I249" s="79">
        <f t="shared" ref="I249" si="315">SUM(F249,H249)</f>
        <v>-1300</v>
      </c>
      <c r="J249" s="84">
        <f t="shared" ref="J249" si="316">I249/4200*80</f>
        <v>-24.761904761904763</v>
      </c>
      <c r="K249" s="79">
        <f t="shared" ref="K249" si="317">IFERROR(G249 - _xlfn.XLOOKUP(A249-30, $A$6:$A$14999,G$6:G$14999,"",-1,2),NA())</f>
        <v>7325</v>
      </c>
      <c r="L249" s="77">
        <v>480</v>
      </c>
      <c r="M249" s="77">
        <v>10</v>
      </c>
    </row>
    <row r="250" spans="1:13" x14ac:dyDescent="0.25">
      <c r="A250" s="80">
        <v>44159.003472222219</v>
      </c>
      <c r="C250" s="77">
        <v>1785</v>
      </c>
      <c r="D250" s="77">
        <v>136510</v>
      </c>
      <c r="E250" s="77">
        <f t="shared" si="237"/>
        <v>138295</v>
      </c>
      <c r="F250" s="79">
        <f t="shared" ref="F250" si="318">C250-C249</f>
        <v>175</v>
      </c>
      <c r="G250" s="79">
        <f>SUMIF(F$6:F250,"&gt;0")</f>
        <v>140800</v>
      </c>
      <c r="H250" s="79">
        <f t="shared" ref="H250" si="319">D250-D249</f>
        <v>20</v>
      </c>
      <c r="I250" s="79">
        <f t="shared" ref="I250" si="320">SUM(F250,H250)</f>
        <v>195</v>
      </c>
      <c r="J250" s="84">
        <f t="shared" ref="J250" si="321">I250/4200*80</f>
        <v>3.7142857142857144</v>
      </c>
      <c r="K250" s="79">
        <f t="shared" ref="K250" si="322">IFERROR(G250 - _xlfn.XLOOKUP(A250-30, $A$6:$A$14999,G$6:G$14999,"",-1,2),NA())</f>
        <v>7225</v>
      </c>
    </row>
    <row r="251" spans="1:13" x14ac:dyDescent="0.25">
      <c r="A251" s="80">
        <v>44160.904166666667</v>
      </c>
      <c r="C251" s="77">
        <v>2135</v>
      </c>
      <c r="D251" s="77">
        <v>136530</v>
      </c>
      <c r="E251" s="77">
        <f t="shared" si="237"/>
        <v>138665</v>
      </c>
      <c r="F251" s="79">
        <f t="shared" ref="F251" si="323">C251-C250</f>
        <v>350</v>
      </c>
      <c r="G251" s="79">
        <f>SUMIF(F$6:F251,"&gt;0")</f>
        <v>141150</v>
      </c>
      <c r="H251" s="79">
        <f t="shared" ref="H251" si="324">D251-D250</f>
        <v>20</v>
      </c>
      <c r="I251" s="79">
        <f t="shared" ref="I251" si="325">SUM(F251,H251)</f>
        <v>370</v>
      </c>
      <c r="J251" s="84">
        <f t="shared" ref="J251" si="326">I251/4200*80</f>
        <v>7.0476190476190483</v>
      </c>
      <c r="K251" s="79">
        <f t="shared" ref="K251" si="327">IFERROR(G251 - _xlfn.XLOOKUP(A251-30, $A$6:$A$14999,G$6:G$14999,"",-1,2),NA())</f>
        <v>7385</v>
      </c>
    </row>
    <row r="252" spans="1:13" x14ac:dyDescent="0.25">
      <c r="A252" s="80">
        <v>44161.138194444444</v>
      </c>
      <c r="C252" s="77">
        <v>2485</v>
      </c>
      <c r="D252" s="77">
        <v>136530</v>
      </c>
      <c r="E252" s="77">
        <f t="shared" si="237"/>
        <v>139015</v>
      </c>
      <c r="F252" s="79">
        <f t="shared" ref="F252" si="328">C252-C251</f>
        <v>350</v>
      </c>
      <c r="G252" s="79">
        <f>SUMIF(F$6:F252,"&gt;0")</f>
        <v>141500</v>
      </c>
      <c r="H252" s="79">
        <f t="shared" ref="H252" si="329">D252-D251</f>
        <v>0</v>
      </c>
      <c r="I252" s="79">
        <f t="shared" ref="I252" si="330">SUM(F252,H252)</f>
        <v>350</v>
      </c>
      <c r="J252" s="84">
        <f t="shared" ref="J252" si="331">I252/4200*80</f>
        <v>6.6666666666666661</v>
      </c>
      <c r="K252" s="79">
        <f t="shared" ref="K252" si="332">IFERROR(G252 - _xlfn.XLOOKUP(A252-30, $A$6:$A$14999,G$6:G$14999,"",-1,2),NA())</f>
        <v>7735</v>
      </c>
    </row>
    <row r="253" spans="1:13" x14ac:dyDescent="0.25">
      <c r="A253" s="80">
        <v>44161.900694444441</v>
      </c>
      <c r="C253" s="77">
        <v>25</v>
      </c>
      <c r="D253" s="77">
        <v>136550</v>
      </c>
      <c r="E253" s="77">
        <f t="shared" si="237"/>
        <v>136575</v>
      </c>
      <c r="F253" s="79">
        <f t="shared" ref="F253" si="333">C253-C252</f>
        <v>-2460</v>
      </c>
      <c r="G253" s="79">
        <f>SUMIF(F$6:F253,"&gt;0")</f>
        <v>141500</v>
      </c>
      <c r="H253" s="79">
        <f t="shared" ref="H253" si="334">D253-D252</f>
        <v>20</v>
      </c>
      <c r="I253" s="79">
        <f t="shared" ref="I253" si="335">SUM(F253,H253)</f>
        <v>-2440</v>
      </c>
      <c r="J253" s="84">
        <f t="shared" ref="J253" si="336">I253/4200*80</f>
        <v>-46.476190476190482</v>
      </c>
      <c r="K253" s="79">
        <f t="shared" ref="K253" si="337">IFERROR(G253 - _xlfn.XLOOKUP(A253-30, $A$6:$A$14999,G$6:G$14999,"",-1,2),NA())</f>
        <v>6425</v>
      </c>
    </row>
    <row r="254" spans="1:13" x14ac:dyDescent="0.25">
      <c r="A254" s="80">
        <v>44162.533333333333</v>
      </c>
      <c r="B254" s="110" t="s">
        <v>326</v>
      </c>
      <c r="C254" s="77">
        <v>680</v>
      </c>
      <c r="D254" s="77">
        <v>120970</v>
      </c>
      <c r="E254" s="77">
        <f t="shared" si="237"/>
        <v>121650</v>
      </c>
      <c r="F254" s="79">
        <f t="shared" ref="F254" si="338">C254-C253</f>
        <v>655</v>
      </c>
      <c r="G254" s="79">
        <f>SUMIF(F$6:F254,"&gt;0")</f>
        <v>142155</v>
      </c>
      <c r="H254" s="79">
        <f t="shared" ref="H254" si="339">D254-D253</f>
        <v>-15580</v>
      </c>
      <c r="I254" s="79">
        <f t="shared" ref="I254" si="340">SUM(F254,H254)</f>
        <v>-14925</v>
      </c>
      <c r="J254" s="84">
        <f t="shared" ref="J254" si="341">I254/4200*80</f>
        <v>-284.28571428571428</v>
      </c>
      <c r="K254" s="79">
        <f t="shared" ref="K254" si="342">IFERROR(G254 - _xlfn.XLOOKUP(A254-30, $A$6:$A$14999,G$6:G$14999,"",-1,2),NA())</f>
        <v>7030</v>
      </c>
    </row>
    <row r="255" spans="1:13" x14ac:dyDescent="0.25">
      <c r="A255" s="80">
        <v>44164.081944444442</v>
      </c>
      <c r="B255" s="110" t="s">
        <v>329</v>
      </c>
      <c r="C255" s="77">
        <v>1330</v>
      </c>
      <c r="D255" s="77">
        <v>150965</v>
      </c>
      <c r="E255" s="77">
        <f t="shared" ref="E255:E263" si="343">SUM(C255:D255)</f>
        <v>152295</v>
      </c>
      <c r="F255" s="79">
        <f t="shared" ref="F255" si="344">C255-C254</f>
        <v>650</v>
      </c>
      <c r="G255" s="79">
        <f>SUMIF(F$6:F255,"&gt;0")</f>
        <v>142805</v>
      </c>
      <c r="H255" s="79">
        <f t="shared" ref="H255" si="345">D255-D254</f>
        <v>29995</v>
      </c>
      <c r="I255" s="79">
        <f t="shared" ref="I255" si="346">SUM(F255,H255)</f>
        <v>30645</v>
      </c>
      <c r="J255" s="84">
        <f t="shared" ref="J255" si="347">I255/4200*80</f>
        <v>583.71428571428578</v>
      </c>
      <c r="K255" s="79">
        <f>IFERROR(G255 - _xlfn.XLOOKUP(A255-30, $A$6:$A$14999,G$6:G$14999,"",-1,2),NA())</f>
        <v>7605</v>
      </c>
      <c r="L255" s="77">
        <v>30405</v>
      </c>
      <c r="M255" s="77">
        <v>577</v>
      </c>
    </row>
    <row r="256" spans="1:13" x14ac:dyDescent="0.25">
      <c r="A256" s="80">
        <v>44165.065972222219</v>
      </c>
      <c r="B256" s="110" t="s">
        <v>340</v>
      </c>
      <c r="C256" s="77">
        <v>130</v>
      </c>
      <c r="D256" s="77">
        <v>114935</v>
      </c>
      <c r="E256" s="77">
        <f t="shared" si="343"/>
        <v>115065</v>
      </c>
      <c r="F256" s="79">
        <f t="shared" ref="F256" si="348">C256-C255</f>
        <v>-1200</v>
      </c>
      <c r="G256" s="79">
        <f>SUMIF(F$6:F256,"&gt;0")</f>
        <v>142805</v>
      </c>
      <c r="H256" s="79">
        <f t="shared" ref="H256" si="349">D256-D255</f>
        <v>-36030</v>
      </c>
      <c r="I256" s="79">
        <f t="shared" ref="I256" si="350">SUM(F256,H256)</f>
        <v>-37230</v>
      </c>
      <c r="J256" s="84">
        <f t="shared" ref="J256" si="351">I256/4200*80</f>
        <v>-709.14285714285711</v>
      </c>
      <c r="K256" s="79">
        <f t="shared" ref="K256" si="352">IFERROR(G256 - _xlfn.XLOOKUP(A256-30, $A$6:$A$14999,G$6:G$14999,"",-1,2),NA())</f>
        <v>7405</v>
      </c>
    </row>
    <row r="257" spans="1:13" x14ac:dyDescent="0.25">
      <c r="A257" s="80">
        <v>44165.190972222219</v>
      </c>
      <c r="B257" s="110" t="s">
        <v>341</v>
      </c>
      <c r="C257" s="77">
        <v>855</v>
      </c>
      <c r="D257" s="77">
        <v>115510</v>
      </c>
      <c r="E257" s="77">
        <f t="shared" si="343"/>
        <v>116365</v>
      </c>
      <c r="F257" s="79">
        <f t="shared" ref="F257" si="353">C257-C256</f>
        <v>725</v>
      </c>
      <c r="G257" s="79">
        <f>SUMIF(F$6:F257,"&gt;0")</f>
        <v>143530</v>
      </c>
      <c r="H257" s="79">
        <f t="shared" ref="H257" si="354">D257-D256</f>
        <v>575</v>
      </c>
      <c r="I257" s="79">
        <f t="shared" ref="I257" si="355">SUM(F257,H257)</f>
        <v>1300</v>
      </c>
      <c r="J257" s="84">
        <f t="shared" ref="J257" si="356">I257/4200*80</f>
        <v>24.761904761904763</v>
      </c>
      <c r="K257" s="79">
        <f t="shared" ref="K257" si="357">IFERROR(G257 - _xlfn.XLOOKUP(A257-30, $A$6:$A$14999,G$6:G$14999,"",-1,2),NA())</f>
        <v>8130</v>
      </c>
      <c r="L257" s="77">
        <v>525</v>
      </c>
      <c r="M257" s="77">
        <v>7</v>
      </c>
    </row>
    <row r="258" spans="1:13" x14ac:dyDescent="0.25">
      <c r="A258" s="80">
        <v>44166.293749999997</v>
      </c>
      <c r="C258" s="77">
        <v>1425</v>
      </c>
      <c r="D258" s="77">
        <v>115530</v>
      </c>
      <c r="E258" s="77">
        <f t="shared" si="343"/>
        <v>116955</v>
      </c>
      <c r="F258" s="79">
        <f t="shared" ref="F258" si="358">C258-C257</f>
        <v>570</v>
      </c>
      <c r="G258" s="79">
        <f>SUMIF(F$6:F258,"&gt;0")</f>
        <v>144100</v>
      </c>
      <c r="H258" s="79">
        <f t="shared" ref="H258" si="359">D258-D257</f>
        <v>20</v>
      </c>
      <c r="I258" s="79">
        <f t="shared" ref="I258" si="360">SUM(F258,H258)</f>
        <v>590</v>
      </c>
      <c r="J258" s="84">
        <f t="shared" ref="J258" si="361">I258/4200*80</f>
        <v>11.238095238095237</v>
      </c>
      <c r="K258" s="79">
        <f t="shared" ref="K258" si="362">IFERROR(G258 - _xlfn.XLOOKUP(A258-30, $A$6:$A$14999,G$6:G$14999,"",-1,2),NA())</f>
        <v>8650</v>
      </c>
    </row>
    <row r="259" spans="1:13" x14ac:dyDescent="0.25">
      <c r="A259" s="80">
        <v>44167.293749999997</v>
      </c>
      <c r="C259" s="77">
        <v>1875</v>
      </c>
      <c r="D259" s="77">
        <v>115550</v>
      </c>
      <c r="E259" s="77">
        <f t="shared" si="343"/>
        <v>117425</v>
      </c>
      <c r="F259" s="79">
        <f t="shared" ref="F259" si="363">C259-C258</f>
        <v>450</v>
      </c>
      <c r="G259" s="79">
        <f>SUMIF(F$6:F259,"&gt;0")</f>
        <v>144550</v>
      </c>
      <c r="H259" s="79">
        <f t="shared" ref="H259" si="364">D259-D258</f>
        <v>20</v>
      </c>
      <c r="I259" s="79">
        <f t="shared" ref="I259" si="365">SUM(F259,H259)</f>
        <v>470</v>
      </c>
      <c r="J259" s="84">
        <f t="shared" ref="J259" si="366">I259/4200*80</f>
        <v>8.9523809523809526</v>
      </c>
      <c r="K259" s="79">
        <f t="shared" ref="K259" si="367">IFERROR(G259 - _xlfn.XLOOKUP(A259-30, $A$6:$A$14999,G$6:G$14999,"",-1,2),NA())</f>
        <v>9100</v>
      </c>
    </row>
    <row r="260" spans="1:13" x14ac:dyDescent="0.25">
      <c r="A260" s="80">
        <v>44168.175694444442</v>
      </c>
      <c r="C260" s="77">
        <v>1975</v>
      </c>
      <c r="D260" s="77">
        <v>115570</v>
      </c>
      <c r="E260" s="77">
        <f t="shared" si="343"/>
        <v>117545</v>
      </c>
      <c r="F260" s="79">
        <f t="shared" ref="F260" si="368">C260-C259</f>
        <v>100</v>
      </c>
      <c r="G260" s="79">
        <f>SUMIF(F$6:F260,"&gt;0")</f>
        <v>144650</v>
      </c>
      <c r="H260" s="79">
        <f t="shared" ref="H260" si="369">D260-D259</f>
        <v>20</v>
      </c>
      <c r="I260" s="79">
        <f t="shared" ref="I260" si="370">SUM(F260,H260)</f>
        <v>120</v>
      </c>
      <c r="J260" s="84">
        <f t="shared" ref="J260" si="371">I260/4200*80</f>
        <v>2.2857142857142856</v>
      </c>
      <c r="K260" s="79">
        <f t="shared" ref="K260" si="372">IFERROR(G260 - _xlfn.XLOOKUP(A260-30, $A$6:$A$14999,G$6:G$14999,"",-1,2),NA())</f>
        <v>8635</v>
      </c>
    </row>
    <row r="261" spans="1:13" x14ac:dyDescent="0.25">
      <c r="A261" s="80">
        <v>44169.754861111112</v>
      </c>
      <c r="C261" s="77">
        <v>2425</v>
      </c>
      <c r="D261" s="77">
        <v>115590</v>
      </c>
      <c r="E261" s="77">
        <f t="shared" si="343"/>
        <v>118015</v>
      </c>
      <c r="F261" s="79">
        <f t="shared" ref="F261" si="373">C261-C260</f>
        <v>450</v>
      </c>
      <c r="G261" s="79">
        <f>SUMIF(F$6:F261,"&gt;0")</f>
        <v>145100</v>
      </c>
      <c r="H261" s="79">
        <f t="shared" ref="H261" si="374">D261-D260</f>
        <v>20</v>
      </c>
      <c r="I261" s="79">
        <f t="shared" ref="I261" si="375">SUM(F261,H261)</f>
        <v>470</v>
      </c>
      <c r="J261" s="84">
        <f t="shared" ref="J261" si="376">I261/4200*80</f>
        <v>8.9523809523809526</v>
      </c>
      <c r="K261" s="79">
        <f t="shared" ref="K261" si="377">IFERROR(G261 - _xlfn.XLOOKUP(A261-30, $A$6:$A$14999,G$6:G$14999,"",-1,2),NA())</f>
        <v>9085</v>
      </c>
    </row>
    <row r="262" spans="1:13" x14ac:dyDescent="0.25">
      <c r="A262" s="80">
        <v>44170.035416666666</v>
      </c>
      <c r="C262" s="77">
        <v>4150</v>
      </c>
      <c r="D262" s="77">
        <v>115640</v>
      </c>
      <c r="E262" s="77">
        <f t="shared" si="343"/>
        <v>119790</v>
      </c>
      <c r="F262" s="79">
        <f t="shared" ref="F262" si="378">C262-C261</f>
        <v>1725</v>
      </c>
      <c r="G262" s="79">
        <f>SUMIF(F$6:F262,"&gt;0")</f>
        <v>146825</v>
      </c>
      <c r="H262" s="79">
        <f t="shared" ref="H262" si="379">D262-D261</f>
        <v>50</v>
      </c>
      <c r="I262" s="79">
        <f t="shared" ref="I262" si="380">SUM(F262,H262)</f>
        <v>1775</v>
      </c>
      <c r="J262" s="84">
        <f t="shared" ref="J262" si="381">I262/4200*80</f>
        <v>33.80952380952381</v>
      </c>
      <c r="K262" s="79">
        <f t="shared" ref="K262" si="382">IFERROR(G262 - _xlfn.XLOOKUP(A262-30, $A$6:$A$14999,G$6:G$14999,"",-1,2),NA())</f>
        <v>10810</v>
      </c>
    </row>
    <row r="263" spans="1:13" x14ac:dyDescent="0.25">
      <c r="A263" s="80">
        <v>44171.594444444447</v>
      </c>
      <c r="C263" s="77">
        <v>4525</v>
      </c>
      <c r="D263" s="77">
        <v>115660</v>
      </c>
      <c r="E263" s="77">
        <f t="shared" si="343"/>
        <v>120185</v>
      </c>
      <c r="F263" s="79">
        <f t="shared" ref="F263" si="383">C263-C262</f>
        <v>375</v>
      </c>
      <c r="G263" s="79">
        <f>SUMIF(F$6:F263,"&gt;0")</f>
        <v>147200</v>
      </c>
      <c r="H263" s="79">
        <f t="shared" ref="H263" si="384">D263-D262</f>
        <v>20</v>
      </c>
      <c r="I263" s="79">
        <f t="shared" ref="I263" si="385">SUM(F263,H263)</f>
        <v>395</v>
      </c>
      <c r="J263" s="84">
        <f t="shared" ref="J263" si="386">I263/4200*80</f>
        <v>7.5238095238095237</v>
      </c>
      <c r="K263" s="79">
        <f t="shared" ref="K263" si="387">IFERROR(G263 - _xlfn.XLOOKUP(A263-30, $A$6:$A$14999,G$6:G$14999,"",-1,2),NA())</f>
        <v>11085</v>
      </c>
    </row>
    <row r="264" spans="1:13" x14ac:dyDescent="0.25">
      <c r="A264" s="80">
        <v>44172.018750000003</v>
      </c>
      <c r="C264" s="77">
        <v>4575</v>
      </c>
      <c r="D264" s="77">
        <v>115680</v>
      </c>
      <c r="E264" s="77">
        <f t="shared" ref="E264:E284" si="388">SUM(C264:D264)</f>
        <v>120255</v>
      </c>
      <c r="F264" s="79">
        <f t="shared" ref="F264" si="389">C264-C263</f>
        <v>50</v>
      </c>
      <c r="G264" s="79">
        <f>SUMIF(F$6:F264,"&gt;0")</f>
        <v>147250</v>
      </c>
      <c r="H264" s="79">
        <f t="shared" ref="H264" si="390">D264-D263</f>
        <v>20</v>
      </c>
      <c r="I264" s="79">
        <f t="shared" ref="I264" si="391">SUM(F264,H264)</f>
        <v>70</v>
      </c>
      <c r="J264" s="84">
        <f t="shared" ref="J264" si="392">I264/4200*80</f>
        <v>1.3333333333333333</v>
      </c>
      <c r="K264" s="79">
        <f t="shared" ref="K264" si="393">IFERROR(G264 - _xlfn.XLOOKUP(A264-30, $A$6:$A$14999,G$6:G$14999,"",-1,2),NA())</f>
        <v>10335</v>
      </c>
    </row>
    <row r="265" spans="1:13" x14ac:dyDescent="0.25">
      <c r="A265" s="80">
        <v>44173.915972222225</v>
      </c>
      <c r="C265" s="77">
        <v>4625</v>
      </c>
      <c r="D265" s="77">
        <v>115700</v>
      </c>
      <c r="E265" s="77">
        <f t="shared" si="388"/>
        <v>120325</v>
      </c>
      <c r="F265" s="79">
        <f t="shared" ref="F265" si="394">C265-C264</f>
        <v>50</v>
      </c>
      <c r="G265" s="79">
        <f>SUMIF(F$6:F265,"&gt;0")</f>
        <v>147300</v>
      </c>
      <c r="H265" s="79">
        <f t="shared" ref="H265" si="395">D265-D264</f>
        <v>20</v>
      </c>
      <c r="I265" s="79">
        <f t="shared" ref="I265" si="396">SUM(F265,H265)</f>
        <v>70</v>
      </c>
      <c r="J265" s="84">
        <f t="shared" ref="J265" si="397">I265/4200*80</f>
        <v>1.3333333333333333</v>
      </c>
      <c r="K265" s="79">
        <f t="shared" ref="K265" si="398">IFERROR(G265 - _xlfn.XLOOKUP(A265-30, $A$6:$A$14999,G$6:G$14999,"",-1,2),NA())</f>
        <v>10335</v>
      </c>
    </row>
    <row r="266" spans="1:13" x14ac:dyDescent="0.25">
      <c r="A266" s="80">
        <v>44174.231249999997</v>
      </c>
      <c r="C266" s="77">
        <v>4675</v>
      </c>
      <c r="D266" s="77">
        <v>115720</v>
      </c>
      <c r="E266" s="77">
        <f t="shared" si="388"/>
        <v>120395</v>
      </c>
      <c r="F266" s="79">
        <f t="shared" ref="F266" si="399">C266-C265</f>
        <v>50</v>
      </c>
      <c r="G266" s="79">
        <f>SUMIF(F$6:F266,"&gt;0")</f>
        <v>147350</v>
      </c>
      <c r="H266" s="79">
        <f t="shared" ref="H266" si="400">D266-D265</f>
        <v>20</v>
      </c>
      <c r="I266" s="79">
        <f t="shared" ref="I266" si="401">SUM(F266,H266)</f>
        <v>70</v>
      </c>
      <c r="J266" s="84">
        <f t="shared" ref="J266" si="402">I266/4200*80</f>
        <v>1.3333333333333333</v>
      </c>
      <c r="K266" s="79">
        <f t="shared" ref="K266" si="403">IFERROR(G266 - _xlfn.XLOOKUP(A266-30, $A$6:$A$14999,G$6:G$14999,"",-1,2),NA())</f>
        <v>10385</v>
      </c>
    </row>
    <row r="267" spans="1:13" x14ac:dyDescent="0.25">
      <c r="A267" s="80">
        <v>44175.32708333333</v>
      </c>
      <c r="C267" s="77">
        <v>4725</v>
      </c>
      <c r="D267" s="77">
        <v>115740</v>
      </c>
      <c r="E267" s="77">
        <f t="shared" si="388"/>
        <v>120465</v>
      </c>
      <c r="F267" s="79">
        <f t="shared" ref="F267" si="404">C267-C266</f>
        <v>50</v>
      </c>
      <c r="G267" s="79">
        <f>SUMIF(F$6:F267,"&gt;0")</f>
        <v>147400</v>
      </c>
      <c r="H267" s="79">
        <f t="shared" ref="H267" si="405">D267-D266</f>
        <v>20</v>
      </c>
      <c r="I267" s="79">
        <f t="shared" ref="I267" si="406">SUM(F267,H267)</f>
        <v>70</v>
      </c>
      <c r="J267" s="84">
        <f t="shared" ref="J267" si="407">I267/4200*80</f>
        <v>1.3333333333333333</v>
      </c>
      <c r="K267" s="79">
        <f t="shared" ref="K267" si="408">IFERROR(G267 - _xlfn.XLOOKUP(A267-30, $A$6:$A$14999,G$6:G$14999,"",-1,2),NA())</f>
        <v>9970</v>
      </c>
    </row>
    <row r="268" spans="1:13" x14ac:dyDescent="0.25">
      <c r="A268" s="80">
        <v>44176.415277777778</v>
      </c>
      <c r="C268" s="77">
        <v>4775</v>
      </c>
      <c r="D268" s="77">
        <v>116815</v>
      </c>
      <c r="E268" s="77">
        <f t="shared" si="388"/>
        <v>121590</v>
      </c>
      <c r="F268" s="79">
        <f t="shared" ref="F268" si="409">C268-C267</f>
        <v>50</v>
      </c>
      <c r="G268" s="79">
        <f>SUMIF(F$6:F268,"&gt;0")</f>
        <v>147450</v>
      </c>
      <c r="H268" s="79">
        <f t="shared" ref="H268" si="410">D268-D267</f>
        <v>1075</v>
      </c>
      <c r="I268" s="79">
        <f t="shared" ref="I268" si="411">SUM(F268,H268)</f>
        <v>1125</v>
      </c>
      <c r="J268" s="84">
        <f t="shared" ref="J268" si="412">I268/4200*80</f>
        <v>21.428571428571427</v>
      </c>
      <c r="K268" s="79">
        <f t="shared" ref="K268" si="413">IFERROR(G268 - _xlfn.XLOOKUP(A268-30, $A$6:$A$14999,G$6:G$14999,"",-1,2),NA())</f>
        <v>10020</v>
      </c>
      <c r="L268" s="77">
        <f>525+480</f>
        <v>1005</v>
      </c>
      <c r="M268" s="77">
        <f>17</f>
        <v>17</v>
      </c>
    </row>
    <row r="269" spans="1:13" x14ac:dyDescent="0.25">
      <c r="A269" s="80">
        <v>44177.791666666664</v>
      </c>
      <c r="C269" s="77">
        <v>4825</v>
      </c>
      <c r="D269" s="77">
        <v>116835</v>
      </c>
      <c r="E269" s="77">
        <f t="shared" si="388"/>
        <v>121660</v>
      </c>
      <c r="F269" s="79">
        <f t="shared" ref="F269" si="414">C269-C268</f>
        <v>50</v>
      </c>
      <c r="G269" s="79">
        <f>SUMIF(F$6:F269,"&gt;0")</f>
        <v>147500</v>
      </c>
      <c r="H269" s="79">
        <f t="shared" ref="H269" si="415">D269-D268</f>
        <v>20</v>
      </c>
      <c r="I269" s="79">
        <f t="shared" ref="I269" si="416">SUM(F269,H269)</f>
        <v>70</v>
      </c>
      <c r="J269" s="84">
        <f t="shared" ref="J269" si="417">I269/4200*80</f>
        <v>1.3333333333333333</v>
      </c>
      <c r="K269" s="79">
        <f t="shared" ref="K269" si="418">IFERROR(G269 - _xlfn.XLOOKUP(A269-30, $A$6:$A$14999,G$6:G$14999,"",-1,2),NA())</f>
        <v>9760</v>
      </c>
    </row>
    <row r="270" spans="1:13" x14ac:dyDescent="0.25">
      <c r="A270" s="80">
        <v>44178.615277777775</v>
      </c>
      <c r="C270" s="433">
        <v>4875</v>
      </c>
      <c r="D270" s="433">
        <v>116855</v>
      </c>
      <c r="E270" s="433">
        <f t="shared" si="388"/>
        <v>121730</v>
      </c>
      <c r="F270" s="79">
        <f t="shared" ref="F270" si="419">C270-C269</f>
        <v>50</v>
      </c>
      <c r="G270" s="79">
        <f>SUMIF(F$6:F270,"&gt;0")</f>
        <v>147550</v>
      </c>
      <c r="H270" s="79">
        <f t="shared" ref="H270" si="420">D270-D269</f>
        <v>20</v>
      </c>
      <c r="I270" s="79">
        <f t="shared" ref="I270" si="421">SUM(F270,H270)</f>
        <v>70</v>
      </c>
      <c r="J270" s="84">
        <f t="shared" ref="J270" si="422">I270/4200*80</f>
        <v>1.3333333333333333</v>
      </c>
      <c r="K270" s="79">
        <f t="shared" ref="K270" si="423">IFERROR(G270 - _xlfn.XLOOKUP(A270-30, $A$6:$A$14999,G$6:G$14999,"",-1,2),NA())</f>
        <v>9810</v>
      </c>
      <c r="L270" s="433"/>
      <c r="M270" s="433"/>
    </row>
    <row r="271" spans="1:13" x14ac:dyDescent="0.25">
      <c r="A271" s="80">
        <v>44179.063888888886</v>
      </c>
      <c r="C271" s="433">
        <v>5620</v>
      </c>
      <c r="D271" s="433">
        <v>116875</v>
      </c>
      <c r="E271" s="433">
        <f t="shared" si="388"/>
        <v>122495</v>
      </c>
      <c r="F271" s="79">
        <f t="shared" ref="F271" si="424">C271-C270</f>
        <v>745</v>
      </c>
      <c r="G271" s="79">
        <f>SUMIF(F$6:F271,"&gt;0")</f>
        <v>148295</v>
      </c>
      <c r="H271" s="79">
        <f t="shared" ref="H271" si="425">D271-D270</f>
        <v>20</v>
      </c>
      <c r="I271" s="79">
        <f t="shared" ref="I271" si="426">SUM(F271,H271)</f>
        <v>765</v>
      </c>
      <c r="J271" s="84">
        <f t="shared" ref="J271" si="427">I271/4200*80</f>
        <v>14.571428571428571</v>
      </c>
      <c r="K271" s="79">
        <f t="shared" ref="K271" si="428">IFERROR(G271 - _xlfn.XLOOKUP(A271-30, $A$6:$A$14999,G$6:G$14999,"",-1,2),NA())</f>
        <v>10555</v>
      </c>
      <c r="L271" s="433"/>
      <c r="M271" s="433"/>
    </row>
    <row r="272" spans="1:13" x14ac:dyDescent="0.25">
      <c r="A272" s="80">
        <v>44180.186805555553</v>
      </c>
      <c r="B272" s="110" t="s">
        <v>363</v>
      </c>
      <c r="C272" s="433">
        <v>5630</v>
      </c>
      <c r="D272" s="433">
        <v>95995</v>
      </c>
      <c r="E272" s="433">
        <f t="shared" si="388"/>
        <v>101625</v>
      </c>
      <c r="F272" s="79">
        <f t="shared" ref="F272" si="429">C272-C271</f>
        <v>10</v>
      </c>
      <c r="G272" s="79">
        <f>SUMIF(F$6:F272,"&gt;0")</f>
        <v>148305</v>
      </c>
      <c r="H272" s="79">
        <f t="shared" ref="H272" si="430">D272-D271</f>
        <v>-20880</v>
      </c>
      <c r="I272" s="79">
        <f t="shared" ref="I272" si="431">SUM(F272,H272)</f>
        <v>-20870</v>
      </c>
      <c r="J272" s="84">
        <f t="shared" ref="J272" si="432">I272/4200*80</f>
        <v>-397.52380952380952</v>
      </c>
      <c r="K272" s="79">
        <f t="shared" ref="K272" si="433">IFERROR(G272 - _xlfn.XLOOKUP(A272-30, $A$6:$A$14999,G$6:G$14999,"",-1,2),NA())</f>
        <v>10565</v>
      </c>
      <c r="L272" s="433"/>
      <c r="M272" s="433"/>
    </row>
    <row r="273" spans="1:13" x14ac:dyDescent="0.25">
      <c r="A273" s="80">
        <v>44181.272916666669</v>
      </c>
      <c r="C273" s="433">
        <v>7860</v>
      </c>
      <c r="D273" s="433">
        <v>96015</v>
      </c>
      <c r="E273" s="433">
        <f t="shared" si="388"/>
        <v>103875</v>
      </c>
      <c r="F273" s="79">
        <f t="shared" ref="F273" si="434">C273-C272</f>
        <v>2230</v>
      </c>
      <c r="G273" s="79">
        <f>SUMIF(F$6:F273,"&gt;0")</f>
        <v>150535</v>
      </c>
      <c r="H273" s="79">
        <f t="shared" ref="H273" si="435">D273-D272</f>
        <v>20</v>
      </c>
      <c r="I273" s="79">
        <f t="shared" ref="I273" si="436">SUM(F273,H273)</f>
        <v>2250</v>
      </c>
      <c r="J273" s="84">
        <f t="shared" ref="J273" si="437">I273/4200*80</f>
        <v>42.857142857142854</v>
      </c>
      <c r="K273" s="79">
        <f t="shared" ref="K273" si="438">IFERROR(G273 - _xlfn.XLOOKUP(A273-30, $A$6:$A$14999,G$6:G$14999,"",-1,2),NA())</f>
        <v>12035</v>
      </c>
      <c r="L273" s="433"/>
      <c r="M273" s="433"/>
    </row>
    <row r="274" spans="1:13" x14ac:dyDescent="0.25">
      <c r="A274" s="80">
        <v>44182.362500000003</v>
      </c>
      <c r="C274" s="433">
        <v>8230</v>
      </c>
      <c r="D274" s="433">
        <v>96065</v>
      </c>
      <c r="E274" s="433">
        <f t="shared" si="388"/>
        <v>104295</v>
      </c>
      <c r="F274" s="79">
        <f t="shared" ref="F274" si="439">C274-C273</f>
        <v>370</v>
      </c>
      <c r="G274" s="79">
        <f>SUMIF(F$6:F274,"&gt;0")</f>
        <v>150905</v>
      </c>
      <c r="H274" s="79">
        <f t="shared" ref="H274" si="440">D274-D273</f>
        <v>50</v>
      </c>
      <c r="I274" s="79">
        <f t="shared" ref="I274" si="441">SUM(F274,H274)</f>
        <v>420</v>
      </c>
      <c r="J274" s="84">
        <f t="shared" ref="J274" si="442">I274/4200*80</f>
        <v>8</v>
      </c>
      <c r="K274" s="79">
        <f t="shared" ref="K274" si="443">IFERROR(G274 - _xlfn.XLOOKUP(A274-30, $A$6:$A$14999,G$6:G$14999,"",-1,2),NA())</f>
        <v>11330</v>
      </c>
      <c r="L274" s="433">
        <v>480</v>
      </c>
      <c r="M274" s="433">
        <v>7</v>
      </c>
    </row>
    <row r="275" spans="1:13" x14ac:dyDescent="0.25">
      <c r="A275" s="80">
        <v>44183.550694444442</v>
      </c>
      <c r="C275" s="433">
        <v>8660</v>
      </c>
      <c r="D275" s="433">
        <v>96085</v>
      </c>
      <c r="E275" s="433">
        <f t="shared" si="388"/>
        <v>104745</v>
      </c>
      <c r="F275" s="79">
        <f t="shared" ref="F275" si="444">C275-C274</f>
        <v>430</v>
      </c>
      <c r="G275" s="79">
        <f>SUMIF(F$6:F275,"&gt;0")</f>
        <v>151335</v>
      </c>
      <c r="H275" s="79">
        <f t="shared" ref="H275" si="445">D275-D274</f>
        <v>20</v>
      </c>
      <c r="I275" s="79">
        <f t="shared" ref="I275" si="446">SUM(F275,H275)</f>
        <v>450</v>
      </c>
      <c r="J275" s="84">
        <f t="shared" ref="J275" si="447">I275/4200*80</f>
        <v>8.5714285714285712</v>
      </c>
      <c r="K275" s="79">
        <f t="shared" ref="K275" si="448">IFERROR(G275 - _xlfn.XLOOKUP(A275-30, $A$6:$A$14999,G$6:G$14999,"",-1,2),NA())</f>
        <v>11460</v>
      </c>
      <c r="L275" s="433"/>
      <c r="M275" s="433"/>
    </row>
    <row r="276" spans="1:13" x14ac:dyDescent="0.25">
      <c r="A276" s="80">
        <v>44184.210416666669</v>
      </c>
      <c r="C276" s="433">
        <v>9200</v>
      </c>
      <c r="D276" s="433">
        <v>96630</v>
      </c>
      <c r="E276" s="433">
        <f t="shared" si="388"/>
        <v>105830</v>
      </c>
      <c r="F276" s="79">
        <f t="shared" ref="F276" si="449">C276-C275</f>
        <v>540</v>
      </c>
      <c r="G276" s="79">
        <f>SUMIF(F$6:F276,"&gt;0")</f>
        <v>151875</v>
      </c>
      <c r="H276" s="79">
        <f t="shared" ref="H276" si="450">D276-D275</f>
        <v>545</v>
      </c>
      <c r="I276" s="79">
        <f t="shared" ref="I276" si="451">SUM(F276,H276)</f>
        <v>1085</v>
      </c>
      <c r="J276" s="84">
        <f t="shared" ref="J276" si="452">I276/4200*80</f>
        <v>20.666666666666668</v>
      </c>
      <c r="K276" s="79">
        <f t="shared" ref="K276" si="453">IFERROR(G276 - _xlfn.XLOOKUP(A276-30, $A$6:$A$14999,G$6:G$14999,"",-1,2),NA())</f>
        <v>12000</v>
      </c>
      <c r="L276" s="433">
        <v>525</v>
      </c>
      <c r="M276" s="433">
        <v>7</v>
      </c>
    </row>
    <row r="277" spans="1:13" x14ac:dyDescent="0.25">
      <c r="A277" s="80">
        <v>44185.538194444445</v>
      </c>
      <c r="C277" s="433">
        <v>9330</v>
      </c>
      <c r="D277" s="433">
        <v>96650</v>
      </c>
      <c r="E277" s="433">
        <f t="shared" si="388"/>
        <v>105980</v>
      </c>
      <c r="F277" s="79">
        <f t="shared" ref="F277" si="454">C277-C276</f>
        <v>130</v>
      </c>
      <c r="G277" s="79">
        <f>SUMIF(F$6:F277,"&gt;0")</f>
        <v>152005</v>
      </c>
      <c r="H277" s="79">
        <f t="shared" ref="H277" si="455">D277-D276</f>
        <v>20</v>
      </c>
      <c r="I277" s="79">
        <f t="shared" ref="I277" si="456">SUM(F277,H277)</f>
        <v>150</v>
      </c>
      <c r="J277" s="84">
        <f t="shared" ref="J277" si="457">I277/4200*80</f>
        <v>2.8571428571428568</v>
      </c>
      <c r="K277" s="79">
        <f t="shared" ref="K277" si="458">IFERROR(G277 - _xlfn.XLOOKUP(A277-30, $A$6:$A$14999,G$6:G$14999,"",-1,2),NA())</f>
        <v>11855</v>
      </c>
      <c r="L277" s="433"/>
      <c r="M277" s="433"/>
    </row>
    <row r="278" spans="1:13" x14ac:dyDescent="0.25">
      <c r="A278" s="80">
        <v>44186.543055555558</v>
      </c>
      <c r="C278" s="433">
        <v>10380</v>
      </c>
      <c r="D278" s="433">
        <v>96670</v>
      </c>
      <c r="E278" s="433">
        <f t="shared" si="388"/>
        <v>107050</v>
      </c>
      <c r="F278" s="79">
        <f t="shared" ref="F278" si="459">C278-C277</f>
        <v>1050</v>
      </c>
      <c r="G278" s="79">
        <f>SUMIF(F$6:F278,"&gt;0")</f>
        <v>153055</v>
      </c>
      <c r="H278" s="79">
        <f t="shared" ref="H278" si="460">D278-D277</f>
        <v>20</v>
      </c>
      <c r="I278" s="79">
        <f t="shared" ref="I278" si="461">SUM(F278,H278)</f>
        <v>1070</v>
      </c>
      <c r="J278" s="84">
        <f t="shared" ref="J278" si="462">I278/4200*80</f>
        <v>20.38095238095238</v>
      </c>
      <c r="K278" s="79">
        <f t="shared" ref="K278" si="463">IFERROR(G278 - _xlfn.XLOOKUP(A278-30, $A$6:$A$14999,G$6:G$14999,"",-1,2),NA())</f>
        <v>12905</v>
      </c>
      <c r="L278" s="433"/>
      <c r="M278" s="433"/>
    </row>
    <row r="279" spans="1:13" x14ac:dyDescent="0.25">
      <c r="A279" s="80">
        <v>44187.379861111112</v>
      </c>
      <c r="C279" s="433">
        <v>10490</v>
      </c>
      <c r="D279" s="433">
        <v>96690</v>
      </c>
      <c r="E279" s="433">
        <f t="shared" si="388"/>
        <v>107180</v>
      </c>
      <c r="F279" s="79">
        <f t="shared" ref="F279" si="464">C279-C278</f>
        <v>110</v>
      </c>
      <c r="G279" s="79">
        <f>SUMIF(F$6:F279,"&gt;0")</f>
        <v>153165</v>
      </c>
      <c r="H279" s="79">
        <f t="shared" ref="H279" si="465">D279-D278</f>
        <v>20</v>
      </c>
      <c r="I279" s="79">
        <f t="shared" ref="I279" si="466">SUM(F279,H279)</f>
        <v>130</v>
      </c>
      <c r="J279" s="84">
        <f t="shared" ref="J279" si="467">I279/4200*80</f>
        <v>2.4761904761904763</v>
      </c>
      <c r="K279" s="79">
        <f t="shared" ref="K279" si="468">IFERROR(G279 - _xlfn.XLOOKUP(A279-30, $A$6:$A$14999,G$6:G$14999,"",-1,2),NA())</f>
        <v>12590</v>
      </c>
      <c r="L279" s="433"/>
      <c r="M279" s="433"/>
    </row>
    <row r="280" spans="1:13" x14ac:dyDescent="0.25">
      <c r="A280" s="80">
        <v>44188.379861111112</v>
      </c>
      <c r="C280" s="433">
        <v>10775</v>
      </c>
      <c r="D280" s="433">
        <v>96740</v>
      </c>
      <c r="E280" s="433">
        <f t="shared" si="388"/>
        <v>107515</v>
      </c>
      <c r="F280" s="79">
        <f t="shared" ref="F280" si="469">C280-C279</f>
        <v>285</v>
      </c>
      <c r="G280" s="79">
        <f>SUMIF(F$6:F280,"&gt;0")</f>
        <v>153450</v>
      </c>
      <c r="H280" s="79">
        <f t="shared" ref="H280" si="470">D280-D279</f>
        <v>50</v>
      </c>
      <c r="I280" s="79">
        <f t="shared" ref="I280" si="471">SUM(F280,H280)</f>
        <v>335</v>
      </c>
      <c r="J280" s="84">
        <f t="shared" ref="J280" si="472">I280/4200*80</f>
        <v>6.3809523809523805</v>
      </c>
      <c r="K280" s="79">
        <f t="shared" ref="K280" si="473">IFERROR(G280 - _xlfn.XLOOKUP(A280-30, $A$6:$A$14999,G$6:G$14999,"",-1,2),NA())</f>
        <v>12825</v>
      </c>
      <c r="L280" s="433">
        <v>480</v>
      </c>
      <c r="M280" s="433">
        <v>7</v>
      </c>
    </row>
    <row r="281" spans="1:13" x14ac:dyDescent="0.25">
      <c r="A281" s="80">
        <v>44189.761111111111</v>
      </c>
      <c r="C281" s="77">
        <v>10860</v>
      </c>
      <c r="D281" s="77">
        <v>96760</v>
      </c>
      <c r="E281" s="77">
        <f t="shared" si="388"/>
        <v>107620</v>
      </c>
      <c r="F281" s="79">
        <f t="shared" ref="F281" si="474">C281-C280</f>
        <v>85</v>
      </c>
      <c r="G281" s="79">
        <f>SUMIF(F$6:F281,"&gt;0")</f>
        <v>153535</v>
      </c>
      <c r="H281" s="79">
        <f t="shared" ref="H281" si="475">D281-D280</f>
        <v>20</v>
      </c>
      <c r="I281" s="79">
        <f t="shared" ref="I281" si="476">SUM(F281,H281)</f>
        <v>105</v>
      </c>
      <c r="J281" s="84">
        <f t="shared" ref="J281" si="477">I281/4200*80</f>
        <v>2</v>
      </c>
      <c r="K281" s="79">
        <f t="shared" ref="K281" si="478">IFERROR(G281 - _xlfn.XLOOKUP(A281-30, $A$6:$A$14999,G$6:G$14999,"",-1,2),NA())</f>
        <v>12735</v>
      </c>
    </row>
    <row r="282" spans="1:13" x14ac:dyDescent="0.25">
      <c r="A282" s="80">
        <v>44190.740277777775</v>
      </c>
      <c r="C282" s="77">
        <v>12770</v>
      </c>
      <c r="D282" s="77">
        <v>96780</v>
      </c>
      <c r="E282" s="77">
        <f t="shared" si="388"/>
        <v>109550</v>
      </c>
      <c r="F282" s="79">
        <f t="shared" ref="F282" si="479">C282-C281</f>
        <v>1910</v>
      </c>
      <c r="G282" s="79">
        <f>SUMIF(F$6:F282,"&gt;0")</f>
        <v>155445</v>
      </c>
      <c r="H282" s="79">
        <f t="shared" ref="H282" si="480">D282-D281</f>
        <v>20</v>
      </c>
      <c r="I282" s="79">
        <f t="shared" ref="I282" si="481">SUM(F282,H282)</f>
        <v>1930</v>
      </c>
      <c r="J282" s="84">
        <f t="shared" ref="J282" si="482">I282/4200*80</f>
        <v>36.761904761904759</v>
      </c>
      <c r="K282" s="79">
        <f t="shared" ref="K282" si="483">IFERROR(G282 - _xlfn.XLOOKUP(A282-30, $A$6:$A$14999,G$6:G$14999,"",-1,2),NA())</f>
        <v>14645</v>
      </c>
    </row>
    <row r="283" spans="1:13" x14ac:dyDescent="0.25">
      <c r="A283" s="80">
        <v>44191.968055555553</v>
      </c>
      <c r="C283" s="77">
        <v>12885</v>
      </c>
      <c r="D283" s="77">
        <v>96800</v>
      </c>
      <c r="E283" s="77">
        <f t="shared" si="388"/>
        <v>109685</v>
      </c>
      <c r="F283" s="79">
        <f t="shared" ref="F283" si="484">C283-C282</f>
        <v>115</v>
      </c>
      <c r="G283" s="79">
        <f>SUMIF(F$6:F283,"&gt;0")</f>
        <v>155560</v>
      </c>
      <c r="H283" s="79">
        <f t="shared" ref="H283" si="485">D283-D282</f>
        <v>20</v>
      </c>
      <c r="I283" s="79">
        <f t="shared" ref="I283" si="486">SUM(F283,H283)</f>
        <v>135</v>
      </c>
      <c r="J283" s="84">
        <f t="shared" ref="J283" si="487">I283/4200*80</f>
        <v>2.5714285714285712</v>
      </c>
      <c r="K283" s="79">
        <f t="shared" ref="K283" si="488">IFERROR(G283 - _xlfn.XLOOKUP(A283-30, $A$6:$A$14999,G$6:G$14999,"",-1,2),NA())</f>
        <v>14060</v>
      </c>
    </row>
    <row r="284" spans="1:13" x14ac:dyDescent="0.25">
      <c r="A284" s="80">
        <v>44192.4</v>
      </c>
      <c r="B284" s="110" t="s">
        <v>364</v>
      </c>
      <c r="C284" s="77">
        <v>12145</v>
      </c>
      <c r="D284" s="77">
        <v>97345</v>
      </c>
      <c r="E284" s="77">
        <f t="shared" si="388"/>
        <v>109490</v>
      </c>
      <c r="F284" s="79">
        <f t="shared" ref="F284" si="489">C284-C283</f>
        <v>-740</v>
      </c>
      <c r="G284" s="79">
        <f>SUMIF(F$6:F284,"&gt;0")</f>
        <v>155560</v>
      </c>
      <c r="H284" s="79">
        <f t="shared" ref="H284" si="490">D284-D283</f>
        <v>545</v>
      </c>
      <c r="I284" s="79">
        <f t="shared" ref="I284" si="491">SUM(F284,H284)</f>
        <v>-195</v>
      </c>
      <c r="J284" s="84">
        <f t="shared" ref="J284" si="492">I284/4200*80</f>
        <v>-3.7142857142857144</v>
      </c>
      <c r="K284" s="79">
        <f t="shared" ref="K284" si="493">IFERROR(G284 - _xlfn.XLOOKUP(A284-30, $A$6:$A$14999,G$6:G$14999,"",-1,2),NA())</f>
        <v>14060</v>
      </c>
    </row>
    <row r="285" spans="1:13" x14ac:dyDescent="0.25">
      <c r="A285" s="80">
        <v>44192.609027777777</v>
      </c>
      <c r="C285" s="77">
        <v>12495</v>
      </c>
      <c r="D285" s="77">
        <v>97345</v>
      </c>
      <c r="E285" s="77">
        <f t="shared" ref="E285:E291" si="494">SUM(C285:D285)</f>
        <v>109840</v>
      </c>
      <c r="F285" s="79">
        <f t="shared" ref="F285" si="495">C285-C284</f>
        <v>350</v>
      </c>
      <c r="G285" s="79">
        <f>SUMIF(F$6:F285,"&gt;0")</f>
        <v>155910</v>
      </c>
      <c r="H285" s="79">
        <f t="shared" ref="H285" si="496">D285-D284</f>
        <v>0</v>
      </c>
      <c r="I285" s="79">
        <f t="shared" ref="I285" si="497">SUM(F285,H285)</f>
        <v>350</v>
      </c>
      <c r="J285" s="84">
        <f t="shared" ref="J285" si="498">I285/4200*80</f>
        <v>6.6666666666666661</v>
      </c>
      <c r="K285" s="79">
        <f t="shared" ref="K285" si="499">IFERROR(G285 - _xlfn.XLOOKUP(A285-30, $A$6:$A$14999,G$6:G$14999,"",-1,2),NA())</f>
        <v>13755</v>
      </c>
    </row>
    <row r="286" spans="1:13" x14ac:dyDescent="0.25">
      <c r="A286" s="80">
        <v>44193.339583333334</v>
      </c>
      <c r="B286" s="110" t="s">
        <v>364</v>
      </c>
      <c r="C286" s="77">
        <v>10725</v>
      </c>
      <c r="D286" s="77">
        <v>97345</v>
      </c>
      <c r="E286" s="77">
        <f t="shared" si="494"/>
        <v>108070</v>
      </c>
      <c r="F286" s="79">
        <f t="shared" ref="F286" si="500">C286-C285</f>
        <v>-1770</v>
      </c>
      <c r="G286" s="79">
        <f>SUMIF(F$6:F286,"&gt;0")</f>
        <v>155910</v>
      </c>
      <c r="H286" s="79">
        <f t="shared" ref="H286" si="501">D286-D285</f>
        <v>0</v>
      </c>
      <c r="I286" s="79">
        <f t="shared" ref="I286" si="502">SUM(F286,H286)</f>
        <v>-1770</v>
      </c>
      <c r="J286" s="84">
        <f t="shared" ref="J286" si="503">I286/4200*80</f>
        <v>-33.714285714285715</v>
      </c>
      <c r="K286" s="79">
        <f t="shared" ref="K286" si="504">IFERROR(G286 - _xlfn.XLOOKUP(A286-30, $A$6:$A$14999,G$6:G$14999,"",-1,2),NA())</f>
        <v>13755</v>
      </c>
    </row>
    <row r="287" spans="1:13" x14ac:dyDescent="0.25">
      <c r="A287" s="80">
        <v>44193.428472222222</v>
      </c>
      <c r="B287" s="110" t="s">
        <v>366</v>
      </c>
      <c r="C287" s="77">
        <v>9525</v>
      </c>
      <c r="D287" s="77">
        <v>81715</v>
      </c>
      <c r="E287" s="77">
        <f t="shared" si="494"/>
        <v>91240</v>
      </c>
      <c r="F287" s="79">
        <f t="shared" ref="F287" si="505">C287-C286</f>
        <v>-1200</v>
      </c>
      <c r="G287" s="79">
        <f>SUMIF(F$6:F287,"&gt;0")</f>
        <v>155910</v>
      </c>
      <c r="H287" s="79">
        <f t="shared" ref="H287" si="506">D287-D286</f>
        <v>-15630</v>
      </c>
      <c r="I287" s="79">
        <f t="shared" ref="I287" si="507">SUM(F287,H287)</f>
        <v>-16830</v>
      </c>
      <c r="J287" s="84">
        <f t="shared" ref="J287" si="508">I287/4200*80</f>
        <v>-320.57142857142856</v>
      </c>
      <c r="K287" s="79">
        <f t="shared" ref="K287" si="509">IFERROR(G287 - _xlfn.XLOOKUP(A287-30, $A$6:$A$14999,G$6:G$14999,"",-1,2),NA())</f>
        <v>13755</v>
      </c>
    </row>
    <row r="288" spans="1:13" x14ac:dyDescent="0.25">
      <c r="A288" s="80">
        <v>44193.46597222222</v>
      </c>
      <c r="C288" s="77">
        <v>9725</v>
      </c>
      <c r="D288" s="77">
        <v>81765</v>
      </c>
      <c r="E288" s="77">
        <f t="shared" si="494"/>
        <v>91490</v>
      </c>
      <c r="F288" s="79">
        <f t="shared" ref="F288" si="510">C288-C287</f>
        <v>200</v>
      </c>
      <c r="G288" s="79">
        <f>SUMIF(F$6:F288,"&gt;0")</f>
        <v>156110</v>
      </c>
      <c r="H288" s="79">
        <f t="shared" ref="H288" si="511">D288-D287</f>
        <v>50</v>
      </c>
      <c r="I288" s="79">
        <f t="shared" ref="I288" si="512">SUM(F288,H288)</f>
        <v>250</v>
      </c>
      <c r="J288" s="84">
        <f t="shared" ref="J288" si="513">I288/4200*80</f>
        <v>4.7619047619047619</v>
      </c>
      <c r="K288" s="79">
        <f t="shared" ref="K288" si="514">IFERROR(G288 - _xlfn.XLOOKUP(A288-30, $A$6:$A$14999,G$6:G$14999,"",-1,2),NA())</f>
        <v>13955</v>
      </c>
    </row>
    <row r="289" spans="1:13" x14ac:dyDescent="0.25">
      <c r="A289" s="80">
        <v>44194.430555555555</v>
      </c>
      <c r="B289" s="110" t="s">
        <v>364</v>
      </c>
      <c r="C289" s="77">
        <v>6815</v>
      </c>
      <c r="D289" s="77">
        <v>81765</v>
      </c>
      <c r="E289" s="77">
        <f t="shared" si="494"/>
        <v>88580</v>
      </c>
      <c r="F289" s="79">
        <f t="shared" ref="F289" si="515">C289-C288</f>
        <v>-2910</v>
      </c>
      <c r="G289" s="79">
        <f>SUMIF(F$6:F289,"&gt;0")</f>
        <v>156110</v>
      </c>
      <c r="H289" s="79">
        <f t="shared" ref="H289" si="516">D289-D288</f>
        <v>0</v>
      </c>
      <c r="I289" s="79">
        <f t="shared" ref="I289" si="517">SUM(F289,H289)</f>
        <v>-2910</v>
      </c>
      <c r="J289" s="84">
        <f t="shared" ref="J289" si="518">I289/4200*80</f>
        <v>-55.428571428571431</v>
      </c>
      <c r="K289" s="79">
        <f t="shared" ref="K289" si="519">IFERROR(G289 - _xlfn.XLOOKUP(A289-30, $A$6:$A$14999,G$6:G$14999,"",-1,2),NA())</f>
        <v>13305</v>
      </c>
    </row>
    <row r="290" spans="1:13" x14ac:dyDescent="0.25">
      <c r="A290" s="80">
        <v>44194.45</v>
      </c>
      <c r="C290" s="77">
        <v>6965</v>
      </c>
      <c r="D290" s="77">
        <v>110940</v>
      </c>
      <c r="E290" s="77">
        <f t="shared" si="494"/>
        <v>117905</v>
      </c>
      <c r="F290" s="79">
        <f t="shared" ref="F290" si="520">C290-C289</f>
        <v>150</v>
      </c>
      <c r="G290" s="79">
        <f>SUMIF(F$6:F290,"&gt;0")</f>
        <v>156260</v>
      </c>
      <c r="H290" s="79">
        <f t="shared" ref="H290" si="521">D290-D289</f>
        <v>29175</v>
      </c>
      <c r="I290" s="79">
        <f t="shared" ref="I290" si="522">SUM(F290,H290)</f>
        <v>29325</v>
      </c>
      <c r="J290" s="84">
        <f t="shared" ref="J290" si="523">I290/4200*80</f>
        <v>558.57142857142856</v>
      </c>
      <c r="K290" s="79">
        <f t="shared" ref="K290" si="524">IFERROR(G290 - _xlfn.XLOOKUP(A290-30, $A$6:$A$14999,G$6:G$14999,"",-1,2),NA())</f>
        <v>13455</v>
      </c>
      <c r="L290" s="77">
        <v>29605</v>
      </c>
      <c r="M290" s="77">
        <v>577</v>
      </c>
    </row>
    <row r="291" spans="1:13" x14ac:dyDescent="0.25">
      <c r="A291" s="80">
        <v>44195.634027777778</v>
      </c>
      <c r="B291" s="110" t="s">
        <v>364</v>
      </c>
      <c r="C291" s="77">
        <v>2705</v>
      </c>
      <c r="D291" s="77">
        <v>110940</v>
      </c>
      <c r="E291" s="77">
        <f t="shared" si="494"/>
        <v>113645</v>
      </c>
      <c r="F291" s="79">
        <f t="shared" ref="F291" si="525">C291-C290</f>
        <v>-4260</v>
      </c>
      <c r="G291" s="79">
        <f>SUMIF(F$6:F291,"&gt;0")</f>
        <v>156260</v>
      </c>
      <c r="H291" s="79">
        <f t="shared" ref="H291" si="526">D291-D290</f>
        <v>0</v>
      </c>
      <c r="I291" s="79">
        <f t="shared" ref="I291" si="527">SUM(F291,H291)</f>
        <v>-4260</v>
      </c>
      <c r="J291" s="84">
        <f t="shared" ref="J291" si="528">I291/4200*80</f>
        <v>-81.142857142857139</v>
      </c>
      <c r="K291" s="79">
        <f t="shared" ref="K291" si="529">IFERROR(G291 - _xlfn.XLOOKUP(A291-30, $A$6:$A$14999,G$6:G$14999,"",-1,2),NA())</f>
        <v>12730</v>
      </c>
    </row>
    <row r="292" spans="1:13" x14ac:dyDescent="0.25">
      <c r="A292" s="80">
        <v>44196.003472222219</v>
      </c>
      <c r="B292" s="110" t="s">
        <v>364</v>
      </c>
      <c r="C292" s="77">
        <v>1505</v>
      </c>
      <c r="D292" s="77">
        <v>110960</v>
      </c>
      <c r="E292" s="77">
        <f>SUM(C292:D292)</f>
        <v>112465</v>
      </c>
      <c r="F292" s="79">
        <f>C292-C290</f>
        <v>-5460</v>
      </c>
      <c r="G292" s="79">
        <f>SUMIF(F$6:F292,"&gt;0")</f>
        <v>156260</v>
      </c>
      <c r="H292" s="79">
        <f>D292-D290</f>
        <v>20</v>
      </c>
      <c r="I292" s="79">
        <f t="shared" ref="I292" si="530">SUM(F292,H292)</f>
        <v>-5440</v>
      </c>
      <c r="J292" s="84">
        <f t="shared" ref="J292" si="531">I292/4200*80</f>
        <v>-103.61904761904762</v>
      </c>
      <c r="K292" s="79">
        <f>IFERROR(G292 - _xlfn.XLOOKUP(A292-30, $A$6:$A$14999,G$6:G$14999,"",-1,2),NA())</f>
        <v>12730</v>
      </c>
    </row>
    <row r="293" spans="1:13" x14ac:dyDescent="0.25">
      <c r="A293" s="80">
        <v>44196.034722222219</v>
      </c>
      <c r="B293" s="110" t="s">
        <v>369</v>
      </c>
      <c r="C293" s="77">
        <v>1505</v>
      </c>
      <c r="D293" s="77">
        <v>88130</v>
      </c>
      <c r="E293" s="77">
        <f>SUM(C293:D293)</f>
        <v>89635</v>
      </c>
      <c r="F293" s="79">
        <f>C293-C291</f>
        <v>-1200</v>
      </c>
      <c r="G293" s="79">
        <f>SUMIF(F$6:F293,"&gt;0")</f>
        <v>156260</v>
      </c>
      <c r="H293" s="79">
        <f>D293-D291</f>
        <v>-22810</v>
      </c>
      <c r="I293" s="79">
        <f t="shared" ref="I293" si="532">SUM(F293,H293)</f>
        <v>-24010</v>
      </c>
      <c r="J293" s="84">
        <f t="shared" ref="J293" si="533">I293/4200*80</f>
        <v>-457.33333333333337</v>
      </c>
      <c r="K293" s="79">
        <f>IFERROR(G293 - _xlfn.XLOOKUP(A293-30, $A$6:$A$14999,G$6:G$14999,"",-1,2),NA())</f>
        <v>12730</v>
      </c>
    </row>
    <row r="294" spans="1:13" x14ac:dyDescent="0.25">
      <c r="A294" s="80">
        <v>44196.243055555555</v>
      </c>
      <c r="C294" s="77">
        <v>1880</v>
      </c>
      <c r="D294" s="77">
        <v>88180</v>
      </c>
      <c r="E294" s="77">
        <f>SUM(C294:D294)</f>
        <v>90060</v>
      </c>
      <c r="F294" s="79">
        <f>C294-C292</f>
        <v>375</v>
      </c>
      <c r="G294" s="79">
        <f>SUMIF(F$6:F294,"&gt;0")</f>
        <v>156635</v>
      </c>
      <c r="H294" s="79">
        <f>D294-D292</f>
        <v>-22780</v>
      </c>
      <c r="I294" s="79">
        <f t="shared" ref="I294" si="534">SUM(F294,H294)</f>
        <v>-22405</v>
      </c>
      <c r="J294" s="84">
        <f t="shared" ref="J294" si="535">I294/4200*80</f>
        <v>-426.76190476190476</v>
      </c>
      <c r="K294" s="79">
        <f>IFERROR(G294 - _xlfn.XLOOKUP(A294-30, $A$6:$A$14999,G$6:G$14999,"",-1,2),NA())</f>
        <v>13105</v>
      </c>
    </row>
    <row r="295" spans="1:13" x14ac:dyDescent="0.25">
      <c r="A295" s="80">
        <v>44196.245833333334</v>
      </c>
      <c r="B295" s="110" t="s">
        <v>370</v>
      </c>
      <c r="C295" s="77">
        <v>1880</v>
      </c>
      <c r="D295" s="77">
        <v>108580</v>
      </c>
      <c r="E295" s="77">
        <f>SUM(C295:D295)</f>
        <v>110460</v>
      </c>
      <c r="F295" s="79">
        <f>C295-C293</f>
        <v>375</v>
      </c>
      <c r="G295" s="79">
        <f>SUMIF(F$6:F295,"&gt;0")</f>
        <v>157010</v>
      </c>
      <c r="H295" s="79">
        <f>D295-D293</f>
        <v>20450</v>
      </c>
      <c r="I295" s="79">
        <f t="shared" ref="I295" si="536">SUM(F295,H295)</f>
        <v>20825</v>
      </c>
      <c r="J295" s="84">
        <f t="shared" ref="J295" si="537">I295/4200*80</f>
        <v>396.66666666666663</v>
      </c>
      <c r="K295" s="79">
        <f>IFERROR(G295 - _xlfn.XLOOKUP(A295-30, $A$6:$A$14999,G$6:G$14999,"",-1,2),NA())</f>
        <v>13480</v>
      </c>
      <c r="L295" s="77">
        <v>20400</v>
      </c>
      <c r="M295" s="77">
        <v>337</v>
      </c>
    </row>
  </sheetData>
  <customSheetViews>
    <customSheetView guid="{08C637BE-E872-40BC-8927-2CE89A71D70E}" hiddenColumns="1" topLeftCell="A3">
      <selection activeCell="B10" sqref="B10"/>
      <pageMargins left="0.7" right="0.7" top="0.75" bottom="0.75" header="0.3" footer="0.3"/>
    </customSheetView>
  </customSheetViews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8E930-D653-42DB-A7D3-E8A137707971}">
  <sheetPr>
    <tabColor rgb="FFFF0DFF"/>
  </sheetPr>
  <dimension ref="A1:L107"/>
  <sheetViews>
    <sheetView tabSelected="1" topLeftCell="A90" workbookViewId="0">
      <selection activeCell="J108" sqref="J108"/>
    </sheetView>
  </sheetViews>
  <sheetFormatPr defaultRowHeight="15" x14ac:dyDescent="0.25"/>
  <cols>
    <col min="1" max="1" width="15.85546875" style="80" customWidth="1"/>
    <col min="2" max="2" width="26.28515625" style="21" customWidth="1"/>
    <col min="3" max="4" width="9.140625" style="77"/>
    <col min="5" max="5" width="9.140625" style="164"/>
    <col min="6" max="7" width="9.140625" style="79"/>
    <col min="8" max="8" width="9.140625" style="79" customWidth="1"/>
    <col min="9" max="9" width="20.7109375" style="79" hidden="1" customWidth="1"/>
    <col min="10" max="10" width="9.140625" style="79"/>
    <col min="11" max="11" width="9.140625" style="77"/>
    <col min="12" max="12" width="9.140625" style="79"/>
    <col min="13" max="16384" width="9.140625" style="77"/>
  </cols>
  <sheetData>
    <row r="1" spans="1:12" s="21" customFormat="1" ht="15" customHeight="1" x14ac:dyDescent="0.25">
      <c r="A1" s="162" t="s">
        <v>201</v>
      </c>
      <c r="B1" s="159" t="s">
        <v>85</v>
      </c>
      <c r="C1" s="159" t="s">
        <v>202</v>
      </c>
      <c r="D1" s="159" t="s">
        <v>203</v>
      </c>
      <c r="E1" s="165" t="s">
        <v>127</v>
      </c>
      <c r="F1" s="160" t="s">
        <v>204</v>
      </c>
      <c r="G1" s="160" t="s">
        <v>205</v>
      </c>
      <c r="H1" s="160" t="s">
        <v>206</v>
      </c>
      <c r="I1" s="340" t="s">
        <v>303</v>
      </c>
      <c r="J1" s="340" t="s">
        <v>302</v>
      </c>
      <c r="K1" s="159" t="s">
        <v>10</v>
      </c>
      <c r="L1" s="161" t="s">
        <v>207</v>
      </c>
    </row>
    <row r="2" spans="1:12" x14ac:dyDescent="0.25">
      <c r="A2" s="80">
        <v>44092.113194444442</v>
      </c>
      <c r="B2" s="21" t="s">
        <v>83</v>
      </c>
      <c r="C2" s="77">
        <v>7</v>
      </c>
      <c r="D2" s="77">
        <v>0</v>
      </c>
      <c r="E2" s="163">
        <f t="shared" ref="E2:E15" si="0">C2+D2*10</f>
        <v>7</v>
      </c>
      <c r="F2" s="79">
        <v>0</v>
      </c>
      <c r="G2" s="79">
        <v>0</v>
      </c>
      <c r="H2" s="79">
        <v>0</v>
      </c>
      <c r="I2" s="79">
        <f>SUMIF(H$2:H2,"&gt;0")</f>
        <v>0</v>
      </c>
      <c r="J2" s="79" t="e">
        <f t="shared" ref="J2:J32" si="1">IFERROR(I2 - _xlfn.XLOOKUP(A2-30, $A$2:$A$14999,I$2:I$14999,"",-1,2),NA())</f>
        <v>#N/A</v>
      </c>
      <c r="K2" s="77">
        <f t="shared" ref="K2:K15" si="2">E2*120</f>
        <v>840</v>
      </c>
      <c r="L2" s="79">
        <v>0</v>
      </c>
    </row>
    <row r="3" spans="1:12" x14ac:dyDescent="0.25">
      <c r="A3" s="80">
        <v>44092.487500000003</v>
      </c>
      <c r="C3" s="77">
        <v>8</v>
      </c>
      <c r="D3" s="77">
        <v>0</v>
      </c>
      <c r="E3" s="163">
        <f t="shared" si="0"/>
        <v>8</v>
      </c>
      <c r="F3" s="79">
        <f t="shared" ref="F3:H4" si="3">C3-C2</f>
        <v>1</v>
      </c>
      <c r="G3" s="79">
        <f t="shared" si="3"/>
        <v>0</v>
      </c>
      <c r="H3" s="79">
        <f t="shared" si="3"/>
        <v>1</v>
      </c>
      <c r="I3" s="79">
        <f>SUMIF(H$2:H3,"&gt;0")</f>
        <v>1</v>
      </c>
      <c r="J3" s="79" t="e">
        <f t="shared" si="1"/>
        <v>#N/A</v>
      </c>
      <c r="K3" s="77">
        <f t="shared" si="2"/>
        <v>960</v>
      </c>
      <c r="L3" s="79">
        <f t="shared" ref="L3:L20" si="4">K3-K2</f>
        <v>120</v>
      </c>
    </row>
    <row r="4" spans="1:12" x14ac:dyDescent="0.25">
      <c r="A4" s="80">
        <v>44093.272916666669</v>
      </c>
      <c r="C4" s="77">
        <v>9</v>
      </c>
      <c r="D4" s="77">
        <v>0</v>
      </c>
      <c r="E4" s="163">
        <f t="shared" si="0"/>
        <v>9</v>
      </c>
      <c r="F4" s="79">
        <f t="shared" si="3"/>
        <v>1</v>
      </c>
      <c r="G4" s="79">
        <f t="shared" si="3"/>
        <v>0</v>
      </c>
      <c r="H4" s="79">
        <f t="shared" si="3"/>
        <v>1</v>
      </c>
      <c r="I4" s="79">
        <f>SUMIF(H$2:H4,"&gt;0")</f>
        <v>2</v>
      </c>
      <c r="J4" s="79" t="e">
        <f t="shared" si="1"/>
        <v>#N/A</v>
      </c>
      <c r="K4" s="77">
        <f t="shared" si="2"/>
        <v>1080</v>
      </c>
      <c r="L4" s="79">
        <f t="shared" si="4"/>
        <v>120</v>
      </c>
    </row>
    <row r="5" spans="1:12" x14ac:dyDescent="0.25">
      <c r="A5" s="80">
        <v>44094.209027777775</v>
      </c>
      <c r="C5" s="77">
        <v>10</v>
      </c>
      <c r="D5" s="77">
        <v>0</v>
      </c>
      <c r="E5" s="163">
        <f t="shared" si="0"/>
        <v>10</v>
      </c>
      <c r="F5" s="79">
        <f t="shared" ref="F5:F22" si="5">C5-C4</f>
        <v>1</v>
      </c>
      <c r="G5" s="79">
        <f t="shared" ref="G5:G22" si="6">D5-D4</f>
        <v>0</v>
      </c>
      <c r="H5" s="79">
        <f t="shared" ref="H5:H22" si="7">E5-E4</f>
        <v>1</v>
      </c>
      <c r="I5" s="79">
        <f>SUMIF(H$2:H5,"&gt;0")</f>
        <v>3</v>
      </c>
      <c r="J5" s="79" t="e">
        <f t="shared" si="1"/>
        <v>#N/A</v>
      </c>
      <c r="K5" s="77">
        <f t="shared" si="2"/>
        <v>1200</v>
      </c>
      <c r="L5" s="79">
        <f t="shared" si="4"/>
        <v>120</v>
      </c>
    </row>
    <row r="6" spans="1:12" x14ac:dyDescent="0.25">
      <c r="A6" s="80">
        <v>44095.466666666667</v>
      </c>
      <c r="B6" s="21" t="s">
        <v>208</v>
      </c>
      <c r="C6" s="77">
        <v>22</v>
      </c>
      <c r="D6" s="77">
        <v>1</v>
      </c>
      <c r="E6" s="164">
        <f t="shared" si="0"/>
        <v>32</v>
      </c>
      <c r="F6" s="79">
        <f t="shared" si="5"/>
        <v>12</v>
      </c>
      <c r="G6" s="79">
        <f t="shared" si="6"/>
        <v>1</v>
      </c>
      <c r="H6" s="79">
        <f t="shared" si="7"/>
        <v>22</v>
      </c>
      <c r="I6" s="79">
        <f>SUMIF(H$2:H6,"&gt;0")</f>
        <v>25</v>
      </c>
      <c r="J6" s="79" t="e">
        <f t="shared" si="1"/>
        <v>#N/A</v>
      </c>
      <c r="K6" s="77">
        <f t="shared" si="2"/>
        <v>3840</v>
      </c>
      <c r="L6" s="79">
        <f t="shared" si="4"/>
        <v>2640</v>
      </c>
    </row>
    <row r="7" spans="1:12" x14ac:dyDescent="0.25">
      <c r="A7" s="80">
        <v>44096.39166666667</v>
      </c>
      <c r="C7" s="77">
        <v>28</v>
      </c>
      <c r="D7" s="77">
        <v>1</v>
      </c>
      <c r="E7" s="164">
        <f t="shared" si="0"/>
        <v>38</v>
      </c>
      <c r="F7" s="79">
        <f t="shared" si="5"/>
        <v>6</v>
      </c>
      <c r="G7" s="79">
        <f t="shared" si="6"/>
        <v>0</v>
      </c>
      <c r="H7" s="79">
        <f t="shared" si="7"/>
        <v>6</v>
      </c>
      <c r="I7" s="79">
        <f>SUMIF(H$2:H7,"&gt;0")</f>
        <v>31</v>
      </c>
      <c r="J7" s="79" t="e">
        <f t="shared" si="1"/>
        <v>#N/A</v>
      </c>
      <c r="K7" s="77">
        <f t="shared" si="2"/>
        <v>4560</v>
      </c>
      <c r="L7" s="79">
        <f t="shared" si="4"/>
        <v>720</v>
      </c>
    </row>
    <row r="8" spans="1:12" x14ac:dyDescent="0.25">
      <c r="A8" s="80">
        <v>44097.388888888891</v>
      </c>
      <c r="C8" s="77">
        <v>31</v>
      </c>
      <c r="D8" s="77">
        <v>1</v>
      </c>
      <c r="E8" s="164">
        <f t="shared" si="0"/>
        <v>41</v>
      </c>
      <c r="F8" s="79">
        <f t="shared" si="5"/>
        <v>3</v>
      </c>
      <c r="G8" s="79">
        <f t="shared" si="6"/>
        <v>0</v>
      </c>
      <c r="H8" s="79">
        <f t="shared" si="7"/>
        <v>3</v>
      </c>
      <c r="I8" s="79">
        <f>SUMIF(H$2:H8,"&gt;0")</f>
        <v>34</v>
      </c>
      <c r="J8" s="79" t="e">
        <f t="shared" si="1"/>
        <v>#N/A</v>
      </c>
      <c r="K8" s="77">
        <f t="shared" si="2"/>
        <v>4920</v>
      </c>
      <c r="L8" s="79">
        <f t="shared" si="4"/>
        <v>360</v>
      </c>
    </row>
    <row r="9" spans="1:12" x14ac:dyDescent="0.25">
      <c r="A9" s="80">
        <v>44098.446527777778</v>
      </c>
      <c r="C9" s="77">
        <v>34</v>
      </c>
      <c r="D9" s="77">
        <v>1</v>
      </c>
      <c r="E9" s="164">
        <f t="shared" si="0"/>
        <v>44</v>
      </c>
      <c r="F9" s="79">
        <f t="shared" si="5"/>
        <v>3</v>
      </c>
      <c r="G9" s="79">
        <f t="shared" si="6"/>
        <v>0</v>
      </c>
      <c r="H9" s="79">
        <f t="shared" si="7"/>
        <v>3</v>
      </c>
      <c r="I9" s="79">
        <f>SUMIF(H$2:H9,"&gt;0")</f>
        <v>37</v>
      </c>
      <c r="J9" s="79" t="e">
        <f t="shared" si="1"/>
        <v>#N/A</v>
      </c>
      <c r="K9" s="77">
        <f t="shared" si="2"/>
        <v>5280</v>
      </c>
      <c r="L9" s="79">
        <f t="shared" si="4"/>
        <v>360</v>
      </c>
    </row>
    <row r="10" spans="1:12" x14ac:dyDescent="0.25">
      <c r="A10" s="80">
        <v>44099.100694444445</v>
      </c>
      <c r="C10" s="77">
        <v>38</v>
      </c>
      <c r="D10" s="77">
        <v>2</v>
      </c>
      <c r="E10" s="164">
        <f t="shared" si="0"/>
        <v>58</v>
      </c>
      <c r="F10" s="79">
        <f t="shared" si="5"/>
        <v>4</v>
      </c>
      <c r="G10" s="79">
        <f t="shared" si="6"/>
        <v>1</v>
      </c>
      <c r="H10" s="79">
        <f t="shared" si="7"/>
        <v>14</v>
      </c>
      <c r="I10" s="79">
        <f>SUMIF(H$2:H10,"&gt;0")</f>
        <v>51</v>
      </c>
      <c r="J10" s="79" t="e">
        <f t="shared" si="1"/>
        <v>#N/A</v>
      </c>
      <c r="K10" s="77">
        <f t="shared" si="2"/>
        <v>6960</v>
      </c>
      <c r="L10" s="79">
        <f t="shared" si="4"/>
        <v>1680</v>
      </c>
    </row>
    <row r="11" spans="1:12" x14ac:dyDescent="0.25">
      <c r="A11" s="80">
        <v>44100.588194444441</v>
      </c>
      <c r="C11" s="77">
        <v>43</v>
      </c>
      <c r="D11" s="77">
        <v>3</v>
      </c>
      <c r="E11" s="164">
        <f t="shared" si="0"/>
        <v>73</v>
      </c>
      <c r="F11" s="79">
        <f t="shared" si="5"/>
        <v>5</v>
      </c>
      <c r="G11" s="79">
        <f t="shared" si="6"/>
        <v>1</v>
      </c>
      <c r="H11" s="79">
        <f t="shared" si="7"/>
        <v>15</v>
      </c>
      <c r="I11" s="79">
        <f>SUMIF(H$2:H11,"&gt;0")</f>
        <v>66</v>
      </c>
      <c r="J11" s="79" t="e">
        <f t="shared" si="1"/>
        <v>#N/A</v>
      </c>
      <c r="K11" s="77">
        <f t="shared" si="2"/>
        <v>8760</v>
      </c>
      <c r="L11" s="79">
        <f t="shared" si="4"/>
        <v>1800</v>
      </c>
    </row>
    <row r="12" spans="1:12" x14ac:dyDescent="0.25">
      <c r="A12" s="80">
        <v>44101.048611111109</v>
      </c>
      <c r="C12" s="77">
        <v>44</v>
      </c>
      <c r="D12" s="77">
        <v>3</v>
      </c>
      <c r="E12" s="164">
        <f t="shared" si="0"/>
        <v>74</v>
      </c>
      <c r="F12" s="79">
        <f t="shared" si="5"/>
        <v>1</v>
      </c>
      <c r="G12" s="79">
        <f t="shared" si="6"/>
        <v>0</v>
      </c>
      <c r="H12" s="79">
        <f t="shared" si="7"/>
        <v>1</v>
      </c>
      <c r="I12" s="79">
        <f>SUMIF(H$2:H12,"&gt;0")</f>
        <v>67</v>
      </c>
      <c r="J12" s="79" t="e">
        <f t="shared" si="1"/>
        <v>#N/A</v>
      </c>
      <c r="K12" s="77">
        <f t="shared" si="2"/>
        <v>8880</v>
      </c>
      <c r="L12" s="79">
        <f t="shared" si="4"/>
        <v>120</v>
      </c>
    </row>
    <row r="13" spans="1:12" x14ac:dyDescent="0.25">
      <c r="A13" s="80">
        <v>44102.477777777778</v>
      </c>
      <c r="C13" s="77">
        <v>48</v>
      </c>
      <c r="D13" s="77">
        <v>3</v>
      </c>
      <c r="E13" s="164">
        <f t="shared" si="0"/>
        <v>78</v>
      </c>
      <c r="F13" s="79">
        <f t="shared" si="5"/>
        <v>4</v>
      </c>
      <c r="G13" s="79">
        <f t="shared" si="6"/>
        <v>0</v>
      </c>
      <c r="H13" s="79">
        <f t="shared" si="7"/>
        <v>4</v>
      </c>
      <c r="I13" s="79">
        <f>SUMIF(H$2:H13,"&gt;0")</f>
        <v>71</v>
      </c>
      <c r="J13" s="79" t="e">
        <f t="shared" si="1"/>
        <v>#N/A</v>
      </c>
      <c r="K13" s="77">
        <f t="shared" si="2"/>
        <v>9360</v>
      </c>
      <c r="L13" s="79">
        <f t="shared" si="4"/>
        <v>480</v>
      </c>
    </row>
    <row r="14" spans="1:12" x14ac:dyDescent="0.25">
      <c r="A14" s="80">
        <v>44103.055555555555</v>
      </c>
      <c r="C14" s="77">
        <v>49</v>
      </c>
      <c r="D14" s="77">
        <v>3</v>
      </c>
      <c r="E14" s="164">
        <f t="shared" si="0"/>
        <v>79</v>
      </c>
      <c r="F14" s="79">
        <f t="shared" si="5"/>
        <v>1</v>
      </c>
      <c r="G14" s="79">
        <f t="shared" si="6"/>
        <v>0</v>
      </c>
      <c r="H14" s="79">
        <f t="shared" si="7"/>
        <v>1</v>
      </c>
      <c r="I14" s="79">
        <f>SUMIF(H$2:H14,"&gt;0")</f>
        <v>72</v>
      </c>
      <c r="J14" s="79" t="e">
        <f t="shared" si="1"/>
        <v>#N/A</v>
      </c>
      <c r="K14" s="77">
        <f t="shared" si="2"/>
        <v>9480</v>
      </c>
      <c r="L14" s="79">
        <f t="shared" si="4"/>
        <v>120</v>
      </c>
    </row>
    <row r="15" spans="1:12" x14ac:dyDescent="0.25">
      <c r="A15" s="80">
        <v>44105.106249999997</v>
      </c>
      <c r="B15" s="21" t="s">
        <v>275</v>
      </c>
      <c r="C15" s="77">
        <v>0</v>
      </c>
      <c r="D15" s="77">
        <v>0</v>
      </c>
      <c r="E15" s="164">
        <f t="shared" si="0"/>
        <v>0</v>
      </c>
      <c r="F15" s="79">
        <f t="shared" si="5"/>
        <v>-49</v>
      </c>
      <c r="G15" s="79">
        <f t="shared" si="6"/>
        <v>-3</v>
      </c>
      <c r="H15" s="79">
        <f t="shared" si="7"/>
        <v>-79</v>
      </c>
      <c r="I15" s="79">
        <f>SUMIF(H$2:H15,"&gt;0")</f>
        <v>72</v>
      </c>
      <c r="J15" s="79" t="e">
        <f t="shared" si="1"/>
        <v>#N/A</v>
      </c>
      <c r="K15" s="77">
        <f t="shared" si="2"/>
        <v>0</v>
      </c>
      <c r="L15" s="79">
        <f t="shared" si="4"/>
        <v>-9480</v>
      </c>
    </row>
    <row r="16" spans="1:12" x14ac:dyDescent="0.25">
      <c r="A16" s="80">
        <v>44105.106249999997</v>
      </c>
      <c r="C16" s="77">
        <v>9</v>
      </c>
      <c r="D16" s="77">
        <v>1</v>
      </c>
      <c r="E16" s="164">
        <f t="shared" ref="E16:E23" si="8">C16+D16*10</f>
        <v>19</v>
      </c>
      <c r="F16" s="79">
        <f t="shared" si="5"/>
        <v>9</v>
      </c>
      <c r="G16" s="79">
        <f t="shared" si="6"/>
        <v>1</v>
      </c>
      <c r="H16" s="79">
        <f t="shared" si="7"/>
        <v>19</v>
      </c>
      <c r="I16" s="79">
        <f>SUMIF(H$2:H16,"&gt;0")</f>
        <v>91</v>
      </c>
      <c r="J16" s="79" t="e">
        <f t="shared" si="1"/>
        <v>#N/A</v>
      </c>
      <c r="K16" s="77">
        <f t="shared" ref="K16:K23" si="9">E16*120</f>
        <v>2280</v>
      </c>
      <c r="L16" s="79">
        <f t="shared" si="4"/>
        <v>2280</v>
      </c>
    </row>
    <row r="17" spans="1:12" x14ac:dyDescent="0.25">
      <c r="A17" s="80">
        <v>44106.066666666666</v>
      </c>
      <c r="B17" s="21" t="s">
        <v>277</v>
      </c>
      <c r="C17" s="77">
        <v>29</v>
      </c>
      <c r="D17" s="77">
        <v>1</v>
      </c>
      <c r="E17" s="164">
        <f t="shared" si="8"/>
        <v>39</v>
      </c>
      <c r="F17" s="79">
        <f t="shared" si="5"/>
        <v>20</v>
      </c>
      <c r="G17" s="79">
        <f t="shared" si="6"/>
        <v>0</v>
      </c>
      <c r="H17" s="79">
        <f t="shared" si="7"/>
        <v>20</v>
      </c>
      <c r="I17" s="79">
        <f>SUMIF(H$2:H17,"&gt;0")</f>
        <v>111</v>
      </c>
      <c r="J17" s="79" t="e">
        <f t="shared" si="1"/>
        <v>#N/A</v>
      </c>
      <c r="K17" s="77">
        <f t="shared" si="9"/>
        <v>4680</v>
      </c>
      <c r="L17" s="79">
        <f t="shared" si="4"/>
        <v>2400</v>
      </c>
    </row>
    <row r="18" spans="1:12" x14ac:dyDescent="0.25">
      <c r="A18" s="80">
        <v>44107.056944444441</v>
      </c>
      <c r="C18" s="77">
        <v>34</v>
      </c>
      <c r="D18" s="77">
        <v>1</v>
      </c>
      <c r="E18" s="164">
        <f t="shared" si="8"/>
        <v>44</v>
      </c>
      <c r="F18" s="79">
        <f t="shared" si="5"/>
        <v>5</v>
      </c>
      <c r="G18" s="79">
        <f t="shared" si="6"/>
        <v>0</v>
      </c>
      <c r="H18" s="79">
        <f t="shared" si="7"/>
        <v>5</v>
      </c>
      <c r="I18" s="79">
        <f>SUMIF(H$2:H18,"&gt;0")</f>
        <v>116</v>
      </c>
      <c r="J18" s="79" t="e">
        <f t="shared" si="1"/>
        <v>#N/A</v>
      </c>
      <c r="K18" s="77">
        <f t="shared" si="9"/>
        <v>5280</v>
      </c>
      <c r="L18" s="79">
        <f t="shared" si="4"/>
        <v>600</v>
      </c>
    </row>
    <row r="19" spans="1:12" x14ac:dyDescent="0.25">
      <c r="A19" s="80">
        <v>44108.432638888888</v>
      </c>
      <c r="C19" s="77">
        <v>37</v>
      </c>
      <c r="D19" s="77">
        <v>1</v>
      </c>
      <c r="E19" s="164">
        <f t="shared" si="8"/>
        <v>47</v>
      </c>
      <c r="F19" s="79">
        <f t="shared" si="5"/>
        <v>3</v>
      </c>
      <c r="G19" s="79">
        <f t="shared" si="6"/>
        <v>0</v>
      </c>
      <c r="H19" s="79">
        <f t="shared" si="7"/>
        <v>3</v>
      </c>
      <c r="I19" s="79">
        <f>SUMIF(H$2:H19,"&gt;0")</f>
        <v>119</v>
      </c>
      <c r="J19" s="79" t="e">
        <f t="shared" si="1"/>
        <v>#N/A</v>
      </c>
      <c r="K19" s="77">
        <f t="shared" si="9"/>
        <v>5640</v>
      </c>
      <c r="L19" s="79">
        <f t="shared" si="4"/>
        <v>360</v>
      </c>
    </row>
    <row r="20" spans="1:12" x14ac:dyDescent="0.25">
      <c r="A20" s="80">
        <v>44109.045138888891</v>
      </c>
      <c r="B20" s="21" t="s">
        <v>278</v>
      </c>
      <c r="C20" s="77">
        <v>1</v>
      </c>
      <c r="D20" s="77">
        <v>0</v>
      </c>
      <c r="E20" s="164">
        <f t="shared" si="8"/>
        <v>1</v>
      </c>
      <c r="F20" s="79">
        <f t="shared" si="5"/>
        <v>-36</v>
      </c>
      <c r="G20" s="79">
        <f t="shared" si="6"/>
        <v>-1</v>
      </c>
      <c r="H20" s="79">
        <f t="shared" si="7"/>
        <v>-46</v>
      </c>
      <c r="I20" s="79">
        <f>SUMIF(H$2:H20,"&gt;0")</f>
        <v>119</v>
      </c>
      <c r="J20" s="79" t="e">
        <f t="shared" si="1"/>
        <v>#N/A</v>
      </c>
      <c r="K20" s="77">
        <f t="shared" si="9"/>
        <v>120</v>
      </c>
      <c r="L20" s="79">
        <f t="shared" si="4"/>
        <v>-5520</v>
      </c>
    </row>
    <row r="21" spans="1:12" x14ac:dyDescent="0.25">
      <c r="A21" s="80">
        <v>44110.083333333336</v>
      </c>
      <c r="C21" s="77">
        <v>2</v>
      </c>
      <c r="D21" s="77">
        <v>0</v>
      </c>
      <c r="E21" s="164">
        <f t="shared" si="8"/>
        <v>2</v>
      </c>
      <c r="F21" s="79">
        <f t="shared" si="5"/>
        <v>1</v>
      </c>
      <c r="G21" s="79">
        <f t="shared" si="6"/>
        <v>0</v>
      </c>
      <c r="H21" s="79">
        <f t="shared" si="7"/>
        <v>1</v>
      </c>
      <c r="I21" s="79">
        <f>SUMIF(H$2:H21,"&gt;0")</f>
        <v>120</v>
      </c>
      <c r="J21" s="79" t="e">
        <f t="shared" si="1"/>
        <v>#N/A</v>
      </c>
      <c r="K21" s="77">
        <f t="shared" si="9"/>
        <v>240</v>
      </c>
      <c r="L21" s="79">
        <f t="shared" ref="L21:L29" si="10">K21-K20</f>
        <v>120</v>
      </c>
    </row>
    <row r="22" spans="1:12" x14ac:dyDescent="0.25">
      <c r="A22" s="80">
        <v>44111.107638888891</v>
      </c>
      <c r="C22" s="77">
        <v>3</v>
      </c>
      <c r="D22" s="77">
        <v>0</v>
      </c>
      <c r="E22" s="164">
        <f t="shared" si="8"/>
        <v>3</v>
      </c>
      <c r="F22" s="79">
        <f t="shared" si="5"/>
        <v>1</v>
      </c>
      <c r="G22" s="79">
        <f t="shared" si="6"/>
        <v>0</v>
      </c>
      <c r="H22" s="79">
        <f t="shared" si="7"/>
        <v>1</v>
      </c>
      <c r="I22" s="79">
        <f>SUMIF(H$2:H22,"&gt;0")</f>
        <v>121</v>
      </c>
      <c r="J22" s="79" t="e">
        <f t="shared" si="1"/>
        <v>#N/A</v>
      </c>
      <c r="K22" s="77">
        <f t="shared" si="9"/>
        <v>360</v>
      </c>
      <c r="L22" s="79">
        <f t="shared" si="10"/>
        <v>120</v>
      </c>
    </row>
    <row r="23" spans="1:12" x14ac:dyDescent="0.25">
      <c r="A23" s="80">
        <v>44112.307638888888</v>
      </c>
      <c r="C23" s="77">
        <v>4</v>
      </c>
      <c r="D23" s="77">
        <v>0</v>
      </c>
      <c r="E23" s="164">
        <f t="shared" si="8"/>
        <v>4</v>
      </c>
      <c r="F23" s="79">
        <f t="shared" ref="F23" si="11">C23-C22</f>
        <v>1</v>
      </c>
      <c r="G23" s="79">
        <f t="shared" ref="G23" si="12">D23-D22</f>
        <v>0</v>
      </c>
      <c r="H23" s="79">
        <f t="shared" ref="H23" si="13">E23-E22</f>
        <v>1</v>
      </c>
      <c r="I23" s="79">
        <f>SUMIF(H$2:H23,"&gt;0")</f>
        <v>122</v>
      </c>
      <c r="J23" s="79" t="e">
        <f t="shared" si="1"/>
        <v>#N/A</v>
      </c>
      <c r="K23" s="77">
        <f t="shared" si="9"/>
        <v>480</v>
      </c>
      <c r="L23" s="79">
        <f t="shared" si="10"/>
        <v>120</v>
      </c>
    </row>
    <row r="24" spans="1:12" x14ac:dyDescent="0.25">
      <c r="A24" s="80">
        <v>44113.241666666669</v>
      </c>
      <c r="C24" s="77">
        <v>5</v>
      </c>
      <c r="D24" s="77">
        <v>0</v>
      </c>
      <c r="E24" s="164">
        <f t="shared" ref="E24:E35" si="14">C24+D24*10</f>
        <v>5</v>
      </c>
      <c r="F24" s="79">
        <f t="shared" ref="F24" si="15">C24-C23</f>
        <v>1</v>
      </c>
      <c r="G24" s="79">
        <f t="shared" ref="G24" si="16">D24-D23</f>
        <v>0</v>
      </c>
      <c r="H24" s="79">
        <f t="shared" ref="H24" si="17">E24-E23</f>
        <v>1</v>
      </c>
      <c r="I24" s="79">
        <f>SUMIF(H$2:H24,"&gt;0")</f>
        <v>123</v>
      </c>
      <c r="J24" s="79" t="e">
        <f t="shared" si="1"/>
        <v>#N/A</v>
      </c>
      <c r="K24" s="77">
        <f t="shared" ref="K24:K29" si="18">E24*120</f>
        <v>600</v>
      </c>
      <c r="L24" s="79">
        <f t="shared" si="10"/>
        <v>120</v>
      </c>
    </row>
    <row r="25" spans="1:12" x14ac:dyDescent="0.25">
      <c r="A25" s="80">
        <v>44114.061805555553</v>
      </c>
      <c r="C25" s="77">
        <v>6</v>
      </c>
      <c r="D25" s="77">
        <v>0</v>
      </c>
      <c r="E25" s="164">
        <f t="shared" si="14"/>
        <v>6</v>
      </c>
      <c r="F25" s="79">
        <f t="shared" ref="F25" si="19">C25-C24</f>
        <v>1</v>
      </c>
      <c r="G25" s="79">
        <f t="shared" ref="G25" si="20">D25-D24</f>
        <v>0</v>
      </c>
      <c r="H25" s="79">
        <f t="shared" ref="H25" si="21">E25-E24</f>
        <v>1</v>
      </c>
      <c r="I25" s="79">
        <f>SUMIF(H$2:H25,"&gt;0")</f>
        <v>124</v>
      </c>
      <c r="J25" s="79" t="e">
        <f t="shared" si="1"/>
        <v>#N/A</v>
      </c>
      <c r="K25" s="77">
        <f t="shared" si="18"/>
        <v>720</v>
      </c>
      <c r="L25" s="79">
        <f t="shared" si="10"/>
        <v>120</v>
      </c>
    </row>
    <row r="26" spans="1:12" x14ac:dyDescent="0.25">
      <c r="A26" s="80">
        <v>44116.091666666667</v>
      </c>
      <c r="C26" s="77">
        <v>8</v>
      </c>
      <c r="D26" s="77">
        <v>0</v>
      </c>
      <c r="E26" s="164">
        <f t="shared" si="14"/>
        <v>8</v>
      </c>
      <c r="F26" s="79">
        <f t="shared" ref="F26" si="22">C26-C25</f>
        <v>2</v>
      </c>
      <c r="G26" s="79">
        <f t="shared" ref="G26" si="23">D26-D25</f>
        <v>0</v>
      </c>
      <c r="H26" s="79">
        <f t="shared" ref="H26" si="24">E26-E25</f>
        <v>2</v>
      </c>
      <c r="I26" s="79">
        <f>SUMIF(H$2:H26,"&gt;0")</f>
        <v>126</v>
      </c>
      <c r="J26" s="79" t="e">
        <f t="shared" si="1"/>
        <v>#N/A</v>
      </c>
      <c r="K26" s="77">
        <f t="shared" si="18"/>
        <v>960</v>
      </c>
      <c r="L26" s="79">
        <f t="shared" si="10"/>
        <v>240</v>
      </c>
    </row>
    <row r="27" spans="1:12" x14ac:dyDescent="0.25">
      <c r="A27" s="80">
        <v>44119.147222222222</v>
      </c>
      <c r="C27" s="77">
        <v>12</v>
      </c>
      <c r="D27" s="77">
        <v>0</v>
      </c>
      <c r="E27" s="164">
        <f t="shared" si="14"/>
        <v>12</v>
      </c>
      <c r="F27" s="79">
        <f t="shared" ref="F27" si="25">C27-C26</f>
        <v>4</v>
      </c>
      <c r="G27" s="79">
        <f t="shared" ref="G27" si="26">D27-D26</f>
        <v>0</v>
      </c>
      <c r="H27" s="79">
        <f t="shared" ref="H27" si="27">E27-E26</f>
        <v>4</v>
      </c>
      <c r="I27" s="79">
        <f>SUMIF(H$2:H27,"&gt;0")</f>
        <v>130</v>
      </c>
      <c r="J27" s="79" t="e">
        <f t="shared" si="1"/>
        <v>#N/A</v>
      </c>
      <c r="K27" s="77">
        <f t="shared" si="18"/>
        <v>1440</v>
      </c>
      <c r="L27" s="79">
        <f t="shared" si="10"/>
        <v>480</v>
      </c>
    </row>
    <row r="28" spans="1:12" x14ac:dyDescent="0.25">
      <c r="A28" s="80">
        <v>44120.176388888889</v>
      </c>
      <c r="C28" s="77">
        <v>0</v>
      </c>
      <c r="D28" s="77">
        <v>0</v>
      </c>
      <c r="E28" s="164">
        <f t="shared" si="14"/>
        <v>0</v>
      </c>
      <c r="F28" s="79">
        <f t="shared" ref="F28" si="28">C28-C27</f>
        <v>-12</v>
      </c>
      <c r="G28" s="79">
        <f t="shared" ref="G28" si="29">D28-D27</f>
        <v>0</v>
      </c>
      <c r="H28" s="79">
        <f t="shared" ref="H28" si="30">E28-E27</f>
        <v>-12</v>
      </c>
      <c r="I28" s="79">
        <f>SUMIF(H$2:H28,"&gt;0")</f>
        <v>130</v>
      </c>
      <c r="J28" s="79" t="e">
        <f t="shared" si="1"/>
        <v>#N/A</v>
      </c>
      <c r="K28" s="77">
        <f t="shared" si="18"/>
        <v>0</v>
      </c>
      <c r="L28" s="79">
        <f t="shared" si="10"/>
        <v>-1440</v>
      </c>
    </row>
    <row r="29" spans="1:12" x14ac:dyDescent="0.25">
      <c r="A29" s="80">
        <v>44120.205555555556</v>
      </c>
      <c r="C29" s="77">
        <v>1</v>
      </c>
      <c r="D29" s="77">
        <v>0</v>
      </c>
      <c r="E29" s="164">
        <f t="shared" si="14"/>
        <v>1</v>
      </c>
      <c r="F29" s="79">
        <f t="shared" ref="F29" si="31">C29-C28</f>
        <v>1</v>
      </c>
      <c r="G29" s="79">
        <f t="shared" ref="G29" si="32">D29-D28</f>
        <v>0</v>
      </c>
      <c r="H29" s="79">
        <f t="shared" ref="H29" si="33">E29-E28</f>
        <v>1</v>
      </c>
      <c r="I29" s="79">
        <f>SUMIF(H$2:H29,"&gt;0")</f>
        <v>131</v>
      </c>
      <c r="J29" s="79" t="e">
        <f t="shared" si="1"/>
        <v>#N/A</v>
      </c>
      <c r="K29" s="77">
        <f t="shared" si="18"/>
        <v>120</v>
      </c>
      <c r="L29" s="79">
        <f t="shared" si="10"/>
        <v>120</v>
      </c>
    </row>
    <row r="30" spans="1:12" x14ac:dyDescent="0.25">
      <c r="A30" s="80">
        <v>44121.52847222222</v>
      </c>
      <c r="C30" s="77">
        <v>1</v>
      </c>
      <c r="D30" s="77">
        <v>0</v>
      </c>
      <c r="E30" s="164">
        <f t="shared" si="14"/>
        <v>1</v>
      </c>
      <c r="F30" s="79">
        <f t="shared" ref="F30" si="34">C30-C29</f>
        <v>0</v>
      </c>
      <c r="G30" s="79">
        <f t="shared" ref="G30" si="35">D30-D29</f>
        <v>0</v>
      </c>
      <c r="H30" s="79">
        <f t="shared" ref="H30" si="36">E30-E29</f>
        <v>0</v>
      </c>
      <c r="I30" s="79">
        <f>SUMIF(H$2:H30,"&gt;0")</f>
        <v>131</v>
      </c>
      <c r="J30" s="79" t="e">
        <f t="shared" si="1"/>
        <v>#N/A</v>
      </c>
      <c r="K30" s="77">
        <f t="shared" ref="K30:K35" si="37">E30*120</f>
        <v>120</v>
      </c>
      <c r="L30" s="79">
        <f t="shared" ref="L30:L35" si="38">K30-K29</f>
        <v>0</v>
      </c>
    </row>
    <row r="31" spans="1:12" x14ac:dyDescent="0.25">
      <c r="A31" s="80">
        <v>44121.974305555559</v>
      </c>
      <c r="C31" s="77">
        <v>2</v>
      </c>
      <c r="D31" s="77">
        <v>0</v>
      </c>
      <c r="E31" s="164">
        <f t="shared" si="14"/>
        <v>2</v>
      </c>
      <c r="F31" s="79">
        <f t="shared" ref="F31" si="39">C31-C30</f>
        <v>1</v>
      </c>
      <c r="G31" s="79">
        <f t="shared" ref="G31" si="40">D31-D30</f>
        <v>0</v>
      </c>
      <c r="H31" s="79">
        <f t="shared" ref="H31" si="41">E31-E30</f>
        <v>1</v>
      </c>
      <c r="I31" s="79">
        <f>SUMIF(H$2:H31,"&gt;0")</f>
        <v>132</v>
      </c>
      <c r="J31" s="79" t="e">
        <f t="shared" si="1"/>
        <v>#N/A</v>
      </c>
      <c r="K31" s="77">
        <f t="shared" si="37"/>
        <v>240</v>
      </c>
      <c r="L31" s="79">
        <f t="shared" si="38"/>
        <v>120</v>
      </c>
    </row>
    <row r="32" spans="1:12" x14ac:dyDescent="0.25">
      <c r="A32" s="80">
        <v>44122.168055555558</v>
      </c>
      <c r="C32" s="77">
        <v>3</v>
      </c>
      <c r="D32" s="77">
        <v>0</v>
      </c>
      <c r="E32" s="164">
        <f t="shared" si="14"/>
        <v>3</v>
      </c>
      <c r="F32" s="79">
        <f t="shared" ref="F32" si="42">C32-C31</f>
        <v>1</v>
      </c>
      <c r="G32" s="79">
        <f t="shared" ref="G32" si="43">D32-D31</f>
        <v>0</v>
      </c>
      <c r="H32" s="79">
        <f t="shared" ref="H32" si="44">E32-E31</f>
        <v>1</v>
      </c>
      <c r="I32" s="79">
        <f>SUMIF(H$2:H32,"&gt;0")</f>
        <v>133</v>
      </c>
      <c r="J32" s="79">
        <f t="shared" si="1"/>
        <v>133</v>
      </c>
      <c r="K32" s="77">
        <f t="shared" si="37"/>
        <v>360</v>
      </c>
      <c r="L32" s="79">
        <f t="shared" si="38"/>
        <v>120</v>
      </c>
    </row>
    <row r="33" spans="1:12" x14ac:dyDescent="0.25">
      <c r="A33" s="80">
        <v>44123.045138888891</v>
      </c>
      <c r="C33" s="77">
        <v>3</v>
      </c>
      <c r="D33" s="77">
        <v>0</v>
      </c>
      <c r="E33" s="164">
        <f t="shared" si="14"/>
        <v>3</v>
      </c>
      <c r="F33" s="79">
        <f t="shared" ref="F33" si="45">C33-C32</f>
        <v>0</v>
      </c>
      <c r="G33" s="79">
        <f t="shared" ref="G33" si="46">D33-D32</f>
        <v>0</v>
      </c>
      <c r="H33" s="79">
        <f t="shared" ref="H33" si="47">E33-E32</f>
        <v>0</v>
      </c>
      <c r="I33" s="79">
        <f>SUMIF(H$2:H33,"&gt;0")</f>
        <v>133</v>
      </c>
      <c r="J33" s="79">
        <f t="shared" ref="J33:J38" si="48">IFERROR(I33 - _xlfn.XLOOKUP(A33-30, $A$2:$A$14999,I$2:I$14999,"",-1,2),NA())</f>
        <v>132</v>
      </c>
      <c r="K33" s="77">
        <f t="shared" si="37"/>
        <v>360</v>
      </c>
      <c r="L33" s="79">
        <f t="shared" si="38"/>
        <v>0</v>
      </c>
    </row>
    <row r="34" spans="1:12" x14ac:dyDescent="0.25">
      <c r="A34" s="80">
        <v>44123.165277777778</v>
      </c>
      <c r="C34" s="77">
        <v>13</v>
      </c>
      <c r="D34" s="77">
        <v>0</v>
      </c>
      <c r="E34" s="164">
        <f t="shared" si="14"/>
        <v>13</v>
      </c>
      <c r="F34" s="79">
        <f t="shared" ref="F34" si="49">C34-C33</f>
        <v>10</v>
      </c>
      <c r="G34" s="79">
        <f t="shared" ref="G34" si="50">D34-D33</f>
        <v>0</v>
      </c>
      <c r="H34" s="79">
        <f t="shared" ref="H34" si="51">E34-E33</f>
        <v>10</v>
      </c>
      <c r="I34" s="79">
        <f>SUMIF(H$2:H34,"&gt;0")</f>
        <v>143</v>
      </c>
      <c r="J34" s="79">
        <f t="shared" si="48"/>
        <v>142</v>
      </c>
      <c r="K34" s="77">
        <f t="shared" si="37"/>
        <v>1560</v>
      </c>
      <c r="L34" s="79">
        <f t="shared" si="38"/>
        <v>1200</v>
      </c>
    </row>
    <row r="35" spans="1:12" x14ac:dyDescent="0.25">
      <c r="A35" s="80">
        <v>44124.158333333333</v>
      </c>
      <c r="C35" s="77">
        <v>13</v>
      </c>
      <c r="D35" s="77">
        <v>0</v>
      </c>
      <c r="E35" s="164">
        <f t="shared" si="14"/>
        <v>13</v>
      </c>
      <c r="F35" s="79">
        <f t="shared" ref="F35" si="52">C35-C34</f>
        <v>0</v>
      </c>
      <c r="G35" s="79">
        <f t="shared" ref="G35" si="53">D35-D34</f>
        <v>0</v>
      </c>
      <c r="H35" s="79">
        <f t="shared" ref="H35" si="54">E35-E34</f>
        <v>0</v>
      </c>
      <c r="I35" s="79">
        <f>SUMIF(H$2:H35,"&gt;0")</f>
        <v>143</v>
      </c>
      <c r="J35" s="79">
        <f t="shared" si="48"/>
        <v>141</v>
      </c>
      <c r="K35" s="77">
        <f t="shared" si="37"/>
        <v>1560</v>
      </c>
      <c r="L35" s="79">
        <f t="shared" si="38"/>
        <v>0</v>
      </c>
    </row>
    <row r="36" spans="1:12" x14ac:dyDescent="0.25">
      <c r="A36" s="80">
        <v>44125.623611111114</v>
      </c>
      <c r="C36" s="77">
        <v>13</v>
      </c>
      <c r="D36" s="77">
        <v>0</v>
      </c>
      <c r="E36" s="164">
        <f t="shared" ref="E36:E38" si="55">C36+D36*10</f>
        <v>13</v>
      </c>
      <c r="F36" s="79">
        <f t="shared" ref="F36" si="56">C36-C35</f>
        <v>0</v>
      </c>
      <c r="G36" s="79">
        <f t="shared" ref="G36" si="57">D36-D35</f>
        <v>0</v>
      </c>
      <c r="H36" s="79">
        <f t="shared" ref="H36" si="58">E36-E35</f>
        <v>0</v>
      </c>
      <c r="I36" s="79">
        <f>SUMIF(H$2:H36,"&gt;0")</f>
        <v>143</v>
      </c>
      <c r="J36" s="79">
        <f t="shared" si="48"/>
        <v>118</v>
      </c>
      <c r="K36" s="77">
        <f t="shared" ref="K36:K37" si="59">E36*120</f>
        <v>1560</v>
      </c>
      <c r="L36" s="79">
        <f t="shared" ref="L36:L37" si="60">K36-K35</f>
        <v>0</v>
      </c>
    </row>
    <row r="37" spans="1:12" x14ac:dyDescent="0.25">
      <c r="A37" s="80">
        <v>44126.085416666669</v>
      </c>
      <c r="C37" s="77">
        <v>13</v>
      </c>
      <c r="D37" s="77">
        <v>1</v>
      </c>
      <c r="E37" s="164">
        <f t="shared" si="55"/>
        <v>23</v>
      </c>
      <c r="F37" s="79">
        <f t="shared" ref="F37" si="61">C37-C36</f>
        <v>0</v>
      </c>
      <c r="G37" s="79">
        <f t="shared" ref="G37" si="62">D37-D36</f>
        <v>1</v>
      </c>
      <c r="H37" s="79">
        <f t="shared" ref="H37" si="63">E37-E36</f>
        <v>10</v>
      </c>
      <c r="I37" s="79">
        <f>SUMIF(H$2:H37,"&gt;0")</f>
        <v>153</v>
      </c>
      <c r="J37" s="79">
        <f t="shared" si="48"/>
        <v>128</v>
      </c>
      <c r="K37" s="77">
        <f t="shared" si="59"/>
        <v>2760</v>
      </c>
      <c r="L37" s="79">
        <f t="shared" si="60"/>
        <v>1200</v>
      </c>
    </row>
    <row r="38" spans="1:12" x14ac:dyDescent="0.25">
      <c r="A38" s="80">
        <v>44127.375694444447</v>
      </c>
      <c r="C38" s="77">
        <v>13</v>
      </c>
      <c r="D38" s="77">
        <v>1</v>
      </c>
      <c r="E38" s="164">
        <f t="shared" si="55"/>
        <v>23</v>
      </c>
      <c r="F38" s="79">
        <f t="shared" ref="F38" si="64">C38-C37</f>
        <v>0</v>
      </c>
      <c r="G38" s="79">
        <f t="shared" ref="G38" si="65">D38-D37</f>
        <v>0</v>
      </c>
      <c r="H38" s="79">
        <f t="shared" ref="H38" si="66">E38-E37</f>
        <v>0</v>
      </c>
      <c r="I38" s="79">
        <f>SUMIF(H$2:H38,"&gt;0")</f>
        <v>153</v>
      </c>
      <c r="J38" s="79">
        <f t="shared" si="48"/>
        <v>122</v>
      </c>
      <c r="K38" s="77">
        <f t="shared" ref="K38" si="67">E38*120</f>
        <v>2760</v>
      </c>
      <c r="L38" s="79">
        <f t="shared" ref="L38" si="68">K38-K37</f>
        <v>0</v>
      </c>
    </row>
    <row r="39" spans="1:12" x14ac:dyDescent="0.25">
      <c r="A39" s="80">
        <v>44128.201388888891</v>
      </c>
      <c r="C39" s="77">
        <v>14</v>
      </c>
      <c r="D39" s="77">
        <v>1</v>
      </c>
      <c r="E39" s="164">
        <f t="shared" ref="E39" si="69">C39+D39*10</f>
        <v>24</v>
      </c>
      <c r="F39" s="79">
        <f t="shared" ref="F39" si="70">C39-C38</f>
        <v>1</v>
      </c>
      <c r="G39" s="79">
        <f t="shared" ref="G39" si="71">D39-D38</f>
        <v>0</v>
      </c>
      <c r="H39" s="79">
        <f t="shared" ref="H39" si="72">E39-E38</f>
        <v>1</v>
      </c>
      <c r="I39" s="79">
        <f>SUMIF(H$2:H39,"&gt;0")</f>
        <v>154</v>
      </c>
      <c r="J39" s="79">
        <f t="shared" ref="J39" si="73">IFERROR(I39 - _xlfn.XLOOKUP(A39-30, $A$2:$A$14999,I$2:I$14999,"",-1,2),NA())</f>
        <v>120</v>
      </c>
      <c r="K39" s="77">
        <f t="shared" ref="K39" si="74">E39*120</f>
        <v>2880</v>
      </c>
      <c r="L39" s="79">
        <f t="shared" ref="L39" si="75">K39-K38</f>
        <v>120</v>
      </c>
    </row>
    <row r="40" spans="1:12" x14ac:dyDescent="0.25">
      <c r="A40" s="80">
        <v>44130.044444444444</v>
      </c>
      <c r="C40" s="77">
        <v>14</v>
      </c>
      <c r="D40" s="77">
        <v>1</v>
      </c>
      <c r="E40" s="164">
        <f t="shared" ref="E40:E44" si="76">C40+D40*10</f>
        <v>24</v>
      </c>
      <c r="F40" s="79">
        <f t="shared" ref="F40" si="77">C40-C39</f>
        <v>0</v>
      </c>
      <c r="G40" s="79">
        <f t="shared" ref="G40" si="78">D40-D39</f>
        <v>0</v>
      </c>
      <c r="H40" s="79">
        <f t="shared" ref="H40" si="79">E40-E39</f>
        <v>0</v>
      </c>
      <c r="I40" s="79">
        <f>SUMIF(H$2:H40,"&gt;0")</f>
        <v>154</v>
      </c>
      <c r="J40" s="79">
        <f t="shared" ref="J40" si="80">IFERROR(I40 - _xlfn.XLOOKUP(A40-30, $A$2:$A$14999,I$2:I$14999,"",-1,2),NA())</f>
        <v>103</v>
      </c>
      <c r="K40" s="77">
        <f t="shared" ref="K40:K41" si="81">E40*120</f>
        <v>2880</v>
      </c>
      <c r="L40" s="79">
        <f t="shared" ref="L40:L41" si="82">K40-K39</f>
        <v>0</v>
      </c>
    </row>
    <row r="41" spans="1:12" x14ac:dyDescent="0.25">
      <c r="A41" s="80">
        <v>44131.328472222223</v>
      </c>
      <c r="B41" s="21" t="s">
        <v>141</v>
      </c>
      <c r="C41" s="77">
        <v>16</v>
      </c>
      <c r="D41" s="77">
        <v>3</v>
      </c>
      <c r="E41" s="164">
        <f t="shared" si="76"/>
        <v>46</v>
      </c>
      <c r="F41" s="79">
        <f t="shared" ref="F41" si="83">C41-C40</f>
        <v>2</v>
      </c>
      <c r="G41" s="79">
        <f t="shared" ref="G41" si="84">D41-D40</f>
        <v>2</v>
      </c>
      <c r="H41" s="79">
        <f t="shared" ref="H41" si="85">E41-E40</f>
        <v>22</v>
      </c>
      <c r="I41" s="79">
        <f>SUMIF(H$2:H41,"&gt;0")</f>
        <v>176</v>
      </c>
      <c r="J41" s="79">
        <f t="shared" ref="J41" si="86">IFERROR(I41 - _xlfn.XLOOKUP(A41-30, $A$2:$A$14999,I$2:I$14999,"",-1,2),NA())</f>
        <v>109</v>
      </c>
      <c r="K41" s="77">
        <f t="shared" si="81"/>
        <v>5520</v>
      </c>
      <c r="L41" s="79">
        <f t="shared" si="82"/>
        <v>2640</v>
      </c>
    </row>
    <row r="42" spans="1:12" x14ac:dyDescent="0.25">
      <c r="A42" s="80">
        <v>44132.470833333333</v>
      </c>
      <c r="C42" s="77">
        <v>19</v>
      </c>
      <c r="D42" s="77">
        <v>3</v>
      </c>
      <c r="E42" s="164">
        <f t="shared" si="76"/>
        <v>49</v>
      </c>
      <c r="F42" s="79">
        <f t="shared" ref="F42" si="87">C42-C41</f>
        <v>3</v>
      </c>
      <c r="G42" s="79">
        <f t="shared" ref="G42" si="88">D42-D41</f>
        <v>0</v>
      </c>
      <c r="H42" s="79">
        <f t="shared" ref="H42" si="89">E42-E41</f>
        <v>3</v>
      </c>
      <c r="I42" s="79">
        <f>SUMIF(H$2:H42,"&gt;0")</f>
        <v>179</v>
      </c>
      <c r="J42" s="79">
        <f t="shared" ref="J42" si="90">IFERROR(I42 - _xlfn.XLOOKUP(A42-30, $A$2:$A$14999,I$2:I$14999,"",-1,2),NA())</f>
        <v>112</v>
      </c>
      <c r="K42" s="77">
        <f t="shared" ref="K42:K44" si="91">E42*120</f>
        <v>5880</v>
      </c>
      <c r="L42" s="79">
        <f t="shared" ref="L42:L44" si="92">K42-K41</f>
        <v>360</v>
      </c>
    </row>
    <row r="43" spans="1:12" x14ac:dyDescent="0.25">
      <c r="A43" s="80">
        <v>44134.043055555558</v>
      </c>
      <c r="C43" s="77">
        <v>24</v>
      </c>
      <c r="D43" s="77">
        <v>4</v>
      </c>
      <c r="E43" s="164">
        <f t="shared" si="76"/>
        <v>64</v>
      </c>
      <c r="F43" s="79">
        <f t="shared" ref="F43" si="93">C43-C42</f>
        <v>5</v>
      </c>
      <c r="G43" s="79">
        <f t="shared" ref="G43" si="94">D43-D42</f>
        <v>1</v>
      </c>
      <c r="H43" s="79">
        <f t="shared" ref="H43" si="95">E43-E42</f>
        <v>15</v>
      </c>
      <c r="I43" s="79">
        <f>SUMIF(H$2:H43,"&gt;0")</f>
        <v>194</v>
      </c>
      <c r="J43" s="79">
        <f t="shared" ref="J43" si="96">IFERROR(I43 - _xlfn.XLOOKUP(A43-30, $A$2:$A$14999,I$2:I$14999,"",-1,2),NA())</f>
        <v>122</v>
      </c>
      <c r="K43" s="77">
        <f t="shared" si="91"/>
        <v>7680</v>
      </c>
      <c r="L43" s="79">
        <f t="shared" si="92"/>
        <v>1800</v>
      </c>
    </row>
    <row r="44" spans="1:12" x14ac:dyDescent="0.25">
      <c r="A44" s="80">
        <v>44134.056250000001</v>
      </c>
      <c r="B44" s="21" t="s">
        <v>314</v>
      </c>
      <c r="C44" s="77">
        <v>0</v>
      </c>
      <c r="D44" s="77">
        <v>0</v>
      </c>
      <c r="E44" s="164">
        <f t="shared" si="76"/>
        <v>0</v>
      </c>
      <c r="F44" s="79">
        <f t="shared" ref="F44" si="97">C44-C43</f>
        <v>-24</v>
      </c>
      <c r="G44" s="79">
        <f t="shared" ref="G44" si="98">D44-D43</f>
        <v>-4</v>
      </c>
      <c r="H44" s="79">
        <f t="shared" ref="H44" si="99">E44-E43</f>
        <v>-64</v>
      </c>
      <c r="I44" s="79">
        <f>SUMIF(H$2:H44,"&gt;0")</f>
        <v>194</v>
      </c>
      <c r="J44" s="79">
        <f t="shared" ref="J44" si="100">IFERROR(I44 - _xlfn.XLOOKUP(A44-30, $A$2:$A$14999,I$2:I$14999,"",-1,2),NA())</f>
        <v>122</v>
      </c>
      <c r="K44" s="77">
        <f t="shared" si="91"/>
        <v>0</v>
      </c>
      <c r="L44" s="79">
        <f t="shared" si="92"/>
        <v>-7680</v>
      </c>
    </row>
    <row r="45" spans="1:12" x14ac:dyDescent="0.25">
      <c r="A45" s="80">
        <v>44135.375</v>
      </c>
      <c r="C45" s="77">
        <v>0</v>
      </c>
      <c r="D45" s="77">
        <v>0</v>
      </c>
      <c r="E45" s="164">
        <f t="shared" ref="E45" si="101">C45+D45*10</f>
        <v>0</v>
      </c>
      <c r="F45" s="79">
        <f t="shared" ref="F45" si="102">C45-C44</f>
        <v>0</v>
      </c>
      <c r="G45" s="79">
        <f t="shared" ref="G45" si="103">D45-D44</f>
        <v>0</v>
      </c>
      <c r="H45" s="79">
        <f t="shared" ref="H45" si="104">E45-E44</f>
        <v>0</v>
      </c>
      <c r="I45" s="79">
        <f>SUMIF(H$2:H45,"&gt;0")</f>
        <v>194</v>
      </c>
      <c r="J45" s="79">
        <f t="shared" ref="J45" si="105">IFERROR(I45 - _xlfn.XLOOKUP(A45-30, $A$2:$A$14999,I$2:I$14999,"",-1,2),NA())</f>
        <v>103</v>
      </c>
      <c r="K45" s="77">
        <f t="shared" ref="K45" si="106">E45*120</f>
        <v>0</v>
      </c>
      <c r="L45" s="79">
        <f t="shared" ref="L45" si="107">K45-K44</f>
        <v>0</v>
      </c>
    </row>
    <row r="46" spans="1:12" x14ac:dyDescent="0.25">
      <c r="A46" s="80">
        <v>44136.131944444445</v>
      </c>
      <c r="C46" s="77">
        <v>0</v>
      </c>
      <c r="D46" s="77">
        <v>0</v>
      </c>
      <c r="E46" s="164">
        <f t="shared" ref="E46" si="108">C46+D46*10</f>
        <v>0</v>
      </c>
      <c r="F46" s="79">
        <f t="shared" ref="F46" si="109">C46-C45</f>
        <v>0</v>
      </c>
      <c r="G46" s="79">
        <f t="shared" ref="G46" si="110">D46-D45</f>
        <v>0</v>
      </c>
      <c r="H46" s="79">
        <f t="shared" ref="H46" si="111">E46-E45</f>
        <v>0</v>
      </c>
      <c r="I46" s="79">
        <f>SUMIF(H$2:H46,"&gt;0")</f>
        <v>194</v>
      </c>
      <c r="J46" s="79">
        <f t="shared" ref="J46" si="112">IFERROR(I46 - _xlfn.XLOOKUP(A46-30, $A$2:$A$14999,I$2:I$14999,"",-1,2),NA())</f>
        <v>83</v>
      </c>
      <c r="K46" s="77">
        <f t="shared" ref="K46" si="113">E46*120</f>
        <v>0</v>
      </c>
      <c r="L46" s="79">
        <f t="shared" ref="L46" si="114">K46-K45</f>
        <v>0</v>
      </c>
    </row>
    <row r="47" spans="1:12" x14ac:dyDescent="0.25">
      <c r="A47" s="80">
        <v>44137.363888888889</v>
      </c>
      <c r="C47" s="77">
        <v>0</v>
      </c>
      <c r="D47" s="77">
        <v>0</v>
      </c>
      <c r="E47" s="164">
        <f t="shared" ref="E47:E48" si="115">C47+D47*10</f>
        <v>0</v>
      </c>
      <c r="F47" s="79">
        <f t="shared" ref="F47" si="116">C47-C46</f>
        <v>0</v>
      </c>
      <c r="G47" s="79">
        <f t="shared" ref="G47" si="117">D47-D46</f>
        <v>0</v>
      </c>
      <c r="H47" s="79">
        <f t="shared" ref="H47" si="118">E47-E46</f>
        <v>0</v>
      </c>
      <c r="I47" s="79">
        <f>SUMIF(H$2:H47,"&gt;0")</f>
        <v>194</v>
      </c>
      <c r="J47" s="79">
        <f t="shared" ref="J47" si="119">IFERROR(I47 - _xlfn.XLOOKUP(A47-30, $A$2:$A$14999,I$2:I$14999,"",-1,2),NA())</f>
        <v>78</v>
      </c>
      <c r="K47" s="77">
        <f t="shared" ref="K47" si="120">E47*120</f>
        <v>0</v>
      </c>
      <c r="L47" s="79">
        <f t="shared" ref="L47" si="121">K47-K46</f>
        <v>0</v>
      </c>
    </row>
    <row r="48" spans="1:12" x14ac:dyDescent="0.25">
      <c r="A48" s="80">
        <v>44138.12222222222</v>
      </c>
      <c r="C48" s="77">
        <v>1</v>
      </c>
      <c r="D48" s="77">
        <v>0</v>
      </c>
      <c r="E48" s="164">
        <f t="shared" si="115"/>
        <v>1</v>
      </c>
      <c r="F48" s="79">
        <f t="shared" ref="F48" si="122">C48-C47</f>
        <v>1</v>
      </c>
      <c r="G48" s="79">
        <f t="shared" ref="G48" si="123">D48-D47</f>
        <v>0</v>
      </c>
      <c r="H48" s="79">
        <f t="shared" ref="H48" si="124">E48-E47</f>
        <v>1</v>
      </c>
      <c r="I48" s="79">
        <f>SUMIF(H$2:H48,"&gt;0")</f>
        <v>195</v>
      </c>
      <c r="J48" s="79">
        <f t="shared" ref="J48" si="125">IFERROR(I48 - _xlfn.XLOOKUP(A48-30, $A$2:$A$14999,I$2:I$14999,"",-1,2),NA())</f>
        <v>79</v>
      </c>
      <c r="K48" s="77">
        <f t="shared" ref="K48" si="126">E48*120</f>
        <v>120</v>
      </c>
      <c r="L48" s="79">
        <f t="shared" ref="L48" si="127">K48-K47</f>
        <v>120</v>
      </c>
    </row>
    <row r="49" spans="1:12" x14ac:dyDescent="0.25">
      <c r="A49" s="80">
        <v>44139.001388888886</v>
      </c>
      <c r="C49" s="77">
        <v>1</v>
      </c>
      <c r="D49" s="77">
        <v>0</v>
      </c>
      <c r="E49" s="164">
        <f t="shared" ref="E49" si="128">C49+D49*10</f>
        <v>1</v>
      </c>
      <c r="F49" s="79">
        <f t="shared" ref="F49" si="129">C49-C48</f>
        <v>0</v>
      </c>
      <c r="G49" s="79">
        <f t="shared" ref="G49" si="130">D49-D48</f>
        <v>0</v>
      </c>
      <c r="H49" s="79">
        <f t="shared" ref="H49" si="131">E49-E48</f>
        <v>0</v>
      </c>
      <c r="I49" s="79">
        <f>SUMIF(H$2:H49,"&gt;0")</f>
        <v>195</v>
      </c>
      <c r="J49" s="79">
        <f t="shared" ref="J49" si="132">IFERROR(I49 - _xlfn.XLOOKUP(A49-30, $A$2:$A$14999,I$2:I$14999,"",-1,2),NA())</f>
        <v>76</v>
      </c>
      <c r="K49" s="77">
        <f t="shared" ref="K49" si="133">E49*120</f>
        <v>120</v>
      </c>
      <c r="L49" s="79">
        <f t="shared" ref="L49" si="134">K49-K48</f>
        <v>0</v>
      </c>
    </row>
    <row r="50" spans="1:12" x14ac:dyDescent="0.25">
      <c r="A50" s="80">
        <v>44140.142361111109</v>
      </c>
      <c r="C50" s="77">
        <v>1</v>
      </c>
      <c r="D50" s="77">
        <v>0</v>
      </c>
      <c r="E50" s="164">
        <f t="shared" ref="E50" si="135">C50+D50*10</f>
        <v>1</v>
      </c>
      <c r="F50" s="79">
        <f t="shared" ref="F50" si="136">C50-C49</f>
        <v>0</v>
      </c>
      <c r="G50" s="79">
        <f t="shared" ref="G50" si="137">D50-D49</f>
        <v>0</v>
      </c>
      <c r="H50" s="79">
        <f t="shared" ref="H50" si="138">E50-E49</f>
        <v>0</v>
      </c>
      <c r="I50" s="79">
        <f>SUMIF(H$2:H50,"&gt;0")</f>
        <v>195</v>
      </c>
      <c r="J50" s="79">
        <f t="shared" ref="J50" si="139">IFERROR(I50 - _xlfn.XLOOKUP(A50-30, $A$2:$A$14999,I$2:I$14999,"",-1,2),NA())</f>
        <v>75</v>
      </c>
      <c r="K50" s="77">
        <f t="shared" ref="K50" si="140">E50*120</f>
        <v>120</v>
      </c>
      <c r="L50" s="79">
        <f t="shared" ref="L50" si="141">K50-K49</f>
        <v>0</v>
      </c>
    </row>
    <row r="51" spans="1:12" ht="13.5" customHeight="1" x14ac:dyDescent="0.25">
      <c r="A51" s="80">
        <v>44141.668055555558</v>
      </c>
      <c r="C51" s="77">
        <v>1</v>
      </c>
      <c r="D51" s="77">
        <v>0</v>
      </c>
      <c r="E51" s="164">
        <f t="shared" ref="E51" si="142">C51+D51*10</f>
        <v>1</v>
      </c>
      <c r="F51" s="79">
        <f t="shared" ref="F51" si="143">C51-C50</f>
        <v>0</v>
      </c>
      <c r="G51" s="79">
        <f t="shared" ref="G51" si="144">D51-D50</f>
        <v>0</v>
      </c>
      <c r="H51" s="79">
        <f t="shared" ref="H51" si="145">E51-E50</f>
        <v>0</v>
      </c>
      <c r="I51" s="79">
        <f>SUMIF(H$2:H51,"&gt;0")</f>
        <v>195</v>
      </c>
      <c r="J51" s="79">
        <f t="shared" ref="J51" si="146">IFERROR(I51 - _xlfn.XLOOKUP(A51-30, $A$2:$A$14999,I$2:I$14999,"",-1,2),NA())</f>
        <v>74</v>
      </c>
      <c r="K51" s="77">
        <f t="shared" ref="K51" si="147">E51*120</f>
        <v>120</v>
      </c>
      <c r="L51" s="79">
        <f t="shared" ref="L51" si="148">K51-K50</f>
        <v>0</v>
      </c>
    </row>
    <row r="52" spans="1:12" x14ac:dyDescent="0.25">
      <c r="A52" s="80">
        <v>44142.020138888889</v>
      </c>
      <c r="C52" s="77">
        <v>1</v>
      </c>
      <c r="D52" s="77">
        <v>0</v>
      </c>
      <c r="E52" s="164">
        <f t="shared" ref="E52:E53" si="149">C52+D52*10</f>
        <v>1</v>
      </c>
      <c r="F52" s="79">
        <f t="shared" ref="F52:F53" si="150">C52-C51</f>
        <v>0</v>
      </c>
      <c r="G52" s="79">
        <f t="shared" ref="G52:G53" si="151">D52-D51</f>
        <v>0</v>
      </c>
      <c r="H52" s="79">
        <f t="shared" ref="H52:H53" si="152">E52-E51</f>
        <v>0</v>
      </c>
      <c r="I52" s="79">
        <f>SUMIF(H$2:H52,"&gt;0")</f>
        <v>195</v>
      </c>
      <c r="J52" s="79">
        <f t="shared" ref="J52:J53" si="153">IFERROR(I52 - _xlfn.XLOOKUP(A52-30, $A$2:$A$14999,I$2:I$14999,"",-1,2),NA())</f>
        <v>74</v>
      </c>
      <c r="K52" s="77">
        <f t="shared" ref="K52:K53" si="154">E52*120</f>
        <v>120</v>
      </c>
      <c r="L52" s="79">
        <f t="shared" ref="L52:L53" si="155">K52-K51</f>
        <v>0</v>
      </c>
    </row>
    <row r="53" spans="1:12" x14ac:dyDescent="0.25">
      <c r="A53" s="80">
        <v>44143.212500000001</v>
      </c>
      <c r="C53" s="77">
        <v>1</v>
      </c>
      <c r="D53" s="77">
        <v>0</v>
      </c>
      <c r="E53" s="164">
        <f t="shared" si="149"/>
        <v>1</v>
      </c>
      <c r="F53" s="79">
        <f t="shared" si="150"/>
        <v>0</v>
      </c>
      <c r="G53" s="79">
        <f t="shared" si="151"/>
        <v>0</v>
      </c>
      <c r="H53" s="79">
        <f t="shared" si="152"/>
        <v>0</v>
      </c>
      <c r="I53" s="79">
        <f>SUMIF(H$2:H53,"&gt;0")</f>
        <v>195</v>
      </c>
      <c r="J53" s="79">
        <f t="shared" si="153"/>
        <v>73</v>
      </c>
      <c r="K53" s="77">
        <f t="shared" si="154"/>
        <v>120</v>
      </c>
      <c r="L53" s="79">
        <f t="shared" si="155"/>
        <v>0</v>
      </c>
    </row>
    <row r="54" spans="1:12" x14ac:dyDescent="0.25">
      <c r="A54" s="80">
        <v>44144.271527777775</v>
      </c>
      <c r="C54" s="77">
        <v>2</v>
      </c>
      <c r="D54" s="77">
        <v>0</v>
      </c>
      <c r="E54" s="164">
        <f t="shared" ref="E54" si="156">C54+D54*10</f>
        <v>2</v>
      </c>
      <c r="F54" s="79">
        <f t="shared" ref="F54" si="157">C54-C53</f>
        <v>1</v>
      </c>
      <c r="G54" s="79">
        <f t="shared" ref="G54" si="158">D54-D53</f>
        <v>0</v>
      </c>
      <c r="H54" s="79">
        <f t="shared" ref="H54" si="159">E54-E53</f>
        <v>1</v>
      </c>
      <c r="I54" s="79">
        <f>SUMIF(H$2:H54,"&gt;0")</f>
        <v>196</v>
      </c>
      <c r="J54" s="79">
        <f t="shared" ref="J54" si="160">IFERROR(I54 - _xlfn.XLOOKUP(A54-30, $A$2:$A$14999,I$2:I$14999,"",-1,2),NA())</f>
        <v>72</v>
      </c>
      <c r="K54" s="77">
        <f t="shared" ref="K54" si="161">E54*120</f>
        <v>240</v>
      </c>
      <c r="L54" s="79">
        <f t="shared" ref="L54" si="162">K54-K53</f>
        <v>120</v>
      </c>
    </row>
    <row r="55" spans="1:12" x14ac:dyDescent="0.25">
      <c r="A55" s="80">
        <v>44145.065972222219</v>
      </c>
      <c r="C55" s="77">
        <v>3</v>
      </c>
      <c r="D55" s="77">
        <v>0</v>
      </c>
      <c r="E55" s="164">
        <f t="shared" ref="E55" si="163">C55+D55*10</f>
        <v>3</v>
      </c>
      <c r="F55" s="79">
        <f t="shared" ref="F55" si="164">C55-C54</f>
        <v>1</v>
      </c>
      <c r="G55" s="79">
        <f t="shared" ref="G55" si="165">D55-D54</f>
        <v>0</v>
      </c>
      <c r="H55" s="79">
        <f t="shared" ref="H55" si="166">E55-E54</f>
        <v>1</v>
      </c>
      <c r="I55" s="79">
        <f>SUMIF(H$2:H55,"&gt;0")</f>
        <v>197</v>
      </c>
      <c r="J55" s="79">
        <f t="shared" ref="J55" si="167">IFERROR(I55 - _xlfn.XLOOKUP(A55-30, $A$2:$A$14999,I$2:I$14999,"",-1,2),NA())</f>
        <v>73</v>
      </c>
      <c r="K55" s="77">
        <f t="shared" ref="K55" si="168">E55*120</f>
        <v>360</v>
      </c>
      <c r="L55" s="79">
        <f t="shared" ref="L55" si="169">K55-K54</f>
        <v>120</v>
      </c>
    </row>
    <row r="56" spans="1:12" x14ac:dyDescent="0.25">
      <c r="A56" s="80">
        <v>44146.801388888889</v>
      </c>
      <c r="C56" s="77">
        <v>4</v>
      </c>
      <c r="D56" s="77">
        <v>0</v>
      </c>
      <c r="E56" s="164">
        <f t="shared" ref="E56:E57" si="170">C56+D56*10</f>
        <v>4</v>
      </c>
      <c r="F56" s="79">
        <f t="shared" ref="F56" si="171">C56-C55</f>
        <v>1</v>
      </c>
      <c r="G56" s="79">
        <f t="shared" ref="G56" si="172">D56-D55</f>
        <v>0</v>
      </c>
      <c r="H56" s="79">
        <f t="shared" ref="H56" si="173">E56-E55</f>
        <v>1</v>
      </c>
      <c r="I56" s="79">
        <f>SUMIF(H$2:H56,"&gt;0")</f>
        <v>198</v>
      </c>
      <c r="J56" s="79">
        <f t="shared" ref="J56" si="174">IFERROR(I56 - _xlfn.XLOOKUP(A56-30, $A$2:$A$14999,I$2:I$14999,"",-1,2),NA())</f>
        <v>72</v>
      </c>
      <c r="K56" s="77">
        <f t="shared" ref="K56" si="175">E56*120</f>
        <v>480</v>
      </c>
      <c r="L56" s="79">
        <f t="shared" ref="L56" si="176">K56-K55</f>
        <v>120</v>
      </c>
    </row>
    <row r="57" spans="1:12" x14ac:dyDescent="0.25">
      <c r="A57" s="80">
        <v>44149.261111111111</v>
      </c>
      <c r="B57" s="110"/>
      <c r="C57" s="77">
        <v>7</v>
      </c>
      <c r="D57" s="77">
        <v>0</v>
      </c>
      <c r="E57" s="164">
        <f t="shared" si="170"/>
        <v>7</v>
      </c>
      <c r="F57" s="79">
        <f t="shared" ref="F57" si="177">C57-C56</f>
        <v>3</v>
      </c>
      <c r="G57" s="79">
        <f t="shared" ref="G57" si="178">D57-D56</f>
        <v>0</v>
      </c>
      <c r="H57" s="79">
        <f t="shared" ref="H57" si="179">E57-E56</f>
        <v>3</v>
      </c>
      <c r="I57" s="79">
        <f>SUMIF(H$2:H57,"&gt;0")</f>
        <v>201</v>
      </c>
      <c r="J57" s="79">
        <f t="shared" ref="J57" si="180">IFERROR(I57 - _xlfn.XLOOKUP(A57-30, $A$2:$A$14999,I$2:I$14999,"",-1,2),NA())</f>
        <v>71</v>
      </c>
      <c r="K57" s="77">
        <f t="shared" ref="K57" si="181">E57*120</f>
        <v>840</v>
      </c>
      <c r="L57" s="79">
        <f t="shared" ref="L57" si="182">K57-K56</f>
        <v>360</v>
      </c>
    </row>
    <row r="58" spans="1:12" x14ac:dyDescent="0.25">
      <c r="A58" s="80">
        <v>44149.62222222222</v>
      </c>
      <c r="C58" s="77">
        <v>8</v>
      </c>
      <c r="D58" s="77">
        <v>0</v>
      </c>
      <c r="E58" s="164">
        <f t="shared" ref="E58:E63" si="183">C58+D58*10</f>
        <v>8</v>
      </c>
      <c r="F58" s="79">
        <f t="shared" ref="F58" si="184">C58-C57</f>
        <v>1</v>
      </c>
      <c r="G58" s="79">
        <f t="shared" ref="G58" si="185">D58-D57</f>
        <v>0</v>
      </c>
      <c r="H58" s="79">
        <f t="shared" ref="H58" si="186">E58-E57</f>
        <v>1</v>
      </c>
      <c r="I58" s="79">
        <f>SUMIF(H$2:H58,"&gt;0")</f>
        <v>202</v>
      </c>
      <c r="J58" s="79">
        <f t="shared" ref="J58" si="187">IFERROR(I58 - _xlfn.XLOOKUP(A58-30, $A$2:$A$14999,I$2:I$14999,"",-1,2),NA())</f>
        <v>72</v>
      </c>
      <c r="K58" s="77">
        <f t="shared" ref="K58" si="188">E58*120</f>
        <v>960</v>
      </c>
      <c r="L58" s="79">
        <f t="shared" ref="L58" si="189">K58-K57</f>
        <v>120</v>
      </c>
    </row>
    <row r="59" spans="1:12" x14ac:dyDescent="0.25">
      <c r="A59" s="80">
        <v>44150.203472222223</v>
      </c>
      <c r="C59" s="77">
        <v>9</v>
      </c>
      <c r="D59" s="77">
        <v>0</v>
      </c>
      <c r="E59" s="164">
        <f t="shared" si="183"/>
        <v>9</v>
      </c>
      <c r="F59" s="79">
        <f t="shared" ref="F59" si="190">C59-C58</f>
        <v>1</v>
      </c>
      <c r="G59" s="79">
        <f t="shared" ref="G59" si="191">D59-D58</f>
        <v>0</v>
      </c>
      <c r="H59" s="79">
        <f t="shared" ref="H59" si="192">E59-E58</f>
        <v>1</v>
      </c>
      <c r="I59" s="79">
        <f>SUMIF(H$2:H59,"&gt;0")</f>
        <v>203</v>
      </c>
      <c r="J59" s="79">
        <f t="shared" ref="J59" si="193">IFERROR(I59 - _xlfn.XLOOKUP(A59-30, $A$2:$A$14999,I$2:I$14999,"",-1,2),NA())</f>
        <v>73</v>
      </c>
      <c r="K59" s="77">
        <f t="shared" ref="K59" si="194">E59*120</f>
        <v>1080</v>
      </c>
      <c r="L59" s="79">
        <f t="shared" ref="L59" si="195">K59-K58</f>
        <v>120</v>
      </c>
    </row>
    <row r="60" spans="1:12" x14ac:dyDescent="0.25">
      <c r="A60" s="80">
        <v>44151.444444444445</v>
      </c>
      <c r="C60" s="77">
        <v>9</v>
      </c>
      <c r="D60" s="77">
        <v>1</v>
      </c>
      <c r="E60" s="164">
        <f t="shared" si="183"/>
        <v>19</v>
      </c>
      <c r="F60" s="79">
        <f t="shared" ref="F60" si="196">C60-C59</f>
        <v>0</v>
      </c>
      <c r="G60" s="79">
        <f t="shared" ref="G60" si="197">D60-D59</f>
        <v>1</v>
      </c>
      <c r="H60" s="79">
        <f t="shared" ref="H60" si="198">E60-E59</f>
        <v>10</v>
      </c>
      <c r="I60" s="79">
        <f>SUMIF(H$2:H60,"&gt;0")</f>
        <v>213</v>
      </c>
      <c r="J60" s="79">
        <f>IFERROR(I60 - _xlfn.XLOOKUP(A60-30, $A$2:$A$14999,I$2:I$14999,"",-1,2),NA())</f>
        <v>82</v>
      </c>
      <c r="K60" s="77">
        <f t="shared" ref="K60" si="199">E60*120</f>
        <v>2280</v>
      </c>
      <c r="L60" s="79">
        <f t="shared" ref="L60" si="200">K60-K59</f>
        <v>1200</v>
      </c>
    </row>
    <row r="61" spans="1:12" x14ac:dyDescent="0.25">
      <c r="A61" s="80">
        <v>44152.21597222222</v>
      </c>
      <c r="C61" s="77">
        <v>16</v>
      </c>
      <c r="D61" s="77">
        <v>1</v>
      </c>
      <c r="E61" s="164">
        <f t="shared" si="183"/>
        <v>26</v>
      </c>
      <c r="F61" s="79">
        <f t="shared" ref="F61" si="201">C61-C60</f>
        <v>7</v>
      </c>
      <c r="G61" s="79">
        <f t="shared" ref="G61" si="202">D61-D60</f>
        <v>0</v>
      </c>
      <c r="H61" s="79">
        <f t="shared" ref="H61" si="203">E61-E60</f>
        <v>7</v>
      </c>
      <c r="I61" s="79">
        <f>SUMIF(H$2:H61,"&gt;0")</f>
        <v>220</v>
      </c>
      <c r="J61" s="79">
        <f t="shared" ref="J61" si="204">IFERROR(I61 - _xlfn.XLOOKUP(A61-30, $A$2:$A$14999,I$2:I$14999,"",-1,2),NA())</f>
        <v>87</v>
      </c>
      <c r="K61" s="77">
        <f t="shared" ref="K61" si="205">E61*120</f>
        <v>3120</v>
      </c>
      <c r="L61" s="79">
        <f t="shared" ref="L61" si="206">K61-K60</f>
        <v>840</v>
      </c>
    </row>
    <row r="62" spans="1:12" x14ac:dyDescent="0.25">
      <c r="A62" s="80">
        <v>44154.629861111112</v>
      </c>
      <c r="C62" s="77">
        <v>19</v>
      </c>
      <c r="D62" s="77">
        <v>1</v>
      </c>
      <c r="E62" s="164">
        <f t="shared" si="183"/>
        <v>29</v>
      </c>
      <c r="F62" s="79">
        <f t="shared" ref="F62" si="207">C62-C61</f>
        <v>3</v>
      </c>
      <c r="G62" s="79">
        <f t="shared" ref="G62" si="208">D62-D61</f>
        <v>0</v>
      </c>
      <c r="H62" s="79">
        <f t="shared" ref="H62" si="209">E62-E61</f>
        <v>3</v>
      </c>
      <c r="I62" s="79">
        <f>SUMIF(H$2:H62,"&gt;0")</f>
        <v>223</v>
      </c>
      <c r="J62" s="79">
        <f t="shared" ref="J62" si="210">IFERROR(I62 - _xlfn.XLOOKUP(A62-30, $A$2:$A$14999,I$2:I$14999,"",-1,2),NA())</f>
        <v>80</v>
      </c>
      <c r="K62" s="77">
        <f t="shared" ref="K62" si="211">E62*120</f>
        <v>3480</v>
      </c>
      <c r="L62" s="79">
        <f t="shared" ref="L62" si="212">K62-K61</f>
        <v>360</v>
      </c>
    </row>
    <row r="63" spans="1:12" x14ac:dyDescent="0.25">
      <c r="A63" s="80">
        <v>44155.32916666667</v>
      </c>
      <c r="C63" s="77">
        <v>19</v>
      </c>
      <c r="D63" s="77">
        <v>1</v>
      </c>
      <c r="E63" s="164">
        <f t="shared" si="183"/>
        <v>29</v>
      </c>
      <c r="F63" s="79">
        <f t="shared" ref="F63" si="213">C63-C62</f>
        <v>0</v>
      </c>
      <c r="G63" s="79">
        <f t="shared" ref="G63" si="214">D63-D62</f>
        <v>0</v>
      </c>
      <c r="H63" s="79">
        <f t="shared" ref="H63" si="215">E63-E62</f>
        <v>0</v>
      </c>
      <c r="I63" s="79">
        <f>SUMIF(H$2:H63,"&gt;0")</f>
        <v>223</v>
      </c>
      <c r="J63" s="79">
        <f t="shared" ref="J63" si="216">IFERROR(I63 - _xlfn.XLOOKUP(A63-30, $A$2:$A$14999,I$2:I$14999,"",-1,2),NA())</f>
        <v>80</v>
      </c>
      <c r="K63" s="77">
        <f t="shared" ref="K63" si="217">E63*120</f>
        <v>3480</v>
      </c>
      <c r="L63" s="79">
        <f t="shared" ref="L63" si="218">K63-K62</f>
        <v>0</v>
      </c>
    </row>
    <row r="64" spans="1:12" x14ac:dyDescent="0.25">
      <c r="A64" s="80">
        <v>44156.618750000001</v>
      </c>
      <c r="C64" s="77">
        <v>19</v>
      </c>
      <c r="D64" s="77">
        <v>1</v>
      </c>
      <c r="E64" s="164">
        <f t="shared" ref="E64" si="219">C64+D64*10</f>
        <v>29</v>
      </c>
      <c r="F64" s="79">
        <f t="shared" ref="F64" si="220">C64-C63</f>
        <v>0</v>
      </c>
      <c r="G64" s="79">
        <f t="shared" ref="G64" si="221">D64-D63</f>
        <v>0</v>
      </c>
      <c r="H64" s="79">
        <f t="shared" ref="H64" si="222">E64-E63</f>
        <v>0</v>
      </c>
      <c r="I64" s="79">
        <f>SUMIF(H$2:H64,"&gt;0")</f>
        <v>223</v>
      </c>
      <c r="J64" s="79">
        <f t="shared" ref="J64" si="223">IFERROR(I64 - _xlfn.XLOOKUP(A64-30, $A$2:$A$14999,I$2:I$14999,"",-1,2),NA())</f>
        <v>70</v>
      </c>
      <c r="K64" s="77">
        <f t="shared" ref="K64" si="224">E64*120</f>
        <v>3480</v>
      </c>
      <c r="L64" s="79">
        <f t="shared" ref="L64" si="225">K64-K63</f>
        <v>0</v>
      </c>
    </row>
    <row r="65" spans="1:12" x14ac:dyDescent="0.25">
      <c r="A65" s="80">
        <v>44157.438888888886</v>
      </c>
      <c r="C65" s="77">
        <v>19</v>
      </c>
      <c r="D65" s="77">
        <v>1</v>
      </c>
      <c r="E65" s="164">
        <f t="shared" ref="E65" si="226">C65+D65*10</f>
        <v>29</v>
      </c>
      <c r="F65" s="79">
        <f t="shared" ref="F65" si="227">C65-C64</f>
        <v>0</v>
      </c>
      <c r="G65" s="79">
        <f t="shared" ref="G65" si="228">D65-D64</f>
        <v>0</v>
      </c>
      <c r="H65" s="79">
        <f t="shared" ref="H65" si="229">E65-E64</f>
        <v>0</v>
      </c>
      <c r="I65" s="79">
        <f>SUMIF(H$2:H65,"&gt;0")</f>
        <v>223</v>
      </c>
      <c r="J65" s="79">
        <f t="shared" ref="J65" si="230">IFERROR(I65 - _xlfn.XLOOKUP(A65-30, $A$2:$A$14999,I$2:I$14999,"",-1,2),NA())</f>
        <v>70</v>
      </c>
      <c r="K65" s="77">
        <f t="shared" ref="K65" si="231">E65*120</f>
        <v>3480</v>
      </c>
      <c r="L65" s="79">
        <f t="shared" ref="L65" si="232">K65-K64</f>
        <v>0</v>
      </c>
    </row>
    <row r="66" spans="1:12" x14ac:dyDescent="0.25">
      <c r="A66" s="80">
        <v>44158.166666666664</v>
      </c>
      <c r="C66" s="77">
        <v>20</v>
      </c>
      <c r="D66" s="77">
        <v>1</v>
      </c>
      <c r="E66" s="164">
        <f t="shared" ref="E66" si="233">C66+D66*10</f>
        <v>30</v>
      </c>
      <c r="F66" s="79">
        <f t="shared" ref="F66" si="234">C66-C65</f>
        <v>1</v>
      </c>
      <c r="G66" s="79">
        <f t="shared" ref="G66" si="235">D66-D65</f>
        <v>0</v>
      </c>
      <c r="H66" s="79">
        <f t="shared" ref="H66" si="236">E66-E65</f>
        <v>1</v>
      </c>
      <c r="I66" s="79">
        <f>SUMIF(H$2:H66,"&gt;0")</f>
        <v>224</v>
      </c>
      <c r="J66" s="79">
        <f t="shared" ref="J66" si="237">IFERROR(I66 - _xlfn.XLOOKUP(A66-30, $A$2:$A$14999,I$2:I$14999,"",-1,2),NA())</f>
        <v>71</v>
      </c>
      <c r="K66" s="77">
        <f t="shared" ref="K66" si="238">E66*120</f>
        <v>3600</v>
      </c>
      <c r="L66" s="79">
        <f t="shared" ref="L66" si="239">K66-K65</f>
        <v>120</v>
      </c>
    </row>
    <row r="67" spans="1:12" x14ac:dyDescent="0.25">
      <c r="A67" s="80">
        <v>44159.003472222219</v>
      </c>
      <c r="C67" s="77">
        <v>20</v>
      </c>
      <c r="D67" s="77">
        <v>1</v>
      </c>
      <c r="E67" s="164">
        <f t="shared" ref="E67:E68" si="240">C67+D67*10</f>
        <v>30</v>
      </c>
      <c r="F67" s="79">
        <f t="shared" ref="F67" si="241">C67-C66</f>
        <v>0</v>
      </c>
      <c r="G67" s="79">
        <f t="shared" ref="G67" si="242">D67-D66</f>
        <v>0</v>
      </c>
      <c r="H67" s="79">
        <f t="shared" ref="H67" si="243">E67-E66</f>
        <v>0</v>
      </c>
      <c r="I67" s="79">
        <f>SUMIF(H$2:H67,"&gt;0")</f>
        <v>224</v>
      </c>
      <c r="J67" s="79">
        <f t="shared" ref="J67" si="244">IFERROR(I67 - _xlfn.XLOOKUP(A67-30, $A$2:$A$14999,I$2:I$14999,"",-1,2),NA())</f>
        <v>70</v>
      </c>
      <c r="K67" s="77">
        <f t="shared" ref="K67" si="245">E67*120</f>
        <v>3600</v>
      </c>
      <c r="L67" s="79">
        <f t="shared" ref="L67" si="246">K67-K66</f>
        <v>0</v>
      </c>
    </row>
    <row r="68" spans="1:12" x14ac:dyDescent="0.25">
      <c r="A68" s="80">
        <v>44160.904166666667</v>
      </c>
      <c r="C68" s="77">
        <v>20</v>
      </c>
      <c r="D68" s="77">
        <v>1</v>
      </c>
      <c r="E68" s="164">
        <f t="shared" si="240"/>
        <v>30</v>
      </c>
      <c r="F68" s="79">
        <f t="shared" ref="F68" si="247">C68-C67</f>
        <v>0</v>
      </c>
      <c r="G68" s="79">
        <f t="shared" ref="G68" si="248">D68-D67</f>
        <v>0</v>
      </c>
      <c r="H68" s="79">
        <f t="shared" ref="H68" si="249">E68-E67</f>
        <v>0</v>
      </c>
      <c r="I68" s="79">
        <f>SUMIF(H$2:H68,"&gt;0")</f>
        <v>224</v>
      </c>
      <c r="J68" s="79">
        <f t="shared" ref="J68" si="250">IFERROR(I68 - _xlfn.XLOOKUP(A68-30, $A$2:$A$14999,I$2:I$14999,"",-1,2),NA())</f>
        <v>70</v>
      </c>
      <c r="K68" s="77">
        <f t="shared" ref="K68" si="251">E68*120</f>
        <v>3600</v>
      </c>
      <c r="L68" s="79">
        <f t="shared" ref="L68" si="252">K68-K67</f>
        <v>0</v>
      </c>
    </row>
    <row r="69" spans="1:12" x14ac:dyDescent="0.25">
      <c r="A69" s="80">
        <v>44161.140277777777</v>
      </c>
      <c r="C69" s="77">
        <v>20</v>
      </c>
      <c r="D69" s="77">
        <v>1</v>
      </c>
      <c r="E69" s="164">
        <f t="shared" ref="E69:E72" si="253">C69+D69*10</f>
        <v>30</v>
      </c>
      <c r="F69" s="79">
        <f t="shared" ref="F69" si="254">C69-C68</f>
        <v>0</v>
      </c>
      <c r="G69" s="79">
        <f t="shared" ref="G69" si="255">D69-D68</f>
        <v>0</v>
      </c>
      <c r="H69" s="79">
        <f t="shared" ref="H69" si="256">E69-E68</f>
        <v>0</v>
      </c>
      <c r="I69" s="79">
        <f>SUMIF(H$2:H69,"&gt;0")</f>
        <v>224</v>
      </c>
      <c r="J69" s="79">
        <f t="shared" ref="J69" si="257">IFERROR(I69 - _xlfn.XLOOKUP(A69-30, $A$2:$A$14999,I$2:I$14999,"",-1,2),NA())</f>
        <v>70</v>
      </c>
      <c r="K69" s="77">
        <f t="shared" ref="K69" si="258">E69*120</f>
        <v>3600</v>
      </c>
      <c r="L69" s="79">
        <f t="shared" ref="L69" si="259">K69-K68</f>
        <v>0</v>
      </c>
    </row>
    <row r="70" spans="1:12" x14ac:dyDescent="0.25">
      <c r="A70" s="80">
        <v>44161.900694444441</v>
      </c>
      <c r="B70" s="21" t="s">
        <v>325</v>
      </c>
      <c r="C70" s="77">
        <v>20</v>
      </c>
      <c r="D70" s="77">
        <v>2</v>
      </c>
      <c r="E70" s="164">
        <f t="shared" si="253"/>
        <v>40</v>
      </c>
      <c r="F70" s="79">
        <f t="shared" ref="F70" si="260">C70-C69</f>
        <v>0</v>
      </c>
      <c r="G70" s="79">
        <f t="shared" ref="G70" si="261">D70-D69</f>
        <v>1</v>
      </c>
      <c r="H70" s="79">
        <f t="shared" ref="H70" si="262">E70-E69</f>
        <v>10</v>
      </c>
      <c r="I70" s="79">
        <f>SUMIF(H$2:H70,"&gt;0")</f>
        <v>234</v>
      </c>
      <c r="J70" s="79">
        <f t="shared" ref="J70" si="263">IFERROR(I70 - _xlfn.XLOOKUP(A70-30, $A$2:$A$14999,I$2:I$14999,"",-1,2),NA())</f>
        <v>58</v>
      </c>
      <c r="K70" s="77">
        <f t="shared" ref="K70" si="264">E70*120</f>
        <v>4800</v>
      </c>
      <c r="L70" s="79">
        <f t="shared" ref="L70" si="265">K70-K69</f>
        <v>1200</v>
      </c>
    </row>
    <row r="71" spans="1:12" x14ac:dyDescent="0.25">
      <c r="A71" s="80">
        <v>44162.552777777775</v>
      </c>
      <c r="B71" s="21" t="s">
        <v>327</v>
      </c>
      <c r="C71" s="77">
        <v>0</v>
      </c>
      <c r="D71" s="77">
        <v>0</v>
      </c>
      <c r="E71" s="164">
        <f t="shared" si="253"/>
        <v>0</v>
      </c>
      <c r="F71" s="79">
        <f t="shared" ref="F71" si="266">C71-C70</f>
        <v>-20</v>
      </c>
      <c r="G71" s="79">
        <f t="shared" ref="G71" si="267">D71-D70</f>
        <v>-2</v>
      </c>
      <c r="H71" s="79">
        <f t="shared" ref="H71" si="268">E71-E70</f>
        <v>-40</v>
      </c>
      <c r="I71" s="79">
        <f>SUMIF(H$2:H71,"&gt;0")</f>
        <v>234</v>
      </c>
      <c r="J71" s="79">
        <f t="shared" ref="J71" si="269">IFERROR(I71 - _xlfn.XLOOKUP(A71-30, $A$2:$A$14999,I$2:I$14999,"",-1,2),NA())</f>
        <v>55</v>
      </c>
      <c r="K71" s="77">
        <f t="shared" ref="K71" si="270">E71*120</f>
        <v>0</v>
      </c>
      <c r="L71" s="79">
        <f t="shared" ref="L71" si="271">K71-K70</f>
        <v>-4800</v>
      </c>
    </row>
    <row r="72" spans="1:12" x14ac:dyDescent="0.25">
      <c r="A72" s="80">
        <v>44163.303472222222</v>
      </c>
      <c r="B72" s="21" t="s">
        <v>328</v>
      </c>
      <c r="C72" s="77">
        <v>5</v>
      </c>
      <c r="D72" s="77">
        <v>0</v>
      </c>
      <c r="E72" s="164">
        <f t="shared" si="253"/>
        <v>5</v>
      </c>
      <c r="F72" s="79">
        <f t="shared" ref="F72" si="272">C72-C71</f>
        <v>5</v>
      </c>
      <c r="G72" s="79">
        <f t="shared" ref="G72" si="273">D72-D71</f>
        <v>0</v>
      </c>
      <c r="H72" s="79">
        <f t="shared" ref="H72" si="274">E72-E71</f>
        <v>5</v>
      </c>
      <c r="I72" s="79">
        <f>SUMIF(H$2:H72,"&gt;0")</f>
        <v>239</v>
      </c>
      <c r="J72" s="79">
        <f t="shared" ref="J72" si="275">IFERROR(I72 - _xlfn.XLOOKUP(A72-30, $A$2:$A$14999,I$2:I$14999,"",-1,2),NA())</f>
        <v>60</v>
      </c>
      <c r="K72" s="77">
        <f t="shared" ref="K72" si="276">E72*120</f>
        <v>600</v>
      </c>
      <c r="L72" s="79">
        <f t="shared" ref="L72" si="277">K72-K71</f>
        <v>600</v>
      </c>
    </row>
    <row r="73" spans="1:12" x14ac:dyDescent="0.25">
      <c r="A73" s="80">
        <v>44164.107638888891</v>
      </c>
      <c r="C73" s="77">
        <v>5</v>
      </c>
      <c r="D73" s="77">
        <v>0</v>
      </c>
      <c r="E73" s="164">
        <f t="shared" ref="E73:E76" si="278">C73+D73*10</f>
        <v>5</v>
      </c>
      <c r="F73" s="79">
        <f t="shared" ref="F73" si="279">C73-C72</f>
        <v>0</v>
      </c>
      <c r="G73" s="79">
        <f t="shared" ref="G73" si="280">D73-D72</f>
        <v>0</v>
      </c>
      <c r="H73" s="79">
        <f t="shared" ref="H73" si="281">E73-E72</f>
        <v>0</v>
      </c>
      <c r="I73" s="79">
        <f>SUMIF(H$2:H73,"&gt;0")</f>
        <v>239</v>
      </c>
      <c r="J73" s="79">
        <f t="shared" ref="J73" si="282">IFERROR(I73 - _xlfn.XLOOKUP(A73-30, $A$2:$A$14999,I$2:I$14999,"",-1,2),NA())</f>
        <v>45</v>
      </c>
      <c r="K73" s="77">
        <f t="shared" ref="K73" si="283">E73*120</f>
        <v>600</v>
      </c>
      <c r="L73" s="79">
        <f t="shared" ref="L73" si="284">K73-K72</f>
        <v>0</v>
      </c>
    </row>
    <row r="74" spans="1:12" x14ac:dyDescent="0.25">
      <c r="A74" s="80">
        <v>44165.041666666664</v>
      </c>
      <c r="B74" s="21" t="s">
        <v>342</v>
      </c>
      <c r="C74" s="77">
        <v>0</v>
      </c>
      <c r="D74" s="77">
        <v>0</v>
      </c>
      <c r="E74" s="164">
        <f t="shared" si="278"/>
        <v>0</v>
      </c>
      <c r="F74" s="79">
        <f t="shared" ref="F74:F75" si="285">C74-C73</f>
        <v>-5</v>
      </c>
      <c r="G74" s="79">
        <f t="shared" ref="G74:G75" si="286">D74-D73</f>
        <v>0</v>
      </c>
      <c r="H74" s="79">
        <f t="shared" ref="H74:H75" si="287">E74-E73</f>
        <v>-5</v>
      </c>
      <c r="I74" s="79">
        <f>SUMIF(H$2:H74,"&gt;0")</f>
        <v>239</v>
      </c>
      <c r="J74" s="79">
        <f t="shared" ref="J74:J75" si="288">IFERROR(I74 - _xlfn.XLOOKUP(A74-30, $A$2:$A$14999,I$2:I$14999,"",-1,2),NA())</f>
        <v>45</v>
      </c>
      <c r="K74" s="77">
        <f t="shared" ref="K74:K75" si="289">E74*120</f>
        <v>0</v>
      </c>
      <c r="L74" s="79">
        <f t="shared" ref="L74:L75" si="290">K74-K73</f>
        <v>-600</v>
      </c>
    </row>
    <row r="75" spans="1:12" x14ac:dyDescent="0.25">
      <c r="A75" s="80">
        <v>44165.736805555556</v>
      </c>
      <c r="C75" s="77">
        <v>7</v>
      </c>
      <c r="D75" s="77">
        <v>1</v>
      </c>
      <c r="E75" s="164">
        <f t="shared" si="278"/>
        <v>17</v>
      </c>
      <c r="F75" s="79">
        <f t="shared" si="285"/>
        <v>7</v>
      </c>
      <c r="G75" s="79">
        <f t="shared" si="286"/>
        <v>1</v>
      </c>
      <c r="H75" s="79">
        <f t="shared" si="287"/>
        <v>17</v>
      </c>
      <c r="I75" s="79">
        <f>SUMIF(H$2:H75,"&gt;0")</f>
        <v>256</v>
      </c>
      <c r="J75" s="79">
        <f t="shared" si="288"/>
        <v>62</v>
      </c>
      <c r="K75" s="77">
        <f t="shared" si="289"/>
        <v>2040</v>
      </c>
      <c r="L75" s="79">
        <f t="shared" si="290"/>
        <v>2040</v>
      </c>
    </row>
    <row r="76" spans="1:12" x14ac:dyDescent="0.25">
      <c r="A76" s="80">
        <v>44166.293749999997</v>
      </c>
      <c r="C76" s="77">
        <v>7</v>
      </c>
      <c r="D76" s="77">
        <v>2</v>
      </c>
      <c r="E76" s="164">
        <f t="shared" si="278"/>
        <v>27</v>
      </c>
      <c r="F76" s="79">
        <f t="shared" ref="F76" si="291">C76-C75</f>
        <v>0</v>
      </c>
      <c r="G76" s="79">
        <f t="shared" ref="G76" si="292">D76-D75</f>
        <v>1</v>
      </c>
      <c r="H76" s="79">
        <f t="shared" ref="H76" si="293">E76-E75</f>
        <v>10</v>
      </c>
      <c r="I76" s="79">
        <f>SUMIF(H$2:H76,"&gt;0")</f>
        <v>266</v>
      </c>
      <c r="J76" s="79">
        <f t="shared" ref="J76" si="294">IFERROR(I76 - _xlfn.XLOOKUP(A76-30, $A$2:$A$14999,I$2:I$14999,"",-1,2),NA())</f>
        <v>72</v>
      </c>
      <c r="K76" s="77">
        <f t="shared" ref="K76" si="295">E76*120</f>
        <v>3240</v>
      </c>
      <c r="L76" s="79">
        <f t="shared" ref="L76" si="296">K76-K75</f>
        <v>1200</v>
      </c>
    </row>
    <row r="77" spans="1:12" x14ac:dyDescent="0.25">
      <c r="A77" s="80">
        <v>44167.293749999997</v>
      </c>
      <c r="C77" s="77">
        <v>7</v>
      </c>
      <c r="D77" s="77">
        <v>2</v>
      </c>
      <c r="E77" s="164">
        <f t="shared" ref="E77:E80" si="297">C77+D77*10</f>
        <v>27</v>
      </c>
      <c r="F77" s="79">
        <f t="shared" ref="F77" si="298">C77-C76</f>
        <v>0</v>
      </c>
      <c r="G77" s="79">
        <f t="shared" ref="G77" si="299">D77-D76</f>
        <v>0</v>
      </c>
      <c r="H77" s="79">
        <f t="shared" ref="H77" si="300">E77-E76</f>
        <v>0</v>
      </c>
      <c r="I77" s="79">
        <f>SUMIF(H$2:H77,"&gt;0")</f>
        <v>266</v>
      </c>
      <c r="J77" s="79">
        <f t="shared" ref="J77" si="301">IFERROR(I77 - _xlfn.XLOOKUP(A77-30, $A$2:$A$14999,I$2:I$14999,"",-1,2),NA())</f>
        <v>72</v>
      </c>
      <c r="K77" s="77">
        <f t="shared" ref="K77" si="302">E77*120</f>
        <v>3240</v>
      </c>
      <c r="L77" s="79">
        <f t="shared" ref="L77" si="303">K77-K76</f>
        <v>0</v>
      </c>
    </row>
    <row r="78" spans="1:12" x14ac:dyDescent="0.25">
      <c r="A78" s="80">
        <v>44168.175694444442</v>
      </c>
      <c r="B78" s="21" t="s">
        <v>328</v>
      </c>
      <c r="C78" s="77">
        <v>16</v>
      </c>
      <c r="D78" s="77">
        <v>2</v>
      </c>
      <c r="E78" s="164">
        <f t="shared" si="297"/>
        <v>36</v>
      </c>
      <c r="F78" s="79">
        <f t="shared" ref="F78" si="304">C78-C77</f>
        <v>9</v>
      </c>
      <c r="G78" s="79">
        <f t="shared" ref="G78" si="305">D78-D77</f>
        <v>0</v>
      </c>
      <c r="H78" s="79">
        <f t="shared" ref="H78" si="306">E78-E77</f>
        <v>9</v>
      </c>
      <c r="I78" s="79">
        <f>SUMIF(H$2:H78,"&gt;0")</f>
        <v>275</v>
      </c>
      <c r="J78" s="79">
        <f t="shared" ref="J78" si="307">IFERROR(I78 - _xlfn.XLOOKUP(A78-30, $A$2:$A$14999,I$2:I$14999,"",-1,2),NA())</f>
        <v>80</v>
      </c>
      <c r="K78" s="77">
        <f t="shared" ref="K78" si="308">E78*120</f>
        <v>4320</v>
      </c>
      <c r="L78" s="79">
        <f t="shared" ref="L78" si="309">K78-K77</f>
        <v>1080</v>
      </c>
    </row>
    <row r="79" spans="1:12" x14ac:dyDescent="0.25">
      <c r="A79" s="80">
        <v>44169.175694444442</v>
      </c>
      <c r="C79" s="77">
        <v>16</v>
      </c>
      <c r="D79" s="77">
        <v>2</v>
      </c>
      <c r="E79" s="164">
        <f t="shared" si="297"/>
        <v>36</v>
      </c>
      <c r="F79" s="79">
        <f t="shared" ref="F79" si="310">C79-C78</f>
        <v>0</v>
      </c>
      <c r="G79" s="79">
        <f t="shared" ref="G79" si="311">D79-D78</f>
        <v>0</v>
      </c>
      <c r="H79" s="79">
        <f t="shared" ref="H79" si="312">E79-E78</f>
        <v>0</v>
      </c>
      <c r="I79" s="79">
        <f>SUMIF(H$2:H79,"&gt;0")</f>
        <v>275</v>
      </c>
      <c r="J79" s="79">
        <f t="shared" ref="J79" si="313">IFERROR(I79 - _xlfn.XLOOKUP(A79-30, $A$2:$A$14999,I$2:I$14999,"",-1,2),NA())</f>
        <v>80</v>
      </c>
      <c r="K79" s="77">
        <f t="shared" ref="K79" si="314">E79*120</f>
        <v>4320</v>
      </c>
      <c r="L79" s="79">
        <f t="shared" ref="L79" si="315">K79-K78</f>
        <v>0</v>
      </c>
    </row>
    <row r="80" spans="1:12" x14ac:dyDescent="0.25">
      <c r="A80" s="80">
        <v>44170.036111111112</v>
      </c>
      <c r="B80" s="21" t="s">
        <v>319</v>
      </c>
      <c r="C80" s="77">
        <v>16</v>
      </c>
      <c r="D80" s="77">
        <v>2</v>
      </c>
      <c r="E80" s="164">
        <f t="shared" si="297"/>
        <v>36</v>
      </c>
      <c r="F80" s="79">
        <f t="shared" ref="F80" si="316">C80-C79</f>
        <v>0</v>
      </c>
      <c r="G80" s="79">
        <f t="shared" ref="G80" si="317">D80-D79</f>
        <v>0</v>
      </c>
      <c r="H80" s="79">
        <f t="shared" ref="H80" si="318">E80-E79</f>
        <v>0</v>
      </c>
      <c r="I80" s="79">
        <f>SUMIF(H$2:H80,"&gt;0")</f>
        <v>275</v>
      </c>
      <c r="J80" s="79">
        <f t="shared" ref="J80" si="319">IFERROR(I80 - _xlfn.XLOOKUP(A80-30, $A$2:$A$14999,I$2:I$14999,"",-1,2),NA())</f>
        <v>80</v>
      </c>
      <c r="K80" s="77">
        <f t="shared" ref="K80" si="320">E80*120</f>
        <v>4320</v>
      </c>
      <c r="L80" s="79">
        <f t="shared" ref="L80" si="321">K80-K79</f>
        <v>0</v>
      </c>
    </row>
    <row r="81" spans="1:12" x14ac:dyDescent="0.25">
      <c r="A81" s="80">
        <v>44171.594444444447</v>
      </c>
      <c r="C81" s="77">
        <v>16</v>
      </c>
      <c r="D81" s="77">
        <v>2</v>
      </c>
      <c r="E81" s="164">
        <f t="shared" ref="E81" si="322">C81+D81*10</f>
        <v>36</v>
      </c>
      <c r="F81" s="79">
        <f t="shared" ref="F81" si="323">C81-C80</f>
        <v>0</v>
      </c>
      <c r="G81" s="79">
        <f t="shared" ref="G81" si="324">D81-D80</f>
        <v>0</v>
      </c>
      <c r="H81" s="79">
        <f t="shared" ref="H81" si="325">E81-E80</f>
        <v>0</v>
      </c>
      <c r="I81" s="79">
        <f>SUMIF(H$2:H81,"&gt;0")</f>
        <v>275</v>
      </c>
      <c r="J81" s="79">
        <f t="shared" ref="J81" si="326">IFERROR(I81 - _xlfn.XLOOKUP(A81-30, $A$2:$A$14999,I$2:I$14999,"",-1,2),NA())</f>
        <v>80</v>
      </c>
      <c r="K81" s="77">
        <f t="shared" ref="K81" si="327">E81*120</f>
        <v>4320</v>
      </c>
      <c r="L81" s="79">
        <f t="shared" ref="L81" si="328">K81-K80</f>
        <v>0</v>
      </c>
    </row>
    <row r="82" spans="1:12" x14ac:dyDescent="0.25">
      <c r="A82" s="80">
        <v>44172.018055555556</v>
      </c>
      <c r="C82" s="77">
        <v>16</v>
      </c>
      <c r="D82" s="77">
        <v>2</v>
      </c>
      <c r="E82" s="164">
        <f t="shared" ref="E82" si="329">C82+D82*10</f>
        <v>36</v>
      </c>
      <c r="F82" s="79">
        <f t="shared" ref="F82" si="330">C82-C81</f>
        <v>0</v>
      </c>
      <c r="G82" s="79">
        <f t="shared" ref="G82" si="331">D82-D81</f>
        <v>0</v>
      </c>
      <c r="H82" s="79">
        <f t="shared" ref="H82" si="332">E82-E81</f>
        <v>0</v>
      </c>
      <c r="I82" s="79">
        <f>SUMIF(H$2:H82,"&gt;0")</f>
        <v>275</v>
      </c>
      <c r="J82" s="79">
        <f t="shared" ref="J82" si="333">IFERROR(I82 - _xlfn.XLOOKUP(A82-30, $A$2:$A$14999,I$2:I$14999,"",-1,2),NA())</f>
        <v>80</v>
      </c>
      <c r="K82" s="77">
        <f t="shared" ref="K82" si="334">E82*120</f>
        <v>4320</v>
      </c>
      <c r="L82" s="79">
        <f t="shared" ref="L82" si="335">K82-K81</f>
        <v>0</v>
      </c>
    </row>
    <row r="83" spans="1:12" x14ac:dyDescent="0.25">
      <c r="A83" s="80">
        <v>44173.915972222225</v>
      </c>
      <c r="C83" s="77">
        <v>16</v>
      </c>
      <c r="D83" s="77">
        <v>2</v>
      </c>
      <c r="E83" s="164">
        <f t="shared" ref="E83" si="336">C83+D83*10</f>
        <v>36</v>
      </c>
      <c r="F83" s="79">
        <f t="shared" ref="F83" si="337">C83-C82</f>
        <v>0</v>
      </c>
      <c r="G83" s="79">
        <f t="shared" ref="G83" si="338">D83-D82</f>
        <v>0</v>
      </c>
      <c r="H83" s="79">
        <f t="shared" ref="H83" si="339">E83-E82</f>
        <v>0</v>
      </c>
      <c r="I83" s="79">
        <f>SUMIF(H$2:H83,"&gt;0")</f>
        <v>275</v>
      </c>
      <c r="J83" s="79">
        <f t="shared" ref="J83" si="340">IFERROR(I83 - _xlfn.XLOOKUP(A83-30, $A$2:$A$14999,I$2:I$14999,"",-1,2),NA())</f>
        <v>80</v>
      </c>
      <c r="K83" s="77">
        <f t="shared" ref="K83" si="341">E83*120</f>
        <v>4320</v>
      </c>
      <c r="L83" s="79">
        <f t="shared" ref="L83" si="342">K83-K82</f>
        <v>0</v>
      </c>
    </row>
    <row r="84" spans="1:12" x14ac:dyDescent="0.25">
      <c r="A84" s="80">
        <v>44174.231944444444</v>
      </c>
      <c r="C84" s="77">
        <v>16</v>
      </c>
      <c r="D84" s="77">
        <v>2</v>
      </c>
      <c r="E84" s="164">
        <f t="shared" ref="E84:E85" si="343">C84+D84*10</f>
        <v>36</v>
      </c>
      <c r="F84" s="79">
        <f t="shared" ref="F84" si="344">C84-C83</f>
        <v>0</v>
      </c>
      <c r="G84" s="79">
        <f t="shared" ref="G84" si="345">D84-D83</f>
        <v>0</v>
      </c>
      <c r="H84" s="79">
        <f t="shared" ref="H84" si="346">E84-E83</f>
        <v>0</v>
      </c>
      <c r="I84" s="79">
        <f>SUMIF(H$2:H84,"&gt;0")</f>
        <v>275</v>
      </c>
      <c r="J84" s="79">
        <f t="shared" ref="J84" si="347">IFERROR(I84 - _xlfn.XLOOKUP(A84-30, $A$2:$A$14999,I$2:I$14999,"",-1,2),NA())</f>
        <v>80</v>
      </c>
      <c r="K84" s="77">
        <f t="shared" ref="K84" si="348">E84*120</f>
        <v>4320</v>
      </c>
      <c r="L84" s="79">
        <f t="shared" ref="L84" si="349">K84-K83</f>
        <v>0</v>
      </c>
    </row>
    <row r="85" spans="1:12" x14ac:dyDescent="0.25">
      <c r="A85" s="80">
        <v>44175.32708333333</v>
      </c>
      <c r="C85" s="77">
        <v>16</v>
      </c>
      <c r="D85" s="77">
        <v>2</v>
      </c>
      <c r="E85" s="164">
        <f t="shared" si="343"/>
        <v>36</v>
      </c>
      <c r="F85" s="79">
        <f t="shared" ref="F85" si="350">C85-C84</f>
        <v>0</v>
      </c>
      <c r="G85" s="79">
        <f t="shared" ref="G85" si="351">D85-D84</f>
        <v>0</v>
      </c>
      <c r="H85" s="79">
        <f t="shared" ref="H85" si="352">E85-E84</f>
        <v>0</v>
      </c>
      <c r="I85" s="79">
        <f>SUMIF(H$2:H85,"&gt;0")</f>
        <v>275</v>
      </c>
      <c r="J85" s="79">
        <f t="shared" ref="J85" si="353">IFERROR(I85 - _xlfn.XLOOKUP(A85-30, $A$2:$A$14999,I$2:I$14999,"",-1,2),NA())</f>
        <v>78</v>
      </c>
      <c r="K85" s="77">
        <f t="shared" ref="K85" si="354">E85*120</f>
        <v>4320</v>
      </c>
      <c r="L85" s="79">
        <f t="shared" ref="L85" si="355">K85-K84</f>
        <v>0</v>
      </c>
    </row>
    <row r="86" spans="1:12" x14ac:dyDescent="0.25">
      <c r="A86" s="80">
        <v>44176.415972222225</v>
      </c>
      <c r="C86" s="77">
        <v>16</v>
      </c>
      <c r="D86" s="77">
        <v>2</v>
      </c>
      <c r="E86" s="164">
        <f t="shared" ref="E86:E87" si="356">C86+D86*10</f>
        <v>36</v>
      </c>
      <c r="F86" s="79">
        <f t="shared" ref="F86" si="357">C86-C85</f>
        <v>0</v>
      </c>
      <c r="G86" s="79">
        <f t="shared" ref="G86" si="358">D86-D85</f>
        <v>0</v>
      </c>
      <c r="H86" s="79">
        <f t="shared" ref="H86" si="359">E86-E85</f>
        <v>0</v>
      </c>
      <c r="I86" s="79">
        <f>SUMIF(H$2:H86,"&gt;0")</f>
        <v>275</v>
      </c>
      <c r="J86" s="79">
        <f t="shared" ref="J86" si="360">IFERROR(I86 - _xlfn.XLOOKUP(A86-30, $A$2:$A$14999,I$2:I$14999,"",-1,2),NA())</f>
        <v>78</v>
      </c>
      <c r="K86" s="77">
        <f t="shared" ref="K86" si="361">E86*120</f>
        <v>4320</v>
      </c>
      <c r="L86" s="79">
        <f t="shared" ref="L86" si="362">K86-K85</f>
        <v>0</v>
      </c>
    </row>
    <row r="87" spans="1:12" x14ac:dyDescent="0.25">
      <c r="A87" s="80">
        <v>44177.791666666664</v>
      </c>
      <c r="C87" s="77">
        <v>16</v>
      </c>
      <c r="D87" s="77">
        <v>2</v>
      </c>
      <c r="E87" s="164">
        <f t="shared" si="356"/>
        <v>36</v>
      </c>
      <c r="F87" s="79">
        <f t="shared" ref="F87" si="363">C87-C86</f>
        <v>0</v>
      </c>
      <c r="G87" s="79">
        <f t="shared" ref="G87" si="364">D87-D86</f>
        <v>0</v>
      </c>
      <c r="H87" s="79">
        <f t="shared" ref="H87" si="365">E87-E86</f>
        <v>0</v>
      </c>
      <c r="I87" s="79">
        <f>SUMIF(H$2:H87,"&gt;0")</f>
        <v>275</v>
      </c>
      <c r="J87" s="79">
        <f t="shared" ref="J87" si="366">IFERROR(I87 - _xlfn.XLOOKUP(A87-30, $A$2:$A$14999,I$2:I$14999,"",-1,2),NA())</f>
        <v>77</v>
      </c>
      <c r="K87" s="77">
        <f t="shared" ref="K87" si="367">E87*120</f>
        <v>4320</v>
      </c>
      <c r="L87" s="79">
        <f t="shared" ref="L87" si="368">K87-K86</f>
        <v>0</v>
      </c>
    </row>
    <row r="88" spans="1:12" x14ac:dyDescent="0.25">
      <c r="A88" s="80">
        <v>44178.615277777775</v>
      </c>
      <c r="C88" s="77">
        <v>16</v>
      </c>
      <c r="D88" s="77">
        <v>2</v>
      </c>
      <c r="E88" s="164">
        <f t="shared" ref="E88:E93" si="369">C88+D88*10</f>
        <v>36</v>
      </c>
      <c r="F88" s="79">
        <f t="shared" ref="F88" si="370">C88-C87</f>
        <v>0</v>
      </c>
      <c r="G88" s="79">
        <f t="shared" ref="G88" si="371">D88-D87</f>
        <v>0</v>
      </c>
      <c r="H88" s="79">
        <f t="shared" ref="H88" si="372">E88-E87</f>
        <v>0</v>
      </c>
      <c r="I88" s="79">
        <f>SUMIF(H$2:H88,"&gt;0")</f>
        <v>275</v>
      </c>
      <c r="J88" s="79">
        <f t="shared" ref="J88" si="373">IFERROR(I88 - _xlfn.XLOOKUP(A88-30, $A$2:$A$14999,I$2:I$14999,"",-1,2),NA())</f>
        <v>77</v>
      </c>
      <c r="K88" s="77">
        <f t="shared" ref="K88" si="374">E88*120</f>
        <v>4320</v>
      </c>
      <c r="L88" s="79">
        <f t="shared" ref="L88" si="375">K88-K87</f>
        <v>0</v>
      </c>
    </row>
    <row r="89" spans="1:12" x14ac:dyDescent="0.25">
      <c r="A89" s="80">
        <v>44179.063888888886</v>
      </c>
      <c r="C89" s="77">
        <v>17</v>
      </c>
      <c r="D89" s="77">
        <v>2</v>
      </c>
      <c r="E89" s="164">
        <f t="shared" si="369"/>
        <v>37</v>
      </c>
      <c r="F89" s="79">
        <f t="shared" ref="F89" si="376">C89-C88</f>
        <v>1</v>
      </c>
      <c r="G89" s="79">
        <f t="shared" ref="G89" si="377">D89-D88</f>
        <v>0</v>
      </c>
      <c r="H89" s="79">
        <f t="shared" ref="H89" si="378">E89-E88</f>
        <v>1</v>
      </c>
      <c r="I89" s="79">
        <f>SUMIF(H$2:H89,"&gt;0")</f>
        <v>276</v>
      </c>
      <c r="J89" s="79">
        <f t="shared" ref="J89" si="379">IFERROR(I89 - _xlfn.XLOOKUP(A89-30, $A$2:$A$14999,I$2:I$14999,"",-1,2),NA())</f>
        <v>78</v>
      </c>
      <c r="K89" s="77">
        <f t="shared" ref="K89" si="380">E89*120</f>
        <v>4440</v>
      </c>
      <c r="L89" s="79">
        <f t="shared" ref="L89" si="381">K89-K88</f>
        <v>120</v>
      </c>
    </row>
    <row r="90" spans="1:12" x14ac:dyDescent="0.25">
      <c r="A90" s="80">
        <v>44180.186805555553</v>
      </c>
      <c r="B90" s="21" t="s">
        <v>363</v>
      </c>
      <c r="C90" s="77">
        <v>0</v>
      </c>
      <c r="D90" s="77">
        <v>0</v>
      </c>
      <c r="E90" s="164">
        <f t="shared" si="369"/>
        <v>0</v>
      </c>
      <c r="F90" s="79">
        <f t="shared" ref="F90" si="382">C90-C89</f>
        <v>-17</v>
      </c>
      <c r="G90" s="79">
        <f t="shared" ref="G90" si="383">D90-D89</f>
        <v>-2</v>
      </c>
      <c r="H90" s="79">
        <f t="shared" ref="H90" si="384">E90-E89</f>
        <v>-37</v>
      </c>
      <c r="I90" s="79">
        <f>SUMIF(H$2:H90,"&gt;0")</f>
        <v>276</v>
      </c>
      <c r="J90" s="79">
        <f t="shared" ref="J90" si="385">IFERROR(I90 - _xlfn.XLOOKUP(A90-30, $A$2:$A$14999,I$2:I$14999,"",-1,2),NA())</f>
        <v>74</v>
      </c>
      <c r="K90" s="77">
        <f t="shared" ref="K90" si="386">E90*120</f>
        <v>0</v>
      </c>
      <c r="L90" s="79">
        <f t="shared" ref="L90" si="387">K90-K89</f>
        <v>-4440</v>
      </c>
    </row>
    <row r="91" spans="1:12" x14ac:dyDescent="0.25">
      <c r="A91" s="80">
        <v>44181.272916666669</v>
      </c>
      <c r="C91" s="77">
        <v>2</v>
      </c>
      <c r="D91" s="77">
        <v>0</v>
      </c>
      <c r="E91" s="164">
        <f t="shared" si="369"/>
        <v>2</v>
      </c>
      <c r="F91" s="79">
        <f t="shared" ref="F91" si="388">C91-C90</f>
        <v>2</v>
      </c>
      <c r="G91" s="79">
        <f t="shared" ref="G91" si="389">D91-D90</f>
        <v>0</v>
      </c>
      <c r="H91" s="79">
        <f t="shared" ref="H91" si="390">E91-E90</f>
        <v>2</v>
      </c>
      <c r="I91" s="79">
        <f>SUMIF(H$2:H91,"&gt;0")</f>
        <v>278</v>
      </c>
      <c r="J91" s="79">
        <f t="shared" ref="J91" si="391">IFERROR(I91 - _xlfn.XLOOKUP(A91-30, $A$2:$A$14999,I$2:I$14999,"",-1,2),NA())</f>
        <v>75</v>
      </c>
      <c r="K91" s="77">
        <f t="shared" ref="K91" si="392">E91*120</f>
        <v>240</v>
      </c>
      <c r="L91" s="79">
        <f t="shared" ref="L91" si="393">K91-K90</f>
        <v>240</v>
      </c>
    </row>
    <row r="92" spans="1:12" x14ac:dyDescent="0.25">
      <c r="A92" s="80">
        <v>44182.364583333336</v>
      </c>
      <c r="C92" s="77">
        <v>3</v>
      </c>
      <c r="D92" s="77">
        <v>0</v>
      </c>
      <c r="E92" s="164">
        <f t="shared" si="369"/>
        <v>3</v>
      </c>
      <c r="F92" s="79">
        <f t="shared" ref="F92" si="394">C92-C91</f>
        <v>1</v>
      </c>
      <c r="G92" s="79">
        <f t="shared" ref="G92" si="395">D92-D91</f>
        <v>0</v>
      </c>
      <c r="H92" s="79">
        <f t="shared" ref="H92" si="396">E92-E91</f>
        <v>1</v>
      </c>
      <c r="I92" s="79">
        <f>SUMIF(H$2:H92,"&gt;0")</f>
        <v>279</v>
      </c>
      <c r="J92" s="79">
        <f t="shared" ref="J92" si="397">IFERROR(I92 - _xlfn.XLOOKUP(A92-30, $A$2:$A$14999,I$2:I$14999,"",-1,2),NA())</f>
        <v>59</v>
      </c>
      <c r="K92" s="77">
        <f t="shared" ref="K92" si="398">E92*120</f>
        <v>360</v>
      </c>
      <c r="L92" s="79">
        <f t="shared" ref="L92" si="399">K92-K91</f>
        <v>120</v>
      </c>
    </row>
    <row r="93" spans="1:12" x14ac:dyDescent="0.25">
      <c r="A93" s="80">
        <v>44183.550694444442</v>
      </c>
      <c r="C93" s="77">
        <v>4</v>
      </c>
      <c r="D93" s="77">
        <v>0</v>
      </c>
      <c r="E93" s="164">
        <f t="shared" si="369"/>
        <v>4</v>
      </c>
      <c r="F93" s="79">
        <f t="shared" ref="F93" si="400">C93-C92</f>
        <v>1</v>
      </c>
      <c r="G93" s="79">
        <f t="shared" ref="G93" si="401">D93-D92</f>
        <v>0</v>
      </c>
      <c r="H93" s="79">
        <f t="shared" ref="H93" si="402">E93-E92</f>
        <v>1</v>
      </c>
      <c r="I93" s="79">
        <f>SUMIF(H$2:H93,"&gt;0")</f>
        <v>280</v>
      </c>
      <c r="J93" s="79">
        <f t="shared" ref="J93" si="403">IFERROR(I93 - _xlfn.XLOOKUP(A93-30, $A$2:$A$14999,I$2:I$14999,"",-1,2),NA())</f>
        <v>60</v>
      </c>
      <c r="K93" s="77">
        <f t="shared" ref="K93" si="404">E93*120</f>
        <v>480</v>
      </c>
      <c r="L93" s="79">
        <f t="shared" ref="L93" si="405">K93-K92</f>
        <v>120</v>
      </c>
    </row>
    <row r="94" spans="1:12" x14ac:dyDescent="0.25">
      <c r="A94" s="80">
        <v>44184.211111111108</v>
      </c>
      <c r="C94" s="77">
        <v>5</v>
      </c>
      <c r="D94" s="77">
        <v>0</v>
      </c>
      <c r="E94" s="164">
        <f t="shared" ref="E94" si="406">C94+D94*10</f>
        <v>5</v>
      </c>
      <c r="F94" s="79">
        <f t="shared" ref="F94" si="407">C94-C93</f>
        <v>1</v>
      </c>
      <c r="G94" s="79">
        <f t="shared" ref="G94" si="408">D94-D93</f>
        <v>0</v>
      </c>
      <c r="H94" s="79">
        <f t="shared" ref="H94" si="409">E94-E93</f>
        <v>1</v>
      </c>
      <c r="I94" s="79">
        <f>SUMIF(H$2:H94,"&gt;0")</f>
        <v>281</v>
      </c>
      <c r="J94" s="79">
        <f t="shared" ref="J94" si="410">IFERROR(I94 - _xlfn.XLOOKUP(A94-30, $A$2:$A$14999,I$2:I$14999,"",-1,2),NA())</f>
        <v>61</v>
      </c>
      <c r="K94" s="77">
        <f t="shared" ref="K94" si="411">E94*120</f>
        <v>600</v>
      </c>
      <c r="L94" s="79">
        <f t="shared" ref="L94" si="412">K94-K93</f>
        <v>120</v>
      </c>
    </row>
    <row r="95" spans="1:12" x14ac:dyDescent="0.25">
      <c r="A95" s="80">
        <v>44185.538194444445</v>
      </c>
      <c r="C95" s="77">
        <v>6</v>
      </c>
      <c r="D95" s="77">
        <v>0</v>
      </c>
      <c r="E95" s="164">
        <f t="shared" ref="E95:E99" si="413">C95+D95*10</f>
        <v>6</v>
      </c>
      <c r="F95" s="79">
        <f t="shared" ref="F95" si="414">C95-C94</f>
        <v>1</v>
      </c>
      <c r="G95" s="79">
        <f t="shared" ref="G95" si="415">D95-D94</f>
        <v>0</v>
      </c>
      <c r="H95" s="79">
        <f t="shared" ref="H95" si="416">E95-E94</f>
        <v>1</v>
      </c>
      <c r="I95" s="79">
        <f>SUMIF(H$2:H95,"&gt;0")</f>
        <v>282</v>
      </c>
      <c r="J95" s="79">
        <f t="shared" ref="J95" si="417">IFERROR(I95 - _xlfn.XLOOKUP(A95-30, $A$2:$A$14999,I$2:I$14999,"",-1,2),NA())</f>
        <v>59</v>
      </c>
      <c r="K95" s="77">
        <f t="shared" ref="K95" si="418">E95*120</f>
        <v>720</v>
      </c>
      <c r="L95" s="79">
        <f t="shared" ref="L95" si="419">K95-K94</f>
        <v>120</v>
      </c>
    </row>
    <row r="96" spans="1:12" x14ac:dyDescent="0.25">
      <c r="A96" s="80">
        <v>44186.543055555558</v>
      </c>
      <c r="C96" s="77">
        <v>12</v>
      </c>
      <c r="D96" s="77">
        <v>0</v>
      </c>
      <c r="E96" s="164">
        <f t="shared" si="413"/>
        <v>12</v>
      </c>
      <c r="F96" s="79">
        <f t="shared" ref="F96" si="420">C96-C95</f>
        <v>6</v>
      </c>
      <c r="G96" s="79">
        <f t="shared" ref="G96" si="421">D96-D95</f>
        <v>0</v>
      </c>
      <c r="H96" s="79">
        <f t="shared" ref="H96" si="422">E96-E95</f>
        <v>6</v>
      </c>
      <c r="I96" s="79">
        <f>SUMIF(H$2:H96,"&gt;0")</f>
        <v>288</v>
      </c>
      <c r="J96" s="79">
        <f t="shared" ref="J96" si="423">IFERROR(I96 - _xlfn.XLOOKUP(A96-30, $A$2:$A$14999,I$2:I$14999,"",-1,2),NA())</f>
        <v>65</v>
      </c>
      <c r="K96" s="77">
        <f t="shared" ref="K96" si="424">E96*120</f>
        <v>1440</v>
      </c>
      <c r="L96" s="79">
        <f t="shared" ref="L96" si="425">K96-K95</f>
        <v>720</v>
      </c>
    </row>
    <row r="97" spans="1:12" x14ac:dyDescent="0.25">
      <c r="A97" s="80">
        <v>44187.379861111112</v>
      </c>
      <c r="C97" s="77">
        <v>13</v>
      </c>
      <c r="D97" s="77">
        <v>1</v>
      </c>
      <c r="E97" s="164">
        <f t="shared" si="413"/>
        <v>23</v>
      </c>
      <c r="F97" s="79">
        <f t="shared" ref="F97" si="426">C97-C96</f>
        <v>1</v>
      </c>
      <c r="G97" s="79">
        <f t="shared" ref="G97" si="427">D97-D96</f>
        <v>1</v>
      </c>
      <c r="H97" s="79">
        <f t="shared" ref="H97" si="428">E97-E96</f>
        <v>11</v>
      </c>
      <c r="I97" s="79">
        <f>SUMIF(H$2:H97,"&gt;0")</f>
        <v>299</v>
      </c>
      <c r="J97" s="79">
        <f t="shared" ref="J97" si="429">IFERROR(I97 - _xlfn.XLOOKUP(A97-30, $A$2:$A$14999,I$2:I$14999,"",-1,2),NA())</f>
        <v>76</v>
      </c>
      <c r="K97" s="77">
        <f t="shared" ref="K97" si="430">E97*120</f>
        <v>2760</v>
      </c>
      <c r="L97" s="79">
        <f t="shared" ref="L97" si="431">K97-K96</f>
        <v>1320</v>
      </c>
    </row>
    <row r="98" spans="1:12" x14ac:dyDescent="0.25">
      <c r="A98" s="80">
        <v>44188.379861111112</v>
      </c>
      <c r="C98" s="77">
        <v>14</v>
      </c>
      <c r="D98" s="77">
        <v>1</v>
      </c>
      <c r="E98" s="164">
        <f t="shared" si="413"/>
        <v>24</v>
      </c>
      <c r="F98" s="79">
        <f t="shared" ref="F98" si="432">C98-C97</f>
        <v>1</v>
      </c>
      <c r="G98" s="79">
        <f t="shared" ref="G98" si="433">D98-D97</f>
        <v>0</v>
      </c>
      <c r="H98" s="79">
        <f t="shared" ref="H98" si="434">E98-E97</f>
        <v>1</v>
      </c>
      <c r="I98" s="79">
        <f>SUMIF(H$2:H98,"&gt;0")</f>
        <v>300</v>
      </c>
      <c r="J98" s="79">
        <f t="shared" ref="J98" si="435">IFERROR(I98 - _xlfn.XLOOKUP(A98-30, $A$2:$A$14999,I$2:I$14999,"",-1,2),NA())</f>
        <v>76</v>
      </c>
      <c r="K98" s="77">
        <f t="shared" ref="K98" si="436">E98*120</f>
        <v>2880</v>
      </c>
      <c r="L98" s="79">
        <f t="shared" ref="L98" si="437">K98-K97</f>
        <v>120</v>
      </c>
    </row>
    <row r="99" spans="1:12" x14ac:dyDescent="0.25">
      <c r="A99" s="80">
        <v>44189.761111111111</v>
      </c>
      <c r="B99" s="21" t="s">
        <v>325</v>
      </c>
      <c r="C99" s="77">
        <v>16</v>
      </c>
      <c r="D99" s="77">
        <v>2</v>
      </c>
      <c r="E99" s="164">
        <f t="shared" si="413"/>
        <v>36</v>
      </c>
      <c r="F99" s="79">
        <f t="shared" ref="F99" si="438">C99-C98</f>
        <v>2</v>
      </c>
      <c r="G99" s="79">
        <f t="shared" ref="G99" si="439">D99-D98</f>
        <v>1</v>
      </c>
      <c r="H99" s="79">
        <f t="shared" ref="H99" si="440">E99-E98</f>
        <v>12</v>
      </c>
      <c r="I99" s="79">
        <f>SUMIF(H$2:H99,"&gt;0")</f>
        <v>312</v>
      </c>
      <c r="J99" s="79">
        <f t="shared" ref="J99" si="441">IFERROR(I99 - _xlfn.XLOOKUP(A99-30, $A$2:$A$14999,I$2:I$14999,"",-1,2),NA())</f>
        <v>88</v>
      </c>
      <c r="K99" s="77">
        <f t="shared" ref="K99" si="442">E99*120</f>
        <v>4320</v>
      </c>
      <c r="L99" s="79">
        <f t="shared" ref="L99" si="443">K99-K98</f>
        <v>1440</v>
      </c>
    </row>
    <row r="100" spans="1:12" x14ac:dyDescent="0.25">
      <c r="A100" s="80">
        <v>44190.749305555553</v>
      </c>
      <c r="C100" s="77">
        <v>16</v>
      </c>
      <c r="D100" s="77">
        <v>2</v>
      </c>
      <c r="E100" s="164">
        <f t="shared" ref="E100" si="444">C100+D100*10</f>
        <v>36</v>
      </c>
      <c r="F100" s="79">
        <f t="shared" ref="F100" si="445">C100-C99</f>
        <v>0</v>
      </c>
      <c r="G100" s="79">
        <f t="shared" ref="G100" si="446">D100-D99</f>
        <v>0</v>
      </c>
      <c r="H100" s="79">
        <f t="shared" ref="H100" si="447">E100-E99</f>
        <v>0</v>
      </c>
      <c r="I100" s="79">
        <f>SUMIF(H$2:H100,"&gt;0")</f>
        <v>312</v>
      </c>
      <c r="J100" s="79">
        <f t="shared" ref="J100" si="448">IFERROR(I100 - _xlfn.XLOOKUP(A100-30, $A$2:$A$14999,I$2:I$14999,"",-1,2),NA())</f>
        <v>88</v>
      </c>
      <c r="K100" s="77">
        <f t="shared" ref="K100" si="449">E100*120</f>
        <v>4320</v>
      </c>
      <c r="L100" s="79">
        <f t="shared" ref="L100" si="450">K100-K99</f>
        <v>0</v>
      </c>
    </row>
    <row r="101" spans="1:12" x14ac:dyDescent="0.25">
      <c r="A101" s="80">
        <v>44191.968055555553</v>
      </c>
      <c r="C101" s="77">
        <v>16</v>
      </c>
      <c r="D101" s="77">
        <v>2</v>
      </c>
      <c r="E101" s="164">
        <f t="shared" ref="E101:E105" si="451">C101+D101*10</f>
        <v>36</v>
      </c>
      <c r="F101" s="79">
        <f t="shared" ref="F101" si="452">C101-C100</f>
        <v>0</v>
      </c>
      <c r="G101" s="79">
        <f t="shared" ref="G101" si="453">D101-D100</f>
        <v>0</v>
      </c>
      <c r="H101" s="79">
        <f t="shared" ref="H101" si="454">E101-E100</f>
        <v>0</v>
      </c>
      <c r="I101" s="79">
        <f>SUMIF(H$2:H101,"&gt;0")</f>
        <v>312</v>
      </c>
      <c r="J101" s="79">
        <f t="shared" ref="J101" si="455">IFERROR(I101 - _xlfn.XLOOKUP(A101-30, $A$2:$A$14999,I$2:I$14999,"",-1,2),NA())</f>
        <v>78</v>
      </c>
      <c r="K101" s="77">
        <f t="shared" ref="K101" si="456">E101*120</f>
        <v>4320</v>
      </c>
      <c r="L101" s="79">
        <f t="shared" ref="L101" si="457">K101-K100</f>
        <v>0</v>
      </c>
    </row>
    <row r="102" spans="1:12" x14ac:dyDescent="0.25">
      <c r="A102" s="80">
        <v>44192.60833333333</v>
      </c>
      <c r="C102" s="77">
        <v>16</v>
      </c>
      <c r="D102" s="77">
        <v>2</v>
      </c>
      <c r="E102" s="164">
        <f t="shared" si="451"/>
        <v>36</v>
      </c>
      <c r="F102" s="79">
        <f t="shared" ref="F102" si="458">C102-C101</f>
        <v>0</v>
      </c>
      <c r="G102" s="79">
        <f t="shared" ref="G102" si="459">D102-D101</f>
        <v>0</v>
      </c>
      <c r="H102" s="79">
        <f t="shared" ref="H102" si="460">E102-E101</f>
        <v>0</v>
      </c>
      <c r="I102" s="79">
        <f>SUMIF(H$2:H102,"&gt;0")</f>
        <v>312</v>
      </c>
      <c r="J102" s="79">
        <f t="shared" ref="J102" si="461">IFERROR(I102 - _xlfn.XLOOKUP(A102-30, $A$2:$A$14999,I$2:I$14999,"",-1,2),NA())</f>
        <v>78</v>
      </c>
      <c r="K102" s="77">
        <f t="shared" ref="K102" si="462">E102*120</f>
        <v>4320</v>
      </c>
      <c r="L102" s="79">
        <f t="shared" ref="L102" si="463">K102-K101</f>
        <v>0</v>
      </c>
    </row>
    <row r="103" spans="1:12" x14ac:dyDescent="0.25">
      <c r="A103" s="80">
        <v>44193.425694444442</v>
      </c>
      <c r="B103" s="21" t="s">
        <v>366</v>
      </c>
      <c r="C103" s="77">
        <v>0</v>
      </c>
      <c r="D103" s="77">
        <v>0</v>
      </c>
      <c r="E103" s="164">
        <f t="shared" si="451"/>
        <v>0</v>
      </c>
      <c r="F103" s="79">
        <f t="shared" ref="F103" si="464">C103-C102</f>
        <v>-16</v>
      </c>
      <c r="G103" s="79">
        <f t="shared" ref="G103" si="465">D103-D102</f>
        <v>-2</v>
      </c>
      <c r="H103" s="79">
        <f t="shared" ref="H103" si="466">E103-E102</f>
        <v>-36</v>
      </c>
      <c r="I103" s="79">
        <f>SUMIF(H$2:H103,"&gt;0")</f>
        <v>312</v>
      </c>
      <c r="J103" s="79">
        <f t="shared" ref="J103" si="467">IFERROR(I103 - _xlfn.XLOOKUP(A103-30, $A$2:$A$14999,I$2:I$14999,"",-1,2),NA())</f>
        <v>73</v>
      </c>
      <c r="K103" s="77">
        <f t="shared" ref="K103" si="468">E103*120</f>
        <v>0</v>
      </c>
      <c r="L103" s="79">
        <f t="shared" ref="L103" si="469">K103-K102</f>
        <v>-4320</v>
      </c>
    </row>
    <row r="104" spans="1:12" x14ac:dyDescent="0.25">
      <c r="A104" s="80">
        <v>44194.430555555555</v>
      </c>
      <c r="C104" s="77">
        <v>5</v>
      </c>
      <c r="D104" s="77">
        <v>0</v>
      </c>
      <c r="E104" s="164">
        <f t="shared" si="451"/>
        <v>5</v>
      </c>
      <c r="F104" s="79">
        <f t="shared" ref="F104" si="470">C104-C103</f>
        <v>5</v>
      </c>
      <c r="G104" s="79">
        <f t="shared" ref="G104" si="471">D104-D103</f>
        <v>0</v>
      </c>
      <c r="H104" s="79">
        <f t="shared" ref="H104" si="472">E104-E103</f>
        <v>5</v>
      </c>
      <c r="I104" s="79">
        <f>SUMIF(H$2:H104,"&gt;0")</f>
        <v>317</v>
      </c>
      <c r="J104" s="79">
        <f t="shared" ref="J104" si="473">IFERROR(I104 - _xlfn.XLOOKUP(A104-30, $A$2:$A$14999,I$2:I$14999,"",-1,2),NA())</f>
        <v>78</v>
      </c>
      <c r="K104" s="77">
        <f t="shared" ref="K104:K105" si="474">E104*120</f>
        <v>600</v>
      </c>
      <c r="L104" s="79">
        <f t="shared" ref="L104" si="475">K104-K103</f>
        <v>600</v>
      </c>
    </row>
    <row r="105" spans="1:12" x14ac:dyDescent="0.25">
      <c r="A105" s="80">
        <v>44196.004166666666</v>
      </c>
      <c r="C105" s="77">
        <v>5</v>
      </c>
      <c r="D105" s="77">
        <v>0</v>
      </c>
      <c r="E105" s="164">
        <f t="shared" ref="E105:E107" si="476">C105+D105*10</f>
        <v>5</v>
      </c>
      <c r="F105" s="79">
        <f t="shared" ref="F105" si="477">C105-C104</f>
        <v>0</v>
      </c>
      <c r="G105" s="79">
        <f t="shared" ref="G105" si="478">D105-D104</f>
        <v>0</v>
      </c>
      <c r="H105" s="79">
        <f t="shared" ref="H105" si="479">E105-E104</f>
        <v>0</v>
      </c>
      <c r="I105" s="79">
        <f>SUMIF(H$2:H105,"&gt;0")</f>
        <v>317</v>
      </c>
      <c r="J105" s="79">
        <f t="shared" ref="J105" si="480">IFERROR(I105 - _xlfn.XLOOKUP(A105-30, $A$2:$A$14999,I$2:I$14999,"",-1,2),NA())</f>
        <v>61</v>
      </c>
      <c r="K105" s="77">
        <f t="shared" ref="K105:K106" si="481">E105*120</f>
        <v>600</v>
      </c>
      <c r="L105" s="79">
        <f t="shared" ref="L105" si="482">K105-K104</f>
        <v>0</v>
      </c>
    </row>
    <row r="106" spans="1:12" x14ac:dyDescent="0.25">
      <c r="A106" s="80">
        <v>44196.076388888891</v>
      </c>
      <c r="B106" s="21" t="s">
        <v>369</v>
      </c>
      <c r="C106" s="77">
        <v>0</v>
      </c>
      <c r="D106" s="77">
        <v>0</v>
      </c>
      <c r="E106" s="164">
        <f t="shared" si="476"/>
        <v>0</v>
      </c>
      <c r="F106" s="79">
        <f t="shared" ref="F106" si="483">C106-C105</f>
        <v>-5</v>
      </c>
      <c r="G106" s="79">
        <f t="shared" ref="G106" si="484">D106-D105</f>
        <v>0</v>
      </c>
      <c r="H106" s="79">
        <f t="shared" ref="H106" si="485">E106-E105</f>
        <v>-5</v>
      </c>
      <c r="I106" s="79">
        <f>SUMIF(H$2:H106,"&gt;0")</f>
        <v>317</v>
      </c>
      <c r="J106" s="79">
        <f t="shared" ref="J106" si="486">IFERROR(I106 - _xlfn.XLOOKUP(A106-30, $A$2:$A$14999,I$2:I$14999,"",-1,2),NA())</f>
        <v>61</v>
      </c>
      <c r="K106" s="77">
        <f t="shared" ref="K106:K107" si="487">E106*120</f>
        <v>0</v>
      </c>
      <c r="L106" s="79">
        <f t="shared" ref="L106" si="488">K106-K105</f>
        <v>-600</v>
      </c>
    </row>
    <row r="107" spans="1:12" x14ac:dyDescent="0.25">
      <c r="A107" s="80">
        <v>44196.243750000001</v>
      </c>
      <c r="C107" s="77">
        <v>2</v>
      </c>
      <c r="D107" s="77">
        <v>1</v>
      </c>
      <c r="E107" s="164">
        <f t="shared" si="476"/>
        <v>12</v>
      </c>
      <c r="F107" s="79">
        <f t="shared" ref="F107" si="489">C107-C106</f>
        <v>2</v>
      </c>
      <c r="G107" s="79">
        <f t="shared" ref="G107" si="490">D107-D106</f>
        <v>1</v>
      </c>
      <c r="H107" s="79">
        <f t="shared" ref="H107" si="491">E107-E106</f>
        <v>12</v>
      </c>
      <c r="I107" s="79">
        <f>SUMIF(H$2:H107,"&gt;0")</f>
        <v>329</v>
      </c>
      <c r="J107" s="79">
        <f t="shared" ref="J107" si="492">IFERROR(I107 - _xlfn.XLOOKUP(A107-30, $A$2:$A$14999,I$2:I$14999,"",-1,2),NA())</f>
        <v>73</v>
      </c>
      <c r="K107" s="77">
        <f t="shared" ref="K107" si="493">E107*120</f>
        <v>1440</v>
      </c>
      <c r="L107" s="79">
        <f t="shared" ref="L107" si="494">K107-K106</f>
        <v>1440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5499B-0F8A-456C-AFC5-BC18D01DD118}">
  <sheetPr>
    <tabColor rgb="FFFF0000"/>
  </sheetPr>
  <dimension ref="A1:E302"/>
  <sheetViews>
    <sheetView workbookViewId="0">
      <pane ySplit="1" topLeftCell="A251" activePane="bottomLeft" state="frozen"/>
      <selection pane="bottomLeft" activeCell="I265" sqref="I265"/>
    </sheetView>
  </sheetViews>
  <sheetFormatPr defaultRowHeight="15" customHeight="1" x14ac:dyDescent="0.25"/>
  <cols>
    <col min="1" max="1" width="11.7109375" style="98" customWidth="1"/>
    <col min="2" max="2" width="10" style="430" hidden="1" customWidth="1"/>
    <col min="3" max="4" width="5.7109375" style="430" customWidth="1"/>
    <col min="5" max="5" width="10.140625" style="430" customWidth="1"/>
    <col min="6" max="16384" width="9.140625" style="430"/>
  </cols>
  <sheetData>
    <row r="1" spans="1:5" s="429" customFormat="1" ht="15" customHeight="1" x14ac:dyDescent="0.25">
      <c r="A1" s="431" t="s">
        <v>201</v>
      </c>
      <c r="B1" s="429" t="s">
        <v>358</v>
      </c>
      <c r="C1" s="110" t="s">
        <v>360</v>
      </c>
      <c r="D1" s="110" t="s">
        <v>359</v>
      </c>
      <c r="E1" s="429" t="s">
        <v>361</v>
      </c>
    </row>
    <row r="2" spans="1:5" ht="15" customHeight="1" x14ac:dyDescent="0.25">
      <c r="A2" s="98">
        <v>43938</v>
      </c>
      <c r="B2" s="79">
        <f>IF(ISNUMBER(_xlfn.XLOOKUP(A2,鑽量!$A:$A,鑽量!$K:$K,,1,2)),_xlfn.XLOOKUP(A2,鑽量!$A:$A,鑽量!$K:$K,,1,2),NA())</f>
        <v>25135</v>
      </c>
      <c r="C2" s="432">
        <f t="shared" ref="C2:C65" si="0">B2/120</f>
        <v>209.45833333333334</v>
      </c>
      <c r="D2" s="432" t="e">
        <f>IF(ISNUMBER(_xlfn.XLOOKUP(A2,抽卷!$A:$A,抽卷!$J:$J,,1,2)),_xlfn.XLOOKUP(A2,抽卷!$A:$A,抽卷!$J:$J,,1,2),NA())</f>
        <v>#N/A</v>
      </c>
      <c r="E2" s="73">
        <f t="shared" ref="E2:E65" si="1">IF(ISNA(D2),C2,D2+C2)</f>
        <v>209.45833333333334</v>
      </c>
    </row>
    <row r="3" spans="1:5" ht="15" customHeight="1" x14ac:dyDescent="0.25">
      <c r="A3" s="98">
        <f>A2+1</f>
        <v>43939</v>
      </c>
      <c r="B3" s="79">
        <f>IF(ISNUMBER(_xlfn.XLOOKUP(A3,鑽量!$A:$A,鑽量!$K:$K,,1,2)),_xlfn.XLOOKUP(A3,鑽量!$A:$A,鑽量!$K:$K,,1,2),NA())</f>
        <v>25585</v>
      </c>
      <c r="C3" s="432">
        <f t="shared" si="0"/>
        <v>213.20833333333334</v>
      </c>
      <c r="D3" s="432" t="e">
        <f>IF(ISNUMBER(_xlfn.XLOOKUP(A3,抽卷!$A:$A,抽卷!$J:$J,,1,2)),_xlfn.XLOOKUP(A3,抽卷!$A:$A,抽卷!$J:$J,,1,2),NA())</f>
        <v>#N/A</v>
      </c>
      <c r="E3" s="73">
        <f t="shared" si="1"/>
        <v>213.20833333333334</v>
      </c>
    </row>
    <row r="4" spans="1:5" ht="15" customHeight="1" x14ac:dyDescent="0.25">
      <c r="A4" s="98">
        <f>A3+1</f>
        <v>43940</v>
      </c>
      <c r="B4" s="79">
        <f>IF(ISNUMBER(_xlfn.XLOOKUP(A4,鑽量!$A:$A,鑽量!$K:$K,,1,2)),_xlfn.XLOOKUP(A4,鑽量!$A:$A,鑽量!$K:$K,,1,2),NA())</f>
        <v>26360</v>
      </c>
      <c r="C4" s="432">
        <f t="shared" si="0"/>
        <v>219.66666666666666</v>
      </c>
      <c r="D4" s="432" t="e">
        <f>IF(ISNUMBER(_xlfn.XLOOKUP(A4,抽卷!$A:$A,抽卷!$J:$J,,1,2)),_xlfn.XLOOKUP(A4,抽卷!$A:$A,抽卷!$J:$J,,1,2),NA())</f>
        <v>#N/A</v>
      </c>
      <c r="E4" s="73">
        <f t="shared" si="1"/>
        <v>219.66666666666666</v>
      </c>
    </row>
    <row r="5" spans="1:5" ht="15" customHeight="1" x14ac:dyDescent="0.25">
      <c r="A5" s="98">
        <f>A4+1</f>
        <v>43941</v>
      </c>
      <c r="B5" s="79">
        <f>IF(ISNUMBER(_xlfn.XLOOKUP(A5,鑽量!$A:$A,鑽量!$K:$K,,1,2)),_xlfn.XLOOKUP(A5,鑽量!$A:$A,鑽量!$K:$K,,1,2),NA())</f>
        <v>31010</v>
      </c>
      <c r="C5" s="432">
        <f t="shared" si="0"/>
        <v>258.41666666666669</v>
      </c>
      <c r="D5" s="432" t="e">
        <f>IF(ISNUMBER(_xlfn.XLOOKUP(A5,抽卷!$A:$A,抽卷!$J:$J,,1,2)),_xlfn.XLOOKUP(A5,抽卷!$A:$A,抽卷!$J:$J,,1,2),NA())</f>
        <v>#N/A</v>
      </c>
      <c r="E5" s="73">
        <f t="shared" si="1"/>
        <v>258.41666666666669</v>
      </c>
    </row>
    <row r="6" spans="1:5" ht="15" customHeight="1" x14ac:dyDescent="0.25">
      <c r="A6" s="98">
        <f t="shared" ref="A6:A69" si="2">A5+1</f>
        <v>43942</v>
      </c>
      <c r="B6" s="79">
        <f>IF(ISNUMBER(_xlfn.XLOOKUP(A6,鑽量!$A:$A,鑽量!$K:$K,,1,2)),_xlfn.XLOOKUP(A6,鑽量!$A:$A,鑽量!$K:$K,,1,2),NA())</f>
        <v>32335</v>
      </c>
      <c r="C6" s="432">
        <f t="shared" si="0"/>
        <v>269.45833333333331</v>
      </c>
      <c r="D6" s="432" t="e">
        <f>IF(ISNUMBER(_xlfn.XLOOKUP(A6,抽卷!$A:$A,抽卷!$J:$J,,1,2)),_xlfn.XLOOKUP(A6,抽卷!$A:$A,抽卷!$J:$J,,1,2),NA())</f>
        <v>#N/A</v>
      </c>
      <c r="E6" s="73">
        <f t="shared" si="1"/>
        <v>269.45833333333331</v>
      </c>
    </row>
    <row r="7" spans="1:5" ht="15" customHeight="1" x14ac:dyDescent="0.25">
      <c r="A7" s="98">
        <f t="shared" si="2"/>
        <v>43943</v>
      </c>
      <c r="B7" s="79">
        <f>IF(ISNUMBER(_xlfn.XLOOKUP(A7,鑽量!$A:$A,鑽量!$K:$K,,1,2)),_xlfn.XLOOKUP(A7,鑽量!$A:$A,鑽量!$K:$K,,1,2),NA())</f>
        <v>31635</v>
      </c>
      <c r="C7" s="432">
        <f t="shared" si="0"/>
        <v>263.625</v>
      </c>
      <c r="D7" s="432" t="e">
        <f>IF(ISNUMBER(_xlfn.XLOOKUP(A7,抽卷!$A:$A,抽卷!$J:$J,,1,2)),_xlfn.XLOOKUP(A7,抽卷!$A:$A,抽卷!$J:$J,,1,2),NA())</f>
        <v>#N/A</v>
      </c>
      <c r="E7" s="73">
        <f t="shared" si="1"/>
        <v>263.625</v>
      </c>
    </row>
    <row r="8" spans="1:5" ht="15" customHeight="1" x14ac:dyDescent="0.25">
      <c r="A8" s="98">
        <f t="shared" si="2"/>
        <v>43944</v>
      </c>
      <c r="B8" s="79">
        <f>IF(ISNUMBER(_xlfn.XLOOKUP(A8,鑽量!$A:$A,鑽量!$K:$K,,1,2)),_xlfn.XLOOKUP(A8,鑽量!$A:$A,鑽量!$K:$K,,1,2),NA())</f>
        <v>30285</v>
      </c>
      <c r="C8" s="432">
        <f t="shared" si="0"/>
        <v>252.375</v>
      </c>
      <c r="D8" s="432" t="e">
        <f>IF(ISNUMBER(_xlfn.XLOOKUP(A8,抽卷!$A:$A,抽卷!$J:$J,,1,2)),_xlfn.XLOOKUP(A8,抽卷!$A:$A,抽卷!$J:$J,,1,2),NA())</f>
        <v>#N/A</v>
      </c>
      <c r="E8" s="73">
        <f t="shared" si="1"/>
        <v>252.375</v>
      </c>
    </row>
    <row r="9" spans="1:5" ht="15" customHeight="1" x14ac:dyDescent="0.25">
      <c r="A9" s="98">
        <f t="shared" si="2"/>
        <v>43945</v>
      </c>
      <c r="B9" s="79">
        <f>IF(ISNUMBER(_xlfn.XLOOKUP(A9,鑽量!$A:$A,鑽量!$K:$K,,1,2)),_xlfn.XLOOKUP(A9,鑽量!$A:$A,鑽量!$K:$K,,1,2),NA())</f>
        <v>30210</v>
      </c>
      <c r="C9" s="432">
        <f t="shared" si="0"/>
        <v>251.75</v>
      </c>
      <c r="D9" s="432" t="e">
        <f>IF(ISNUMBER(_xlfn.XLOOKUP(A9,抽卷!$A:$A,抽卷!$J:$J,,1,2)),_xlfn.XLOOKUP(A9,抽卷!$A:$A,抽卷!$J:$J,,1,2),NA())</f>
        <v>#N/A</v>
      </c>
      <c r="E9" s="73">
        <f t="shared" si="1"/>
        <v>251.75</v>
      </c>
    </row>
    <row r="10" spans="1:5" ht="15" customHeight="1" x14ac:dyDescent="0.25">
      <c r="A10" s="98">
        <f t="shared" si="2"/>
        <v>43946</v>
      </c>
      <c r="B10" s="79">
        <f>IF(ISNUMBER(_xlfn.XLOOKUP(A10,鑽量!$A:$A,鑽量!$K:$K,,1,2)),_xlfn.XLOOKUP(A10,鑽量!$A:$A,鑽量!$K:$K,,1,2),NA())</f>
        <v>30310</v>
      </c>
      <c r="C10" s="432">
        <f t="shared" si="0"/>
        <v>252.58333333333334</v>
      </c>
      <c r="D10" s="432" t="e">
        <f>IF(ISNUMBER(_xlfn.XLOOKUP(A10,抽卷!$A:$A,抽卷!$J:$J,,1,2)),_xlfn.XLOOKUP(A10,抽卷!$A:$A,抽卷!$J:$J,,1,2),NA())</f>
        <v>#N/A</v>
      </c>
      <c r="E10" s="73">
        <f t="shared" si="1"/>
        <v>252.58333333333334</v>
      </c>
    </row>
    <row r="11" spans="1:5" ht="15" customHeight="1" x14ac:dyDescent="0.25">
      <c r="A11" s="98">
        <f t="shared" si="2"/>
        <v>43947</v>
      </c>
      <c r="B11" s="79">
        <f>IF(ISNUMBER(_xlfn.XLOOKUP(A11,鑽量!$A:$A,鑽量!$K:$K,,1,2)),_xlfn.XLOOKUP(A11,鑽量!$A:$A,鑽量!$K:$K,,1,2),NA())</f>
        <v>23335</v>
      </c>
      <c r="C11" s="432">
        <f t="shared" si="0"/>
        <v>194.45833333333334</v>
      </c>
      <c r="D11" s="432" t="e">
        <f>IF(ISNUMBER(_xlfn.XLOOKUP(A11,抽卷!$A:$A,抽卷!$J:$J,,1,2)),_xlfn.XLOOKUP(A11,抽卷!$A:$A,抽卷!$J:$J,,1,2),NA())</f>
        <v>#N/A</v>
      </c>
      <c r="E11" s="73">
        <f t="shared" si="1"/>
        <v>194.45833333333334</v>
      </c>
    </row>
    <row r="12" spans="1:5" ht="15" customHeight="1" x14ac:dyDescent="0.25">
      <c r="A12" s="98">
        <f t="shared" si="2"/>
        <v>43948</v>
      </c>
      <c r="B12" s="79">
        <f>IF(ISNUMBER(_xlfn.XLOOKUP(A12,鑽量!$A:$A,鑽量!$K:$K,,1,2)),_xlfn.XLOOKUP(A12,鑽量!$A:$A,鑽量!$K:$K,,1,2),NA())</f>
        <v>23335</v>
      </c>
      <c r="C12" s="432">
        <f t="shared" si="0"/>
        <v>194.45833333333334</v>
      </c>
      <c r="D12" s="432" t="e">
        <f>IF(ISNUMBER(_xlfn.XLOOKUP(A12,抽卷!$A:$A,抽卷!$J:$J,,1,2)),_xlfn.XLOOKUP(A12,抽卷!$A:$A,抽卷!$J:$J,,1,2),NA())</f>
        <v>#N/A</v>
      </c>
      <c r="E12" s="73">
        <f t="shared" si="1"/>
        <v>194.45833333333334</v>
      </c>
    </row>
    <row r="13" spans="1:5" ht="15" customHeight="1" x14ac:dyDescent="0.25">
      <c r="A13" s="98">
        <f t="shared" si="2"/>
        <v>43949</v>
      </c>
      <c r="B13" s="79">
        <f>IF(ISNUMBER(_xlfn.XLOOKUP(A13,鑽量!$A:$A,鑽量!$K:$K,,1,2)),_xlfn.XLOOKUP(A13,鑽量!$A:$A,鑽量!$K:$K,,1,2),NA())</f>
        <v>25000</v>
      </c>
      <c r="C13" s="432">
        <f t="shared" si="0"/>
        <v>208.33333333333334</v>
      </c>
      <c r="D13" s="432" t="e">
        <f>IF(ISNUMBER(_xlfn.XLOOKUP(A13,抽卷!$A:$A,抽卷!$J:$J,,1,2)),_xlfn.XLOOKUP(A13,抽卷!$A:$A,抽卷!$J:$J,,1,2),NA())</f>
        <v>#N/A</v>
      </c>
      <c r="E13" s="73">
        <f t="shared" si="1"/>
        <v>208.33333333333334</v>
      </c>
    </row>
    <row r="14" spans="1:5" ht="15" customHeight="1" x14ac:dyDescent="0.25">
      <c r="A14" s="98">
        <f t="shared" si="2"/>
        <v>43950</v>
      </c>
      <c r="B14" s="79">
        <f>IF(ISNUMBER(_xlfn.XLOOKUP(A14,鑽量!$A:$A,鑽量!$K:$K,,1,2)),_xlfn.XLOOKUP(A14,鑽量!$A:$A,鑽量!$K:$K,,1,2),NA())</f>
        <v>24660</v>
      </c>
      <c r="C14" s="432">
        <f t="shared" si="0"/>
        <v>205.5</v>
      </c>
      <c r="D14" s="432" t="e">
        <f>IF(ISNUMBER(_xlfn.XLOOKUP(A14,抽卷!$A:$A,抽卷!$J:$J,,1,2)),_xlfn.XLOOKUP(A14,抽卷!$A:$A,抽卷!$J:$J,,1,2),NA())</f>
        <v>#N/A</v>
      </c>
      <c r="E14" s="73">
        <f t="shared" si="1"/>
        <v>205.5</v>
      </c>
    </row>
    <row r="15" spans="1:5" ht="15" customHeight="1" x14ac:dyDescent="0.25">
      <c r="A15" s="98">
        <f t="shared" si="2"/>
        <v>43951</v>
      </c>
      <c r="B15" s="79">
        <f>IF(ISNUMBER(_xlfn.XLOOKUP(A15,鑽量!$A:$A,鑽量!$K:$K,,1,2)),_xlfn.XLOOKUP(A15,鑽量!$A:$A,鑽量!$K:$K,,1,2),NA())</f>
        <v>24660</v>
      </c>
      <c r="C15" s="432">
        <f t="shared" si="0"/>
        <v>205.5</v>
      </c>
      <c r="D15" s="432" t="e">
        <f>IF(ISNUMBER(_xlfn.XLOOKUP(A15,抽卷!$A:$A,抽卷!$J:$J,,1,2)),_xlfn.XLOOKUP(A15,抽卷!$A:$A,抽卷!$J:$J,,1,2),NA())</f>
        <v>#N/A</v>
      </c>
      <c r="E15" s="73">
        <f t="shared" si="1"/>
        <v>205.5</v>
      </c>
    </row>
    <row r="16" spans="1:5" ht="15" customHeight="1" x14ac:dyDescent="0.25">
      <c r="A16" s="98">
        <f t="shared" si="2"/>
        <v>43952</v>
      </c>
      <c r="B16" s="79">
        <f>IF(ISNUMBER(_xlfn.XLOOKUP(A16,鑽量!$A:$A,鑽量!$K:$K,,1,2)),_xlfn.XLOOKUP(A16,鑽量!$A:$A,鑽量!$K:$K,,1,2),NA())</f>
        <v>23285</v>
      </c>
      <c r="C16" s="432">
        <f t="shared" si="0"/>
        <v>194.04166666666666</v>
      </c>
      <c r="D16" s="432" t="e">
        <f>IF(ISNUMBER(_xlfn.XLOOKUP(A16,抽卷!$A:$A,抽卷!$J:$J,,1,2)),_xlfn.XLOOKUP(A16,抽卷!$A:$A,抽卷!$J:$J,,1,2),NA())</f>
        <v>#N/A</v>
      </c>
      <c r="E16" s="73">
        <f t="shared" si="1"/>
        <v>194.04166666666666</v>
      </c>
    </row>
    <row r="17" spans="1:5" ht="15" customHeight="1" x14ac:dyDescent="0.25">
      <c r="A17" s="98">
        <f t="shared" si="2"/>
        <v>43953</v>
      </c>
      <c r="B17" s="79">
        <f>IF(ISNUMBER(_xlfn.XLOOKUP(A17,鑽量!$A:$A,鑽量!$K:$K,,1,2)),_xlfn.XLOOKUP(A17,鑽量!$A:$A,鑽量!$K:$K,,1,2),NA())</f>
        <v>24735</v>
      </c>
      <c r="C17" s="432">
        <f t="shared" si="0"/>
        <v>206.125</v>
      </c>
      <c r="D17" s="432" t="e">
        <f>IF(ISNUMBER(_xlfn.XLOOKUP(A17,抽卷!$A:$A,抽卷!$J:$J,,1,2)),_xlfn.XLOOKUP(A17,抽卷!$A:$A,抽卷!$J:$J,,1,2),NA())</f>
        <v>#N/A</v>
      </c>
      <c r="E17" s="73">
        <f t="shared" si="1"/>
        <v>206.125</v>
      </c>
    </row>
    <row r="18" spans="1:5" ht="15" customHeight="1" x14ac:dyDescent="0.25">
      <c r="A18" s="98">
        <f t="shared" si="2"/>
        <v>43954</v>
      </c>
      <c r="B18" s="79">
        <f>IF(ISNUMBER(_xlfn.XLOOKUP(A18,鑽量!$A:$A,鑽量!$K:$K,,1,2)),_xlfn.XLOOKUP(A18,鑽量!$A:$A,鑽量!$K:$K,,1,2),NA())</f>
        <v>24735</v>
      </c>
      <c r="C18" s="432">
        <f t="shared" si="0"/>
        <v>206.125</v>
      </c>
      <c r="D18" s="432" t="e">
        <f>IF(ISNUMBER(_xlfn.XLOOKUP(A18,抽卷!$A:$A,抽卷!$J:$J,,1,2)),_xlfn.XLOOKUP(A18,抽卷!$A:$A,抽卷!$J:$J,,1,2),NA())</f>
        <v>#N/A</v>
      </c>
      <c r="E18" s="73">
        <f t="shared" si="1"/>
        <v>206.125</v>
      </c>
    </row>
    <row r="19" spans="1:5" ht="15" customHeight="1" x14ac:dyDescent="0.25">
      <c r="A19" s="98">
        <f t="shared" si="2"/>
        <v>43955</v>
      </c>
      <c r="B19" s="79">
        <f>IF(ISNUMBER(_xlfn.XLOOKUP(A19,鑽量!$A:$A,鑽量!$K:$K,,1,2)),_xlfn.XLOOKUP(A19,鑽量!$A:$A,鑽量!$K:$K,,1,2),NA())</f>
        <v>24345</v>
      </c>
      <c r="C19" s="432">
        <f t="shared" si="0"/>
        <v>202.875</v>
      </c>
      <c r="D19" s="432" t="e">
        <f>IF(ISNUMBER(_xlfn.XLOOKUP(A19,抽卷!$A:$A,抽卷!$J:$J,,1,2)),_xlfn.XLOOKUP(A19,抽卷!$A:$A,抽卷!$J:$J,,1,2),NA())</f>
        <v>#N/A</v>
      </c>
      <c r="E19" s="73">
        <f t="shared" si="1"/>
        <v>202.875</v>
      </c>
    </row>
    <row r="20" spans="1:5" ht="15" customHeight="1" x14ac:dyDescent="0.25">
      <c r="A20" s="98">
        <f t="shared" si="2"/>
        <v>43956</v>
      </c>
      <c r="B20" s="79">
        <f>IF(ISNUMBER(_xlfn.XLOOKUP(A20,鑽量!$A:$A,鑽量!$K:$K,,1,2)),_xlfn.XLOOKUP(A20,鑽量!$A:$A,鑽量!$K:$K,,1,2),NA())</f>
        <v>24805</v>
      </c>
      <c r="C20" s="432">
        <f t="shared" si="0"/>
        <v>206.70833333333334</v>
      </c>
      <c r="D20" s="432" t="e">
        <f>IF(ISNUMBER(_xlfn.XLOOKUP(A20,抽卷!$A:$A,抽卷!$J:$J,,1,2)),_xlfn.XLOOKUP(A20,抽卷!$A:$A,抽卷!$J:$J,,1,2),NA())</f>
        <v>#N/A</v>
      </c>
      <c r="E20" s="73">
        <f t="shared" si="1"/>
        <v>206.70833333333334</v>
      </c>
    </row>
    <row r="21" spans="1:5" ht="15" customHeight="1" x14ac:dyDescent="0.25">
      <c r="A21" s="98">
        <f t="shared" si="2"/>
        <v>43957</v>
      </c>
      <c r="B21" s="79">
        <f>IF(ISNUMBER(_xlfn.XLOOKUP(A21,鑽量!$A:$A,鑽量!$K:$K,,1,2)),_xlfn.XLOOKUP(A21,鑽量!$A:$A,鑽量!$K:$K,,1,2),NA())</f>
        <v>24805</v>
      </c>
      <c r="C21" s="432">
        <f t="shared" si="0"/>
        <v>206.70833333333334</v>
      </c>
      <c r="D21" s="432" t="e">
        <f>IF(ISNUMBER(_xlfn.XLOOKUP(A21,抽卷!$A:$A,抽卷!$J:$J,,1,2)),_xlfn.XLOOKUP(A21,抽卷!$A:$A,抽卷!$J:$J,,1,2),NA())</f>
        <v>#N/A</v>
      </c>
      <c r="E21" s="73">
        <f t="shared" si="1"/>
        <v>206.70833333333334</v>
      </c>
    </row>
    <row r="22" spans="1:5" ht="15" customHeight="1" x14ac:dyDescent="0.25">
      <c r="A22" s="98">
        <f t="shared" si="2"/>
        <v>43958</v>
      </c>
      <c r="B22" s="79">
        <f>IF(ISNUMBER(_xlfn.XLOOKUP(A22,鑽量!$A:$A,鑽量!$K:$K,,1,2)),_xlfn.XLOOKUP(A22,鑽量!$A:$A,鑽量!$K:$K,,1,2),NA())</f>
        <v>24805</v>
      </c>
      <c r="C22" s="432">
        <f t="shared" si="0"/>
        <v>206.70833333333334</v>
      </c>
      <c r="D22" s="432" t="e">
        <f>IF(ISNUMBER(_xlfn.XLOOKUP(A22,抽卷!$A:$A,抽卷!$J:$J,,1,2)),_xlfn.XLOOKUP(A22,抽卷!$A:$A,抽卷!$J:$J,,1,2),NA())</f>
        <v>#N/A</v>
      </c>
      <c r="E22" s="73">
        <f t="shared" si="1"/>
        <v>206.70833333333334</v>
      </c>
    </row>
    <row r="23" spans="1:5" ht="15" customHeight="1" x14ac:dyDescent="0.25">
      <c r="A23" s="98">
        <f t="shared" si="2"/>
        <v>43959</v>
      </c>
      <c r="B23" s="79">
        <f>IF(ISNUMBER(_xlfn.XLOOKUP(A23,鑽量!$A:$A,鑽量!$K:$K,,1,2)),_xlfn.XLOOKUP(A23,鑽量!$A:$A,鑽量!$K:$K,,1,2),NA())</f>
        <v>24980</v>
      </c>
      <c r="C23" s="432">
        <f t="shared" si="0"/>
        <v>208.16666666666666</v>
      </c>
      <c r="D23" s="432" t="e">
        <f>IF(ISNUMBER(_xlfn.XLOOKUP(A23,抽卷!$A:$A,抽卷!$J:$J,,1,2)),_xlfn.XLOOKUP(A23,抽卷!$A:$A,抽卷!$J:$J,,1,2),NA())</f>
        <v>#N/A</v>
      </c>
      <c r="E23" s="73">
        <f t="shared" si="1"/>
        <v>208.16666666666666</v>
      </c>
    </row>
    <row r="24" spans="1:5" ht="15" customHeight="1" x14ac:dyDescent="0.25">
      <c r="A24" s="98">
        <f t="shared" si="2"/>
        <v>43960</v>
      </c>
      <c r="B24" s="79">
        <f>IF(ISNUMBER(_xlfn.XLOOKUP(A24,鑽量!$A:$A,鑽量!$K:$K,,1,2)),_xlfn.XLOOKUP(A24,鑽量!$A:$A,鑽量!$K:$K,,1,2),NA())</f>
        <v>22190</v>
      </c>
      <c r="C24" s="432">
        <f t="shared" si="0"/>
        <v>184.91666666666666</v>
      </c>
      <c r="D24" s="432" t="e">
        <f>IF(ISNUMBER(_xlfn.XLOOKUP(A24,抽卷!$A:$A,抽卷!$J:$J,,1,2)),_xlfn.XLOOKUP(A24,抽卷!$A:$A,抽卷!$J:$J,,1,2),NA())</f>
        <v>#N/A</v>
      </c>
      <c r="E24" s="73">
        <f t="shared" si="1"/>
        <v>184.91666666666666</v>
      </c>
    </row>
    <row r="25" spans="1:5" ht="15" customHeight="1" x14ac:dyDescent="0.25">
      <c r="A25" s="98">
        <f t="shared" si="2"/>
        <v>43961</v>
      </c>
      <c r="B25" s="79">
        <f>IF(ISNUMBER(_xlfn.XLOOKUP(A25,鑽量!$A:$A,鑽量!$K:$K,,1,2)),_xlfn.XLOOKUP(A25,鑽量!$A:$A,鑽量!$K:$K,,1,2),NA())</f>
        <v>23515</v>
      </c>
      <c r="C25" s="432">
        <f t="shared" si="0"/>
        <v>195.95833333333334</v>
      </c>
      <c r="D25" s="432" t="e">
        <f>IF(ISNUMBER(_xlfn.XLOOKUP(A25,抽卷!$A:$A,抽卷!$J:$J,,1,2)),_xlfn.XLOOKUP(A25,抽卷!$A:$A,抽卷!$J:$J,,1,2),NA())</f>
        <v>#N/A</v>
      </c>
      <c r="E25" s="73">
        <f t="shared" si="1"/>
        <v>195.95833333333334</v>
      </c>
    </row>
    <row r="26" spans="1:5" ht="15" customHeight="1" x14ac:dyDescent="0.25">
      <c r="A26" s="98">
        <f t="shared" si="2"/>
        <v>43962</v>
      </c>
      <c r="B26" s="79">
        <f>IF(ISNUMBER(_xlfn.XLOOKUP(A26,鑽量!$A:$A,鑽量!$K:$K,,1,2)),_xlfn.XLOOKUP(A26,鑽量!$A:$A,鑽量!$K:$K,,1,2),NA())</f>
        <v>23515</v>
      </c>
      <c r="C26" s="432">
        <f t="shared" si="0"/>
        <v>195.95833333333334</v>
      </c>
      <c r="D26" s="432" t="e">
        <f>IF(ISNUMBER(_xlfn.XLOOKUP(A26,抽卷!$A:$A,抽卷!$J:$J,,1,2)),_xlfn.XLOOKUP(A26,抽卷!$A:$A,抽卷!$J:$J,,1,2),NA())</f>
        <v>#N/A</v>
      </c>
      <c r="E26" s="73">
        <f t="shared" si="1"/>
        <v>195.95833333333334</v>
      </c>
    </row>
    <row r="27" spans="1:5" ht="15" customHeight="1" x14ac:dyDescent="0.25">
      <c r="A27" s="98">
        <f t="shared" si="2"/>
        <v>43963</v>
      </c>
      <c r="B27" s="79">
        <f>IF(ISNUMBER(_xlfn.XLOOKUP(A27,鑽量!$A:$A,鑽量!$K:$K,,1,2)),_xlfn.XLOOKUP(A27,鑽量!$A:$A,鑽量!$K:$K,,1,2),NA())</f>
        <v>23515</v>
      </c>
      <c r="C27" s="432">
        <f t="shared" si="0"/>
        <v>195.95833333333334</v>
      </c>
      <c r="D27" s="432" t="e">
        <f>IF(ISNUMBER(_xlfn.XLOOKUP(A27,抽卷!$A:$A,抽卷!$J:$J,,1,2)),_xlfn.XLOOKUP(A27,抽卷!$A:$A,抽卷!$J:$J,,1,2),NA())</f>
        <v>#N/A</v>
      </c>
      <c r="E27" s="73">
        <f t="shared" si="1"/>
        <v>195.95833333333334</v>
      </c>
    </row>
    <row r="28" spans="1:5" ht="15" customHeight="1" x14ac:dyDescent="0.25">
      <c r="A28" s="98">
        <f t="shared" si="2"/>
        <v>43964</v>
      </c>
      <c r="B28" s="79">
        <f>IF(ISNUMBER(_xlfn.XLOOKUP(A28,鑽量!$A:$A,鑽量!$K:$K,,1,2)),_xlfn.XLOOKUP(A28,鑽量!$A:$A,鑽量!$K:$K,,1,2),NA())</f>
        <v>25195</v>
      </c>
      <c r="C28" s="432">
        <f t="shared" si="0"/>
        <v>209.95833333333334</v>
      </c>
      <c r="D28" s="432" t="e">
        <f>IF(ISNUMBER(_xlfn.XLOOKUP(A28,抽卷!$A:$A,抽卷!$J:$J,,1,2)),_xlfn.XLOOKUP(A28,抽卷!$A:$A,抽卷!$J:$J,,1,2),NA())</f>
        <v>#N/A</v>
      </c>
      <c r="E28" s="73">
        <f t="shared" si="1"/>
        <v>209.95833333333334</v>
      </c>
    </row>
    <row r="29" spans="1:5" ht="15" customHeight="1" x14ac:dyDescent="0.25">
      <c r="A29" s="98">
        <f t="shared" si="2"/>
        <v>43965</v>
      </c>
      <c r="B29" s="79">
        <f>IF(ISNUMBER(_xlfn.XLOOKUP(A29,鑽量!$A:$A,鑽量!$K:$K,,1,2)),_xlfn.XLOOKUP(A29,鑽量!$A:$A,鑽量!$K:$K,,1,2),NA())</f>
        <v>25370</v>
      </c>
      <c r="C29" s="432">
        <f t="shared" si="0"/>
        <v>211.41666666666666</v>
      </c>
      <c r="D29" s="432" t="e">
        <f>IF(ISNUMBER(_xlfn.XLOOKUP(A29,抽卷!$A:$A,抽卷!$J:$J,,1,2)),_xlfn.XLOOKUP(A29,抽卷!$A:$A,抽卷!$J:$J,,1,2),NA())</f>
        <v>#N/A</v>
      </c>
      <c r="E29" s="73">
        <f t="shared" si="1"/>
        <v>211.41666666666666</v>
      </c>
    </row>
    <row r="30" spans="1:5" ht="15" customHeight="1" x14ac:dyDescent="0.25">
      <c r="A30" s="98">
        <f t="shared" si="2"/>
        <v>43966</v>
      </c>
      <c r="B30" s="79">
        <f>IF(ISNUMBER(_xlfn.XLOOKUP(A30,鑽量!$A:$A,鑽量!$K:$K,,1,2)),_xlfn.XLOOKUP(A30,鑽量!$A:$A,鑽量!$K:$K,,1,2),NA())</f>
        <v>23140</v>
      </c>
      <c r="C30" s="432">
        <f t="shared" si="0"/>
        <v>192.83333333333334</v>
      </c>
      <c r="D30" s="432" t="e">
        <f>IF(ISNUMBER(_xlfn.XLOOKUP(A30,抽卷!$A:$A,抽卷!$J:$J,,1,2)),_xlfn.XLOOKUP(A30,抽卷!$A:$A,抽卷!$J:$J,,1,2),NA())</f>
        <v>#N/A</v>
      </c>
      <c r="E30" s="73">
        <f t="shared" si="1"/>
        <v>192.83333333333334</v>
      </c>
    </row>
    <row r="31" spans="1:5" ht="15" customHeight="1" x14ac:dyDescent="0.25">
      <c r="A31" s="98">
        <f t="shared" si="2"/>
        <v>43967</v>
      </c>
      <c r="B31" s="79">
        <f>IF(ISNUMBER(_xlfn.XLOOKUP(A31,鑽量!$A:$A,鑽量!$K:$K,,1,2)),_xlfn.XLOOKUP(A31,鑽量!$A:$A,鑽量!$K:$K,,1,2),NA())</f>
        <v>23140</v>
      </c>
      <c r="C31" s="432">
        <f t="shared" si="0"/>
        <v>192.83333333333334</v>
      </c>
      <c r="D31" s="432" t="e">
        <f>IF(ISNUMBER(_xlfn.XLOOKUP(A31,抽卷!$A:$A,抽卷!$J:$J,,1,2)),_xlfn.XLOOKUP(A31,抽卷!$A:$A,抽卷!$J:$J,,1,2),NA())</f>
        <v>#N/A</v>
      </c>
      <c r="E31" s="73">
        <f t="shared" si="1"/>
        <v>192.83333333333334</v>
      </c>
    </row>
    <row r="32" spans="1:5" ht="15" customHeight="1" x14ac:dyDescent="0.25">
      <c r="A32" s="98">
        <f t="shared" si="2"/>
        <v>43968</v>
      </c>
      <c r="B32" s="79">
        <f>IF(ISNUMBER(_xlfn.XLOOKUP(A32,鑽量!$A:$A,鑽量!$K:$K,,1,2)),_xlfn.XLOOKUP(A32,鑽量!$A:$A,鑽量!$K:$K,,1,2),NA())</f>
        <v>23065</v>
      </c>
      <c r="C32" s="432">
        <f t="shared" si="0"/>
        <v>192.20833333333334</v>
      </c>
      <c r="D32" s="432" t="e">
        <f>IF(ISNUMBER(_xlfn.XLOOKUP(A32,抽卷!$A:$A,抽卷!$J:$J,,1,2)),_xlfn.XLOOKUP(A32,抽卷!$A:$A,抽卷!$J:$J,,1,2),NA())</f>
        <v>#N/A</v>
      </c>
      <c r="E32" s="73">
        <f t="shared" si="1"/>
        <v>192.20833333333334</v>
      </c>
    </row>
    <row r="33" spans="1:5" ht="15" customHeight="1" x14ac:dyDescent="0.25">
      <c r="A33" s="98">
        <f t="shared" si="2"/>
        <v>43969</v>
      </c>
      <c r="B33" s="79">
        <f>IF(ISNUMBER(_xlfn.XLOOKUP(A33,鑽量!$A:$A,鑽量!$K:$K,,1,2)),_xlfn.XLOOKUP(A33,鑽量!$A:$A,鑽量!$K:$K,,1,2),NA())</f>
        <v>17440</v>
      </c>
      <c r="C33" s="432">
        <f t="shared" si="0"/>
        <v>145.33333333333334</v>
      </c>
      <c r="D33" s="432" t="e">
        <f>IF(ISNUMBER(_xlfn.XLOOKUP(A33,抽卷!$A:$A,抽卷!$J:$J,,1,2)),_xlfn.XLOOKUP(A33,抽卷!$A:$A,抽卷!$J:$J,,1,2),NA())</f>
        <v>#N/A</v>
      </c>
      <c r="E33" s="73">
        <f t="shared" si="1"/>
        <v>145.33333333333334</v>
      </c>
    </row>
    <row r="34" spans="1:5" ht="15" customHeight="1" x14ac:dyDescent="0.25">
      <c r="A34" s="98">
        <f t="shared" si="2"/>
        <v>43970</v>
      </c>
      <c r="B34" s="79">
        <f>IF(ISNUMBER(_xlfn.XLOOKUP(A34,鑽量!$A:$A,鑽量!$K:$K,,1,2)),_xlfn.XLOOKUP(A34,鑽量!$A:$A,鑽量!$K:$K,,1,2),NA())</f>
        <v>17440</v>
      </c>
      <c r="C34" s="432">
        <f t="shared" si="0"/>
        <v>145.33333333333334</v>
      </c>
      <c r="D34" s="432" t="e">
        <f>IF(ISNUMBER(_xlfn.XLOOKUP(A34,抽卷!$A:$A,抽卷!$J:$J,,1,2)),_xlfn.XLOOKUP(A34,抽卷!$A:$A,抽卷!$J:$J,,1,2),NA())</f>
        <v>#N/A</v>
      </c>
      <c r="E34" s="73">
        <f t="shared" si="1"/>
        <v>145.33333333333334</v>
      </c>
    </row>
    <row r="35" spans="1:5" ht="15" customHeight="1" x14ac:dyDescent="0.25">
      <c r="A35" s="98">
        <f t="shared" si="2"/>
        <v>43971</v>
      </c>
      <c r="B35" s="79">
        <f>IF(ISNUMBER(_xlfn.XLOOKUP(A35,鑽量!$A:$A,鑽量!$K:$K,,1,2)),_xlfn.XLOOKUP(A35,鑽量!$A:$A,鑽量!$K:$K,,1,2),NA())</f>
        <v>17440</v>
      </c>
      <c r="C35" s="432">
        <f t="shared" si="0"/>
        <v>145.33333333333334</v>
      </c>
      <c r="D35" s="432" t="e">
        <f>IF(ISNUMBER(_xlfn.XLOOKUP(A35,抽卷!$A:$A,抽卷!$J:$J,,1,2)),_xlfn.XLOOKUP(A35,抽卷!$A:$A,抽卷!$J:$J,,1,2),NA())</f>
        <v>#N/A</v>
      </c>
      <c r="E35" s="73">
        <f t="shared" si="1"/>
        <v>145.33333333333334</v>
      </c>
    </row>
    <row r="36" spans="1:5" ht="15" customHeight="1" x14ac:dyDescent="0.25">
      <c r="A36" s="98">
        <f t="shared" si="2"/>
        <v>43972</v>
      </c>
      <c r="B36" s="79">
        <f>IF(ISNUMBER(_xlfn.XLOOKUP(A36,鑽量!$A:$A,鑽量!$K:$K,,1,2)),_xlfn.XLOOKUP(A36,鑽量!$A:$A,鑽量!$K:$K,,1,2),NA())</f>
        <v>17440</v>
      </c>
      <c r="C36" s="432">
        <f t="shared" si="0"/>
        <v>145.33333333333334</v>
      </c>
      <c r="D36" s="432" t="e">
        <f>IF(ISNUMBER(_xlfn.XLOOKUP(A36,抽卷!$A:$A,抽卷!$J:$J,,1,2)),_xlfn.XLOOKUP(A36,抽卷!$A:$A,抽卷!$J:$J,,1,2),NA())</f>
        <v>#N/A</v>
      </c>
      <c r="E36" s="73">
        <f t="shared" si="1"/>
        <v>145.33333333333334</v>
      </c>
    </row>
    <row r="37" spans="1:5" ht="15" customHeight="1" x14ac:dyDescent="0.25">
      <c r="A37" s="98">
        <f t="shared" si="2"/>
        <v>43973</v>
      </c>
      <c r="B37" s="79">
        <f>IF(ISNUMBER(_xlfn.XLOOKUP(A37,鑽量!$A:$A,鑽量!$K:$K,,1,2)),_xlfn.XLOOKUP(A37,鑽量!$A:$A,鑽量!$K:$K,,1,2),NA())</f>
        <v>19805</v>
      </c>
      <c r="C37" s="432">
        <f t="shared" si="0"/>
        <v>165.04166666666666</v>
      </c>
      <c r="D37" s="432" t="e">
        <f>IF(ISNUMBER(_xlfn.XLOOKUP(A37,抽卷!$A:$A,抽卷!$J:$J,,1,2)),_xlfn.XLOOKUP(A37,抽卷!$A:$A,抽卷!$J:$J,,1,2),NA())</f>
        <v>#N/A</v>
      </c>
      <c r="E37" s="73">
        <f t="shared" si="1"/>
        <v>165.04166666666666</v>
      </c>
    </row>
    <row r="38" spans="1:5" ht="15" customHeight="1" x14ac:dyDescent="0.25">
      <c r="A38" s="98">
        <f t="shared" si="2"/>
        <v>43974</v>
      </c>
      <c r="B38" s="79">
        <f>IF(ISNUMBER(_xlfn.XLOOKUP(A38,鑽量!$A:$A,鑽量!$K:$K,,1,2)),_xlfn.XLOOKUP(A38,鑽量!$A:$A,鑽量!$K:$K,,1,2),NA())</f>
        <v>19755</v>
      </c>
      <c r="C38" s="432">
        <f t="shared" si="0"/>
        <v>164.625</v>
      </c>
      <c r="D38" s="432" t="e">
        <f>IF(ISNUMBER(_xlfn.XLOOKUP(A38,抽卷!$A:$A,抽卷!$J:$J,,1,2)),_xlfn.XLOOKUP(A38,抽卷!$A:$A,抽卷!$J:$J,,1,2),NA())</f>
        <v>#N/A</v>
      </c>
      <c r="E38" s="73">
        <f t="shared" si="1"/>
        <v>164.625</v>
      </c>
    </row>
    <row r="39" spans="1:5" ht="15" customHeight="1" x14ac:dyDescent="0.25">
      <c r="A39" s="98">
        <f t="shared" si="2"/>
        <v>43975</v>
      </c>
      <c r="B39" s="79">
        <f>IF(ISNUMBER(_xlfn.XLOOKUP(A39,鑽量!$A:$A,鑽量!$K:$K,,1,2)),_xlfn.XLOOKUP(A39,鑽量!$A:$A,鑽量!$K:$K,,1,2),NA())</f>
        <v>19755</v>
      </c>
      <c r="C39" s="432">
        <f t="shared" si="0"/>
        <v>164.625</v>
      </c>
      <c r="D39" s="432" t="e">
        <f>IF(ISNUMBER(_xlfn.XLOOKUP(A39,抽卷!$A:$A,抽卷!$J:$J,,1,2)),_xlfn.XLOOKUP(A39,抽卷!$A:$A,抽卷!$J:$J,,1,2),NA())</f>
        <v>#N/A</v>
      </c>
      <c r="E39" s="73">
        <f t="shared" si="1"/>
        <v>164.625</v>
      </c>
    </row>
    <row r="40" spans="1:5" ht="15" customHeight="1" x14ac:dyDescent="0.25">
      <c r="A40" s="98">
        <f t="shared" si="2"/>
        <v>43976</v>
      </c>
      <c r="B40" s="79">
        <f>IF(ISNUMBER(_xlfn.XLOOKUP(A40,鑽量!$A:$A,鑽量!$K:$K,,1,2)),_xlfn.XLOOKUP(A40,鑽量!$A:$A,鑽量!$K:$K,,1,2),NA())</f>
        <v>19905</v>
      </c>
      <c r="C40" s="432">
        <f t="shared" si="0"/>
        <v>165.875</v>
      </c>
      <c r="D40" s="432" t="e">
        <f>IF(ISNUMBER(_xlfn.XLOOKUP(A40,抽卷!$A:$A,抽卷!$J:$J,,1,2)),_xlfn.XLOOKUP(A40,抽卷!$A:$A,抽卷!$J:$J,,1,2),NA())</f>
        <v>#N/A</v>
      </c>
      <c r="E40" s="73">
        <f t="shared" si="1"/>
        <v>165.875</v>
      </c>
    </row>
    <row r="41" spans="1:5" ht="15" customHeight="1" x14ac:dyDescent="0.25">
      <c r="A41" s="98">
        <f t="shared" si="2"/>
        <v>43977</v>
      </c>
      <c r="B41" s="79">
        <f>IF(ISNUMBER(_xlfn.XLOOKUP(A41,鑽量!$A:$A,鑽量!$K:$K,,1,2)),_xlfn.XLOOKUP(A41,鑽量!$A:$A,鑽量!$K:$K,,1,2),NA())</f>
        <v>20930</v>
      </c>
      <c r="C41" s="432">
        <f t="shared" si="0"/>
        <v>174.41666666666666</v>
      </c>
      <c r="D41" s="432" t="e">
        <f>IF(ISNUMBER(_xlfn.XLOOKUP(A41,抽卷!$A:$A,抽卷!$J:$J,,1,2)),_xlfn.XLOOKUP(A41,抽卷!$A:$A,抽卷!$J:$J,,1,2),NA())</f>
        <v>#N/A</v>
      </c>
      <c r="E41" s="73">
        <f t="shared" si="1"/>
        <v>174.41666666666666</v>
      </c>
    </row>
    <row r="42" spans="1:5" ht="15" customHeight="1" x14ac:dyDescent="0.25">
      <c r="A42" s="98">
        <f t="shared" si="2"/>
        <v>43978</v>
      </c>
      <c r="B42" s="79">
        <f>IF(ISNUMBER(_xlfn.XLOOKUP(A42,鑽量!$A:$A,鑽量!$K:$K,,1,2)),_xlfn.XLOOKUP(A42,鑽量!$A:$A,鑽量!$K:$K,,1,2),NA())</f>
        <v>20930</v>
      </c>
      <c r="C42" s="432">
        <f t="shared" si="0"/>
        <v>174.41666666666666</v>
      </c>
      <c r="D42" s="432" t="e">
        <f>IF(ISNUMBER(_xlfn.XLOOKUP(A42,抽卷!$A:$A,抽卷!$J:$J,,1,2)),_xlfn.XLOOKUP(A42,抽卷!$A:$A,抽卷!$J:$J,,1,2),NA())</f>
        <v>#N/A</v>
      </c>
      <c r="E42" s="73">
        <f t="shared" si="1"/>
        <v>174.41666666666666</v>
      </c>
    </row>
    <row r="43" spans="1:5" ht="15" customHeight="1" x14ac:dyDescent="0.25">
      <c r="A43" s="98">
        <f t="shared" si="2"/>
        <v>43979</v>
      </c>
      <c r="B43" s="79">
        <f>IF(ISNUMBER(_xlfn.XLOOKUP(A43,鑽量!$A:$A,鑽量!$K:$K,,1,2)),_xlfn.XLOOKUP(A43,鑽量!$A:$A,鑽量!$K:$K,,1,2),NA())</f>
        <v>24545</v>
      </c>
      <c r="C43" s="432">
        <f t="shared" si="0"/>
        <v>204.54166666666666</v>
      </c>
      <c r="D43" s="432" t="e">
        <f>IF(ISNUMBER(_xlfn.XLOOKUP(A43,抽卷!$A:$A,抽卷!$J:$J,,1,2)),_xlfn.XLOOKUP(A43,抽卷!$A:$A,抽卷!$J:$J,,1,2),NA())</f>
        <v>#N/A</v>
      </c>
      <c r="E43" s="73">
        <f t="shared" si="1"/>
        <v>204.54166666666666</v>
      </c>
    </row>
    <row r="44" spans="1:5" ht="15" customHeight="1" x14ac:dyDescent="0.25">
      <c r="A44" s="98">
        <f t="shared" si="2"/>
        <v>43980</v>
      </c>
      <c r="B44" s="79">
        <f>IF(ISNUMBER(_xlfn.XLOOKUP(A44,鑽量!$A:$A,鑽量!$K:$K,,1,2)),_xlfn.XLOOKUP(A44,鑽量!$A:$A,鑽量!$K:$K,,1,2),NA())</f>
        <v>24545</v>
      </c>
      <c r="C44" s="432">
        <f t="shared" si="0"/>
        <v>204.54166666666666</v>
      </c>
      <c r="D44" s="432" t="e">
        <f>IF(ISNUMBER(_xlfn.XLOOKUP(A44,抽卷!$A:$A,抽卷!$J:$J,,1,2)),_xlfn.XLOOKUP(A44,抽卷!$A:$A,抽卷!$J:$J,,1,2),NA())</f>
        <v>#N/A</v>
      </c>
      <c r="E44" s="73">
        <f t="shared" si="1"/>
        <v>204.54166666666666</v>
      </c>
    </row>
    <row r="45" spans="1:5" ht="15" customHeight="1" x14ac:dyDescent="0.25">
      <c r="A45" s="98">
        <f t="shared" si="2"/>
        <v>43981</v>
      </c>
      <c r="B45" s="79">
        <f>IF(ISNUMBER(_xlfn.XLOOKUP(A45,鑽量!$A:$A,鑽量!$K:$K,,1,2)),_xlfn.XLOOKUP(A45,鑽量!$A:$A,鑽量!$K:$K,,1,2),NA())</f>
        <v>24545</v>
      </c>
      <c r="C45" s="432">
        <f t="shared" si="0"/>
        <v>204.54166666666666</v>
      </c>
      <c r="D45" s="432" t="e">
        <f>IF(ISNUMBER(_xlfn.XLOOKUP(A45,抽卷!$A:$A,抽卷!$J:$J,,1,2)),_xlfn.XLOOKUP(A45,抽卷!$A:$A,抽卷!$J:$J,,1,2),NA())</f>
        <v>#N/A</v>
      </c>
      <c r="E45" s="73">
        <f t="shared" si="1"/>
        <v>204.54166666666666</v>
      </c>
    </row>
    <row r="46" spans="1:5" ht="15" customHeight="1" x14ac:dyDescent="0.25">
      <c r="A46" s="98">
        <f t="shared" si="2"/>
        <v>43982</v>
      </c>
      <c r="B46" s="79">
        <f>IF(ISNUMBER(_xlfn.XLOOKUP(A46,鑽量!$A:$A,鑽量!$K:$K,,1,2)),_xlfn.XLOOKUP(A46,鑽量!$A:$A,鑽量!$K:$K,,1,2),NA())</f>
        <v>24220</v>
      </c>
      <c r="C46" s="432">
        <f t="shared" si="0"/>
        <v>201.83333333333334</v>
      </c>
      <c r="D46" s="432" t="e">
        <f>IF(ISNUMBER(_xlfn.XLOOKUP(A46,抽卷!$A:$A,抽卷!$J:$J,,1,2)),_xlfn.XLOOKUP(A46,抽卷!$A:$A,抽卷!$J:$J,,1,2),NA())</f>
        <v>#N/A</v>
      </c>
      <c r="E46" s="73">
        <f t="shared" si="1"/>
        <v>201.83333333333334</v>
      </c>
    </row>
    <row r="47" spans="1:5" ht="15" customHeight="1" x14ac:dyDescent="0.25">
      <c r="A47" s="98">
        <f t="shared" si="2"/>
        <v>43983</v>
      </c>
      <c r="B47" s="79">
        <f>IF(ISNUMBER(_xlfn.XLOOKUP(A47,鑽量!$A:$A,鑽量!$K:$K,,1,2)),_xlfn.XLOOKUP(A47,鑽量!$A:$A,鑽量!$K:$K,,1,2),NA())</f>
        <v>24220</v>
      </c>
      <c r="C47" s="432">
        <f t="shared" si="0"/>
        <v>201.83333333333334</v>
      </c>
      <c r="D47" s="432" t="e">
        <f>IF(ISNUMBER(_xlfn.XLOOKUP(A47,抽卷!$A:$A,抽卷!$J:$J,,1,2)),_xlfn.XLOOKUP(A47,抽卷!$A:$A,抽卷!$J:$J,,1,2),NA())</f>
        <v>#N/A</v>
      </c>
      <c r="E47" s="73">
        <f t="shared" si="1"/>
        <v>201.83333333333334</v>
      </c>
    </row>
    <row r="48" spans="1:5" ht="15" customHeight="1" x14ac:dyDescent="0.25">
      <c r="A48" s="98">
        <f t="shared" si="2"/>
        <v>43984</v>
      </c>
      <c r="B48" s="79">
        <f>IF(ISNUMBER(_xlfn.XLOOKUP(A48,鑽量!$A:$A,鑽量!$K:$K,,1,2)),_xlfn.XLOOKUP(A48,鑽量!$A:$A,鑽量!$K:$K,,1,2),NA())</f>
        <v>24220</v>
      </c>
      <c r="C48" s="432">
        <f t="shared" si="0"/>
        <v>201.83333333333334</v>
      </c>
      <c r="D48" s="432" t="e">
        <f>IF(ISNUMBER(_xlfn.XLOOKUP(A48,抽卷!$A:$A,抽卷!$J:$J,,1,2)),_xlfn.XLOOKUP(A48,抽卷!$A:$A,抽卷!$J:$J,,1,2),NA())</f>
        <v>#N/A</v>
      </c>
      <c r="E48" s="73">
        <f t="shared" si="1"/>
        <v>201.83333333333334</v>
      </c>
    </row>
    <row r="49" spans="1:5" ht="15" customHeight="1" x14ac:dyDescent="0.25">
      <c r="A49" s="98">
        <f t="shared" si="2"/>
        <v>43985</v>
      </c>
      <c r="B49" s="79">
        <f>IF(ISNUMBER(_xlfn.XLOOKUP(A49,鑽量!$A:$A,鑽量!$K:$K,,1,2)),_xlfn.XLOOKUP(A49,鑽量!$A:$A,鑽量!$K:$K,,1,2),NA())</f>
        <v>23170</v>
      </c>
      <c r="C49" s="432">
        <f t="shared" si="0"/>
        <v>193.08333333333334</v>
      </c>
      <c r="D49" s="432" t="e">
        <f>IF(ISNUMBER(_xlfn.XLOOKUP(A49,抽卷!$A:$A,抽卷!$J:$J,,1,2)),_xlfn.XLOOKUP(A49,抽卷!$A:$A,抽卷!$J:$J,,1,2),NA())</f>
        <v>#N/A</v>
      </c>
      <c r="E49" s="73">
        <f t="shared" si="1"/>
        <v>193.08333333333334</v>
      </c>
    </row>
    <row r="50" spans="1:5" ht="15" customHeight="1" x14ac:dyDescent="0.25">
      <c r="A50" s="98">
        <f t="shared" si="2"/>
        <v>43986</v>
      </c>
      <c r="B50" s="79">
        <f>IF(ISNUMBER(_xlfn.XLOOKUP(A50,鑽量!$A:$A,鑽量!$K:$K,,1,2)),_xlfn.XLOOKUP(A50,鑽量!$A:$A,鑽量!$K:$K,,1,2),NA())</f>
        <v>23170</v>
      </c>
      <c r="C50" s="432">
        <f t="shared" si="0"/>
        <v>193.08333333333334</v>
      </c>
      <c r="D50" s="432" t="e">
        <f>IF(ISNUMBER(_xlfn.XLOOKUP(A50,抽卷!$A:$A,抽卷!$J:$J,,1,2)),_xlfn.XLOOKUP(A50,抽卷!$A:$A,抽卷!$J:$J,,1,2),NA())</f>
        <v>#N/A</v>
      </c>
      <c r="E50" s="73">
        <f t="shared" si="1"/>
        <v>193.08333333333334</v>
      </c>
    </row>
    <row r="51" spans="1:5" ht="15" customHeight="1" x14ac:dyDescent="0.25">
      <c r="A51" s="98">
        <f t="shared" si="2"/>
        <v>43987</v>
      </c>
      <c r="B51" s="79">
        <f>IF(ISNUMBER(_xlfn.XLOOKUP(A51,鑽量!$A:$A,鑽量!$K:$K,,1,2)),_xlfn.XLOOKUP(A51,鑽量!$A:$A,鑽量!$K:$K,,1,2),NA())</f>
        <v>23420</v>
      </c>
      <c r="C51" s="432">
        <f t="shared" si="0"/>
        <v>195.16666666666666</v>
      </c>
      <c r="D51" s="432" t="e">
        <f>IF(ISNUMBER(_xlfn.XLOOKUP(A51,抽卷!$A:$A,抽卷!$J:$J,,1,2)),_xlfn.XLOOKUP(A51,抽卷!$A:$A,抽卷!$J:$J,,1,2),NA())</f>
        <v>#N/A</v>
      </c>
      <c r="E51" s="73">
        <f t="shared" si="1"/>
        <v>195.16666666666666</v>
      </c>
    </row>
    <row r="52" spans="1:5" ht="15" customHeight="1" x14ac:dyDescent="0.25">
      <c r="A52" s="98">
        <f t="shared" si="2"/>
        <v>43988</v>
      </c>
      <c r="B52" s="79">
        <f>IF(ISNUMBER(_xlfn.XLOOKUP(A52,鑽量!$A:$A,鑽量!$K:$K,,1,2)),_xlfn.XLOOKUP(A52,鑽量!$A:$A,鑽量!$K:$K,,1,2),NA())</f>
        <v>21120</v>
      </c>
      <c r="C52" s="432">
        <f t="shared" si="0"/>
        <v>176</v>
      </c>
      <c r="D52" s="432" t="e">
        <f>IF(ISNUMBER(_xlfn.XLOOKUP(A52,抽卷!$A:$A,抽卷!$J:$J,,1,2)),_xlfn.XLOOKUP(A52,抽卷!$A:$A,抽卷!$J:$J,,1,2),NA())</f>
        <v>#N/A</v>
      </c>
      <c r="E52" s="73">
        <f t="shared" si="1"/>
        <v>176</v>
      </c>
    </row>
    <row r="53" spans="1:5" ht="15" customHeight="1" x14ac:dyDescent="0.25">
      <c r="A53" s="98">
        <f t="shared" si="2"/>
        <v>43989</v>
      </c>
      <c r="B53" s="79">
        <f>IF(ISNUMBER(_xlfn.XLOOKUP(A53,鑽量!$A:$A,鑽量!$K:$K,,1,2)),_xlfn.XLOOKUP(A53,鑽量!$A:$A,鑽量!$K:$K,,1,2),NA())</f>
        <v>20745</v>
      </c>
      <c r="C53" s="432">
        <f t="shared" si="0"/>
        <v>172.875</v>
      </c>
      <c r="D53" s="432" t="e">
        <f>IF(ISNUMBER(_xlfn.XLOOKUP(A53,抽卷!$A:$A,抽卷!$J:$J,,1,2)),_xlfn.XLOOKUP(A53,抽卷!$A:$A,抽卷!$J:$J,,1,2),NA())</f>
        <v>#N/A</v>
      </c>
      <c r="E53" s="73">
        <f t="shared" si="1"/>
        <v>172.875</v>
      </c>
    </row>
    <row r="54" spans="1:5" ht="15" customHeight="1" x14ac:dyDescent="0.25">
      <c r="A54" s="98">
        <f t="shared" si="2"/>
        <v>43990</v>
      </c>
      <c r="B54" s="79">
        <f>IF(ISNUMBER(_xlfn.XLOOKUP(A54,鑽量!$A:$A,鑽量!$K:$K,,1,2)),_xlfn.XLOOKUP(A54,鑽量!$A:$A,鑽量!$K:$K,,1,2),NA())</f>
        <v>21095</v>
      </c>
      <c r="C54" s="432">
        <f t="shared" si="0"/>
        <v>175.79166666666666</v>
      </c>
      <c r="D54" s="432" t="e">
        <f>IF(ISNUMBER(_xlfn.XLOOKUP(A54,抽卷!$A:$A,抽卷!$J:$J,,1,2)),_xlfn.XLOOKUP(A54,抽卷!$A:$A,抽卷!$J:$J,,1,2),NA())</f>
        <v>#N/A</v>
      </c>
      <c r="E54" s="73">
        <f t="shared" si="1"/>
        <v>175.79166666666666</v>
      </c>
    </row>
    <row r="55" spans="1:5" ht="15" customHeight="1" x14ac:dyDescent="0.25">
      <c r="A55" s="98">
        <f t="shared" si="2"/>
        <v>43991</v>
      </c>
      <c r="B55" s="79">
        <f>IF(ISNUMBER(_xlfn.XLOOKUP(A55,鑽量!$A:$A,鑽量!$K:$K,,1,2)),_xlfn.XLOOKUP(A55,鑽量!$A:$A,鑽量!$K:$K,,1,2),NA())</f>
        <v>20785</v>
      </c>
      <c r="C55" s="432">
        <f t="shared" si="0"/>
        <v>173.20833333333334</v>
      </c>
      <c r="D55" s="432" t="e">
        <f>IF(ISNUMBER(_xlfn.XLOOKUP(A55,抽卷!$A:$A,抽卷!$J:$J,,1,2)),_xlfn.XLOOKUP(A55,抽卷!$A:$A,抽卷!$J:$J,,1,2),NA())</f>
        <v>#N/A</v>
      </c>
      <c r="E55" s="73">
        <f t="shared" si="1"/>
        <v>173.20833333333334</v>
      </c>
    </row>
    <row r="56" spans="1:5" ht="15" customHeight="1" x14ac:dyDescent="0.25">
      <c r="A56" s="98">
        <f t="shared" si="2"/>
        <v>43992</v>
      </c>
      <c r="B56" s="79">
        <f>IF(ISNUMBER(_xlfn.XLOOKUP(A56,鑽量!$A:$A,鑽量!$K:$K,,1,2)),_xlfn.XLOOKUP(A56,鑽量!$A:$A,鑽量!$K:$K,,1,2),NA())</f>
        <v>18885</v>
      </c>
      <c r="C56" s="432">
        <f t="shared" si="0"/>
        <v>157.375</v>
      </c>
      <c r="D56" s="432" t="e">
        <f>IF(ISNUMBER(_xlfn.XLOOKUP(A56,抽卷!$A:$A,抽卷!$J:$J,,1,2)),_xlfn.XLOOKUP(A56,抽卷!$A:$A,抽卷!$J:$J,,1,2),NA())</f>
        <v>#N/A</v>
      </c>
      <c r="E56" s="73">
        <f t="shared" si="1"/>
        <v>157.375</v>
      </c>
    </row>
    <row r="57" spans="1:5" ht="15" customHeight="1" x14ac:dyDescent="0.25">
      <c r="A57" s="98">
        <f t="shared" si="2"/>
        <v>43993</v>
      </c>
      <c r="B57" s="79">
        <f>IF(ISNUMBER(_xlfn.XLOOKUP(A57,鑽量!$A:$A,鑽量!$K:$K,,1,2)),_xlfn.XLOOKUP(A57,鑽量!$A:$A,鑽量!$K:$K,,1,2),NA())</f>
        <v>19995</v>
      </c>
      <c r="C57" s="432">
        <f t="shared" si="0"/>
        <v>166.625</v>
      </c>
      <c r="D57" s="432" t="e">
        <f>IF(ISNUMBER(_xlfn.XLOOKUP(A57,抽卷!$A:$A,抽卷!$J:$J,,1,2)),_xlfn.XLOOKUP(A57,抽卷!$A:$A,抽卷!$J:$J,,1,2),NA())</f>
        <v>#N/A</v>
      </c>
      <c r="E57" s="73">
        <f t="shared" si="1"/>
        <v>166.625</v>
      </c>
    </row>
    <row r="58" spans="1:5" ht="15" customHeight="1" x14ac:dyDescent="0.25">
      <c r="A58" s="98">
        <f t="shared" si="2"/>
        <v>43994</v>
      </c>
      <c r="B58" s="79">
        <f>IF(ISNUMBER(_xlfn.XLOOKUP(A58,鑽量!$A:$A,鑽量!$K:$K,,1,2)),_xlfn.XLOOKUP(A58,鑽量!$A:$A,鑽量!$K:$K,,1,2),NA())</f>
        <v>19995</v>
      </c>
      <c r="C58" s="432">
        <f t="shared" si="0"/>
        <v>166.625</v>
      </c>
      <c r="D58" s="432" t="e">
        <f>IF(ISNUMBER(_xlfn.XLOOKUP(A58,抽卷!$A:$A,抽卷!$J:$J,,1,2)),_xlfn.XLOOKUP(A58,抽卷!$A:$A,抽卷!$J:$J,,1,2),NA())</f>
        <v>#N/A</v>
      </c>
      <c r="E58" s="73">
        <f t="shared" si="1"/>
        <v>166.625</v>
      </c>
    </row>
    <row r="59" spans="1:5" ht="15" customHeight="1" x14ac:dyDescent="0.25">
      <c r="A59" s="98">
        <f t="shared" si="2"/>
        <v>43995</v>
      </c>
      <c r="B59" s="79">
        <f>IF(ISNUMBER(_xlfn.XLOOKUP(A59,鑽量!$A:$A,鑽量!$K:$K,,1,2)),_xlfn.XLOOKUP(A59,鑽量!$A:$A,鑽量!$K:$K,,1,2),NA())</f>
        <v>18540</v>
      </c>
      <c r="C59" s="432">
        <f t="shared" si="0"/>
        <v>154.5</v>
      </c>
      <c r="D59" s="432" t="e">
        <f>IF(ISNUMBER(_xlfn.XLOOKUP(A59,抽卷!$A:$A,抽卷!$J:$J,,1,2)),_xlfn.XLOOKUP(A59,抽卷!$A:$A,抽卷!$J:$J,,1,2),NA())</f>
        <v>#N/A</v>
      </c>
      <c r="E59" s="73">
        <f t="shared" si="1"/>
        <v>154.5</v>
      </c>
    </row>
    <row r="60" spans="1:5" ht="15" customHeight="1" x14ac:dyDescent="0.25">
      <c r="A60" s="98">
        <f t="shared" si="2"/>
        <v>43996</v>
      </c>
      <c r="B60" s="79">
        <f>IF(ISNUMBER(_xlfn.XLOOKUP(A60,鑽量!$A:$A,鑽量!$K:$K,,1,2)),_xlfn.XLOOKUP(A60,鑽量!$A:$A,鑽量!$K:$K,,1,2),NA())</f>
        <v>18425</v>
      </c>
      <c r="C60" s="432">
        <f t="shared" si="0"/>
        <v>153.54166666666666</v>
      </c>
      <c r="D60" s="432" t="e">
        <f>IF(ISNUMBER(_xlfn.XLOOKUP(A60,抽卷!$A:$A,抽卷!$J:$J,,1,2)),_xlfn.XLOOKUP(A60,抽卷!$A:$A,抽卷!$J:$J,,1,2),NA())</f>
        <v>#N/A</v>
      </c>
      <c r="E60" s="73">
        <f t="shared" si="1"/>
        <v>153.54166666666666</v>
      </c>
    </row>
    <row r="61" spans="1:5" ht="15" customHeight="1" x14ac:dyDescent="0.25">
      <c r="A61" s="98">
        <f t="shared" si="2"/>
        <v>43997</v>
      </c>
      <c r="B61" s="79">
        <f>IF(ISNUMBER(_xlfn.XLOOKUP(A61,鑽量!$A:$A,鑽量!$K:$K,,1,2)),_xlfn.XLOOKUP(A61,鑽量!$A:$A,鑽量!$K:$K,,1,2),NA())</f>
        <v>18035</v>
      </c>
      <c r="C61" s="432">
        <f t="shared" si="0"/>
        <v>150.29166666666666</v>
      </c>
      <c r="D61" s="432" t="e">
        <f>IF(ISNUMBER(_xlfn.XLOOKUP(A61,抽卷!$A:$A,抽卷!$J:$J,,1,2)),_xlfn.XLOOKUP(A61,抽卷!$A:$A,抽卷!$J:$J,,1,2),NA())</f>
        <v>#N/A</v>
      </c>
      <c r="E61" s="73">
        <f t="shared" si="1"/>
        <v>150.29166666666666</v>
      </c>
    </row>
    <row r="62" spans="1:5" ht="15" customHeight="1" x14ac:dyDescent="0.25">
      <c r="A62" s="98">
        <f t="shared" si="2"/>
        <v>43998</v>
      </c>
      <c r="B62" s="79">
        <f>IF(ISNUMBER(_xlfn.XLOOKUP(A62,鑽量!$A:$A,鑽量!$K:$K,,1,2)),_xlfn.XLOOKUP(A62,鑽量!$A:$A,鑽量!$K:$K,,1,2),NA())</f>
        <v>18035</v>
      </c>
      <c r="C62" s="432">
        <f t="shared" si="0"/>
        <v>150.29166666666666</v>
      </c>
      <c r="D62" s="432" t="e">
        <f>IF(ISNUMBER(_xlfn.XLOOKUP(A62,抽卷!$A:$A,抽卷!$J:$J,,1,2)),_xlfn.XLOOKUP(A62,抽卷!$A:$A,抽卷!$J:$J,,1,2),NA())</f>
        <v>#N/A</v>
      </c>
      <c r="E62" s="73">
        <f t="shared" si="1"/>
        <v>150.29166666666666</v>
      </c>
    </row>
    <row r="63" spans="1:5" ht="15" customHeight="1" x14ac:dyDescent="0.25">
      <c r="A63" s="98">
        <f t="shared" si="2"/>
        <v>43999</v>
      </c>
      <c r="B63" s="79">
        <f>IF(ISNUMBER(_xlfn.XLOOKUP(A63,鑽量!$A:$A,鑽量!$K:$K,,1,2)),_xlfn.XLOOKUP(A63,鑽量!$A:$A,鑽量!$K:$K,,1,2),NA())</f>
        <v>18080</v>
      </c>
      <c r="C63" s="432">
        <f t="shared" si="0"/>
        <v>150.66666666666666</v>
      </c>
      <c r="D63" s="432" t="e">
        <f>IF(ISNUMBER(_xlfn.XLOOKUP(A63,抽卷!$A:$A,抽卷!$J:$J,,1,2)),_xlfn.XLOOKUP(A63,抽卷!$A:$A,抽卷!$J:$J,,1,2),NA())</f>
        <v>#N/A</v>
      </c>
      <c r="E63" s="73">
        <f t="shared" si="1"/>
        <v>150.66666666666666</v>
      </c>
    </row>
    <row r="64" spans="1:5" ht="15" customHeight="1" x14ac:dyDescent="0.25">
      <c r="A64" s="98">
        <f t="shared" si="2"/>
        <v>44000</v>
      </c>
      <c r="B64" s="79">
        <f>IF(ISNUMBER(_xlfn.XLOOKUP(A64,鑽量!$A:$A,鑽量!$K:$K,,1,2)),_xlfn.XLOOKUP(A64,鑽量!$A:$A,鑽量!$K:$K,,1,2),NA())</f>
        <v>18440</v>
      </c>
      <c r="C64" s="432">
        <f t="shared" si="0"/>
        <v>153.66666666666666</v>
      </c>
      <c r="D64" s="432" t="e">
        <f>IF(ISNUMBER(_xlfn.XLOOKUP(A64,抽卷!$A:$A,抽卷!$J:$J,,1,2)),_xlfn.XLOOKUP(A64,抽卷!$A:$A,抽卷!$J:$J,,1,2),NA())</f>
        <v>#N/A</v>
      </c>
      <c r="E64" s="73">
        <f t="shared" si="1"/>
        <v>153.66666666666666</v>
      </c>
    </row>
    <row r="65" spans="1:5" ht="15" customHeight="1" x14ac:dyDescent="0.25">
      <c r="A65" s="98">
        <f t="shared" si="2"/>
        <v>44001</v>
      </c>
      <c r="B65" s="79">
        <f>IF(ISNUMBER(_xlfn.XLOOKUP(A65,鑽量!$A:$A,鑽量!$K:$K,,1,2)),_xlfn.XLOOKUP(A65,鑽量!$A:$A,鑽量!$K:$K,,1,2),NA())</f>
        <v>20490</v>
      </c>
      <c r="C65" s="432">
        <f t="shared" si="0"/>
        <v>170.75</v>
      </c>
      <c r="D65" s="432" t="e">
        <f>IF(ISNUMBER(_xlfn.XLOOKUP(A65,抽卷!$A:$A,抽卷!$J:$J,,1,2)),_xlfn.XLOOKUP(A65,抽卷!$A:$A,抽卷!$J:$J,,1,2),NA())</f>
        <v>#N/A</v>
      </c>
      <c r="E65" s="73">
        <f t="shared" si="1"/>
        <v>170.75</v>
      </c>
    </row>
    <row r="66" spans="1:5" ht="15" customHeight="1" x14ac:dyDescent="0.25">
      <c r="A66" s="98">
        <f t="shared" si="2"/>
        <v>44002</v>
      </c>
      <c r="B66" s="79">
        <f>IF(ISNUMBER(_xlfn.XLOOKUP(A66,鑽量!$A:$A,鑽量!$K:$K,,1,2)),_xlfn.XLOOKUP(A66,鑽量!$A:$A,鑽量!$K:$K,,1,2),NA())</f>
        <v>19490</v>
      </c>
      <c r="C66" s="432">
        <f t="shared" ref="C66:C129" si="3">B66/120</f>
        <v>162.41666666666666</v>
      </c>
      <c r="D66" s="432" t="e">
        <f>IF(ISNUMBER(_xlfn.XLOOKUP(A66,抽卷!$A:$A,抽卷!$J:$J,,1,2)),_xlfn.XLOOKUP(A66,抽卷!$A:$A,抽卷!$J:$J,,1,2),NA())</f>
        <v>#N/A</v>
      </c>
      <c r="E66" s="73">
        <f t="shared" ref="E66:E129" si="4">IF(ISNA(D66),C66,D66+C66)</f>
        <v>162.41666666666666</v>
      </c>
    </row>
    <row r="67" spans="1:5" ht="15" customHeight="1" x14ac:dyDescent="0.25">
      <c r="A67" s="98">
        <f t="shared" si="2"/>
        <v>44003</v>
      </c>
      <c r="B67" s="79">
        <f>IF(ISNUMBER(_xlfn.XLOOKUP(A67,鑽量!$A:$A,鑽量!$K:$K,,1,2)),_xlfn.XLOOKUP(A67,鑽量!$A:$A,鑽量!$K:$K,,1,2),NA())</f>
        <v>20195</v>
      </c>
      <c r="C67" s="432">
        <f t="shared" si="3"/>
        <v>168.29166666666666</v>
      </c>
      <c r="D67" s="432" t="e">
        <f>IF(ISNUMBER(_xlfn.XLOOKUP(A67,抽卷!$A:$A,抽卷!$J:$J,,1,2)),_xlfn.XLOOKUP(A67,抽卷!$A:$A,抽卷!$J:$J,,1,2),NA())</f>
        <v>#N/A</v>
      </c>
      <c r="E67" s="73">
        <f t="shared" si="4"/>
        <v>168.29166666666666</v>
      </c>
    </row>
    <row r="68" spans="1:5" ht="15" customHeight="1" x14ac:dyDescent="0.25">
      <c r="A68" s="98">
        <f t="shared" si="2"/>
        <v>44004</v>
      </c>
      <c r="B68" s="79">
        <f>IF(ISNUMBER(_xlfn.XLOOKUP(A68,鑽量!$A:$A,鑽量!$K:$K,,1,2)),_xlfn.XLOOKUP(A68,鑽量!$A:$A,鑽量!$K:$K,,1,2),NA())</f>
        <v>20195</v>
      </c>
      <c r="C68" s="432">
        <f t="shared" si="3"/>
        <v>168.29166666666666</v>
      </c>
      <c r="D68" s="432" t="e">
        <f>IF(ISNUMBER(_xlfn.XLOOKUP(A68,抽卷!$A:$A,抽卷!$J:$J,,1,2)),_xlfn.XLOOKUP(A68,抽卷!$A:$A,抽卷!$J:$J,,1,2),NA())</f>
        <v>#N/A</v>
      </c>
      <c r="E68" s="73">
        <f t="shared" si="4"/>
        <v>168.29166666666666</v>
      </c>
    </row>
    <row r="69" spans="1:5" ht="15" customHeight="1" x14ac:dyDescent="0.25">
      <c r="A69" s="98">
        <f t="shared" si="2"/>
        <v>44005</v>
      </c>
      <c r="B69" s="79">
        <f>IF(ISNUMBER(_xlfn.XLOOKUP(A69,鑽量!$A:$A,鑽量!$K:$K,,1,2)),_xlfn.XLOOKUP(A69,鑽量!$A:$A,鑽量!$K:$K,,1,2),NA())</f>
        <v>20720</v>
      </c>
      <c r="C69" s="432">
        <f t="shared" si="3"/>
        <v>172.66666666666666</v>
      </c>
      <c r="D69" s="432" t="e">
        <f>IF(ISNUMBER(_xlfn.XLOOKUP(A69,抽卷!$A:$A,抽卷!$J:$J,,1,2)),_xlfn.XLOOKUP(A69,抽卷!$A:$A,抽卷!$J:$J,,1,2),NA())</f>
        <v>#N/A</v>
      </c>
      <c r="E69" s="73">
        <f t="shared" si="4"/>
        <v>172.66666666666666</v>
      </c>
    </row>
    <row r="70" spans="1:5" ht="15" customHeight="1" x14ac:dyDescent="0.25">
      <c r="A70" s="98">
        <f t="shared" ref="A70:A133" si="5">A69+1</f>
        <v>44006</v>
      </c>
      <c r="B70" s="79">
        <f>IF(ISNUMBER(_xlfn.XLOOKUP(A70,鑽量!$A:$A,鑽量!$K:$K,,1,2)),_xlfn.XLOOKUP(A70,鑽量!$A:$A,鑽量!$K:$K,,1,2),NA())</f>
        <v>21045</v>
      </c>
      <c r="C70" s="432">
        <f t="shared" si="3"/>
        <v>175.375</v>
      </c>
      <c r="D70" s="432" t="e">
        <f>IF(ISNUMBER(_xlfn.XLOOKUP(A70,抽卷!$A:$A,抽卷!$J:$J,,1,2)),_xlfn.XLOOKUP(A70,抽卷!$A:$A,抽卷!$J:$J,,1,2),NA())</f>
        <v>#N/A</v>
      </c>
      <c r="E70" s="73">
        <f t="shared" si="4"/>
        <v>175.375</v>
      </c>
    </row>
    <row r="71" spans="1:5" ht="15" customHeight="1" x14ac:dyDescent="0.25">
      <c r="A71" s="98">
        <f t="shared" si="5"/>
        <v>44007</v>
      </c>
      <c r="B71" s="79">
        <f>IF(ISNUMBER(_xlfn.XLOOKUP(A71,鑽量!$A:$A,鑽量!$K:$K,,1,2)),_xlfn.XLOOKUP(A71,鑽量!$A:$A,鑽量!$K:$K,,1,2),NA())</f>
        <v>21170</v>
      </c>
      <c r="C71" s="432">
        <f t="shared" si="3"/>
        <v>176.41666666666666</v>
      </c>
      <c r="D71" s="432" t="e">
        <f>IF(ISNUMBER(_xlfn.XLOOKUP(A71,抽卷!$A:$A,抽卷!$J:$J,,1,2)),_xlfn.XLOOKUP(A71,抽卷!$A:$A,抽卷!$J:$J,,1,2),NA())</f>
        <v>#N/A</v>
      </c>
      <c r="E71" s="73">
        <f t="shared" si="4"/>
        <v>176.41666666666666</v>
      </c>
    </row>
    <row r="72" spans="1:5" ht="15" customHeight="1" x14ac:dyDescent="0.25">
      <c r="A72" s="98">
        <f t="shared" si="5"/>
        <v>44008</v>
      </c>
      <c r="B72" s="79">
        <f>IF(ISNUMBER(_xlfn.XLOOKUP(A72,鑽量!$A:$A,鑽量!$K:$K,,1,2)),_xlfn.XLOOKUP(A72,鑽量!$A:$A,鑽量!$K:$K,,1,2),NA())</f>
        <v>22820</v>
      </c>
      <c r="C72" s="432">
        <f t="shared" si="3"/>
        <v>190.16666666666666</v>
      </c>
      <c r="D72" s="432" t="e">
        <f>IF(ISNUMBER(_xlfn.XLOOKUP(A72,抽卷!$A:$A,抽卷!$J:$J,,1,2)),_xlfn.XLOOKUP(A72,抽卷!$A:$A,抽卷!$J:$J,,1,2),NA())</f>
        <v>#N/A</v>
      </c>
      <c r="E72" s="73">
        <f t="shared" si="4"/>
        <v>190.16666666666666</v>
      </c>
    </row>
    <row r="73" spans="1:5" ht="15" customHeight="1" x14ac:dyDescent="0.25">
      <c r="A73" s="98">
        <f t="shared" si="5"/>
        <v>44009</v>
      </c>
      <c r="B73" s="79">
        <f>IF(ISNUMBER(_xlfn.XLOOKUP(A73,鑽量!$A:$A,鑽量!$K:$K,,1,2)),_xlfn.XLOOKUP(A73,鑽量!$A:$A,鑽量!$K:$K,,1,2),NA())</f>
        <v>22345</v>
      </c>
      <c r="C73" s="432">
        <f t="shared" si="3"/>
        <v>186.20833333333334</v>
      </c>
      <c r="D73" s="432" t="e">
        <f>IF(ISNUMBER(_xlfn.XLOOKUP(A73,抽卷!$A:$A,抽卷!$J:$J,,1,2)),_xlfn.XLOOKUP(A73,抽卷!$A:$A,抽卷!$J:$J,,1,2),NA())</f>
        <v>#N/A</v>
      </c>
      <c r="E73" s="73">
        <f t="shared" si="4"/>
        <v>186.20833333333334</v>
      </c>
    </row>
    <row r="74" spans="1:5" ht="15" customHeight="1" x14ac:dyDescent="0.25">
      <c r="A74" s="98">
        <f t="shared" si="5"/>
        <v>44010</v>
      </c>
      <c r="B74" s="79">
        <f>IF(ISNUMBER(_xlfn.XLOOKUP(A74,鑽量!$A:$A,鑽量!$K:$K,,1,2)),_xlfn.XLOOKUP(A74,鑽量!$A:$A,鑽量!$K:$K,,1,2),NA())</f>
        <v>22820</v>
      </c>
      <c r="C74" s="432">
        <f t="shared" si="3"/>
        <v>190.16666666666666</v>
      </c>
      <c r="D74" s="432" t="e">
        <f>IF(ISNUMBER(_xlfn.XLOOKUP(A74,抽卷!$A:$A,抽卷!$J:$J,,1,2)),_xlfn.XLOOKUP(A74,抽卷!$A:$A,抽卷!$J:$J,,1,2),NA())</f>
        <v>#N/A</v>
      </c>
      <c r="E74" s="73">
        <f t="shared" si="4"/>
        <v>190.16666666666666</v>
      </c>
    </row>
    <row r="75" spans="1:5" ht="15" customHeight="1" x14ac:dyDescent="0.25">
      <c r="A75" s="98">
        <f t="shared" si="5"/>
        <v>44011</v>
      </c>
      <c r="B75" s="79">
        <f>IF(ISNUMBER(_xlfn.XLOOKUP(A75,鑽量!$A:$A,鑽量!$K:$K,,1,2)),_xlfn.XLOOKUP(A75,鑽量!$A:$A,鑽量!$K:$K,,1,2),NA())</f>
        <v>16980</v>
      </c>
      <c r="C75" s="432">
        <f t="shared" si="3"/>
        <v>141.5</v>
      </c>
      <c r="D75" s="432" t="e">
        <f>IF(ISNUMBER(_xlfn.XLOOKUP(A75,抽卷!$A:$A,抽卷!$J:$J,,1,2)),_xlfn.XLOOKUP(A75,抽卷!$A:$A,抽卷!$J:$J,,1,2),NA())</f>
        <v>#N/A</v>
      </c>
      <c r="E75" s="73">
        <f t="shared" si="4"/>
        <v>141.5</v>
      </c>
    </row>
    <row r="76" spans="1:5" ht="15" customHeight="1" x14ac:dyDescent="0.25">
      <c r="A76" s="98">
        <f t="shared" si="5"/>
        <v>44012</v>
      </c>
      <c r="B76" s="79">
        <f>IF(ISNUMBER(_xlfn.XLOOKUP(A76,鑽量!$A:$A,鑽量!$K:$K,,1,2)),_xlfn.XLOOKUP(A76,鑽量!$A:$A,鑽量!$K:$K,,1,2),NA())</f>
        <v>16980</v>
      </c>
      <c r="C76" s="432">
        <f t="shared" si="3"/>
        <v>141.5</v>
      </c>
      <c r="D76" s="432" t="e">
        <f>IF(ISNUMBER(_xlfn.XLOOKUP(A76,抽卷!$A:$A,抽卷!$J:$J,,1,2)),_xlfn.XLOOKUP(A76,抽卷!$A:$A,抽卷!$J:$J,,1,2),NA())</f>
        <v>#N/A</v>
      </c>
      <c r="E76" s="73">
        <f t="shared" si="4"/>
        <v>141.5</v>
      </c>
    </row>
    <row r="77" spans="1:5" ht="15" customHeight="1" x14ac:dyDescent="0.25">
      <c r="A77" s="98">
        <f t="shared" si="5"/>
        <v>44013</v>
      </c>
      <c r="B77" s="79">
        <f>IF(ISNUMBER(_xlfn.XLOOKUP(A77,鑽量!$A:$A,鑽量!$K:$K,,1,2)),_xlfn.XLOOKUP(A77,鑽量!$A:$A,鑽量!$K:$K,,1,2),NA())</f>
        <v>16530</v>
      </c>
      <c r="C77" s="432">
        <f t="shared" si="3"/>
        <v>137.75</v>
      </c>
      <c r="D77" s="432" t="e">
        <f>IF(ISNUMBER(_xlfn.XLOOKUP(A77,抽卷!$A:$A,抽卷!$J:$J,,1,2)),_xlfn.XLOOKUP(A77,抽卷!$A:$A,抽卷!$J:$J,,1,2),NA())</f>
        <v>#N/A</v>
      </c>
      <c r="E77" s="73">
        <f t="shared" si="4"/>
        <v>137.75</v>
      </c>
    </row>
    <row r="78" spans="1:5" ht="15" customHeight="1" x14ac:dyDescent="0.25">
      <c r="A78" s="98">
        <f t="shared" si="5"/>
        <v>44014</v>
      </c>
      <c r="B78" s="79">
        <f>IF(ISNUMBER(_xlfn.XLOOKUP(A78,鑽量!$A:$A,鑽量!$K:$K,,1,2)),_xlfn.XLOOKUP(A78,鑽量!$A:$A,鑽量!$K:$K,,1,2),NA())</f>
        <v>16630</v>
      </c>
      <c r="C78" s="432">
        <f t="shared" si="3"/>
        <v>138.58333333333334</v>
      </c>
      <c r="D78" s="432" t="e">
        <f>IF(ISNUMBER(_xlfn.XLOOKUP(A78,抽卷!$A:$A,抽卷!$J:$J,,1,2)),_xlfn.XLOOKUP(A78,抽卷!$A:$A,抽卷!$J:$J,,1,2),NA())</f>
        <v>#N/A</v>
      </c>
      <c r="E78" s="73">
        <f t="shared" si="4"/>
        <v>138.58333333333334</v>
      </c>
    </row>
    <row r="79" spans="1:5" ht="15" customHeight="1" x14ac:dyDescent="0.25">
      <c r="A79" s="98">
        <f t="shared" si="5"/>
        <v>44015</v>
      </c>
      <c r="B79" s="79">
        <f>IF(ISNUMBER(_xlfn.XLOOKUP(A79,鑽量!$A:$A,鑽量!$K:$K,,1,2)),_xlfn.XLOOKUP(A79,鑽量!$A:$A,鑽量!$K:$K,,1,2),NA())</f>
        <v>16855</v>
      </c>
      <c r="C79" s="432">
        <f t="shared" si="3"/>
        <v>140.45833333333334</v>
      </c>
      <c r="D79" s="432" t="e">
        <f>IF(ISNUMBER(_xlfn.XLOOKUP(A79,抽卷!$A:$A,抽卷!$J:$J,,1,2)),_xlfn.XLOOKUP(A79,抽卷!$A:$A,抽卷!$J:$J,,1,2),NA())</f>
        <v>#N/A</v>
      </c>
      <c r="E79" s="73">
        <f t="shared" si="4"/>
        <v>140.45833333333334</v>
      </c>
    </row>
    <row r="80" spans="1:5" ht="15" customHeight="1" x14ac:dyDescent="0.25">
      <c r="A80" s="98">
        <f t="shared" si="5"/>
        <v>44016</v>
      </c>
      <c r="B80" s="79">
        <f>IF(ISNUMBER(_xlfn.XLOOKUP(A80,鑽量!$A:$A,鑽量!$K:$K,,1,2)),_xlfn.XLOOKUP(A80,鑽量!$A:$A,鑽量!$K:$K,,1,2),NA())</f>
        <v>16180</v>
      </c>
      <c r="C80" s="432">
        <f t="shared" si="3"/>
        <v>134.83333333333334</v>
      </c>
      <c r="D80" s="432" t="e">
        <f>IF(ISNUMBER(_xlfn.XLOOKUP(A80,抽卷!$A:$A,抽卷!$J:$J,,1,2)),_xlfn.XLOOKUP(A80,抽卷!$A:$A,抽卷!$J:$J,,1,2),NA())</f>
        <v>#N/A</v>
      </c>
      <c r="E80" s="73">
        <f t="shared" si="4"/>
        <v>134.83333333333334</v>
      </c>
    </row>
    <row r="81" spans="1:5" ht="15" customHeight="1" x14ac:dyDescent="0.25">
      <c r="A81" s="98">
        <f t="shared" si="5"/>
        <v>44017</v>
      </c>
      <c r="B81" s="79">
        <f>IF(ISNUMBER(_xlfn.XLOOKUP(A81,鑽量!$A:$A,鑽量!$K:$K,,1,2)),_xlfn.XLOOKUP(A81,鑽量!$A:$A,鑽量!$K:$K,,1,2),NA())</f>
        <v>16180</v>
      </c>
      <c r="C81" s="432">
        <f t="shared" si="3"/>
        <v>134.83333333333334</v>
      </c>
      <c r="D81" s="432" t="e">
        <f>IF(ISNUMBER(_xlfn.XLOOKUP(A81,抽卷!$A:$A,抽卷!$J:$J,,1,2)),_xlfn.XLOOKUP(A81,抽卷!$A:$A,抽卷!$J:$J,,1,2),NA())</f>
        <v>#N/A</v>
      </c>
      <c r="E81" s="73">
        <f t="shared" si="4"/>
        <v>134.83333333333334</v>
      </c>
    </row>
    <row r="82" spans="1:5" ht="15" customHeight="1" x14ac:dyDescent="0.25">
      <c r="A82" s="98">
        <f t="shared" si="5"/>
        <v>44018</v>
      </c>
      <c r="B82" s="79">
        <f>IF(ISNUMBER(_xlfn.XLOOKUP(A82,鑽量!$A:$A,鑽量!$K:$K,,1,2)),_xlfn.XLOOKUP(A82,鑽量!$A:$A,鑽量!$K:$K,,1,2),NA())</f>
        <v>16155</v>
      </c>
      <c r="C82" s="432">
        <f t="shared" si="3"/>
        <v>134.625</v>
      </c>
      <c r="D82" s="432" t="e">
        <f>IF(ISNUMBER(_xlfn.XLOOKUP(A82,抽卷!$A:$A,抽卷!$J:$J,,1,2)),_xlfn.XLOOKUP(A82,抽卷!$A:$A,抽卷!$J:$J,,1,2),NA())</f>
        <v>#N/A</v>
      </c>
      <c r="E82" s="73">
        <f t="shared" si="4"/>
        <v>134.625</v>
      </c>
    </row>
    <row r="83" spans="1:5" ht="15" customHeight="1" x14ac:dyDescent="0.25">
      <c r="A83" s="98">
        <f t="shared" si="5"/>
        <v>44019</v>
      </c>
      <c r="B83" s="79">
        <f>IF(ISNUMBER(_xlfn.XLOOKUP(A83,鑽量!$A:$A,鑽量!$K:$K,,1,2)),_xlfn.XLOOKUP(A83,鑽量!$A:$A,鑽量!$K:$K,,1,2),NA())</f>
        <v>16480</v>
      </c>
      <c r="C83" s="432">
        <f t="shared" si="3"/>
        <v>137.33333333333334</v>
      </c>
      <c r="D83" s="432" t="e">
        <f>IF(ISNUMBER(_xlfn.XLOOKUP(A83,抽卷!$A:$A,抽卷!$J:$J,,1,2)),_xlfn.XLOOKUP(A83,抽卷!$A:$A,抽卷!$J:$J,,1,2),NA())</f>
        <v>#N/A</v>
      </c>
      <c r="E83" s="73">
        <f t="shared" si="4"/>
        <v>137.33333333333334</v>
      </c>
    </row>
    <row r="84" spans="1:5" ht="15" customHeight="1" x14ac:dyDescent="0.25">
      <c r="A84" s="98">
        <f t="shared" si="5"/>
        <v>44020</v>
      </c>
      <c r="B84" s="79">
        <f>IF(ISNUMBER(_xlfn.XLOOKUP(A84,鑽量!$A:$A,鑽量!$K:$K,,1,2)),_xlfn.XLOOKUP(A84,鑽量!$A:$A,鑽量!$K:$K,,1,2),NA())</f>
        <v>16805</v>
      </c>
      <c r="C84" s="432">
        <f t="shared" si="3"/>
        <v>140.04166666666666</v>
      </c>
      <c r="D84" s="432" t="e">
        <f>IF(ISNUMBER(_xlfn.XLOOKUP(A84,抽卷!$A:$A,抽卷!$J:$J,,1,2)),_xlfn.XLOOKUP(A84,抽卷!$A:$A,抽卷!$J:$J,,1,2),NA())</f>
        <v>#N/A</v>
      </c>
      <c r="E84" s="73">
        <f t="shared" si="4"/>
        <v>140.04166666666666</v>
      </c>
    </row>
    <row r="85" spans="1:5" ht="15" customHeight="1" x14ac:dyDescent="0.25">
      <c r="A85" s="98">
        <f t="shared" si="5"/>
        <v>44021</v>
      </c>
      <c r="B85" s="79">
        <f>IF(ISNUMBER(_xlfn.XLOOKUP(A85,鑽量!$A:$A,鑽量!$K:$K,,1,2)),_xlfn.XLOOKUP(A85,鑽量!$A:$A,鑽量!$K:$K,,1,2),NA())</f>
        <v>16855</v>
      </c>
      <c r="C85" s="432">
        <f t="shared" si="3"/>
        <v>140.45833333333334</v>
      </c>
      <c r="D85" s="432" t="e">
        <f>IF(ISNUMBER(_xlfn.XLOOKUP(A85,抽卷!$A:$A,抽卷!$J:$J,,1,2)),_xlfn.XLOOKUP(A85,抽卷!$A:$A,抽卷!$J:$J,,1,2),NA())</f>
        <v>#N/A</v>
      </c>
      <c r="E85" s="73">
        <f t="shared" si="4"/>
        <v>140.45833333333334</v>
      </c>
    </row>
    <row r="86" spans="1:5" ht="15" customHeight="1" x14ac:dyDescent="0.25">
      <c r="A86" s="98">
        <f t="shared" si="5"/>
        <v>44022</v>
      </c>
      <c r="B86" s="79">
        <f>IF(ISNUMBER(_xlfn.XLOOKUP(A86,鑽量!$A:$A,鑽量!$K:$K,,1,2)),_xlfn.XLOOKUP(A86,鑽量!$A:$A,鑽量!$K:$K,,1,2),NA())</f>
        <v>16355</v>
      </c>
      <c r="C86" s="432">
        <f t="shared" si="3"/>
        <v>136.29166666666666</v>
      </c>
      <c r="D86" s="432" t="e">
        <f>IF(ISNUMBER(_xlfn.XLOOKUP(A86,抽卷!$A:$A,抽卷!$J:$J,,1,2)),_xlfn.XLOOKUP(A86,抽卷!$A:$A,抽卷!$J:$J,,1,2),NA())</f>
        <v>#N/A</v>
      </c>
      <c r="E86" s="73">
        <f t="shared" si="4"/>
        <v>136.29166666666666</v>
      </c>
    </row>
    <row r="87" spans="1:5" ht="15" customHeight="1" x14ac:dyDescent="0.25">
      <c r="A87" s="98">
        <f t="shared" si="5"/>
        <v>44023</v>
      </c>
      <c r="B87" s="79">
        <f>IF(ISNUMBER(_xlfn.XLOOKUP(A87,鑽量!$A:$A,鑽量!$K:$K,,1,2)),_xlfn.XLOOKUP(A87,鑽量!$A:$A,鑽量!$K:$K,,1,2),NA())</f>
        <v>16355</v>
      </c>
      <c r="C87" s="432">
        <f t="shared" si="3"/>
        <v>136.29166666666666</v>
      </c>
      <c r="D87" s="432" t="e">
        <f>IF(ISNUMBER(_xlfn.XLOOKUP(A87,抽卷!$A:$A,抽卷!$J:$J,,1,2)),_xlfn.XLOOKUP(A87,抽卷!$A:$A,抽卷!$J:$J,,1,2),NA())</f>
        <v>#N/A</v>
      </c>
      <c r="E87" s="73">
        <f t="shared" si="4"/>
        <v>136.29166666666666</v>
      </c>
    </row>
    <row r="88" spans="1:5" ht="15" customHeight="1" x14ac:dyDescent="0.25">
      <c r="A88" s="98">
        <f t="shared" si="5"/>
        <v>44024</v>
      </c>
      <c r="B88" s="79">
        <f>IF(ISNUMBER(_xlfn.XLOOKUP(A88,鑽量!$A:$A,鑽量!$K:$K,,1,2)),_xlfn.XLOOKUP(A88,鑽量!$A:$A,鑽量!$K:$K,,1,2),NA())</f>
        <v>15345</v>
      </c>
      <c r="C88" s="432">
        <f t="shared" si="3"/>
        <v>127.875</v>
      </c>
      <c r="D88" s="432" t="e">
        <f>IF(ISNUMBER(_xlfn.XLOOKUP(A88,抽卷!$A:$A,抽卷!$J:$J,,1,2)),_xlfn.XLOOKUP(A88,抽卷!$A:$A,抽卷!$J:$J,,1,2),NA())</f>
        <v>#N/A</v>
      </c>
      <c r="E88" s="73">
        <f t="shared" si="4"/>
        <v>127.875</v>
      </c>
    </row>
    <row r="89" spans="1:5" ht="15" customHeight="1" x14ac:dyDescent="0.25">
      <c r="A89" s="98">
        <f t="shared" si="5"/>
        <v>44025</v>
      </c>
      <c r="B89" s="79">
        <f>IF(ISNUMBER(_xlfn.XLOOKUP(A89,鑽量!$A:$A,鑽量!$K:$K,,1,2)),_xlfn.XLOOKUP(A89,鑽量!$A:$A,鑽量!$K:$K,,1,2),NA())</f>
        <v>16500</v>
      </c>
      <c r="C89" s="432">
        <f t="shared" si="3"/>
        <v>137.5</v>
      </c>
      <c r="D89" s="432" t="e">
        <f>IF(ISNUMBER(_xlfn.XLOOKUP(A89,抽卷!$A:$A,抽卷!$J:$J,,1,2)),_xlfn.XLOOKUP(A89,抽卷!$A:$A,抽卷!$J:$J,,1,2),NA())</f>
        <v>#N/A</v>
      </c>
      <c r="E89" s="73">
        <f t="shared" si="4"/>
        <v>137.5</v>
      </c>
    </row>
    <row r="90" spans="1:5" ht="15" customHeight="1" x14ac:dyDescent="0.25">
      <c r="A90" s="98">
        <f t="shared" si="5"/>
        <v>44026</v>
      </c>
      <c r="B90" s="79">
        <f>IF(ISNUMBER(_xlfn.XLOOKUP(A90,鑽量!$A:$A,鑽量!$K:$K,,1,2)),_xlfn.XLOOKUP(A90,鑽量!$A:$A,鑽量!$K:$K,,1,2),NA())</f>
        <v>16500</v>
      </c>
      <c r="C90" s="432">
        <f t="shared" si="3"/>
        <v>137.5</v>
      </c>
      <c r="D90" s="432" t="e">
        <f>IF(ISNUMBER(_xlfn.XLOOKUP(A90,抽卷!$A:$A,抽卷!$J:$J,,1,2)),_xlfn.XLOOKUP(A90,抽卷!$A:$A,抽卷!$J:$J,,1,2),NA())</f>
        <v>#N/A</v>
      </c>
      <c r="E90" s="73">
        <f t="shared" si="4"/>
        <v>137.5</v>
      </c>
    </row>
    <row r="91" spans="1:5" ht="15" customHeight="1" x14ac:dyDescent="0.25">
      <c r="A91" s="98">
        <f t="shared" si="5"/>
        <v>44027</v>
      </c>
      <c r="B91" s="79">
        <f>IF(ISNUMBER(_xlfn.XLOOKUP(A91,鑽量!$A:$A,鑽量!$K:$K,,1,2)),_xlfn.XLOOKUP(A91,鑽量!$A:$A,鑽量!$K:$K,,1,2),NA())</f>
        <v>16440</v>
      </c>
      <c r="C91" s="432">
        <f t="shared" si="3"/>
        <v>137</v>
      </c>
      <c r="D91" s="432" t="e">
        <f>IF(ISNUMBER(_xlfn.XLOOKUP(A91,抽卷!$A:$A,抽卷!$J:$J,,1,2)),_xlfn.XLOOKUP(A91,抽卷!$A:$A,抽卷!$J:$J,,1,2),NA())</f>
        <v>#N/A</v>
      </c>
      <c r="E91" s="73">
        <f t="shared" si="4"/>
        <v>137</v>
      </c>
    </row>
    <row r="92" spans="1:5" ht="15" customHeight="1" x14ac:dyDescent="0.25">
      <c r="A92" s="98">
        <f t="shared" si="5"/>
        <v>44028</v>
      </c>
      <c r="B92" s="79">
        <f>IF(ISNUMBER(_xlfn.XLOOKUP(A92,鑽量!$A:$A,鑽量!$K:$K,,1,2)),_xlfn.XLOOKUP(A92,鑽量!$A:$A,鑽量!$K:$K,,1,2),NA())</f>
        <v>16715</v>
      </c>
      <c r="C92" s="432">
        <f t="shared" si="3"/>
        <v>139.29166666666666</v>
      </c>
      <c r="D92" s="432" t="e">
        <f>IF(ISNUMBER(_xlfn.XLOOKUP(A92,抽卷!$A:$A,抽卷!$J:$J,,1,2)),_xlfn.XLOOKUP(A92,抽卷!$A:$A,抽卷!$J:$J,,1,2),NA())</f>
        <v>#N/A</v>
      </c>
      <c r="E92" s="73">
        <f t="shared" si="4"/>
        <v>139.29166666666666</v>
      </c>
    </row>
    <row r="93" spans="1:5" ht="15" customHeight="1" x14ac:dyDescent="0.25">
      <c r="A93" s="98">
        <f t="shared" si="5"/>
        <v>44029</v>
      </c>
      <c r="B93" s="79">
        <f>IF(ISNUMBER(_xlfn.XLOOKUP(A93,鑽量!$A:$A,鑽量!$K:$K,,1,2)),_xlfn.XLOOKUP(A93,鑽量!$A:$A,鑽量!$K:$K,,1,2),NA())</f>
        <v>16715</v>
      </c>
      <c r="C93" s="432">
        <f t="shared" si="3"/>
        <v>139.29166666666666</v>
      </c>
      <c r="D93" s="432" t="e">
        <f>IF(ISNUMBER(_xlfn.XLOOKUP(A93,抽卷!$A:$A,抽卷!$J:$J,,1,2)),_xlfn.XLOOKUP(A93,抽卷!$A:$A,抽卷!$J:$J,,1,2),NA())</f>
        <v>#N/A</v>
      </c>
      <c r="E93" s="73">
        <f t="shared" si="4"/>
        <v>139.29166666666666</v>
      </c>
    </row>
    <row r="94" spans="1:5" ht="15" customHeight="1" x14ac:dyDescent="0.25">
      <c r="A94" s="98">
        <f t="shared" si="5"/>
        <v>44030</v>
      </c>
      <c r="B94" s="79">
        <f>IF(ISNUMBER(_xlfn.XLOOKUP(A94,鑽量!$A:$A,鑽量!$K:$K,,1,2)),_xlfn.XLOOKUP(A94,鑽量!$A:$A,鑽量!$K:$K,,1,2),NA())</f>
        <v>16715</v>
      </c>
      <c r="C94" s="432">
        <f t="shared" si="3"/>
        <v>139.29166666666666</v>
      </c>
      <c r="D94" s="432" t="e">
        <f>IF(ISNUMBER(_xlfn.XLOOKUP(A94,抽卷!$A:$A,抽卷!$J:$J,,1,2)),_xlfn.XLOOKUP(A94,抽卷!$A:$A,抽卷!$J:$J,,1,2),NA())</f>
        <v>#N/A</v>
      </c>
      <c r="E94" s="73">
        <f t="shared" si="4"/>
        <v>139.29166666666666</v>
      </c>
    </row>
    <row r="95" spans="1:5" ht="15" customHeight="1" x14ac:dyDescent="0.25">
      <c r="A95" s="98">
        <f t="shared" si="5"/>
        <v>44031</v>
      </c>
      <c r="B95" s="79">
        <f>IF(ISNUMBER(_xlfn.XLOOKUP(A95,鑽量!$A:$A,鑽量!$K:$K,,1,2)),_xlfn.XLOOKUP(A95,鑽量!$A:$A,鑽量!$K:$K,,1,2),NA())</f>
        <v>15325</v>
      </c>
      <c r="C95" s="432">
        <f t="shared" si="3"/>
        <v>127.70833333333333</v>
      </c>
      <c r="D95" s="432" t="e">
        <f>IF(ISNUMBER(_xlfn.XLOOKUP(A95,抽卷!$A:$A,抽卷!$J:$J,,1,2)),_xlfn.XLOOKUP(A95,抽卷!$A:$A,抽卷!$J:$J,,1,2),NA())</f>
        <v>#N/A</v>
      </c>
      <c r="E95" s="73">
        <f t="shared" si="4"/>
        <v>127.70833333333333</v>
      </c>
    </row>
    <row r="96" spans="1:5" ht="15" customHeight="1" x14ac:dyDescent="0.25">
      <c r="A96" s="98">
        <f t="shared" si="5"/>
        <v>44032</v>
      </c>
      <c r="B96" s="79">
        <f>IF(ISNUMBER(_xlfn.XLOOKUP(A96,鑽量!$A:$A,鑽量!$K:$K,,1,2)),_xlfn.XLOOKUP(A96,鑽量!$A:$A,鑽量!$K:$K,,1,2),NA())</f>
        <v>17350</v>
      </c>
      <c r="C96" s="432">
        <f t="shared" si="3"/>
        <v>144.58333333333334</v>
      </c>
      <c r="D96" s="432" t="e">
        <f>IF(ISNUMBER(_xlfn.XLOOKUP(A96,抽卷!$A:$A,抽卷!$J:$J,,1,2)),_xlfn.XLOOKUP(A96,抽卷!$A:$A,抽卷!$J:$J,,1,2),NA())</f>
        <v>#N/A</v>
      </c>
      <c r="E96" s="73">
        <f t="shared" si="4"/>
        <v>144.58333333333334</v>
      </c>
    </row>
    <row r="97" spans="1:5" ht="15" customHeight="1" x14ac:dyDescent="0.25">
      <c r="A97" s="98">
        <f t="shared" si="5"/>
        <v>44033</v>
      </c>
      <c r="B97" s="79">
        <f>IF(ISNUMBER(_xlfn.XLOOKUP(A97,鑽量!$A:$A,鑽量!$K:$K,,1,2)),_xlfn.XLOOKUP(A97,鑽量!$A:$A,鑽量!$K:$K,,1,2),NA())</f>
        <v>17350</v>
      </c>
      <c r="C97" s="432">
        <f t="shared" si="3"/>
        <v>144.58333333333334</v>
      </c>
      <c r="D97" s="432" t="e">
        <f>IF(ISNUMBER(_xlfn.XLOOKUP(A97,抽卷!$A:$A,抽卷!$J:$J,,1,2)),_xlfn.XLOOKUP(A97,抽卷!$A:$A,抽卷!$J:$J,,1,2),NA())</f>
        <v>#N/A</v>
      </c>
      <c r="E97" s="73">
        <f t="shared" si="4"/>
        <v>144.58333333333334</v>
      </c>
    </row>
    <row r="98" spans="1:5" ht="15" customHeight="1" x14ac:dyDescent="0.25">
      <c r="A98" s="98">
        <f t="shared" si="5"/>
        <v>44034</v>
      </c>
      <c r="B98" s="79">
        <f>IF(ISNUMBER(_xlfn.XLOOKUP(A98,鑽量!$A:$A,鑽量!$K:$K,,1,2)),_xlfn.XLOOKUP(A98,鑽量!$A:$A,鑽量!$K:$K,,1,2),NA())</f>
        <v>15830</v>
      </c>
      <c r="C98" s="432">
        <f t="shared" si="3"/>
        <v>131.91666666666666</v>
      </c>
      <c r="D98" s="432" t="e">
        <f>IF(ISNUMBER(_xlfn.XLOOKUP(A98,抽卷!$A:$A,抽卷!$J:$J,,1,2)),_xlfn.XLOOKUP(A98,抽卷!$A:$A,抽卷!$J:$J,,1,2),NA())</f>
        <v>#N/A</v>
      </c>
      <c r="E98" s="73">
        <f t="shared" si="4"/>
        <v>131.91666666666666</v>
      </c>
    </row>
    <row r="99" spans="1:5" ht="15" customHeight="1" x14ac:dyDescent="0.25">
      <c r="A99" s="98">
        <f t="shared" si="5"/>
        <v>44035</v>
      </c>
      <c r="B99" s="79">
        <f>IF(ISNUMBER(_xlfn.XLOOKUP(A99,鑽量!$A:$A,鑽量!$K:$K,,1,2)),_xlfn.XLOOKUP(A99,鑽量!$A:$A,鑽量!$K:$K,,1,2),NA())</f>
        <v>15830</v>
      </c>
      <c r="C99" s="432">
        <f t="shared" si="3"/>
        <v>131.91666666666666</v>
      </c>
      <c r="D99" s="432" t="e">
        <f>IF(ISNUMBER(_xlfn.XLOOKUP(A99,抽卷!$A:$A,抽卷!$J:$J,,1,2)),_xlfn.XLOOKUP(A99,抽卷!$A:$A,抽卷!$J:$J,,1,2),NA())</f>
        <v>#N/A</v>
      </c>
      <c r="E99" s="73">
        <f t="shared" si="4"/>
        <v>131.91666666666666</v>
      </c>
    </row>
    <row r="100" spans="1:5" ht="15" customHeight="1" x14ac:dyDescent="0.25">
      <c r="A100" s="98">
        <f t="shared" si="5"/>
        <v>44036</v>
      </c>
      <c r="B100" s="79">
        <f>IF(ISNUMBER(_xlfn.XLOOKUP(A100,鑽量!$A:$A,鑽量!$K:$K,,1,2)),_xlfn.XLOOKUP(A100,鑽量!$A:$A,鑽量!$K:$K,,1,2),NA())</f>
        <v>15955</v>
      </c>
      <c r="C100" s="432">
        <f t="shared" si="3"/>
        <v>132.95833333333334</v>
      </c>
      <c r="D100" s="432" t="e">
        <f>IF(ISNUMBER(_xlfn.XLOOKUP(A100,抽卷!$A:$A,抽卷!$J:$J,,1,2)),_xlfn.XLOOKUP(A100,抽卷!$A:$A,抽卷!$J:$J,,1,2),NA())</f>
        <v>#N/A</v>
      </c>
      <c r="E100" s="73">
        <f t="shared" si="4"/>
        <v>132.95833333333334</v>
      </c>
    </row>
    <row r="101" spans="1:5" ht="15" customHeight="1" x14ac:dyDescent="0.25">
      <c r="A101" s="98">
        <f t="shared" si="5"/>
        <v>44037</v>
      </c>
      <c r="B101" s="79">
        <f>IF(ISNUMBER(_xlfn.XLOOKUP(A101,鑽量!$A:$A,鑽量!$K:$K,,1,2)),_xlfn.XLOOKUP(A101,鑽量!$A:$A,鑽量!$K:$K,,1,2),NA())</f>
        <v>15605</v>
      </c>
      <c r="C101" s="432">
        <f t="shared" si="3"/>
        <v>130.04166666666666</v>
      </c>
      <c r="D101" s="432" t="e">
        <f>IF(ISNUMBER(_xlfn.XLOOKUP(A101,抽卷!$A:$A,抽卷!$J:$J,,1,2)),_xlfn.XLOOKUP(A101,抽卷!$A:$A,抽卷!$J:$J,,1,2),NA())</f>
        <v>#N/A</v>
      </c>
      <c r="E101" s="73">
        <f t="shared" si="4"/>
        <v>130.04166666666666</v>
      </c>
    </row>
    <row r="102" spans="1:5" ht="15" customHeight="1" x14ac:dyDescent="0.25">
      <c r="A102" s="98">
        <f t="shared" si="5"/>
        <v>44038</v>
      </c>
      <c r="B102" s="79">
        <f>IF(ISNUMBER(_xlfn.XLOOKUP(A102,鑽量!$A:$A,鑽量!$K:$K,,1,2)),_xlfn.XLOOKUP(A102,鑽量!$A:$A,鑽量!$K:$K,,1,2),NA())</f>
        <v>15605</v>
      </c>
      <c r="C102" s="432">
        <f t="shared" si="3"/>
        <v>130.04166666666666</v>
      </c>
      <c r="D102" s="432" t="e">
        <f>IF(ISNUMBER(_xlfn.XLOOKUP(A102,抽卷!$A:$A,抽卷!$J:$J,,1,2)),_xlfn.XLOOKUP(A102,抽卷!$A:$A,抽卷!$J:$J,,1,2),NA())</f>
        <v>#N/A</v>
      </c>
      <c r="E102" s="73">
        <f t="shared" si="4"/>
        <v>130.04166666666666</v>
      </c>
    </row>
    <row r="103" spans="1:5" ht="15" customHeight="1" x14ac:dyDescent="0.25">
      <c r="A103" s="98">
        <f t="shared" si="5"/>
        <v>44039</v>
      </c>
      <c r="B103" s="79">
        <f>IF(ISNUMBER(_xlfn.XLOOKUP(A103,鑽量!$A:$A,鑽量!$K:$K,,1,2)),_xlfn.XLOOKUP(A103,鑽量!$A:$A,鑽量!$K:$K,,1,2),NA())</f>
        <v>13980</v>
      </c>
      <c r="C103" s="432">
        <f t="shared" si="3"/>
        <v>116.5</v>
      </c>
      <c r="D103" s="432" t="e">
        <f>IF(ISNUMBER(_xlfn.XLOOKUP(A103,抽卷!$A:$A,抽卷!$J:$J,,1,2)),_xlfn.XLOOKUP(A103,抽卷!$A:$A,抽卷!$J:$J,,1,2),NA())</f>
        <v>#N/A</v>
      </c>
      <c r="E103" s="73">
        <f t="shared" si="4"/>
        <v>116.5</v>
      </c>
    </row>
    <row r="104" spans="1:5" ht="15" customHeight="1" x14ac:dyDescent="0.25">
      <c r="A104" s="98">
        <f t="shared" si="5"/>
        <v>44040</v>
      </c>
      <c r="B104" s="79">
        <f>IF(ISNUMBER(_xlfn.XLOOKUP(A104,鑽量!$A:$A,鑽量!$K:$K,,1,2)),_xlfn.XLOOKUP(A104,鑽量!$A:$A,鑽量!$K:$K,,1,2),NA())</f>
        <v>14855</v>
      </c>
      <c r="C104" s="432">
        <f t="shared" si="3"/>
        <v>123.79166666666667</v>
      </c>
      <c r="D104" s="432" t="e">
        <f>IF(ISNUMBER(_xlfn.XLOOKUP(A104,抽卷!$A:$A,抽卷!$J:$J,,1,2)),_xlfn.XLOOKUP(A104,抽卷!$A:$A,抽卷!$J:$J,,1,2),NA())</f>
        <v>#N/A</v>
      </c>
      <c r="E104" s="73">
        <f t="shared" si="4"/>
        <v>123.79166666666667</v>
      </c>
    </row>
    <row r="105" spans="1:5" ht="15" customHeight="1" x14ac:dyDescent="0.25">
      <c r="A105" s="98">
        <f t="shared" si="5"/>
        <v>44041</v>
      </c>
      <c r="B105" s="79">
        <f>IF(ISNUMBER(_xlfn.XLOOKUP(A105,鑽量!$A:$A,鑽量!$K:$K,,1,2)),_xlfn.XLOOKUP(A105,鑽量!$A:$A,鑽量!$K:$K,,1,2),NA())</f>
        <v>14855</v>
      </c>
      <c r="C105" s="432">
        <f t="shared" si="3"/>
        <v>123.79166666666667</v>
      </c>
      <c r="D105" s="432" t="e">
        <f>IF(ISNUMBER(_xlfn.XLOOKUP(A105,抽卷!$A:$A,抽卷!$J:$J,,1,2)),_xlfn.XLOOKUP(A105,抽卷!$A:$A,抽卷!$J:$J,,1,2),NA())</f>
        <v>#N/A</v>
      </c>
      <c r="E105" s="73">
        <f t="shared" si="4"/>
        <v>123.79166666666667</v>
      </c>
    </row>
    <row r="106" spans="1:5" ht="15" customHeight="1" x14ac:dyDescent="0.25">
      <c r="A106" s="98">
        <f t="shared" si="5"/>
        <v>44042</v>
      </c>
      <c r="B106" s="79">
        <f>IF(ISNUMBER(_xlfn.XLOOKUP(A106,鑽量!$A:$A,鑽量!$K:$K,,1,2)),_xlfn.XLOOKUP(A106,鑽量!$A:$A,鑽量!$K:$K,,1,2),NA())</f>
        <v>14855</v>
      </c>
      <c r="C106" s="432">
        <f t="shared" si="3"/>
        <v>123.79166666666667</v>
      </c>
      <c r="D106" s="432" t="e">
        <f>IF(ISNUMBER(_xlfn.XLOOKUP(A106,抽卷!$A:$A,抽卷!$J:$J,,1,2)),_xlfn.XLOOKUP(A106,抽卷!$A:$A,抽卷!$J:$J,,1,2),NA())</f>
        <v>#N/A</v>
      </c>
      <c r="E106" s="73">
        <f t="shared" si="4"/>
        <v>123.79166666666667</v>
      </c>
    </row>
    <row r="107" spans="1:5" ht="15" customHeight="1" x14ac:dyDescent="0.25">
      <c r="A107" s="98">
        <f t="shared" si="5"/>
        <v>44043</v>
      </c>
      <c r="B107" s="79">
        <f>IF(ISNUMBER(_xlfn.XLOOKUP(A107,鑽量!$A:$A,鑽量!$K:$K,,1,2)),_xlfn.XLOOKUP(A107,鑽量!$A:$A,鑽量!$K:$K,,1,2),NA())</f>
        <v>15665</v>
      </c>
      <c r="C107" s="432">
        <f t="shared" si="3"/>
        <v>130.54166666666666</v>
      </c>
      <c r="D107" s="432" t="e">
        <f>IF(ISNUMBER(_xlfn.XLOOKUP(A107,抽卷!$A:$A,抽卷!$J:$J,,1,2)),_xlfn.XLOOKUP(A107,抽卷!$A:$A,抽卷!$J:$J,,1,2),NA())</f>
        <v>#N/A</v>
      </c>
      <c r="E107" s="73">
        <f t="shared" si="4"/>
        <v>130.54166666666666</v>
      </c>
    </row>
    <row r="108" spans="1:5" ht="15" customHeight="1" x14ac:dyDescent="0.25">
      <c r="A108" s="98">
        <f t="shared" si="5"/>
        <v>44044</v>
      </c>
      <c r="B108" s="79">
        <f>IF(ISNUMBER(_xlfn.XLOOKUP(A108,鑽量!$A:$A,鑽量!$K:$K,,1,2)),_xlfn.XLOOKUP(A108,鑽量!$A:$A,鑽量!$K:$K,,1,2),NA())</f>
        <v>15665</v>
      </c>
      <c r="C108" s="432">
        <f t="shared" si="3"/>
        <v>130.54166666666666</v>
      </c>
      <c r="D108" s="432" t="e">
        <f>IF(ISNUMBER(_xlfn.XLOOKUP(A108,抽卷!$A:$A,抽卷!$J:$J,,1,2)),_xlfn.XLOOKUP(A108,抽卷!$A:$A,抽卷!$J:$J,,1,2),NA())</f>
        <v>#N/A</v>
      </c>
      <c r="E108" s="73">
        <f t="shared" si="4"/>
        <v>130.54166666666666</v>
      </c>
    </row>
    <row r="109" spans="1:5" ht="15" customHeight="1" x14ac:dyDescent="0.25">
      <c r="A109" s="98">
        <f t="shared" si="5"/>
        <v>44045</v>
      </c>
      <c r="B109" s="79">
        <f>IF(ISNUMBER(_xlfn.XLOOKUP(A109,鑽量!$A:$A,鑽量!$K:$K,,1,2)),_xlfn.XLOOKUP(A109,鑽量!$A:$A,鑽量!$K:$K,,1,2),NA())</f>
        <v>15765</v>
      </c>
      <c r="C109" s="432">
        <f t="shared" si="3"/>
        <v>131.375</v>
      </c>
      <c r="D109" s="432" t="e">
        <f>IF(ISNUMBER(_xlfn.XLOOKUP(A109,抽卷!$A:$A,抽卷!$J:$J,,1,2)),_xlfn.XLOOKUP(A109,抽卷!$A:$A,抽卷!$J:$J,,1,2),NA())</f>
        <v>#N/A</v>
      </c>
      <c r="E109" s="73">
        <f t="shared" si="4"/>
        <v>131.375</v>
      </c>
    </row>
    <row r="110" spans="1:5" ht="15" customHeight="1" x14ac:dyDescent="0.25">
      <c r="A110" s="98">
        <f t="shared" si="5"/>
        <v>44046</v>
      </c>
      <c r="B110" s="79">
        <f>IF(ISNUMBER(_xlfn.XLOOKUP(A110,鑽量!$A:$A,鑽量!$K:$K,,1,2)),_xlfn.XLOOKUP(A110,鑽量!$A:$A,鑽量!$K:$K,,1,2),NA())</f>
        <v>16290</v>
      </c>
      <c r="C110" s="432">
        <f t="shared" si="3"/>
        <v>135.75</v>
      </c>
      <c r="D110" s="432" t="e">
        <f>IF(ISNUMBER(_xlfn.XLOOKUP(A110,抽卷!$A:$A,抽卷!$J:$J,,1,2)),_xlfn.XLOOKUP(A110,抽卷!$A:$A,抽卷!$J:$J,,1,2),NA())</f>
        <v>#N/A</v>
      </c>
      <c r="E110" s="73">
        <f t="shared" si="4"/>
        <v>135.75</v>
      </c>
    </row>
    <row r="111" spans="1:5" ht="15" customHeight="1" x14ac:dyDescent="0.25">
      <c r="A111" s="98">
        <f t="shared" si="5"/>
        <v>44047</v>
      </c>
      <c r="B111" s="79">
        <f>IF(ISNUMBER(_xlfn.XLOOKUP(A111,鑽量!$A:$A,鑽量!$K:$K,,1,2)),_xlfn.XLOOKUP(A111,鑽量!$A:$A,鑽量!$K:$K,,1,2),NA())</f>
        <v>16290</v>
      </c>
      <c r="C111" s="432">
        <f t="shared" si="3"/>
        <v>135.75</v>
      </c>
      <c r="D111" s="432" t="e">
        <f>IF(ISNUMBER(_xlfn.XLOOKUP(A111,抽卷!$A:$A,抽卷!$J:$J,,1,2)),_xlfn.XLOOKUP(A111,抽卷!$A:$A,抽卷!$J:$J,,1,2),NA())</f>
        <v>#N/A</v>
      </c>
      <c r="E111" s="73">
        <f t="shared" si="4"/>
        <v>135.75</v>
      </c>
    </row>
    <row r="112" spans="1:5" ht="15" customHeight="1" x14ac:dyDescent="0.25">
      <c r="A112" s="98">
        <f t="shared" si="5"/>
        <v>44048</v>
      </c>
      <c r="B112" s="79">
        <f>IF(ISNUMBER(_xlfn.XLOOKUP(A112,鑽量!$A:$A,鑽量!$K:$K,,1,2)),_xlfn.XLOOKUP(A112,鑽量!$A:$A,鑽量!$K:$K,,1,2),NA())</f>
        <v>16090</v>
      </c>
      <c r="C112" s="432">
        <f t="shared" si="3"/>
        <v>134.08333333333334</v>
      </c>
      <c r="D112" s="432" t="e">
        <f>IF(ISNUMBER(_xlfn.XLOOKUP(A112,抽卷!$A:$A,抽卷!$J:$J,,1,2)),_xlfn.XLOOKUP(A112,抽卷!$A:$A,抽卷!$J:$J,,1,2),NA())</f>
        <v>#N/A</v>
      </c>
      <c r="E112" s="73">
        <f t="shared" si="4"/>
        <v>134.08333333333334</v>
      </c>
    </row>
    <row r="113" spans="1:5" ht="15" customHeight="1" x14ac:dyDescent="0.25">
      <c r="A113" s="98">
        <f t="shared" si="5"/>
        <v>44049</v>
      </c>
      <c r="B113" s="79">
        <f>IF(ISNUMBER(_xlfn.XLOOKUP(A113,鑽量!$A:$A,鑽量!$K:$K,,1,2)),_xlfn.XLOOKUP(A113,鑽量!$A:$A,鑽量!$K:$K,,1,2),NA())</f>
        <v>16265</v>
      </c>
      <c r="C113" s="432">
        <f t="shared" si="3"/>
        <v>135.54166666666666</v>
      </c>
      <c r="D113" s="432" t="e">
        <f>IF(ISNUMBER(_xlfn.XLOOKUP(A113,抽卷!$A:$A,抽卷!$J:$J,,1,2)),_xlfn.XLOOKUP(A113,抽卷!$A:$A,抽卷!$J:$J,,1,2),NA())</f>
        <v>#N/A</v>
      </c>
      <c r="E113" s="73">
        <f t="shared" si="4"/>
        <v>135.54166666666666</v>
      </c>
    </row>
    <row r="114" spans="1:5" ht="15" customHeight="1" x14ac:dyDescent="0.25">
      <c r="A114" s="98">
        <f t="shared" si="5"/>
        <v>44050</v>
      </c>
      <c r="B114" s="79">
        <f>IF(ISNUMBER(_xlfn.XLOOKUP(A114,鑽量!$A:$A,鑽量!$K:$K,,1,2)),_xlfn.XLOOKUP(A114,鑽量!$A:$A,鑽量!$K:$K,,1,2),NA())</f>
        <v>16265</v>
      </c>
      <c r="C114" s="432">
        <f t="shared" si="3"/>
        <v>135.54166666666666</v>
      </c>
      <c r="D114" s="432" t="e">
        <f>IF(ISNUMBER(_xlfn.XLOOKUP(A114,抽卷!$A:$A,抽卷!$J:$J,,1,2)),_xlfn.XLOOKUP(A114,抽卷!$A:$A,抽卷!$J:$J,,1,2),NA())</f>
        <v>#N/A</v>
      </c>
      <c r="E114" s="73">
        <f t="shared" si="4"/>
        <v>135.54166666666666</v>
      </c>
    </row>
    <row r="115" spans="1:5" ht="15" customHeight="1" x14ac:dyDescent="0.25">
      <c r="A115" s="98">
        <f t="shared" si="5"/>
        <v>44051</v>
      </c>
      <c r="B115" s="79">
        <f>IF(ISNUMBER(_xlfn.XLOOKUP(A115,鑽量!$A:$A,鑽量!$K:$K,,1,2)),_xlfn.XLOOKUP(A115,鑽量!$A:$A,鑽量!$K:$K,,1,2),NA())</f>
        <v>15765</v>
      </c>
      <c r="C115" s="432">
        <f t="shared" si="3"/>
        <v>131.375</v>
      </c>
      <c r="D115" s="432" t="e">
        <f>IF(ISNUMBER(_xlfn.XLOOKUP(A115,抽卷!$A:$A,抽卷!$J:$J,,1,2)),_xlfn.XLOOKUP(A115,抽卷!$A:$A,抽卷!$J:$J,,1,2),NA())</f>
        <v>#N/A</v>
      </c>
      <c r="E115" s="73">
        <f t="shared" si="4"/>
        <v>131.375</v>
      </c>
    </row>
    <row r="116" spans="1:5" ht="15" customHeight="1" x14ac:dyDescent="0.25">
      <c r="A116" s="98">
        <f t="shared" si="5"/>
        <v>44052</v>
      </c>
      <c r="B116" s="79">
        <f>IF(ISNUMBER(_xlfn.XLOOKUP(A116,鑽量!$A:$A,鑽量!$K:$K,,1,2)),_xlfn.XLOOKUP(A116,鑽量!$A:$A,鑽量!$K:$K,,1,2),NA())</f>
        <v>15865</v>
      </c>
      <c r="C116" s="432">
        <f t="shared" si="3"/>
        <v>132.20833333333334</v>
      </c>
      <c r="D116" s="432" t="e">
        <f>IF(ISNUMBER(_xlfn.XLOOKUP(A116,抽卷!$A:$A,抽卷!$J:$J,,1,2)),_xlfn.XLOOKUP(A116,抽卷!$A:$A,抽卷!$J:$J,,1,2),NA())</f>
        <v>#N/A</v>
      </c>
      <c r="E116" s="73">
        <f t="shared" si="4"/>
        <v>132.20833333333334</v>
      </c>
    </row>
    <row r="117" spans="1:5" ht="15" customHeight="1" x14ac:dyDescent="0.25">
      <c r="A117" s="98">
        <f t="shared" si="5"/>
        <v>44053</v>
      </c>
      <c r="B117" s="79">
        <f>IF(ISNUMBER(_xlfn.XLOOKUP(A117,鑽量!$A:$A,鑽量!$K:$K,,1,2)),_xlfn.XLOOKUP(A117,鑽量!$A:$A,鑽量!$K:$K,,1,2),NA())</f>
        <v>16040</v>
      </c>
      <c r="C117" s="432">
        <f t="shared" si="3"/>
        <v>133.66666666666666</v>
      </c>
      <c r="D117" s="432" t="e">
        <f>IF(ISNUMBER(_xlfn.XLOOKUP(A117,抽卷!$A:$A,抽卷!$J:$J,,1,2)),_xlfn.XLOOKUP(A117,抽卷!$A:$A,抽卷!$J:$J,,1,2),NA())</f>
        <v>#N/A</v>
      </c>
      <c r="E117" s="73">
        <f t="shared" si="4"/>
        <v>133.66666666666666</v>
      </c>
    </row>
    <row r="118" spans="1:5" ht="15" customHeight="1" x14ac:dyDescent="0.25">
      <c r="A118" s="98">
        <f t="shared" si="5"/>
        <v>44054</v>
      </c>
      <c r="B118" s="79">
        <f>IF(ISNUMBER(_xlfn.XLOOKUP(A118,鑽量!$A:$A,鑽量!$K:$K,,1,2)),_xlfn.XLOOKUP(A118,鑽量!$A:$A,鑽量!$K:$K,,1,2),NA())</f>
        <v>15730</v>
      </c>
      <c r="C118" s="432">
        <f t="shared" si="3"/>
        <v>131.08333333333334</v>
      </c>
      <c r="D118" s="432" t="e">
        <f>IF(ISNUMBER(_xlfn.XLOOKUP(A118,抽卷!$A:$A,抽卷!$J:$J,,1,2)),_xlfn.XLOOKUP(A118,抽卷!$A:$A,抽卷!$J:$J,,1,2),NA())</f>
        <v>#N/A</v>
      </c>
      <c r="E118" s="73">
        <f t="shared" si="4"/>
        <v>131.08333333333334</v>
      </c>
    </row>
    <row r="119" spans="1:5" ht="15" customHeight="1" x14ac:dyDescent="0.25">
      <c r="A119" s="98">
        <f t="shared" si="5"/>
        <v>44055</v>
      </c>
      <c r="B119" s="79">
        <f>IF(ISNUMBER(_xlfn.XLOOKUP(A119,鑽量!$A:$A,鑽量!$K:$K,,1,2)),_xlfn.XLOOKUP(A119,鑽量!$A:$A,鑽量!$K:$K,,1,2),NA())</f>
        <v>15730</v>
      </c>
      <c r="C119" s="432">
        <f t="shared" si="3"/>
        <v>131.08333333333334</v>
      </c>
      <c r="D119" s="432" t="e">
        <f>IF(ISNUMBER(_xlfn.XLOOKUP(A119,抽卷!$A:$A,抽卷!$J:$J,,1,2)),_xlfn.XLOOKUP(A119,抽卷!$A:$A,抽卷!$J:$J,,1,2),NA())</f>
        <v>#N/A</v>
      </c>
      <c r="E119" s="73">
        <f t="shared" si="4"/>
        <v>131.08333333333334</v>
      </c>
    </row>
    <row r="120" spans="1:5" ht="15" customHeight="1" x14ac:dyDescent="0.25">
      <c r="A120" s="98">
        <f t="shared" si="5"/>
        <v>44056</v>
      </c>
      <c r="B120" s="79">
        <f>IF(ISNUMBER(_xlfn.XLOOKUP(A120,鑽量!$A:$A,鑽量!$K:$K,,1,2)),_xlfn.XLOOKUP(A120,鑽量!$A:$A,鑽量!$K:$K,,1,2),NA())</f>
        <v>15730</v>
      </c>
      <c r="C120" s="432">
        <f t="shared" si="3"/>
        <v>131.08333333333334</v>
      </c>
      <c r="D120" s="432" t="e">
        <f>IF(ISNUMBER(_xlfn.XLOOKUP(A120,抽卷!$A:$A,抽卷!$J:$J,,1,2)),_xlfn.XLOOKUP(A120,抽卷!$A:$A,抽卷!$J:$J,,1,2),NA())</f>
        <v>#N/A</v>
      </c>
      <c r="E120" s="73">
        <f t="shared" si="4"/>
        <v>131.08333333333334</v>
      </c>
    </row>
    <row r="121" spans="1:5" ht="15" customHeight="1" x14ac:dyDescent="0.25">
      <c r="A121" s="98">
        <f t="shared" si="5"/>
        <v>44057</v>
      </c>
      <c r="B121" s="79">
        <f>IF(ISNUMBER(_xlfn.XLOOKUP(A121,鑽量!$A:$A,鑽量!$K:$K,,1,2)),_xlfn.XLOOKUP(A121,鑽量!$A:$A,鑽量!$K:$K,,1,2),NA())</f>
        <v>15730</v>
      </c>
      <c r="C121" s="432">
        <f t="shared" si="3"/>
        <v>131.08333333333334</v>
      </c>
      <c r="D121" s="432" t="e">
        <f>IF(ISNUMBER(_xlfn.XLOOKUP(A121,抽卷!$A:$A,抽卷!$J:$J,,1,2)),_xlfn.XLOOKUP(A121,抽卷!$A:$A,抽卷!$J:$J,,1,2),NA())</f>
        <v>#N/A</v>
      </c>
      <c r="E121" s="73">
        <f t="shared" si="4"/>
        <v>131.08333333333334</v>
      </c>
    </row>
    <row r="122" spans="1:5" ht="15" customHeight="1" x14ac:dyDescent="0.25">
      <c r="A122" s="98">
        <f t="shared" si="5"/>
        <v>44058</v>
      </c>
      <c r="B122" s="79">
        <f>IF(ISNUMBER(_xlfn.XLOOKUP(A122,鑽量!$A:$A,鑽量!$K:$K,,1,2)),_xlfn.XLOOKUP(A122,鑽量!$A:$A,鑽量!$K:$K,,1,2),NA())</f>
        <v>15790</v>
      </c>
      <c r="C122" s="432">
        <f t="shared" si="3"/>
        <v>131.58333333333334</v>
      </c>
      <c r="D122" s="432" t="e">
        <f>IF(ISNUMBER(_xlfn.XLOOKUP(A122,抽卷!$A:$A,抽卷!$J:$J,,1,2)),_xlfn.XLOOKUP(A122,抽卷!$A:$A,抽卷!$J:$J,,1,2),NA())</f>
        <v>#N/A</v>
      </c>
      <c r="E122" s="73">
        <f t="shared" si="4"/>
        <v>131.58333333333334</v>
      </c>
    </row>
    <row r="123" spans="1:5" ht="15" customHeight="1" x14ac:dyDescent="0.25">
      <c r="A123" s="98">
        <f t="shared" si="5"/>
        <v>44059</v>
      </c>
      <c r="B123" s="79">
        <f>IF(ISNUMBER(_xlfn.XLOOKUP(A123,鑽量!$A:$A,鑽量!$K:$K,,1,2)),_xlfn.XLOOKUP(A123,鑽量!$A:$A,鑽量!$K:$K,,1,2),NA())</f>
        <v>16080</v>
      </c>
      <c r="C123" s="432">
        <f t="shared" si="3"/>
        <v>134</v>
      </c>
      <c r="D123" s="432" t="e">
        <f>IF(ISNUMBER(_xlfn.XLOOKUP(A123,抽卷!$A:$A,抽卷!$J:$J,,1,2)),_xlfn.XLOOKUP(A123,抽卷!$A:$A,抽卷!$J:$J,,1,2),NA())</f>
        <v>#N/A</v>
      </c>
      <c r="E123" s="73">
        <f t="shared" si="4"/>
        <v>134</v>
      </c>
    </row>
    <row r="124" spans="1:5" ht="15" customHeight="1" x14ac:dyDescent="0.25">
      <c r="A124" s="98">
        <f t="shared" si="5"/>
        <v>44060</v>
      </c>
      <c r="B124" s="79">
        <f>IF(ISNUMBER(_xlfn.XLOOKUP(A124,鑽量!$A:$A,鑽量!$K:$K,,1,2)),_xlfn.XLOOKUP(A124,鑽量!$A:$A,鑽量!$K:$K,,1,2),NA())</f>
        <v>16520</v>
      </c>
      <c r="C124" s="432">
        <f t="shared" si="3"/>
        <v>137.66666666666666</v>
      </c>
      <c r="D124" s="432" t="e">
        <f>IF(ISNUMBER(_xlfn.XLOOKUP(A124,抽卷!$A:$A,抽卷!$J:$J,,1,2)),_xlfn.XLOOKUP(A124,抽卷!$A:$A,抽卷!$J:$J,,1,2),NA())</f>
        <v>#N/A</v>
      </c>
      <c r="E124" s="73">
        <f t="shared" si="4"/>
        <v>137.66666666666666</v>
      </c>
    </row>
    <row r="125" spans="1:5" ht="15" customHeight="1" x14ac:dyDescent="0.25">
      <c r="A125" s="98">
        <f t="shared" si="5"/>
        <v>44061</v>
      </c>
      <c r="B125" s="79">
        <f>IF(ISNUMBER(_xlfn.XLOOKUP(A125,鑽量!$A:$A,鑽量!$K:$K,,1,2)),_xlfn.XLOOKUP(A125,鑽量!$A:$A,鑽量!$K:$K,,1,2),NA())</f>
        <v>18780</v>
      </c>
      <c r="C125" s="432">
        <f t="shared" si="3"/>
        <v>156.5</v>
      </c>
      <c r="D125" s="432" t="e">
        <f>IF(ISNUMBER(_xlfn.XLOOKUP(A125,抽卷!$A:$A,抽卷!$J:$J,,1,2)),_xlfn.XLOOKUP(A125,抽卷!$A:$A,抽卷!$J:$J,,1,2),NA())</f>
        <v>#N/A</v>
      </c>
      <c r="E125" s="73">
        <f t="shared" si="4"/>
        <v>156.5</v>
      </c>
    </row>
    <row r="126" spans="1:5" ht="15" customHeight="1" x14ac:dyDescent="0.25">
      <c r="A126" s="98">
        <f t="shared" si="5"/>
        <v>44062</v>
      </c>
      <c r="B126" s="79">
        <f>IF(ISNUMBER(_xlfn.XLOOKUP(A126,鑽量!$A:$A,鑽量!$K:$K,,1,2)),_xlfn.XLOOKUP(A126,鑽量!$A:$A,鑽量!$K:$K,,1,2),NA())</f>
        <v>17845</v>
      </c>
      <c r="C126" s="432">
        <f t="shared" si="3"/>
        <v>148.70833333333334</v>
      </c>
      <c r="D126" s="432" t="e">
        <f>IF(ISNUMBER(_xlfn.XLOOKUP(A126,抽卷!$A:$A,抽卷!$J:$J,,1,2)),_xlfn.XLOOKUP(A126,抽卷!$A:$A,抽卷!$J:$J,,1,2),NA())</f>
        <v>#N/A</v>
      </c>
      <c r="E126" s="73">
        <f t="shared" si="4"/>
        <v>148.70833333333334</v>
      </c>
    </row>
    <row r="127" spans="1:5" ht="15" customHeight="1" x14ac:dyDescent="0.25">
      <c r="A127" s="98">
        <f t="shared" si="5"/>
        <v>44063</v>
      </c>
      <c r="B127" s="79">
        <f>IF(ISNUMBER(_xlfn.XLOOKUP(A127,鑽量!$A:$A,鑽量!$K:$K,,1,2)),_xlfn.XLOOKUP(A127,鑽量!$A:$A,鑽量!$K:$K,,1,2),NA())</f>
        <v>14470</v>
      </c>
      <c r="C127" s="432">
        <f t="shared" si="3"/>
        <v>120.58333333333333</v>
      </c>
      <c r="D127" s="432" t="e">
        <f>IF(ISNUMBER(_xlfn.XLOOKUP(A127,抽卷!$A:$A,抽卷!$J:$J,,1,2)),_xlfn.XLOOKUP(A127,抽卷!$A:$A,抽卷!$J:$J,,1,2),NA())</f>
        <v>#N/A</v>
      </c>
      <c r="E127" s="73">
        <f t="shared" si="4"/>
        <v>120.58333333333333</v>
      </c>
    </row>
    <row r="128" spans="1:5" ht="15" customHeight="1" x14ac:dyDescent="0.25">
      <c r="A128" s="98">
        <f t="shared" si="5"/>
        <v>44064</v>
      </c>
      <c r="B128" s="79">
        <f>IF(ISNUMBER(_xlfn.XLOOKUP(A128,鑽量!$A:$A,鑽量!$K:$K,,1,2)),_xlfn.XLOOKUP(A128,鑽量!$A:$A,鑽量!$K:$K,,1,2),NA())</f>
        <v>14695</v>
      </c>
      <c r="C128" s="432">
        <f t="shared" si="3"/>
        <v>122.45833333333333</v>
      </c>
      <c r="D128" s="432" t="e">
        <f>IF(ISNUMBER(_xlfn.XLOOKUP(A128,抽卷!$A:$A,抽卷!$J:$J,,1,2)),_xlfn.XLOOKUP(A128,抽卷!$A:$A,抽卷!$J:$J,,1,2),NA())</f>
        <v>#N/A</v>
      </c>
      <c r="E128" s="73">
        <f t="shared" si="4"/>
        <v>122.45833333333333</v>
      </c>
    </row>
    <row r="129" spans="1:5" ht="15" customHeight="1" x14ac:dyDescent="0.25">
      <c r="A129" s="98">
        <f t="shared" si="5"/>
        <v>44065</v>
      </c>
      <c r="B129" s="79">
        <f>IF(ISNUMBER(_xlfn.XLOOKUP(A129,鑽量!$A:$A,鑽量!$K:$K,,1,2)),_xlfn.XLOOKUP(A129,鑽量!$A:$A,鑽量!$K:$K,,1,2),NA())</f>
        <v>14520</v>
      </c>
      <c r="C129" s="432">
        <f t="shared" si="3"/>
        <v>121</v>
      </c>
      <c r="D129" s="432" t="e">
        <f>IF(ISNUMBER(_xlfn.XLOOKUP(A129,抽卷!$A:$A,抽卷!$J:$J,,1,2)),_xlfn.XLOOKUP(A129,抽卷!$A:$A,抽卷!$J:$J,,1,2),NA())</f>
        <v>#N/A</v>
      </c>
      <c r="E129" s="73">
        <f t="shared" si="4"/>
        <v>121</v>
      </c>
    </row>
    <row r="130" spans="1:5" ht="15" customHeight="1" x14ac:dyDescent="0.25">
      <c r="A130" s="98">
        <f t="shared" si="5"/>
        <v>44066</v>
      </c>
      <c r="B130" s="79">
        <f>IF(ISNUMBER(_xlfn.XLOOKUP(A130,鑽量!$A:$A,鑽量!$K:$K,,1,2)),_xlfn.XLOOKUP(A130,鑽量!$A:$A,鑽量!$K:$K,,1,2),NA())</f>
        <v>14520</v>
      </c>
      <c r="C130" s="432">
        <f t="shared" ref="C130:C193" si="6">B130/120</f>
        <v>121</v>
      </c>
      <c r="D130" s="432" t="e">
        <f>IF(ISNUMBER(_xlfn.XLOOKUP(A130,抽卷!$A:$A,抽卷!$J:$J,,1,2)),_xlfn.XLOOKUP(A130,抽卷!$A:$A,抽卷!$J:$J,,1,2),NA())</f>
        <v>#N/A</v>
      </c>
      <c r="E130" s="73">
        <f t="shared" ref="E130:E193" si="7">IF(ISNA(D130),C130,D130+C130)</f>
        <v>121</v>
      </c>
    </row>
    <row r="131" spans="1:5" ht="15" customHeight="1" x14ac:dyDescent="0.25">
      <c r="A131" s="98">
        <f t="shared" si="5"/>
        <v>44067</v>
      </c>
      <c r="B131" s="79">
        <f>IF(ISNUMBER(_xlfn.XLOOKUP(A131,鑽量!$A:$A,鑽量!$K:$K,,1,2)),_xlfn.XLOOKUP(A131,鑽量!$A:$A,鑽量!$K:$K,,1,2),NA())</f>
        <v>14295</v>
      </c>
      <c r="C131" s="432">
        <f t="shared" si="6"/>
        <v>119.125</v>
      </c>
      <c r="D131" s="432" t="e">
        <f>IF(ISNUMBER(_xlfn.XLOOKUP(A131,抽卷!$A:$A,抽卷!$J:$J,,1,2)),_xlfn.XLOOKUP(A131,抽卷!$A:$A,抽卷!$J:$J,,1,2),NA())</f>
        <v>#N/A</v>
      </c>
      <c r="E131" s="73">
        <f t="shared" si="7"/>
        <v>119.125</v>
      </c>
    </row>
    <row r="132" spans="1:5" ht="15" customHeight="1" x14ac:dyDescent="0.25">
      <c r="A132" s="98">
        <f t="shared" si="5"/>
        <v>44068</v>
      </c>
      <c r="B132" s="79">
        <f>IF(ISNUMBER(_xlfn.XLOOKUP(A132,鑽量!$A:$A,鑽量!$K:$K,,1,2)),_xlfn.XLOOKUP(A132,鑽量!$A:$A,鑽量!$K:$K,,1,2),NA())</f>
        <v>14020</v>
      </c>
      <c r="C132" s="432">
        <f t="shared" si="6"/>
        <v>116.83333333333333</v>
      </c>
      <c r="D132" s="432" t="e">
        <f>IF(ISNUMBER(_xlfn.XLOOKUP(A132,抽卷!$A:$A,抽卷!$J:$J,,1,2)),_xlfn.XLOOKUP(A132,抽卷!$A:$A,抽卷!$J:$J,,1,2),NA())</f>
        <v>#N/A</v>
      </c>
      <c r="E132" s="73">
        <f t="shared" si="7"/>
        <v>116.83333333333333</v>
      </c>
    </row>
    <row r="133" spans="1:5" ht="15" customHeight="1" x14ac:dyDescent="0.25">
      <c r="A133" s="98">
        <f t="shared" si="5"/>
        <v>44069</v>
      </c>
      <c r="B133" s="79">
        <f>IF(ISNUMBER(_xlfn.XLOOKUP(A133,鑽量!$A:$A,鑽量!$K:$K,,1,2)),_xlfn.XLOOKUP(A133,鑽量!$A:$A,鑽量!$K:$K,,1,2),NA())</f>
        <v>16120</v>
      </c>
      <c r="C133" s="432">
        <f t="shared" si="6"/>
        <v>134.33333333333334</v>
      </c>
      <c r="D133" s="432" t="e">
        <f>IF(ISNUMBER(_xlfn.XLOOKUP(A133,抽卷!$A:$A,抽卷!$J:$J,,1,2)),_xlfn.XLOOKUP(A133,抽卷!$A:$A,抽卷!$J:$J,,1,2),NA())</f>
        <v>#N/A</v>
      </c>
      <c r="E133" s="73">
        <f t="shared" si="7"/>
        <v>134.33333333333334</v>
      </c>
    </row>
    <row r="134" spans="1:5" ht="15" customHeight="1" x14ac:dyDescent="0.25">
      <c r="A134" s="98">
        <f t="shared" ref="A134:A197" si="8">A133+1</f>
        <v>44070</v>
      </c>
      <c r="B134" s="79">
        <f>IF(ISNUMBER(_xlfn.XLOOKUP(A134,鑽量!$A:$A,鑽量!$K:$K,,1,2)),_xlfn.XLOOKUP(A134,鑽量!$A:$A,鑽量!$K:$K,,1,2),NA())</f>
        <v>16120</v>
      </c>
      <c r="C134" s="432">
        <f t="shared" si="6"/>
        <v>134.33333333333334</v>
      </c>
      <c r="D134" s="432" t="e">
        <f>IF(ISNUMBER(_xlfn.XLOOKUP(A134,抽卷!$A:$A,抽卷!$J:$J,,1,2)),_xlfn.XLOOKUP(A134,抽卷!$A:$A,抽卷!$J:$J,,1,2),NA())</f>
        <v>#N/A</v>
      </c>
      <c r="E134" s="73">
        <f t="shared" si="7"/>
        <v>134.33333333333334</v>
      </c>
    </row>
    <row r="135" spans="1:5" ht="15" customHeight="1" x14ac:dyDescent="0.25">
      <c r="A135" s="98">
        <f t="shared" si="8"/>
        <v>44071</v>
      </c>
      <c r="B135" s="79">
        <f>IF(ISNUMBER(_xlfn.XLOOKUP(A135,鑽量!$A:$A,鑽量!$K:$K,,1,2)),_xlfn.XLOOKUP(A135,鑽量!$A:$A,鑽量!$K:$K,,1,2),NA())</f>
        <v>16120</v>
      </c>
      <c r="C135" s="432">
        <f t="shared" si="6"/>
        <v>134.33333333333334</v>
      </c>
      <c r="D135" s="432" t="e">
        <f>IF(ISNUMBER(_xlfn.XLOOKUP(A135,抽卷!$A:$A,抽卷!$J:$J,,1,2)),_xlfn.XLOOKUP(A135,抽卷!$A:$A,抽卷!$J:$J,,1,2),NA())</f>
        <v>#N/A</v>
      </c>
      <c r="E135" s="73">
        <f t="shared" si="7"/>
        <v>134.33333333333334</v>
      </c>
    </row>
    <row r="136" spans="1:5" ht="15" customHeight="1" x14ac:dyDescent="0.25">
      <c r="A136" s="98">
        <f t="shared" si="8"/>
        <v>44072</v>
      </c>
      <c r="B136" s="79">
        <f>IF(ISNUMBER(_xlfn.XLOOKUP(A136,鑽量!$A:$A,鑽量!$K:$K,,1,2)),_xlfn.XLOOKUP(A136,鑽量!$A:$A,鑽量!$K:$K,,1,2),NA())</f>
        <v>14195</v>
      </c>
      <c r="C136" s="432">
        <f t="shared" si="6"/>
        <v>118.29166666666667</v>
      </c>
      <c r="D136" s="432" t="e">
        <f>IF(ISNUMBER(_xlfn.XLOOKUP(A136,抽卷!$A:$A,抽卷!$J:$J,,1,2)),_xlfn.XLOOKUP(A136,抽卷!$A:$A,抽卷!$J:$J,,1,2),NA())</f>
        <v>#N/A</v>
      </c>
      <c r="E136" s="73">
        <f t="shared" si="7"/>
        <v>118.29166666666667</v>
      </c>
    </row>
    <row r="137" spans="1:5" ht="15" customHeight="1" x14ac:dyDescent="0.25">
      <c r="A137" s="98">
        <f t="shared" si="8"/>
        <v>44073</v>
      </c>
      <c r="B137" s="79">
        <f>IF(ISNUMBER(_xlfn.XLOOKUP(A137,鑽量!$A:$A,鑽量!$K:$K,,1,2)),_xlfn.XLOOKUP(A137,鑽量!$A:$A,鑽量!$K:$K,,1,2),NA())</f>
        <v>14195</v>
      </c>
      <c r="C137" s="432">
        <f t="shared" si="6"/>
        <v>118.29166666666667</v>
      </c>
      <c r="D137" s="432" t="e">
        <f>IF(ISNUMBER(_xlfn.XLOOKUP(A137,抽卷!$A:$A,抽卷!$J:$J,,1,2)),_xlfn.XLOOKUP(A137,抽卷!$A:$A,抽卷!$J:$J,,1,2),NA())</f>
        <v>#N/A</v>
      </c>
      <c r="E137" s="73">
        <f t="shared" si="7"/>
        <v>118.29166666666667</v>
      </c>
    </row>
    <row r="138" spans="1:5" ht="15" customHeight="1" x14ac:dyDescent="0.25">
      <c r="A138" s="98">
        <f t="shared" si="8"/>
        <v>44074</v>
      </c>
      <c r="B138" s="79">
        <f>IF(ISNUMBER(_xlfn.XLOOKUP(A138,鑽量!$A:$A,鑽量!$K:$K,,1,2)),_xlfn.XLOOKUP(A138,鑽量!$A:$A,鑽量!$K:$K,,1,2),NA())</f>
        <v>13610</v>
      </c>
      <c r="C138" s="432">
        <f t="shared" si="6"/>
        <v>113.41666666666667</v>
      </c>
      <c r="D138" s="432" t="e">
        <f>IF(ISNUMBER(_xlfn.XLOOKUP(A138,抽卷!$A:$A,抽卷!$J:$J,,1,2)),_xlfn.XLOOKUP(A138,抽卷!$A:$A,抽卷!$J:$J,,1,2),NA())</f>
        <v>#N/A</v>
      </c>
      <c r="E138" s="73">
        <f t="shared" si="7"/>
        <v>113.41666666666667</v>
      </c>
    </row>
    <row r="139" spans="1:5" ht="15" customHeight="1" x14ac:dyDescent="0.25">
      <c r="A139" s="98">
        <f t="shared" si="8"/>
        <v>44075</v>
      </c>
      <c r="B139" s="79">
        <f>IF(ISNUMBER(_xlfn.XLOOKUP(A139,鑽量!$A:$A,鑽量!$K:$K,,1,2)),_xlfn.XLOOKUP(A139,鑽量!$A:$A,鑽量!$K:$K,,1,2),NA())</f>
        <v>13610</v>
      </c>
      <c r="C139" s="432">
        <f t="shared" si="6"/>
        <v>113.41666666666667</v>
      </c>
      <c r="D139" s="432" t="e">
        <f>IF(ISNUMBER(_xlfn.XLOOKUP(A139,抽卷!$A:$A,抽卷!$J:$J,,1,2)),_xlfn.XLOOKUP(A139,抽卷!$A:$A,抽卷!$J:$J,,1,2),NA())</f>
        <v>#N/A</v>
      </c>
      <c r="E139" s="73">
        <f t="shared" si="7"/>
        <v>113.41666666666667</v>
      </c>
    </row>
    <row r="140" spans="1:5" ht="15" customHeight="1" x14ac:dyDescent="0.25">
      <c r="A140" s="98">
        <f t="shared" si="8"/>
        <v>44076</v>
      </c>
      <c r="B140" s="79">
        <f>IF(ISNUMBER(_xlfn.XLOOKUP(A140,鑽量!$A:$A,鑽量!$K:$K,,1,2)),_xlfn.XLOOKUP(A140,鑽量!$A:$A,鑽量!$K:$K,,1,2),NA())</f>
        <v>13840</v>
      </c>
      <c r="C140" s="432">
        <f t="shared" si="6"/>
        <v>115.33333333333333</v>
      </c>
      <c r="D140" s="432" t="e">
        <f>IF(ISNUMBER(_xlfn.XLOOKUP(A140,抽卷!$A:$A,抽卷!$J:$J,,1,2)),_xlfn.XLOOKUP(A140,抽卷!$A:$A,抽卷!$J:$J,,1,2),NA())</f>
        <v>#N/A</v>
      </c>
      <c r="E140" s="73">
        <f t="shared" si="7"/>
        <v>115.33333333333333</v>
      </c>
    </row>
    <row r="141" spans="1:5" ht="15" customHeight="1" x14ac:dyDescent="0.25">
      <c r="A141" s="98">
        <f t="shared" si="8"/>
        <v>44077</v>
      </c>
      <c r="B141" s="79">
        <f>IF(ISNUMBER(_xlfn.XLOOKUP(A141,鑽量!$A:$A,鑽量!$K:$K,,1,2)),_xlfn.XLOOKUP(A141,鑽量!$A:$A,鑽量!$K:$K,,1,2),NA())</f>
        <v>13415</v>
      </c>
      <c r="C141" s="432">
        <f t="shared" si="6"/>
        <v>111.79166666666667</v>
      </c>
      <c r="D141" s="432" t="e">
        <f>IF(ISNUMBER(_xlfn.XLOOKUP(A141,抽卷!$A:$A,抽卷!$J:$J,,1,2)),_xlfn.XLOOKUP(A141,抽卷!$A:$A,抽卷!$J:$J,,1,2),NA())</f>
        <v>#N/A</v>
      </c>
      <c r="E141" s="73">
        <f t="shared" si="7"/>
        <v>111.79166666666667</v>
      </c>
    </row>
    <row r="142" spans="1:5" ht="15" customHeight="1" x14ac:dyDescent="0.25">
      <c r="A142" s="98">
        <f t="shared" si="8"/>
        <v>44078</v>
      </c>
      <c r="B142" s="79">
        <f>IF(ISNUMBER(_xlfn.XLOOKUP(A142,鑽量!$A:$A,鑽量!$K:$K,,1,2)),_xlfn.XLOOKUP(A142,鑽量!$A:$A,鑽量!$K:$K,,1,2),NA())</f>
        <v>13515</v>
      </c>
      <c r="C142" s="432">
        <f t="shared" si="6"/>
        <v>112.625</v>
      </c>
      <c r="D142" s="432" t="e">
        <f>IF(ISNUMBER(_xlfn.XLOOKUP(A142,抽卷!$A:$A,抽卷!$J:$J,,1,2)),_xlfn.XLOOKUP(A142,抽卷!$A:$A,抽卷!$J:$J,,1,2),NA())</f>
        <v>#N/A</v>
      </c>
      <c r="E142" s="73">
        <f t="shared" si="7"/>
        <v>112.625</v>
      </c>
    </row>
    <row r="143" spans="1:5" ht="15" customHeight="1" x14ac:dyDescent="0.25">
      <c r="A143" s="98">
        <f t="shared" si="8"/>
        <v>44079</v>
      </c>
      <c r="B143" s="79">
        <f>IF(ISNUMBER(_xlfn.XLOOKUP(A143,鑽量!$A:$A,鑽量!$K:$K,,1,2)),_xlfn.XLOOKUP(A143,鑽量!$A:$A,鑽量!$K:$K,,1,2),NA())</f>
        <v>13315</v>
      </c>
      <c r="C143" s="432">
        <f t="shared" si="6"/>
        <v>110.95833333333333</v>
      </c>
      <c r="D143" s="432" t="e">
        <f>IF(ISNUMBER(_xlfn.XLOOKUP(A143,抽卷!$A:$A,抽卷!$J:$J,,1,2)),_xlfn.XLOOKUP(A143,抽卷!$A:$A,抽卷!$J:$J,,1,2),NA())</f>
        <v>#N/A</v>
      </c>
      <c r="E143" s="73">
        <f t="shared" si="7"/>
        <v>110.95833333333333</v>
      </c>
    </row>
    <row r="144" spans="1:5" ht="15" customHeight="1" x14ac:dyDescent="0.25">
      <c r="A144" s="98">
        <f t="shared" si="8"/>
        <v>44080</v>
      </c>
      <c r="B144" s="79">
        <f>IF(ISNUMBER(_xlfn.XLOOKUP(A144,鑽量!$A:$A,鑽量!$K:$K,,1,2)),_xlfn.XLOOKUP(A144,鑽量!$A:$A,鑽量!$K:$K,,1,2),NA())</f>
        <v>13315</v>
      </c>
      <c r="C144" s="432">
        <f t="shared" si="6"/>
        <v>110.95833333333333</v>
      </c>
      <c r="D144" s="432" t="e">
        <f>IF(ISNUMBER(_xlfn.XLOOKUP(A144,抽卷!$A:$A,抽卷!$J:$J,,1,2)),_xlfn.XLOOKUP(A144,抽卷!$A:$A,抽卷!$J:$J,,1,2),NA())</f>
        <v>#N/A</v>
      </c>
      <c r="E144" s="73">
        <f t="shared" si="7"/>
        <v>110.95833333333333</v>
      </c>
    </row>
    <row r="145" spans="1:5" ht="15" customHeight="1" x14ac:dyDescent="0.25">
      <c r="A145" s="98">
        <f t="shared" si="8"/>
        <v>44081</v>
      </c>
      <c r="B145" s="79">
        <f>IF(ISNUMBER(_xlfn.XLOOKUP(A145,鑽量!$A:$A,鑽量!$K:$K,,1,2)),_xlfn.XLOOKUP(A145,鑽量!$A:$A,鑽量!$K:$K,,1,2),NA())</f>
        <v>13215</v>
      </c>
      <c r="C145" s="432">
        <f t="shared" si="6"/>
        <v>110.125</v>
      </c>
      <c r="D145" s="432" t="e">
        <f>IF(ISNUMBER(_xlfn.XLOOKUP(A145,抽卷!$A:$A,抽卷!$J:$J,,1,2)),_xlfn.XLOOKUP(A145,抽卷!$A:$A,抽卷!$J:$J,,1,2),NA())</f>
        <v>#N/A</v>
      </c>
      <c r="E145" s="73">
        <f t="shared" si="7"/>
        <v>110.125</v>
      </c>
    </row>
    <row r="146" spans="1:5" ht="15" customHeight="1" x14ac:dyDescent="0.25">
      <c r="A146" s="98">
        <f t="shared" si="8"/>
        <v>44082</v>
      </c>
      <c r="B146" s="79">
        <f>IF(ISNUMBER(_xlfn.XLOOKUP(A146,鑽量!$A:$A,鑽量!$K:$K,,1,2)),_xlfn.XLOOKUP(A146,鑽量!$A:$A,鑽量!$K:$K,,1,2),NA())</f>
        <v>13590</v>
      </c>
      <c r="C146" s="432">
        <f t="shared" si="6"/>
        <v>113.25</v>
      </c>
      <c r="D146" s="432" t="e">
        <f>IF(ISNUMBER(_xlfn.XLOOKUP(A146,抽卷!$A:$A,抽卷!$J:$J,,1,2)),_xlfn.XLOOKUP(A146,抽卷!$A:$A,抽卷!$J:$J,,1,2),NA())</f>
        <v>#N/A</v>
      </c>
      <c r="E146" s="73">
        <f t="shared" si="7"/>
        <v>113.25</v>
      </c>
    </row>
    <row r="147" spans="1:5" ht="15" customHeight="1" x14ac:dyDescent="0.25">
      <c r="A147" s="98">
        <f t="shared" si="8"/>
        <v>44083</v>
      </c>
      <c r="B147" s="79">
        <f>IF(ISNUMBER(_xlfn.XLOOKUP(A147,鑽量!$A:$A,鑽量!$K:$K,,1,2)),_xlfn.XLOOKUP(A147,鑽量!$A:$A,鑽量!$K:$K,,1,2),NA())</f>
        <v>13540</v>
      </c>
      <c r="C147" s="432">
        <f t="shared" si="6"/>
        <v>112.83333333333333</v>
      </c>
      <c r="D147" s="432" t="e">
        <f>IF(ISNUMBER(_xlfn.XLOOKUP(A147,抽卷!$A:$A,抽卷!$J:$J,,1,2)),_xlfn.XLOOKUP(A147,抽卷!$A:$A,抽卷!$J:$J,,1,2),NA())</f>
        <v>#N/A</v>
      </c>
      <c r="E147" s="73">
        <f t="shared" si="7"/>
        <v>112.83333333333333</v>
      </c>
    </row>
    <row r="148" spans="1:5" ht="15" customHeight="1" x14ac:dyDescent="0.25">
      <c r="A148" s="98">
        <f t="shared" si="8"/>
        <v>44084</v>
      </c>
      <c r="B148" s="79">
        <f>IF(ISNUMBER(_xlfn.XLOOKUP(A148,鑽量!$A:$A,鑽量!$K:$K,,1,2)),_xlfn.XLOOKUP(A148,鑽量!$A:$A,鑽量!$K:$K,,1,2),NA())</f>
        <v>13465</v>
      </c>
      <c r="C148" s="432">
        <f t="shared" si="6"/>
        <v>112.20833333333333</v>
      </c>
      <c r="D148" s="432" t="e">
        <f>IF(ISNUMBER(_xlfn.XLOOKUP(A148,抽卷!$A:$A,抽卷!$J:$J,,1,2)),_xlfn.XLOOKUP(A148,抽卷!$A:$A,抽卷!$J:$J,,1,2),NA())</f>
        <v>#N/A</v>
      </c>
      <c r="E148" s="73">
        <f t="shared" si="7"/>
        <v>112.20833333333333</v>
      </c>
    </row>
    <row r="149" spans="1:5" ht="15" customHeight="1" x14ac:dyDescent="0.25">
      <c r="A149" s="98">
        <f t="shared" si="8"/>
        <v>44085</v>
      </c>
      <c r="B149" s="79">
        <f>IF(ISNUMBER(_xlfn.XLOOKUP(A149,鑽量!$A:$A,鑽量!$K:$K,,1,2)),_xlfn.XLOOKUP(A149,鑽量!$A:$A,鑽量!$K:$K,,1,2),NA())</f>
        <v>14345</v>
      </c>
      <c r="C149" s="432">
        <f t="shared" si="6"/>
        <v>119.54166666666667</v>
      </c>
      <c r="D149" s="432" t="e">
        <f>IF(ISNUMBER(_xlfn.XLOOKUP(A149,抽卷!$A:$A,抽卷!$J:$J,,1,2)),_xlfn.XLOOKUP(A149,抽卷!$A:$A,抽卷!$J:$J,,1,2),NA())</f>
        <v>#N/A</v>
      </c>
      <c r="E149" s="73">
        <f t="shared" si="7"/>
        <v>119.54166666666667</v>
      </c>
    </row>
    <row r="150" spans="1:5" ht="15" customHeight="1" x14ac:dyDescent="0.25">
      <c r="A150" s="98">
        <f t="shared" si="8"/>
        <v>44086</v>
      </c>
      <c r="B150" s="79">
        <f>IF(ISNUMBER(_xlfn.XLOOKUP(A150,鑽量!$A:$A,鑽量!$K:$K,,1,2)),_xlfn.XLOOKUP(A150,鑽量!$A:$A,鑽量!$K:$K,,1,2),NA())</f>
        <v>14345</v>
      </c>
      <c r="C150" s="432">
        <f t="shared" si="6"/>
        <v>119.54166666666667</v>
      </c>
      <c r="D150" s="432" t="e">
        <f>IF(ISNUMBER(_xlfn.XLOOKUP(A150,抽卷!$A:$A,抽卷!$J:$J,,1,2)),_xlfn.XLOOKUP(A150,抽卷!$A:$A,抽卷!$J:$J,,1,2),NA())</f>
        <v>#N/A</v>
      </c>
      <c r="E150" s="73">
        <f t="shared" si="7"/>
        <v>119.54166666666667</v>
      </c>
    </row>
    <row r="151" spans="1:5" ht="15" customHeight="1" x14ac:dyDescent="0.25">
      <c r="A151" s="98">
        <f t="shared" si="8"/>
        <v>44087</v>
      </c>
      <c r="B151" s="79">
        <f>IF(ISNUMBER(_xlfn.XLOOKUP(A151,鑽量!$A:$A,鑽量!$K:$K,,1,2)),_xlfn.XLOOKUP(A151,鑽量!$A:$A,鑽量!$K:$K,,1,2),NA())</f>
        <v>13035</v>
      </c>
      <c r="C151" s="432">
        <f t="shared" si="6"/>
        <v>108.625</v>
      </c>
      <c r="D151" s="432" t="e">
        <f>IF(ISNUMBER(_xlfn.XLOOKUP(A151,抽卷!$A:$A,抽卷!$J:$J,,1,2)),_xlfn.XLOOKUP(A151,抽卷!$A:$A,抽卷!$J:$J,,1,2),NA())</f>
        <v>#N/A</v>
      </c>
      <c r="E151" s="73">
        <f t="shared" si="7"/>
        <v>108.625</v>
      </c>
    </row>
    <row r="152" spans="1:5" ht="15" customHeight="1" x14ac:dyDescent="0.25">
      <c r="A152" s="98">
        <f t="shared" si="8"/>
        <v>44088</v>
      </c>
      <c r="B152" s="79">
        <f>IF(ISNUMBER(_xlfn.XLOOKUP(A152,鑽量!$A:$A,鑽量!$K:$K,,1,2)),_xlfn.XLOOKUP(A152,鑽量!$A:$A,鑽量!$K:$K,,1,2),NA())</f>
        <v>13265</v>
      </c>
      <c r="C152" s="432">
        <f t="shared" si="6"/>
        <v>110.54166666666667</v>
      </c>
      <c r="D152" s="432" t="e">
        <f>IF(ISNUMBER(_xlfn.XLOOKUP(A152,抽卷!$A:$A,抽卷!$J:$J,,1,2)),_xlfn.XLOOKUP(A152,抽卷!$A:$A,抽卷!$J:$J,,1,2),NA())</f>
        <v>#N/A</v>
      </c>
      <c r="E152" s="73">
        <f t="shared" si="7"/>
        <v>110.54166666666667</v>
      </c>
    </row>
    <row r="153" spans="1:5" ht="15" customHeight="1" x14ac:dyDescent="0.25">
      <c r="A153" s="98">
        <f t="shared" si="8"/>
        <v>44089</v>
      </c>
      <c r="B153" s="79">
        <f>IF(ISNUMBER(_xlfn.XLOOKUP(A153,鑽量!$A:$A,鑽量!$K:$K,,1,2)),_xlfn.XLOOKUP(A153,鑽量!$A:$A,鑽量!$K:$K,,1,2),NA())</f>
        <v>13265</v>
      </c>
      <c r="C153" s="432">
        <f t="shared" si="6"/>
        <v>110.54166666666667</v>
      </c>
      <c r="D153" s="432" t="e">
        <f>IF(ISNUMBER(_xlfn.XLOOKUP(A153,抽卷!$A:$A,抽卷!$J:$J,,1,2)),_xlfn.XLOOKUP(A153,抽卷!$A:$A,抽卷!$J:$J,,1,2),NA())</f>
        <v>#N/A</v>
      </c>
      <c r="E153" s="73">
        <f t="shared" si="7"/>
        <v>110.54166666666667</v>
      </c>
    </row>
    <row r="154" spans="1:5" ht="15" customHeight="1" x14ac:dyDescent="0.25">
      <c r="A154" s="98">
        <f t="shared" si="8"/>
        <v>44090</v>
      </c>
      <c r="B154" s="79">
        <f>IF(ISNUMBER(_xlfn.XLOOKUP(A154,鑽量!$A:$A,鑽量!$K:$K,,1,2)),_xlfn.XLOOKUP(A154,鑽量!$A:$A,鑽量!$K:$K,,1,2),NA())</f>
        <v>13625</v>
      </c>
      <c r="C154" s="432">
        <f t="shared" si="6"/>
        <v>113.54166666666667</v>
      </c>
      <c r="D154" s="432" t="e">
        <f>IF(ISNUMBER(_xlfn.XLOOKUP(A154,抽卷!$A:$A,抽卷!$J:$J,,1,2)),_xlfn.XLOOKUP(A154,抽卷!$A:$A,抽卷!$J:$J,,1,2),NA())</f>
        <v>#N/A</v>
      </c>
      <c r="E154" s="73">
        <f t="shared" si="7"/>
        <v>113.54166666666667</v>
      </c>
    </row>
    <row r="155" spans="1:5" ht="15" customHeight="1" x14ac:dyDescent="0.25">
      <c r="A155" s="98">
        <f t="shared" si="8"/>
        <v>44091</v>
      </c>
      <c r="B155" s="79">
        <f>IF(ISNUMBER(_xlfn.XLOOKUP(A155,鑽量!$A:$A,鑽量!$K:$K,,1,2)),_xlfn.XLOOKUP(A155,鑽量!$A:$A,鑽量!$K:$K,,1,2),NA())</f>
        <v>10155</v>
      </c>
      <c r="C155" s="432">
        <f t="shared" si="6"/>
        <v>84.625</v>
      </c>
      <c r="D155" s="432" t="e">
        <f>IF(ISNUMBER(_xlfn.XLOOKUP(A155,抽卷!$A:$A,抽卷!$J:$J,,1,2)),_xlfn.XLOOKUP(A155,抽卷!$A:$A,抽卷!$J:$J,,1,2),NA())</f>
        <v>#N/A</v>
      </c>
      <c r="E155" s="73">
        <f t="shared" si="7"/>
        <v>84.625</v>
      </c>
    </row>
    <row r="156" spans="1:5" ht="15" customHeight="1" x14ac:dyDescent="0.25">
      <c r="A156" s="98">
        <f t="shared" si="8"/>
        <v>44092</v>
      </c>
      <c r="B156" s="79">
        <f>IF(ISNUMBER(_xlfn.XLOOKUP(A156,鑽量!$A:$A,鑽量!$K:$K,,1,2)),_xlfn.XLOOKUP(A156,鑽量!$A:$A,鑽量!$K:$K,,1,2),NA())</f>
        <v>10215</v>
      </c>
      <c r="C156" s="432">
        <f t="shared" si="6"/>
        <v>85.125</v>
      </c>
      <c r="D156" s="432" t="e">
        <f>IF(ISNUMBER(_xlfn.XLOOKUP(A156,抽卷!$A:$A,抽卷!$J:$J,,1,2)),_xlfn.XLOOKUP(A156,抽卷!$A:$A,抽卷!$J:$J,,1,2),NA())</f>
        <v>#N/A</v>
      </c>
      <c r="E156" s="73">
        <f t="shared" si="7"/>
        <v>85.125</v>
      </c>
    </row>
    <row r="157" spans="1:5" ht="15" customHeight="1" x14ac:dyDescent="0.25">
      <c r="A157" s="98">
        <f t="shared" si="8"/>
        <v>44093</v>
      </c>
      <c r="B157" s="79">
        <f>IF(ISNUMBER(_xlfn.XLOOKUP(A157,鑽量!$A:$A,鑽量!$K:$K,,1,2)),_xlfn.XLOOKUP(A157,鑽量!$A:$A,鑽量!$K:$K,,1,2),NA())</f>
        <v>10150</v>
      </c>
      <c r="C157" s="432">
        <f t="shared" si="6"/>
        <v>84.583333333333329</v>
      </c>
      <c r="D157" s="432" t="e">
        <f>IF(ISNUMBER(_xlfn.XLOOKUP(A157,抽卷!$A:$A,抽卷!$J:$J,,1,2)),_xlfn.XLOOKUP(A157,抽卷!$A:$A,抽卷!$J:$J,,1,2),NA())</f>
        <v>#N/A</v>
      </c>
      <c r="E157" s="73">
        <f t="shared" si="7"/>
        <v>84.583333333333329</v>
      </c>
    </row>
    <row r="158" spans="1:5" ht="15" customHeight="1" x14ac:dyDescent="0.25">
      <c r="A158" s="98">
        <f t="shared" si="8"/>
        <v>44094</v>
      </c>
      <c r="B158" s="79">
        <f>IF(ISNUMBER(_xlfn.XLOOKUP(A158,鑽量!$A:$A,鑽量!$K:$K,,1,2)),_xlfn.XLOOKUP(A158,鑽量!$A:$A,鑽量!$K:$K,,1,2),NA())</f>
        <v>9560</v>
      </c>
      <c r="C158" s="432">
        <f t="shared" si="6"/>
        <v>79.666666666666671</v>
      </c>
      <c r="D158" s="432" t="e">
        <f>IF(ISNUMBER(_xlfn.XLOOKUP(A158,抽卷!$A:$A,抽卷!$J:$J,,1,2)),_xlfn.XLOOKUP(A158,抽卷!$A:$A,抽卷!$J:$J,,1,2),NA())</f>
        <v>#N/A</v>
      </c>
      <c r="E158" s="73">
        <f t="shared" si="7"/>
        <v>79.666666666666671</v>
      </c>
    </row>
    <row r="159" spans="1:5" ht="15" customHeight="1" x14ac:dyDescent="0.25">
      <c r="A159" s="98">
        <f t="shared" si="8"/>
        <v>44095</v>
      </c>
      <c r="B159" s="79">
        <f>IF(ISNUMBER(_xlfn.XLOOKUP(A159,鑽量!$A:$A,鑽量!$K:$K,,1,2)),_xlfn.XLOOKUP(A159,鑽量!$A:$A,鑽量!$K:$K,,1,2),NA())</f>
        <v>10910</v>
      </c>
      <c r="C159" s="432">
        <f t="shared" si="6"/>
        <v>90.916666666666671</v>
      </c>
      <c r="D159" s="432" t="e">
        <f>IF(ISNUMBER(_xlfn.XLOOKUP(A159,抽卷!$A:$A,抽卷!$J:$J,,1,2)),_xlfn.XLOOKUP(A159,抽卷!$A:$A,抽卷!$J:$J,,1,2),NA())</f>
        <v>#N/A</v>
      </c>
      <c r="E159" s="73">
        <f t="shared" si="7"/>
        <v>90.916666666666671</v>
      </c>
    </row>
    <row r="160" spans="1:5" ht="15" customHeight="1" x14ac:dyDescent="0.25">
      <c r="A160" s="98">
        <f t="shared" si="8"/>
        <v>44096</v>
      </c>
      <c r="B160" s="79">
        <f>IF(ISNUMBER(_xlfn.XLOOKUP(A160,鑽量!$A:$A,鑽量!$K:$K,,1,2)),_xlfn.XLOOKUP(A160,鑽量!$A:$A,鑽量!$K:$K,,1,2),NA())</f>
        <v>10310</v>
      </c>
      <c r="C160" s="432">
        <f t="shared" si="6"/>
        <v>85.916666666666671</v>
      </c>
      <c r="D160" s="432" t="e">
        <f>IF(ISNUMBER(_xlfn.XLOOKUP(A160,抽卷!$A:$A,抽卷!$J:$J,,1,2)),_xlfn.XLOOKUP(A160,抽卷!$A:$A,抽卷!$J:$J,,1,2),NA())</f>
        <v>#N/A</v>
      </c>
      <c r="E160" s="73">
        <f t="shared" si="7"/>
        <v>85.916666666666671</v>
      </c>
    </row>
    <row r="161" spans="1:5" ht="15" customHeight="1" x14ac:dyDescent="0.25">
      <c r="A161" s="98">
        <f t="shared" si="8"/>
        <v>44097</v>
      </c>
      <c r="B161" s="79">
        <f>IF(ISNUMBER(_xlfn.XLOOKUP(A161,鑽量!$A:$A,鑽量!$K:$K,,1,2)),_xlfn.XLOOKUP(A161,鑽量!$A:$A,鑽量!$K:$K,,1,2),NA())</f>
        <v>10135</v>
      </c>
      <c r="C161" s="432">
        <f t="shared" si="6"/>
        <v>84.458333333333329</v>
      </c>
      <c r="D161" s="432" t="e">
        <f>IF(ISNUMBER(_xlfn.XLOOKUP(A161,抽卷!$A:$A,抽卷!$J:$J,,1,2)),_xlfn.XLOOKUP(A161,抽卷!$A:$A,抽卷!$J:$J,,1,2),NA())</f>
        <v>#N/A</v>
      </c>
      <c r="E161" s="73">
        <f t="shared" si="7"/>
        <v>84.458333333333329</v>
      </c>
    </row>
    <row r="162" spans="1:5" ht="15" customHeight="1" x14ac:dyDescent="0.25">
      <c r="A162" s="98">
        <f t="shared" si="8"/>
        <v>44098</v>
      </c>
      <c r="B162" s="79">
        <f>IF(ISNUMBER(_xlfn.XLOOKUP(A162,鑽量!$A:$A,鑽量!$K:$K,,1,2)),_xlfn.XLOOKUP(A162,鑽量!$A:$A,鑽量!$K:$K,,1,2),NA())</f>
        <v>10210</v>
      </c>
      <c r="C162" s="432">
        <f t="shared" si="6"/>
        <v>85.083333333333329</v>
      </c>
      <c r="D162" s="432" t="e">
        <f>IF(ISNUMBER(_xlfn.XLOOKUP(A162,抽卷!$A:$A,抽卷!$J:$J,,1,2)),_xlfn.XLOOKUP(A162,抽卷!$A:$A,抽卷!$J:$J,,1,2),NA())</f>
        <v>#N/A</v>
      </c>
      <c r="E162" s="73">
        <f t="shared" si="7"/>
        <v>85.083333333333329</v>
      </c>
    </row>
    <row r="163" spans="1:5" ht="15" customHeight="1" x14ac:dyDescent="0.25">
      <c r="A163" s="98">
        <f t="shared" si="8"/>
        <v>44099</v>
      </c>
      <c r="B163" s="79">
        <f>IF(ISNUMBER(_xlfn.XLOOKUP(A163,鑽量!$A:$A,鑽量!$K:$K,,1,2)),_xlfn.XLOOKUP(A163,鑽量!$A:$A,鑽量!$K:$K,,1,2),NA())</f>
        <v>11575</v>
      </c>
      <c r="C163" s="432">
        <f t="shared" si="6"/>
        <v>96.458333333333329</v>
      </c>
      <c r="D163" s="432" t="e">
        <f>IF(ISNUMBER(_xlfn.XLOOKUP(A163,抽卷!$A:$A,抽卷!$J:$J,,1,2)),_xlfn.XLOOKUP(A163,抽卷!$A:$A,抽卷!$J:$J,,1,2),NA())</f>
        <v>#N/A</v>
      </c>
      <c r="E163" s="73">
        <f t="shared" si="7"/>
        <v>96.458333333333329</v>
      </c>
    </row>
    <row r="164" spans="1:5" ht="15" customHeight="1" x14ac:dyDescent="0.25">
      <c r="A164" s="98">
        <f t="shared" si="8"/>
        <v>44100</v>
      </c>
      <c r="B164" s="79">
        <f>IF(ISNUMBER(_xlfn.XLOOKUP(A164,鑽量!$A:$A,鑽量!$K:$K,,1,2)),_xlfn.XLOOKUP(A164,鑽量!$A:$A,鑽量!$K:$K,,1,2),NA())</f>
        <v>11960</v>
      </c>
      <c r="C164" s="432">
        <f t="shared" si="6"/>
        <v>99.666666666666671</v>
      </c>
      <c r="D164" s="432" t="e">
        <f>IF(ISNUMBER(_xlfn.XLOOKUP(A164,抽卷!$A:$A,抽卷!$J:$J,,1,2)),_xlfn.XLOOKUP(A164,抽卷!$A:$A,抽卷!$J:$J,,1,2),NA())</f>
        <v>#N/A</v>
      </c>
      <c r="E164" s="73">
        <f t="shared" si="7"/>
        <v>99.666666666666671</v>
      </c>
    </row>
    <row r="165" spans="1:5" ht="15" customHeight="1" x14ac:dyDescent="0.25">
      <c r="A165" s="98">
        <f t="shared" si="8"/>
        <v>44101</v>
      </c>
      <c r="B165" s="79">
        <f>IF(ISNUMBER(_xlfn.XLOOKUP(A165,鑽量!$A:$A,鑽量!$K:$K,,1,2)),_xlfn.XLOOKUP(A165,鑽量!$A:$A,鑽量!$K:$K,,1,2),NA())</f>
        <v>11960</v>
      </c>
      <c r="C165" s="432">
        <f t="shared" si="6"/>
        <v>99.666666666666671</v>
      </c>
      <c r="D165" s="432" t="e">
        <f>IF(ISNUMBER(_xlfn.XLOOKUP(A165,抽卷!$A:$A,抽卷!$J:$J,,1,2)),_xlfn.XLOOKUP(A165,抽卷!$A:$A,抽卷!$J:$J,,1,2),NA())</f>
        <v>#N/A</v>
      </c>
      <c r="E165" s="73">
        <f t="shared" si="7"/>
        <v>99.666666666666671</v>
      </c>
    </row>
    <row r="166" spans="1:5" ht="15" customHeight="1" x14ac:dyDescent="0.25">
      <c r="A166" s="98">
        <f t="shared" si="8"/>
        <v>44102</v>
      </c>
      <c r="B166" s="79">
        <f>IF(ISNUMBER(_xlfn.XLOOKUP(A166,鑽量!$A:$A,鑽量!$K:$K,,1,2)),_xlfn.XLOOKUP(A166,鑽量!$A:$A,鑽量!$K:$K,,1,2),NA())</f>
        <v>9835</v>
      </c>
      <c r="C166" s="432">
        <f t="shared" si="6"/>
        <v>81.958333333333329</v>
      </c>
      <c r="D166" s="432" t="e">
        <f>IF(ISNUMBER(_xlfn.XLOOKUP(A166,抽卷!$A:$A,抽卷!$J:$J,,1,2)),_xlfn.XLOOKUP(A166,抽卷!$A:$A,抽卷!$J:$J,,1,2),NA())</f>
        <v>#N/A</v>
      </c>
      <c r="E166" s="73">
        <f t="shared" si="7"/>
        <v>81.958333333333329</v>
      </c>
    </row>
    <row r="167" spans="1:5" ht="15" customHeight="1" x14ac:dyDescent="0.25">
      <c r="A167" s="98">
        <f t="shared" si="8"/>
        <v>44103</v>
      </c>
      <c r="B167" s="79">
        <f>IF(ISNUMBER(_xlfn.XLOOKUP(A167,鑽量!$A:$A,鑽量!$K:$K,,1,2)),_xlfn.XLOOKUP(A167,鑽量!$A:$A,鑽量!$K:$K,,1,2),NA())</f>
        <v>9835</v>
      </c>
      <c r="C167" s="432">
        <f t="shared" si="6"/>
        <v>81.958333333333329</v>
      </c>
      <c r="D167" s="432" t="e">
        <f>IF(ISNUMBER(_xlfn.XLOOKUP(A167,抽卷!$A:$A,抽卷!$J:$J,,1,2)),_xlfn.XLOOKUP(A167,抽卷!$A:$A,抽卷!$J:$J,,1,2),NA())</f>
        <v>#N/A</v>
      </c>
      <c r="E167" s="73">
        <f t="shared" si="7"/>
        <v>81.958333333333329</v>
      </c>
    </row>
    <row r="168" spans="1:5" ht="15" customHeight="1" x14ac:dyDescent="0.25">
      <c r="A168" s="98">
        <f t="shared" si="8"/>
        <v>44104</v>
      </c>
      <c r="B168" s="79">
        <f>IF(ISNUMBER(_xlfn.XLOOKUP(A168,鑽量!$A:$A,鑽量!$K:$K,,1,2)),_xlfn.XLOOKUP(A168,鑽量!$A:$A,鑽量!$K:$K,,1,2),NA())</f>
        <v>10745</v>
      </c>
      <c r="C168" s="432">
        <f t="shared" si="6"/>
        <v>89.541666666666671</v>
      </c>
      <c r="D168" s="432" t="e">
        <f>IF(ISNUMBER(_xlfn.XLOOKUP(A168,抽卷!$A:$A,抽卷!$J:$J,,1,2)),_xlfn.XLOOKUP(A168,抽卷!$A:$A,抽卷!$J:$J,,1,2),NA())</f>
        <v>#N/A</v>
      </c>
      <c r="E168" s="73">
        <f t="shared" si="7"/>
        <v>89.541666666666671</v>
      </c>
    </row>
    <row r="169" spans="1:5" ht="15" customHeight="1" x14ac:dyDescent="0.25">
      <c r="A169" s="98">
        <f t="shared" si="8"/>
        <v>44105</v>
      </c>
      <c r="B169" s="79">
        <f>IF(ISNUMBER(_xlfn.XLOOKUP(A169,鑽量!$A:$A,鑽量!$K:$K,,1,2)),_xlfn.XLOOKUP(A169,鑽量!$A:$A,鑽量!$K:$K,,1,2),NA())</f>
        <v>11420</v>
      </c>
      <c r="C169" s="432">
        <f t="shared" si="6"/>
        <v>95.166666666666671</v>
      </c>
      <c r="D169" s="432" t="e">
        <f>IF(ISNUMBER(_xlfn.XLOOKUP(A169,抽卷!$A:$A,抽卷!$J:$J,,1,2)),_xlfn.XLOOKUP(A169,抽卷!$A:$A,抽卷!$J:$J,,1,2),NA())</f>
        <v>#N/A</v>
      </c>
      <c r="E169" s="73">
        <f t="shared" si="7"/>
        <v>95.166666666666671</v>
      </c>
    </row>
    <row r="170" spans="1:5" ht="15" customHeight="1" x14ac:dyDescent="0.25">
      <c r="A170" s="98">
        <f t="shared" si="8"/>
        <v>44106</v>
      </c>
      <c r="B170" s="79">
        <f>IF(ISNUMBER(_xlfn.XLOOKUP(A170,鑽量!$A:$A,鑽量!$K:$K,,1,2)),_xlfn.XLOOKUP(A170,鑽量!$A:$A,鑽量!$K:$K,,1,2),NA())</f>
        <v>13960</v>
      </c>
      <c r="C170" s="432">
        <f t="shared" si="6"/>
        <v>116.33333333333333</v>
      </c>
      <c r="D170" s="432" t="e">
        <f>IF(ISNUMBER(_xlfn.XLOOKUP(A170,抽卷!$A:$A,抽卷!$J:$J,,1,2)),_xlfn.XLOOKUP(A170,抽卷!$A:$A,抽卷!$J:$J,,1,2),NA())</f>
        <v>#N/A</v>
      </c>
      <c r="E170" s="73">
        <f t="shared" si="7"/>
        <v>116.33333333333333</v>
      </c>
    </row>
    <row r="171" spans="1:5" ht="15" customHeight="1" x14ac:dyDescent="0.25">
      <c r="A171" s="98">
        <f t="shared" si="8"/>
        <v>44107</v>
      </c>
      <c r="B171" s="79">
        <f>IF(ISNUMBER(_xlfn.XLOOKUP(A171,鑽量!$A:$A,鑽量!$K:$K,,1,2)),_xlfn.XLOOKUP(A171,鑽量!$A:$A,鑽量!$K:$K,,1,2),NA())</f>
        <v>13430</v>
      </c>
      <c r="C171" s="432">
        <f t="shared" si="6"/>
        <v>111.91666666666667</v>
      </c>
      <c r="D171" s="432" t="e">
        <f>IF(ISNUMBER(_xlfn.XLOOKUP(A171,抽卷!$A:$A,抽卷!$J:$J,,1,2)),_xlfn.XLOOKUP(A171,抽卷!$A:$A,抽卷!$J:$J,,1,2),NA())</f>
        <v>#N/A</v>
      </c>
      <c r="E171" s="73">
        <f t="shared" si="7"/>
        <v>111.91666666666667</v>
      </c>
    </row>
    <row r="172" spans="1:5" ht="15" customHeight="1" x14ac:dyDescent="0.25">
      <c r="A172" s="98">
        <f t="shared" si="8"/>
        <v>44108</v>
      </c>
      <c r="B172" s="79">
        <f>IF(ISNUMBER(_xlfn.XLOOKUP(A172,鑽量!$A:$A,鑽量!$K:$K,,1,2)),_xlfn.XLOOKUP(A172,鑽量!$A:$A,鑽量!$K:$K,,1,2),NA())</f>
        <v>13430</v>
      </c>
      <c r="C172" s="432">
        <f t="shared" si="6"/>
        <v>111.91666666666667</v>
      </c>
      <c r="D172" s="432" t="e">
        <f>IF(ISNUMBER(_xlfn.XLOOKUP(A172,抽卷!$A:$A,抽卷!$J:$J,,1,2)),_xlfn.XLOOKUP(A172,抽卷!$A:$A,抽卷!$J:$J,,1,2),NA())</f>
        <v>#N/A</v>
      </c>
      <c r="E172" s="73">
        <f t="shared" si="7"/>
        <v>111.91666666666667</v>
      </c>
    </row>
    <row r="173" spans="1:5" ht="15" customHeight="1" x14ac:dyDescent="0.25">
      <c r="A173" s="98">
        <f t="shared" si="8"/>
        <v>44109</v>
      </c>
      <c r="B173" s="79">
        <f>IF(ISNUMBER(_xlfn.XLOOKUP(A173,鑽量!$A:$A,鑽量!$K:$K,,1,2)),_xlfn.XLOOKUP(A173,鑽量!$A:$A,鑽量!$K:$K,,1,2),NA())</f>
        <v>14330</v>
      </c>
      <c r="C173" s="432">
        <f t="shared" si="6"/>
        <v>119.41666666666667</v>
      </c>
      <c r="D173" s="432" t="e">
        <f>IF(ISNUMBER(_xlfn.XLOOKUP(A173,抽卷!$A:$A,抽卷!$J:$J,,1,2)),_xlfn.XLOOKUP(A173,抽卷!$A:$A,抽卷!$J:$J,,1,2),NA())</f>
        <v>#N/A</v>
      </c>
      <c r="E173" s="73">
        <f t="shared" si="7"/>
        <v>119.41666666666667</v>
      </c>
    </row>
    <row r="174" spans="1:5" ht="15" customHeight="1" x14ac:dyDescent="0.25">
      <c r="A174" s="98">
        <f t="shared" si="8"/>
        <v>44110</v>
      </c>
      <c r="B174" s="79">
        <f>IF(ISNUMBER(_xlfn.XLOOKUP(A174,鑽量!$A:$A,鑽量!$K:$K,,1,2)),_xlfn.XLOOKUP(A174,鑽量!$A:$A,鑽量!$K:$K,,1,2),NA())</f>
        <v>14330</v>
      </c>
      <c r="C174" s="432">
        <f t="shared" si="6"/>
        <v>119.41666666666667</v>
      </c>
      <c r="D174" s="432" t="e">
        <f>IF(ISNUMBER(_xlfn.XLOOKUP(A174,抽卷!$A:$A,抽卷!$J:$J,,1,2)),_xlfn.XLOOKUP(A174,抽卷!$A:$A,抽卷!$J:$J,,1,2),NA())</f>
        <v>#N/A</v>
      </c>
      <c r="E174" s="73">
        <f t="shared" si="7"/>
        <v>119.41666666666667</v>
      </c>
    </row>
    <row r="175" spans="1:5" ht="15" customHeight="1" x14ac:dyDescent="0.25">
      <c r="A175" s="98">
        <f t="shared" si="8"/>
        <v>44111</v>
      </c>
      <c r="B175" s="79">
        <f>IF(ISNUMBER(_xlfn.XLOOKUP(A175,鑽量!$A:$A,鑽量!$K:$K,,1,2)),_xlfn.XLOOKUP(A175,鑽量!$A:$A,鑽量!$K:$K,,1,2),NA())</f>
        <v>16390</v>
      </c>
      <c r="C175" s="432">
        <f t="shared" si="6"/>
        <v>136.58333333333334</v>
      </c>
      <c r="D175" s="432" t="e">
        <f>IF(ISNUMBER(_xlfn.XLOOKUP(A175,抽卷!$A:$A,抽卷!$J:$J,,1,2)),_xlfn.XLOOKUP(A175,抽卷!$A:$A,抽卷!$J:$J,,1,2),NA())</f>
        <v>#N/A</v>
      </c>
      <c r="E175" s="73">
        <f t="shared" si="7"/>
        <v>136.58333333333334</v>
      </c>
    </row>
    <row r="176" spans="1:5" ht="15" customHeight="1" x14ac:dyDescent="0.25">
      <c r="A176" s="98">
        <f t="shared" si="8"/>
        <v>44112</v>
      </c>
      <c r="B176" s="79">
        <f>IF(ISNUMBER(_xlfn.XLOOKUP(A176,鑽量!$A:$A,鑽量!$K:$K,,1,2)),_xlfn.XLOOKUP(A176,鑽量!$A:$A,鑽量!$K:$K,,1,2),NA())</f>
        <v>16665</v>
      </c>
      <c r="C176" s="432">
        <f t="shared" si="6"/>
        <v>138.875</v>
      </c>
      <c r="D176" s="432" t="e">
        <f>IF(ISNUMBER(_xlfn.XLOOKUP(A176,抽卷!$A:$A,抽卷!$J:$J,,1,2)),_xlfn.XLOOKUP(A176,抽卷!$A:$A,抽卷!$J:$J,,1,2),NA())</f>
        <v>#N/A</v>
      </c>
      <c r="E176" s="73">
        <f t="shared" si="7"/>
        <v>138.875</v>
      </c>
    </row>
    <row r="177" spans="1:5" ht="15" customHeight="1" x14ac:dyDescent="0.25">
      <c r="A177" s="98">
        <f t="shared" si="8"/>
        <v>44113</v>
      </c>
      <c r="B177" s="79">
        <f>IF(ISNUMBER(_xlfn.XLOOKUP(A177,鑽量!$A:$A,鑽量!$K:$K,,1,2)),_xlfn.XLOOKUP(A177,鑽量!$A:$A,鑽量!$K:$K,,1,2),NA())</f>
        <v>16400</v>
      </c>
      <c r="C177" s="432">
        <f t="shared" si="6"/>
        <v>136.66666666666666</v>
      </c>
      <c r="D177" s="432" t="e">
        <f>IF(ISNUMBER(_xlfn.XLOOKUP(A177,抽卷!$A:$A,抽卷!$J:$J,,1,2)),_xlfn.XLOOKUP(A177,抽卷!$A:$A,抽卷!$J:$J,,1,2),NA())</f>
        <v>#N/A</v>
      </c>
      <c r="E177" s="73">
        <f t="shared" si="7"/>
        <v>136.66666666666666</v>
      </c>
    </row>
    <row r="178" spans="1:5" ht="15" customHeight="1" x14ac:dyDescent="0.25">
      <c r="A178" s="98">
        <f t="shared" si="8"/>
        <v>44114</v>
      </c>
      <c r="B178" s="79">
        <f>IF(ISNUMBER(_xlfn.XLOOKUP(A178,鑽量!$A:$A,鑽量!$K:$K,,1,2)),_xlfn.XLOOKUP(A178,鑽量!$A:$A,鑽量!$K:$K,,1,2),NA())</f>
        <v>16400</v>
      </c>
      <c r="C178" s="432">
        <f t="shared" si="6"/>
        <v>136.66666666666666</v>
      </c>
      <c r="D178" s="432" t="e">
        <f>IF(ISNUMBER(_xlfn.XLOOKUP(A178,抽卷!$A:$A,抽卷!$J:$J,,1,2)),_xlfn.XLOOKUP(A178,抽卷!$A:$A,抽卷!$J:$J,,1,2),NA())</f>
        <v>#N/A</v>
      </c>
      <c r="E178" s="73">
        <f t="shared" si="7"/>
        <v>136.66666666666666</v>
      </c>
    </row>
    <row r="179" spans="1:5" ht="15" customHeight="1" x14ac:dyDescent="0.25">
      <c r="A179" s="98">
        <f t="shared" si="8"/>
        <v>44115</v>
      </c>
      <c r="B179" s="79">
        <f>IF(ISNUMBER(_xlfn.XLOOKUP(A179,鑽量!$A:$A,鑽量!$K:$K,,1,2)),_xlfn.XLOOKUP(A179,鑽量!$A:$A,鑽量!$K:$K,,1,2),NA())</f>
        <v>16425</v>
      </c>
      <c r="C179" s="432">
        <f t="shared" si="6"/>
        <v>136.875</v>
      </c>
      <c r="D179" s="432" t="e">
        <f>IF(ISNUMBER(_xlfn.XLOOKUP(A179,抽卷!$A:$A,抽卷!$J:$J,,1,2)),_xlfn.XLOOKUP(A179,抽卷!$A:$A,抽卷!$J:$J,,1,2),NA())</f>
        <v>#N/A</v>
      </c>
      <c r="E179" s="73">
        <f t="shared" si="7"/>
        <v>136.875</v>
      </c>
    </row>
    <row r="180" spans="1:5" ht="15" customHeight="1" x14ac:dyDescent="0.25">
      <c r="A180" s="98">
        <f t="shared" si="8"/>
        <v>44116</v>
      </c>
      <c r="B180" s="79">
        <f>IF(ISNUMBER(_xlfn.XLOOKUP(A180,鑽量!$A:$A,鑽量!$K:$K,,1,2)),_xlfn.XLOOKUP(A180,鑽量!$A:$A,鑽量!$K:$K,,1,2),NA())</f>
        <v>15745</v>
      </c>
      <c r="C180" s="432">
        <f t="shared" si="6"/>
        <v>131.20833333333334</v>
      </c>
      <c r="D180" s="432" t="e">
        <f>IF(ISNUMBER(_xlfn.XLOOKUP(A180,抽卷!$A:$A,抽卷!$J:$J,,1,2)),_xlfn.XLOOKUP(A180,抽卷!$A:$A,抽卷!$J:$J,,1,2),NA())</f>
        <v>#N/A</v>
      </c>
      <c r="E180" s="73">
        <f t="shared" si="7"/>
        <v>131.20833333333334</v>
      </c>
    </row>
    <row r="181" spans="1:5" ht="15" customHeight="1" x14ac:dyDescent="0.25">
      <c r="A181" s="98">
        <f t="shared" si="8"/>
        <v>44117</v>
      </c>
      <c r="B181" s="79">
        <f>IF(ISNUMBER(_xlfn.XLOOKUP(A181,鑽量!$A:$A,鑽量!$K:$K,,1,2)),_xlfn.XLOOKUP(A181,鑽量!$A:$A,鑽量!$K:$K,,1,2),NA())</f>
        <v>16415</v>
      </c>
      <c r="C181" s="432">
        <f t="shared" si="6"/>
        <v>136.79166666666666</v>
      </c>
      <c r="D181" s="432" t="e">
        <f>IF(ISNUMBER(_xlfn.XLOOKUP(A181,抽卷!$A:$A,抽卷!$J:$J,,1,2)),_xlfn.XLOOKUP(A181,抽卷!$A:$A,抽卷!$J:$J,,1,2),NA())</f>
        <v>#N/A</v>
      </c>
      <c r="E181" s="73">
        <f t="shared" si="7"/>
        <v>136.79166666666666</v>
      </c>
    </row>
    <row r="182" spans="1:5" ht="15" customHeight="1" x14ac:dyDescent="0.25">
      <c r="A182" s="98">
        <f t="shared" si="8"/>
        <v>44118</v>
      </c>
      <c r="B182" s="79">
        <f>IF(ISNUMBER(_xlfn.XLOOKUP(A182,鑽量!$A:$A,鑽量!$K:$K,,1,2)),_xlfn.XLOOKUP(A182,鑽量!$A:$A,鑽量!$K:$K,,1,2),NA())</f>
        <v>16830</v>
      </c>
      <c r="C182" s="432">
        <f t="shared" si="6"/>
        <v>140.25</v>
      </c>
      <c r="D182" s="432" t="e">
        <f>IF(ISNUMBER(_xlfn.XLOOKUP(A182,抽卷!$A:$A,抽卷!$J:$J,,1,2)),_xlfn.XLOOKUP(A182,抽卷!$A:$A,抽卷!$J:$J,,1,2),NA())</f>
        <v>#N/A</v>
      </c>
      <c r="E182" s="73">
        <f t="shared" si="7"/>
        <v>140.25</v>
      </c>
    </row>
    <row r="183" spans="1:5" ht="15" customHeight="1" x14ac:dyDescent="0.25">
      <c r="A183" s="98">
        <f t="shared" si="8"/>
        <v>44119</v>
      </c>
      <c r="B183" s="79">
        <f>IF(ISNUMBER(_xlfn.XLOOKUP(A183,鑽量!$A:$A,鑽量!$K:$K,,1,2)),_xlfn.XLOOKUP(A183,鑽量!$A:$A,鑽量!$K:$K,,1,2),NA())</f>
        <v>16830</v>
      </c>
      <c r="C183" s="432">
        <f t="shared" si="6"/>
        <v>140.25</v>
      </c>
      <c r="D183" s="432" t="e">
        <f>IF(ISNUMBER(_xlfn.XLOOKUP(A183,抽卷!$A:$A,抽卷!$J:$J,,1,2)),_xlfn.XLOOKUP(A183,抽卷!$A:$A,抽卷!$J:$J,,1,2),NA())</f>
        <v>#N/A</v>
      </c>
      <c r="E183" s="73">
        <f t="shared" si="7"/>
        <v>140.25</v>
      </c>
    </row>
    <row r="184" spans="1:5" ht="15" customHeight="1" x14ac:dyDescent="0.25">
      <c r="A184" s="98">
        <f t="shared" si="8"/>
        <v>44120</v>
      </c>
      <c r="B184" s="79">
        <f>IF(ISNUMBER(_xlfn.XLOOKUP(A184,鑽量!$A:$A,鑽量!$K:$K,,1,2)),_xlfn.XLOOKUP(A184,鑽量!$A:$A,鑽量!$K:$K,,1,2),NA())</f>
        <v>16300</v>
      </c>
      <c r="C184" s="432">
        <f t="shared" si="6"/>
        <v>135.83333333333334</v>
      </c>
      <c r="D184" s="432" t="e">
        <f>IF(ISNUMBER(_xlfn.XLOOKUP(A184,抽卷!$A:$A,抽卷!$J:$J,,1,2)),_xlfn.XLOOKUP(A184,抽卷!$A:$A,抽卷!$J:$J,,1,2),NA())</f>
        <v>#N/A</v>
      </c>
      <c r="E184" s="73">
        <f t="shared" si="7"/>
        <v>135.83333333333334</v>
      </c>
    </row>
    <row r="185" spans="1:5" ht="15" customHeight="1" x14ac:dyDescent="0.25">
      <c r="A185" s="98">
        <f t="shared" si="8"/>
        <v>44121</v>
      </c>
      <c r="B185" s="79">
        <f>IF(ISNUMBER(_xlfn.XLOOKUP(A185,鑽量!$A:$A,鑽量!$K:$K,,1,2)),_xlfn.XLOOKUP(A185,鑽量!$A:$A,鑽量!$K:$K,,1,2),NA())</f>
        <v>16790</v>
      </c>
      <c r="C185" s="432">
        <f t="shared" si="6"/>
        <v>139.91666666666666</v>
      </c>
      <c r="D185" s="432" t="e">
        <f>IF(ISNUMBER(_xlfn.XLOOKUP(A185,抽卷!$A:$A,抽卷!$J:$J,,1,2)),_xlfn.XLOOKUP(A185,抽卷!$A:$A,抽卷!$J:$J,,1,2),NA())</f>
        <v>#N/A</v>
      </c>
      <c r="E185" s="73">
        <f t="shared" si="7"/>
        <v>139.91666666666666</v>
      </c>
    </row>
    <row r="186" spans="1:5" ht="15" customHeight="1" x14ac:dyDescent="0.25">
      <c r="A186" s="98">
        <f t="shared" si="8"/>
        <v>44122</v>
      </c>
      <c r="B186" s="79">
        <f>IF(ISNUMBER(_xlfn.XLOOKUP(A186,鑽量!$A:$A,鑽量!$K:$K,,1,2)),_xlfn.XLOOKUP(A186,鑽量!$A:$A,鑽量!$K:$K,,1,2),NA())</f>
        <v>17210</v>
      </c>
      <c r="C186" s="432">
        <f t="shared" si="6"/>
        <v>143.41666666666666</v>
      </c>
      <c r="D186" s="432">
        <f>IF(ISNUMBER(_xlfn.XLOOKUP(A186,抽卷!$A:$A,抽卷!$J:$J,,1,2)),_xlfn.XLOOKUP(A186,抽卷!$A:$A,抽卷!$J:$J,,1,2),NA())</f>
        <v>133</v>
      </c>
      <c r="E186" s="73">
        <f t="shared" si="7"/>
        <v>276.41666666666663</v>
      </c>
    </row>
    <row r="187" spans="1:5" ht="15" customHeight="1" x14ac:dyDescent="0.25">
      <c r="A187" s="98">
        <f t="shared" si="8"/>
        <v>44123</v>
      </c>
      <c r="B187" s="79">
        <f>IF(ISNUMBER(_xlfn.XLOOKUP(A187,鑽量!$A:$A,鑽量!$K:$K,,1,2)),_xlfn.XLOOKUP(A187,鑽量!$A:$A,鑽量!$K:$K,,1,2),NA())</f>
        <v>17150</v>
      </c>
      <c r="C187" s="432">
        <f t="shared" si="6"/>
        <v>142.91666666666666</v>
      </c>
      <c r="D187" s="432">
        <f>IF(ISNUMBER(_xlfn.XLOOKUP(A187,抽卷!$A:$A,抽卷!$J:$J,,1,2)),_xlfn.XLOOKUP(A187,抽卷!$A:$A,抽卷!$J:$J,,1,2),NA())</f>
        <v>132</v>
      </c>
      <c r="E187" s="73">
        <f t="shared" si="7"/>
        <v>274.91666666666663</v>
      </c>
    </row>
    <row r="188" spans="1:5" ht="15" customHeight="1" x14ac:dyDescent="0.25">
      <c r="A188" s="98">
        <f t="shared" si="8"/>
        <v>44124</v>
      </c>
      <c r="B188" s="79">
        <f>IF(ISNUMBER(_xlfn.XLOOKUP(A188,鑽量!$A:$A,鑽量!$K:$K,,1,2)),_xlfn.XLOOKUP(A188,鑽量!$A:$A,鑽量!$K:$K,,1,2),NA())</f>
        <v>19615</v>
      </c>
      <c r="C188" s="432">
        <f t="shared" si="6"/>
        <v>163.45833333333334</v>
      </c>
      <c r="D188" s="432">
        <f>IF(ISNUMBER(_xlfn.XLOOKUP(A188,抽卷!$A:$A,抽卷!$J:$J,,1,2)),_xlfn.XLOOKUP(A188,抽卷!$A:$A,抽卷!$J:$J,,1,2),NA())</f>
        <v>141</v>
      </c>
      <c r="E188" s="73">
        <f t="shared" si="7"/>
        <v>304.45833333333337</v>
      </c>
    </row>
    <row r="189" spans="1:5" ht="15" customHeight="1" x14ac:dyDescent="0.25">
      <c r="A189" s="98">
        <f t="shared" si="8"/>
        <v>44125</v>
      </c>
      <c r="B189" s="79">
        <f>IF(ISNUMBER(_xlfn.XLOOKUP(A189,鑽量!$A:$A,鑽量!$K:$K,,1,2)),_xlfn.XLOOKUP(A189,鑽量!$A:$A,鑽量!$K:$K,,1,2),NA())</f>
        <v>18155</v>
      </c>
      <c r="C189" s="432">
        <f t="shared" si="6"/>
        <v>151.29166666666666</v>
      </c>
      <c r="D189" s="432">
        <f>IF(ISNUMBER(_xlfn.XLOOKUP(A189,抽卷!$A:$A,抽卷!$J:$J,,1,2)),_xlfn.XLOOKUP(A189,抽卷!$A:$A,抽卷!$J:$J,,1,2),NA())</f>
        <v>118</v>
      </c>
      <c r="E189" s="73">
        <f t="shared" si="7"/>
        <v>269.29166666666663</v>
      </c>
    </row>
    <row r="190" spans="1:5" ht="15" customHeight="1" x14ac:dyDescent="0.25">
      <c r="A190" s="98">
        <f t="shared" si="8"/>
        <v>44126</v>
      </c>
      <c r="B190" s="79">
        <f>IF(ISNUMBER(_xlfn.XLOOKUP(A190,鑽量!$A:$A,鑽量!$K:$K,,1,2)),_xlfn.XLOOKUP(A190,鑽量!$A:$A,鑽量!$K:$K,,1,2),NA())</f>
        <v>18705</v>
      </c>
      <c r="C190" s="432">
        <f t="shared" si="6"/>
        <v>155.875</v>
      </c>
      <c r="D190" s="432">
        <f>IF(ISNUMBER(_xlfn.XLOOKUP(A190,抽卷!$A:$A,抽卷!$J:$J,,1,2)),_xlfn.XLOOKUP(A190,抽卷!$A:$A,抽卷!$J:$J,,1,2),NA())</f>
        <v>128</v>
      </c>
      <c r="E190" s="73">
        <f t="shared" si="7"/>
        <v>283.875</v>
      </c>
    </row>
    <row r="191" spans="1:5" ht="15" customHeight="1" x14ac:dyDescent="0.25">
      <c r="A191" s="98">
        <f t="shared" si="8"/>
        <v>44127</v>
      </c>
      <c r="B191" s="79">
        <f>IF(ISNUMBER(_xlfn.XLOOKUP(A191,鑽量!$A:$A,鑽量!$K:$K,,1,2)),_xlfn.XLOOKUP(A191,鑽量!$A:$A,鑽量!$K:$K,,1,2),NA())</f>
        <v>18480</v>
      </c>
      <c r="C191" s="432">
        <f t="shared" si="6"/>
        <v>154</v>
      </c>
      <c r="D191" s="432">
        <f>IF(ISNUMBER(_xlfn.XLOOKUP(A191,抽卷!$A:$A,抽卷!$J:$J,,1,2)),_xlfn.XLOOKUP(A191,抽卷!$A:$A,抽卷!$J:$J,,1,2),NA())</f>
        <v>122</v>
      </c>
      <c r="E191" s="73">
        <f t="shared" si="7"/>
        <v>276</v>
      </c>
    </row>
    <row r="192" spans="1:5" ht="15" customHeight="1" x14ac:dyDescent="0.25">
      <c r="A192" s="98">
        <f t="shared" si="8"/>
        <v>44128</v>
      </c>
      <c r="B192" s="79">
        <f>IF(ISNUMBER(_xlfn.XLOOKUP(A192,鑽量!$A:$A,鑽量!$K:$K,,1,2)),_xlfn.XLOOKUP(A192,鑽量!$A:$A,鑽量!$K:$K,,1,2),NA())</f>
        <v>18505</v>
      </c>
      <c r="C192" s="432">
        <f t="shared" si="6"/>
        <v>154.20833333333334</v>
      </c>
      <c r="D192" s="432">
        <f>IF(ISNUMBER(_xlfn.XLOOKUP(A192,抽卷!$A:$A,抽卷!$J:$J,,1,2)),_xlfn.XLOOKUP(A192,抽卷!$A:$A,抽卷!$J:$J,,1,2),NA())</f>
        <v>120</v>
      </c>
      <c r="E192" s="73">
        <f t="shared" si="7"/>
        <v>274.20833333333337</v>
      </c>
    </row>
    <row r="193" spans="1:5" ht="15" customHeight="1" x14ac:dyDescent="0.25">
      <c r="A193" s="98">
        <f t="shared" si="8"/>
        <v>44129</v>
      </c>
      <c r="B193" s="79">
        <f>IF(ISNUMBER(_xlfn.XLOOKUP(A193,鑽量!$A:$A,鑽量!$K:$K,,1,2)),_xlfn.XLOOKUP(A193,鑽量!$A:$A,鑽量!$K:$K,,1,2),NA())</f>
        <v>17155</v>
      </c>
      <c r="C193" s="432">
        <f t="shared" si="6"/>
        <v>142.95833333333334</v>
      </c>
      <c r="D193" s="432">
        <f>IF(ISNUMBER(_xlfn.XLOOKUP(A193,抽卷!$A:$A,抽卷!$J:$J,,1,2)),_xlfn.XLOOKUP(A193,抽卷!$A:$A,抽卷!$J:$J,,1,2),NA())</f>
        <v>103</v>
      </c>
      <c r="E193" s="73">
        <f t="shared" si="7"/>
        <v>245.95833333333334</v>
      </c>
    </row>
    <row r="194" spans="1:5" ht="15" customHeight="1" x14ac:dyDescent="0.25">
      <c r="A194" s="98">
        <f t="shared" si="8"/>
        <v>44130</v>
      </c>
      <c r="B194" s="79">
        <f>IF(ISNUMBER(_xlfn.XLOOKUP(A194,鑽量!$A:$A,鑽量!$K:$K,,1,2)),_xlfn.XLOOKUP(A194,鑽量!$A:$A,鑽量!$K:$K,,1,2),NA())</f>
        <v>17155</v>
      </c>
      <c r="C194" s="432">
        <f t="shared" ref="C194:C257" si="9">B194/120</f>
        <v>142.95833333333334</v>
      </c>
      <c r="D194" s="432">
        <f>IF(ISNUMBER(_xlfn.XLOOKUP(A194,抽卷!$A:$A,抽卷!$J:$J,,1,2)),_xlfn.XLOOKUP(A194,抽卷!$A:$A,抽卷!$J:$J,,1,2),NA())</f>
        <v>103</v>
      </c>
      <c r="E194" s="73">
        <f t="shared" ref="E194:E257" si="10">IF(ISNA(D194),C194,D194+C194)</f>
        <v>245.95833333333334</v>
      </c>
    </row>
    <row r="195" spans="1:5" ht="15" customHeight="1" x14ac:dyDescent="0.25">
      <c r="A195" s="98">
        <f t="shared" si="8"/>
        <v>44131</v>
      </c>
      <c r="B195" s="79">
        <f>IF(ISNUMBER(_xlfn.XLOOKUP(A195,鑽量!$A:$A,鑽量!$K:$K,,1,2)),_xlfn.XLOOKUP(A195,鑽量!$A:$A,鑽量!$K:$K,,1,2),NA())</f>
        <v>17430</v>
      </c>
      <c r="C195" s="432">
        <f t="shared" si="9"/>
        <v>145.25</v>
      </c>
      <c r="D195" s="432">
        <f>IF(ISNUMBER(_xlfn.XLOOKUP(A195,抽卷!$A:$A,抽卷!$J:$J,,1,2)),_xlfn.XLOOKUP(A195,抽卷!$A:$A,抽卷!$J:$J,,1,2),NA())</f>
        <v>109</v>
      </c>
      <c r="E195" s="73">
        <f t="shared" si="10"/>
        <v>254.25</v>
      </c>
    </row>
    <row r="196" spans="1:5" ht="15" customHeight="1" x14ac:dyDescent="0.25">
      <c r="A196" s="98">
        <f t="shared" si="8"/>
        <v>44132</v>
      </c>
      <c r="B196" s="79">
        <f>IF(ISNUMBER(_xlfn.XLOOKUP(A196,鑽量!$A:$A,鑽量!$K:$K,,1,2)),_xlfn.XLOOKUP(A196,鑽量!$A:$A,鑽量!$K:$K,,1,2),NA())</f>
        <v>17480</v>
      </c>
      <c r="C196" s="432">
        <f t="shared" si="9"/>
        <v>145.66666666666666</v>
      </c>
      <c r="D196" s="432">
        <f>IF(ISNUMBER(_xlfn.XLOOKUP(A196,抽卷!$A:$A,抽卷!$J:$J,,1,2)),_xlfn.XLOOKUP(A196,抽卷!$A:$A,抽卷!$J:$J,,1,2),NA())</f>
        <v>112</v>
      </c>
      <c r="E196" s="73">
        <f t="shared" si="10"/>
        <v>257.66666666666663</v>
      </c>
    </row>
    <row r="197" spans="1:5" ht="15" customHeight="1" x14ac:dyDescent="0.25">
      <c r="A197" s="98">
        <f t="shared" si="8"/>
        <v>44133</v>
      </c>
      <c r="B197" s="79">
        <f>IF(ISNUMBER(_xlfn.XLOOKUP(A197,鑽量!$A:$A,鑽量!$K:$K,,1,2)),_xlfn.XLOOKUP(A197,鑽量!$A:$A,鑽量!$K:$K,,1,2),NA())</f>
        <v>17355</v>
      </c>
      <c r="C197" s="432">
        <f t="shared" si="9"/>
        <v>144.625</v>
      </c>
      <c r="D197" s="432">
        <f>IF(ISNUMBER(_xlfn.XLOOKUP(A197,抽卷!$A:$A,抽卷!$J:$J,,1,2)),_xlfn.XLOOKUP(A197,抽卷!$A:$A,抽卷!$J:$J,,1,2),NA())</f>
        <v>122</v>
      </c>
      <c r="E197" s="73">
        <f t="shared" si="10"/>
        <v>266.625</v>
      </c>
    </row>
    <row r="198" spans="1:5" ht="15" customHeight="1" x14ac:dyDescent="0.25">
      <c r="A198" s="98">
        <f t="shared" ref="A198:A261" si="11">A197+1</f>
        <v>44134</v>
      </c>
      <c r="B198" s="79">
        <f>IF(ISNUMBER(_xlfn.XLOOKUP(A198,鑽量!$A:$A,鑽量!$K:$K,,1,2)),_xlfn.XLOOKUP(A198,鑽量!$A:$A,鑽量!$K:$K,,1,2),NA())</f>
        <v>17355</v>
      </c>
      <c r="C198" s="432">
        <f t="shared" si="9"/>
        <v>144.625</v>
      </c>
      <c r="D198" s="432">
        <f>IF(ISNUMBER(_xlfn.XLOOKUP(A198,抽卷!$A:$A,抽卷!$J:$J,,1,2)),_xlfn.XLOOKUP(A198,抽卷!$A:$A,抽卷!$J:$J,,1,2),NA())</f>
        <v>122</v>
      </c>
      <c r="E198" s="73">
        <f t="shared" si="10"/>
        <v>266.625</v>
      </c>
    </row>
    <row r="199" spans="1:5" ht="15" customHeight="1" x14ac:dyDescent="0.25">
      <c r="A199" s="98">
        <f t="shared" si="11"/>
        <v>44135</v>
      </c>
      <c r="B199" s="79">
        <f>IF(ISNUMBER(_xlfn.XLOOKUP(A199,鑽量!$A:$A,鑽量!$K:$K,,1,2)),_xlfn.XLOOKUP(A199,鑽量!$A:$A,鑽量!$K:$K,,1,2),NA())</f>
        <v>15845</v>
      </c>
      <c r="C199" s="432">
        <f t="shared" si="9"/>
        <v>132.04166666666666</v>
      </c>
      <c r="D199" s="432">
        <f>IF(ISNUMBER(_xlfn.XLOOKUP(A199,抽卷!$A:$A,抽卷!$J:$J,,1,2)),_xlfn.XLOOKUP(A199,抽卷!$A:$A,抽卷!$J:$J,,1,2),NA())</f>
        <v>103</v>
      </c>
      <c r="E199" s="73">
        <f t="shared" si="10"/>
        <v>235.04166666666666</v>
      </c>
    </row>
    <row r="200" spans="1:5" ht="15" customHeight="1" x14ac:dyDescent="0.25">
      <c r="A200" s="98">
        <f t="shared" si="11"/>
        <v>44136</v>
      </c>
      <c r="B200" s="79">
        <f>IF(ISNUMBER(_xlfn.XLOOKUP(A200,鑽量!$A:$A,鑽量!$K:$K,,1,2)),_xlfn.XLOOKUP(A200,鑽量!$A:$A,鑽量!$K:$K,,1,2),NA())</f>
        <v>13355</v>
      </c>
      <c r="C200" s="432">
        <f t="shared" si="9"/>
        <v>111.29166666666667</v>
      </c>
      <c r="D200" s="432">
        <f>IF(ISNUMBER(_xlfn.XLOOKUP(A200,抽卷!$A:$A,抽卷!$J:$J,,1,2)),_xlfn.XLOOKUP(A200,抽卷!$A:$A,抽卷!$J:$J,,1,2),NA())</f>
        <v>83</v>
      </c>
      <c r="E200" s="73">
        <f t="shared" si="10"/>
        <v>194.29166666666669</v>
      </c>
    </row>
    <row r="201" spans="1:5" ht="15" customHeight="1" x14ac:dyDescent="0.25">
      <c r="A201" s="98">
        <f t="shared" si="11"/>
        <v>44137</v>
      </c>
      <c r="B201" s="79">
        <f>IF(ISNUMBER(_xlfn.XLOOKUP(A201,鑽量!$A:$A,鑽量!$K:$K,,1,2)),_xlfn.XLOOKUP(A201,鑽量!$A:$A,鑽量!$K:$K,,1,2),NA())</f>
        <v>13745</v>
      </c>
      <c r="C201" s="432">
        <f t="shared" si="9"/>
        <v>114.54166666666667</v>
      </c>
      <c r="D201" s="432">
        <f>IF(ISNUMBER(_xlfn.XLOOKUP(A201,抽卷!$A:$A,抽卷!$J:$J,,1,2)),_xlfn.XLOOKUP(A201,抽卷!$A:$A,抽卷!$J:$J,,1,2),NA())</f>
        <v>78</v>
      </c>
      <c r="E201" s="73">
        <f t="shared" si="10"/>
        <v>192.54166666666669</v>
      </c>
    </row>
    <row r="202" spans="1:5" ht="15" customHeight="1" x14ac:dyDescent="0.25">
      <c r="A202" s="98">
        <f t="shared" si="11"/>
        <v>44138</v>
      </c>
      <c r="B202" s="79">
        <f>IF(ISNUMBER(_xlfn.XLOOKUP(A202,鑽量!$A:$A,鑽量!$K:$K,,1,2)),_xlfn.XLOOKUP(A202,鑽量!$A:$A,鑽量!$K:$K,,1,2),NA())</f>
        <v>13795</v>
      </c>
      <c r="C202" s="432">
        <f t="shared" si="9"/>
        <v>114.95833333333333</v>
      </c>
      <c r="D202" s="432">
        <f>IF(ISNUMBER(_xlfn.XLOOKUP(A202,抽卷!$A:$A,抽卷!$J:$J,,1,2)),_xlfn.XLOOKUP(A202,抽卷!$A:$A,抽卷!$J:$J,,1,2),NA())</f>
        <v>79</v>
      </c>
      <c r="E202" s="73">
        <f t="shared" si="10"/>
        <v>193.95833333333331</v>
      </c>
    </row>
    <row r="203" spans="1:5" ht="15" customHeight="1" x14ac:dyDescent="0.25">
      <c r="A203" s="98">
        <f t="shared" si="11"/>
        <v>44139</v>
      </c>
      <c r="B203" s="79">
        <f>IF(ISNUMBER(_xlfn.XLOOKUP(A203,鑽量!$A:$A,鑽量!$K:$K,,1,2)),_xlfn.XLOOKUP(A203,鑽量!$A:$A,鑽量!$K:$K,,1,2),NA())</f>
        <v>13695</v>
      </c>
      <c r="C203" s="432">
        <f t="shared" si="9"/>
        <v>114.125</v>
      </c>
      <c r="D203" s="432">
        <f>IF(ISNUMBER(_xlfn.XLOOKUP(A203,抽卷!$A:$A,抽卷!$J:$J,,1,2)),_xlfn.XLOOKUP(A203,抽卷!$A:$A,抽卷!$J:$J,,1,2),NA())</f>
        <v>76</v>
      </c>
      <c r="E203" s="73">
        <f t="shared" si="10"/>
        <v>190.125</v>
      </c>
    </row>
    <row r="204" spans="1:5" ht="15" customHeight="1" x14ac:dyDescent="0.25">
      <c r="A204" s="98">
        <f t="shared" si="11"/>
        <v>44140</v>
      </c>
      <c r="B204" s="79">
        <f>IF(ISNUMBER(_xlfn.XLOOKUP(A204,鑽量!$A:$A,鑽量!$K:$K,,1,2)),_xlfn.XLOOKUP(A204,鑽量!$A:$A,鑽量!$K:$K,,1,2),NA())</f>
        <v>10335</v>
      </c>
      <c r="C204" s="432">
        <f t="shared" si="9"/>
        <v>86.125</v>
      </c>
      <c r="D204" s="432">
        <f>IF(ISNUMBER(_xlfn.XLOOKUP(A204,抽卷!$A:$A,抽卷!$J:$J,,1,2)),_xlfn.XLOOKUP(A204,抽卷!$A:$A,抽卷!$J:$J,,1,2),NA())</f>
        <v>75</v>
      </c>
      <c r="E204" s="73">
        <f t="shared" si="10"/>
        <v>161.125</v>
      </c>
    </row>
    <row r="205" spans="1:5" ht="15" customHeight="1" x14ac:dyDescent="0.25">
      <c r="A205" s="98">
        <f t="shared" si="11"/>
        <v>44141</v>
      </c>
      <c r="B205" s="79">
        <f>IF(ISNUMBER(_xlfn.XLOOKUP(A205,鑽量!$A:$A,鑽量!$K:$K,,1,2)),_xlfn.XLOOKUP(A205,鑽量!$A:$A,鑽量!$K:$K,,1,2),NA())</f>
        <v>10560</v>
      </c>
      <c r="C205" s="432">
        <f t="shared" si="9"/>
        <v>88</v>
      </c>
      <c r="D205" s="432">
        <f>IF(ISNUMBER(_xlfn.XLOOKUP(A205,抽卷!$A:$A,抽卷!$J:$J,,1,2)),_xlfn.XLOOKUP(A205,抽卷!$A:$A,抽卷!$J:$J,,1,2),NA())</f>
        <v>74</v>
      </c>
      <c r="E205" s="73">
        <f t="shared" si="10"/>
        <v>162</v>
      </c>
    </row>
    <row r="206" spans="1:5" ht="15" customHeight="1" x14ac:dyDescent="0.25">
      <c r="A206" s="98">
        <f t="shared" si="11"/>
        <v>44142</v>
      </c>
      <c r="B206" s="79">
        <f>IF(ISNUMBER(_xlfn.XLOOKUP(A206,鑽量!$A:$A,鑽量!$K:$K,,1,2)),_xlfn.XLOOKUP(A206,鑽量!$A:$A,鑽量!$K:$K,,1,2),NA())</f>
        <v>10560</v>
      </c>
      <c r="C206" s="432">
        <f t="shared" si="9"/>
        <v>88</v>
      </c>
      <c r="D206" s="432">
        <f>IF(ISNUMBER(_xlfn.XLOOKUP(A206,抽卷!$A:$A,抽卷!$J:$J,,1,2)),_xlfn.XLOOKUP(A206,抽卷!$A:$A,抽卷!$J:$J,,1,2),NA())</f>
        <v>74</v>
      </c>
      <c r="E206" s="73">
        <f t="shared" si="10"/>
        <v>162</v>
      </c>
    </row>
    <row r="207" spans="1:5" ht="15" customHeight="1" x14ac:dyDescent="0.25">
      <c r="A207" s="98">
        <f t="shared" si="11"/>
        <v>44143</v>
      </c>
      <c r="B207" s="79">
        <f>IF(ISNUMBER(_xlfn.XLOOKUP(A207,鑽量!$A:$A,鑽量!$K:$K,,1,2)),_xlfn.XLOOKUP(A207,鑽量!$A:$A,鑽量!$K:$K,,1,2),NA())</f>
        <v>10510</v>
      </c>
      <c r="C207" s="432">
        <f t="shared" si="9"/>
        <v>87.583333333333329</v>
      </c>
      <c r="D207" s="432">
        <f>IF(ISNUMBER(_xlfn.XLOOKUP(A207,抽卷!$A:$A,抽卷!$J:$J,,1,2)),_xlfn.XLOOKUP(A207,抽卷!$A:$A,抽卷!$J:$J,,1,2),NA())</f>
        <v>73</v>
      </c>
      <c r="E207" s="73">
        <f t="shared" si="10"/>
        <v>160.58333333333331</v>
      </c>
    </row>
    <row r="208" spans="1:5" ht="15" customHeight="1" x14ac:dyDescent="0.25">
      <c r="A208" s="98">
        <f t="shared" si="11"/>
        <v>44144</v>
      </c>
      <c r="B208" s="79">
        <f>IF(ISNUMBER(_xlfn.XLOOKUP(A208,鑽量!$A:$A,鑽量!$K:$K,,1,2)),_xlfn.XLOOKUP(A208,鑽量!$A:$A,鑽量!$K:$K,,1,2),NA())</f>
        <v>10450</v>
      </c>
      <c r="C208" s="432">
        <f t="shared" si="9"/>
        <v>87.083333333333329</v>
      </c>
      <c r="D208" s="432">
        <f>IF(ISNUMBER(_xlfn.XLOOKUP(A208,抽卷!$A:$A,抽卷!$J:$J,,1,2)),_xlfn.XLOOKUP(A208,抽卷!$A:$A,抽卷!$J:$J,,1,2),NA())</f>
        <v>72</v>
      </c>
      <c r="E208" s="73">
        <f t="shared" si="10"/>
        <v>159.08333333333331</v>
      </c>
    </row>
    <row r="209" spans="1:5" ht="15" customHeight="1" x14ac:dyDescent="0.25">
      <c r="A209" s="98">
        <f t="shared" si="11"/>
        <v>44145</v>
      </c>
      <c r="B209" s="79">
        <f>IF(ISNUMBER(_xlfn.XLOOKUP(A209,鑽量!$A:$A,鑽量!$K:$K,,1,2)),_xlfn.XLOOKUP(A209,鑽量!$A:$A,鑽量!$K:$K,,1,2),NA())</f>
        <v>10790</v>
      </c>
      <c r="C209" s="432">
        <f t="shared" si="9"/>
        <v>89.916666666666671</v>
      </c>
      <c r="D209" s="432">
        <f>IF(ISNUMBER(_xlfn.XLOOKUP(A209,抽卷!$A:$A,抽卷!$J:$J,,1,2)),_xlfn.XLOOKUP(A209,抽卷!$A:$A,抽卷!$J:$J,,1,2),NA())</f>
        <v>73</v>
      </c>
      <c r="E209" s="73">
        <f t="shared" si="10"/>
        <v>162.91666666666669</v>
      </c>
    </row>
    <row r="210" spans="1:5" ht="15" customHeight="1" x14ac:dyDescent="0.25">
      <c r="A210" s="98">
        <f t="shared" si="11"/>
        <v>44146</v>
      </c>
      <c r="B210" s="79">
        <f>IF(ISNUMBER(_xlfn.XLOOKUP(A210,鑽量!$A:$A,鑽量!$K:$K,,1,2)),_xlfn.XLOOKUP(A210,鑽量!$A:$A,鑽量!$K:$K,,1,2),NA())</f>
        <v>10195</v>
      </c>
      <c r="C210" s="432">
        <f t="shared" si="9"/>
        <v>84.958333333333329</v>
      </c>
      <c r="D210" s="432">
        <f>IF(ISNUMBER(_xlfn.XLOOKUP(A210,抽卷!$A:$A,抽卷!$J:$J,,1,2)),_xlfn.XLOOKUP(A210,抽卷!$A:$A,抽卷!$J:$J,,1,2),NA())</f>
        <v>72</v>
      </c>
      <c r="E210" s="73">
        <f t="shared" si="10"/>
        <v>156.95833333333331</v>
      </c>
    </row>
    <row r="211" spans="1:5" ht="15" customHeight="1" x14ac:dyDescent="0.25">
      <c r="A211" s="98">
        <f t="shared" si="11"/>
        <v>44147</v>
      </c>
      <c r="B211" s="79">
        <f>IF(ISNUMBER(_xlfn.XLOOKUP(A211,鑽量!$A:$A,鑽量!$K:$K,,1,2)),_xlfn.XLOOKUP(A211,鑽量!$A:$A,鑽量!$K:$K,,1,2),NA())</f>
        <v>10170</v>
      </c>
      <c r="C211" s="432">
        <f t="shared" si="9"/>
        <v>84.75</v>
      </c>
      <c r="D211" s="432">
        <f>IF(ISNUMBER(_xlfn.XLOOKUP(A211,抽卷!$A:$A,抽卷!$J:$J,,1,2)),_xlfn.XLOOKUP(A211,抽卷!$A:$A,抽卷!$J:$J,,1,2),NA())</f>
        <v>71</v>
      </c>
      <c r="E211" s="73">
        <f t="shared" si="10"/>
        <v>155.75</v>
      </c>
    </row>
    <row r="212" spans="1:5" ht="15" customHeight="1" x14ac:dyDescent="0.25">
      <c r="A212" s="98">
        <f t="shared" si="11"/>
        <v>44148</v>
      </c>
      <c r="B212" s="79">
        <f>IF(ISNUMBER(_xlfn.XLOOKUP(A212,鑽量!$A:$A,鑽量!$K:$K,,1,2)),_xlfn.XLOOKUP(A212,鑽量!$A:$A,鑽量!$K:$K,,1,2),NA())</f>
        <v>9345</v>
      </c>
      <c r="C212" s="432">
        <f t="shared" si="9"/>
        <v>77.875</v>
      </c>
      <c r="D212" s="432">
        <f>IF(ISNUMBER(_xlfn.XLOOKUP(A212,抽卷!$A:$A,抽卷!$J:$J,,1,2)),_xlfn.XLOOKUP(A212,抽卷!$A:$A,抽卷!$J:$J,,1,2),NA())</f>
        <v>71</v>
      </c>
      <c r="E212" s="73">
        <f t="shared" si="10"/>
        <v>148.875</v>
      </c>
    </row>
    <row r="213" spans="1:5" ht="15" customHeight="1" x14ac:dyDescent="0.25">
      <c r="A213" s="98">
        <f t="shared" si="11"/>
        <v>44149</v>
      </c>
      <c r="B213" s="79">
        <f>IF(ISNUMBER(_xlfn.XLOOKUP(A213,鑽量!$A:$A,鑽量!$K:$K,,1,2)),_xlfn.XLOOKUP(A213,鑽量!$A:$A,鑽量!$K:$K,,1,2),NA())</f>
        <v>9345</v>
      </c>
      <c r="C213" s="432">
        <f t="shared" si="9"/>
        <v>77.875</v>
      </c>
      <c r="D213" s="432">
        <f>IF(ISNUMBER(_xlfn.XLOOKUP(A213,抽卷!$A:$A,抽卷!$J:$J,,1,2)),_xlfn.XLOOKUP(A213,抽卷!$A:$A,抽卷!$J:$J,,1,2),NA())</f>
        <v>71</v>
      </c>
      <c r="E213" s="73">
        <f t="shared" si="10"/>
        <v>148.875</v>
      </c>
    </row>
    <row r="214" spans="1:5" ht="15" customHeight="1" x14ac:dyDescent="0.25">
      <c r="A214" s="98">
        <f t="shared" si="11"/>
        <v>44150</v>
      </c>
      <c r="B214" s="79">
        <f>IF(ISNUMBER(_xlfn.XLOOKUP(A214,鑽量!$A:$A,鑽量!$K:$K,,1,2)),_xlfn.XLOOKUP(A214,鑽量!$A:$A,鑽量!$K:$K,,1,2),NA())</f>
        <v>10105</v>
      </c>
      <c r="C214" s="432">
        <f t="shared" si="9"/>
        <v>84.208333333333329</v>
      </c>
      <c r="D214" s="432">
        <f>IF(ISNUMBER(_xlfn.XLOOKUP(A214,抽卷!$A:$A,抽卷!$J:$J,,1,2)),_xlfn.XLOOKUP(A214,抽卷!$A:$A,抽卷!$J:$J,,1,2),NA())</f>
        <v>73</v>
      </c>
      <c r="E214" s="73">
        <f t="shared" si="10"/>
        <v>157.20833333333331</v>
      </c>
    </row>
    <row r="215" spans="1:5" ht="15" customHeight="1" x14ac:dyDescent="0.25">
      <c r="A215" s="98">
        <f t="shared" si="11"/>
        <v>44151</v>
      </c>
      <c r="B215" s="79">
        <f>IF(ISNUMBER(_xlfn.XLOOKUP(A215,鑽量!$A:$A,鑽量!$K:$K,,1,2)),_xlfn.XLOOKUP(A215,鑽量!$A:$A,鑽量!$K:$K,,1,2),NA())</f>
        <v>10720</v>
      </c>
      <c r="C215" s="432">
        <f t="shared" si="9"/>
        <v>89.333333333333329</v>
      </c>
      <c r="D215" s="432">
        <f>IF(ISNUMBER(_xlfn.XLOOKUP(A215,抽卷!$A:$A,抽卷!$J:$J,,1,2)),_xlfn.XLOOKUP(A215,抽卷!$A:$A,抽卷!$J:$J,,1,2),NA())</f>
        <v>82</v>
      </c>
      <c r="E215" s="73">
        <f t="shared" si="10"/>
        <v>171.33333333333331</v>
      </c>
    </row>
    <row r="216" spans="1:5" ht="15" customHeight="1" x14ac:dyDescent="0.25">
      <c r="A216" s="98">
        <f t="shared" si="11"/>
        <v>44152</v>
      </c>
      <c r="B216" s="79">
        <f>IF(ISNUMBER(_xlfn.XLOOKUP(A216,鑽量!$A:$A,鑽量!$K:$K,,1,2)),_xlfn.XLOOKUP(A216,鑽量!$A:$A,鑽量!$K:$K,,1,2),NA())</f>
        <v>9850</v>
      </c>
      <c r="C216" s="432">
        <f t="shared" si="9"/>
        <v>82.083333333333329</v>
      </c>
      <c r="D216" s="432">
        <f>IF(ISNUMBER(_xlfn.XLOOKUP(A216,抽卷!$A:$A,抽卷!$J:$J,,1,2)),_xlfn.XLOOKUP(A216,抽卷!$A:$A,抽卷!$J:$J,,1,2),NA())</f>
        <v>87</v>
      </c>
      <c r="E216" s="73">
        <f t="shared" si="10"/>
        <v>169.08333333333331</v>
      </c>
    </row>
    <row r="217" spans="1:5" ht="15" customHeight="1" x14ac:dyDescent="0.25">
      <c r="A217" s="98">
        <f t="shared" si="11"/>
        <v>44153</v>
      </c>
      <c r="B217" s="79">
        <f>IF(ISNUMBER(_xlfn.XLOOKUP(A217,鑽量!$A:$A,鑽量!$K:$K,,1,2)),_xlfn.XLOOKUP(A217,鑽量!$A:$A,鑽量!$K:$K,,1,2),NA())</f>
        <v>7700</v>
      </c>
      <c r="C217" s="432">
        <f t="shared" si="9"/>
        <v>64.166666666666671</v>
      </c>
      <c r="D217" s="432">
        <f>IF(ISNUMBER(_xlfn.XLOOKUP(A217,抽卷!$A:$A,抽卷!$J:$J,,1,2)),_xlfn.XLOOKUP(A217,抽卷!$A:$A,抽卷!$J:$J,,1,2),NA())</f>
        <v>80</v>
      </c>
      <c r="E217" s="73">
        <f t="shared" si="10"/>
        <v>144.16666666666669</v>
      </c>
    </row>
    <row r="218" spans="1:5" ht="15" customHeight="1" x14ac:dyDescent="0.25">
      <c r="A218" s="98">
        <f t="shared" si="11"/>
        <v>44154</v>
      </c>
      <c r="B218" s="79">
        <f>IF(ISNUMBER(_xlfn.XLOOKUP(A218,鑽量!$A:$A,鑽量!$K:$K,,1,2)),_xlfn.XLOOKUP(A218,鑽量!$A:$A,鑽量!$K:$K,,1,2),NA())</f>
        <v>7775</v>
      </c>
      <c r="C218" s="432">
        <f t="shared" si="9"/>
        <v>64.791666666666671</v>
      </c>
      <c r="D218" s="432">
        <f>IF(ISNUMBER(_xlfn.XLOOKUP(A218,抽卷!$A:$A,抽卷!$J:$J,,1,2)),_xlfn.XLOOKUP(A218,抽卷!$A:$A,抽卷!$J:$J,,1,2),NA())</f>
        <v>80</v>
      </c>
      <c r="E218" s="73">
        <f t="shared" si="10"/>
        <v>144.79166666666669</v>
      </c>
    </row>
    <row r="219" spans="1:5" ht="15" customHeight="1" x14ac:dyDescent="0.25">
      <c r="A219" s="98">
        <f t="shared" si="11"/>
        <v>44155</v>
      </c>
      <c r="B219" s="79">
        <f>IF(ISNUMBER(_xlfn.XLOOKUP(A219,鑽量!$A:$A,鑽量!$K:$K,,1,2)),_xlfn.XLOOKUP(A219,鑽量!$A:$A,鑽量!$K:$K,,1,2),NA())</f>
        <v>7900</v>
      </c>
      <c r="C219" s="432">
        <f t="shared" si="9"/>
        <v>65.833333333333329</v>
      </c>
      <c r="D219" s="432">
        <f>IF(ISNUMBER(_xlfn.XLOOKUP(A219,抽卷!$A:$A,抽卷!$J:$J,,1,2)),_xlfn.XLOOKUP(A219,抽卷!$A:$A,抽卷!$J:$J,,1,2),NA())</f>
        <v>80</v>
      </c>
      <c r="E219" s="73">
        <f t="shared" si="10"/>
        <v>145.83333333333331</v>
      </c>
    </row>
    <row r="220" spans="1:5" ht="15" customHeight="1" x14ac:dyDescent="0.25">
      <c r="A220" s="98">
        <f t="shared" si="11"/>
        <v>44156</v>
      </c>
      <c r="B220" s="79">
        <f>IF(ISNUMBER(_xlfn.XLOOKUP(A220,鑽量!$A:$A,鑽量!$K:$K,,1,2)),_xlfn.XLOOKUP(A220,鑽量!$A:$A,鑽量!$K:$K,,1,2),NA())</f>
        <v>7600</v>
      </c>
      <c r="C220" s="432">
        <f t="shared" si="9"/>
        <v>63.333333333333336</v>
      </c>
      <c r="D220" s="432">
        <f>IF(ISNUMBER(_xlfn.XLOOKUP(A220,抽卷!$A:$A,抽卷!$J:$J,,1,2)),_xlfn.XLOOKUP(A220,抽卷!$A:$A,抽卷!$J:$J,,1,2),NA())</f>
        <v>70</v>
      </c>
      <c r="E220" s="73">
        <f t="shared" si="10"/>
        <v>133.33333333333334</v>
      </c>
    </row>
    <row r="221" spans="1:5" ht="15" customHeight="1" x14ac:dyDescent="0.25">
      <c r="A221" s="98">
        <f t="shared" si="11"/>
        <v>44157</v>
      </c>
      <c r="B221" s="79">
        <f>IF(ISNUMBER(_xlfn.XLOOKUP(A221,鑽量!$A:$A,鑽量!$K:$K,,1,2)),_xlfn.XLOOKUP(A221,鑽量!$A:$A,鑽量!$K:$K,,1,2),NA())</f>
        <v>7325</v>
      </c>
      <c r="C221" s="432">
        <f t="shared" si="9"/>
        <v>61.041666666666664</v>
      </c>
      <c r="D221" s="432">
        <f>IF(ISNUMBER(_xlfn.XLOOKUP(A221,抽卷!$A:$A,抽卷!$J:$J,,1,2)),_xlfn.XLOOKUP(A221,抽卷!$A:$A,抽卷!$J:$J,,1,2),NA())</f>
        <v>70</v>
      </c>
      <c r="E221" s="73">
        <f t="shared" si="10"/>
        <v>131.04166666666666</v>
      </c>
    </row>
    <row r="222" spans="1:5" ht="15" customHeight="1" x14ac:dyDescent="0.25">
      <c r="A222" s="98">
        <f t="shared" si="11"/>
        <v>44158</v>
      </c>
      <c r="B222" s="79">
        <f>IF(ISNUMBER(_xlfn.XLOOKUP(A222,鑽量!$A:$A,鑽量!$K:$K,,1,2)),_xlfn.XLOOKUP(A222,鑽量!$A:$A,鑽量!$K:$K,,1,2),NA())</f>
        <v>7325</v>
      </c>
      <c r="C222" s="432">
        <f t="shared" si="9"/>
        <v>61.041666666666664</v>
      </c>
      <c r="D222" s="432">
        <f>IF(ISNUMBER(_xlfn.XLOOKUP(A222,抽卷!$A:$A,抽卷!$J:$J,,1,2)),_xlfn.XLOOKUP(A222,抽卷!$A:$A,抽卷!$J:$J,,1,2),NA())</f>
        <v>71</v>
      </c>
      <c r="E222" s="73">
        <f t="shared" si="10"/>
        <v>132.04166666666666</v>
      </c>
    </row>
    <row r="223" spans="1:5" ht="15" customHeight="1" x14ac:dyDescent="0.25">
      <c r="A223" s="98">
        <f t="shared" si="11"/>
        <v>44159</v>
      </c>
      <c r="B223" s="79">
        <f>IF(ISNUMBER(_xlfn.XLOOKUP(A223,鑽量!$A:$A,鑽量!$K:$K,,1,2)),_xlfn.XLOOKUP(A223,鑽量!$A:$A,鑽量!$K:$K,,1,2),NA())</f>
        <v>7225</v>
      </c>
      <c r="C223" s="432">
        <f t="shared" si="9"/>
        <v>60.208333333333336</v>
      </c>
      <c r="D223" s="432">
        <f>IF(ISNUMBER(_xlfn.XLOOKUP(A223,抽卷!$A:$A,抽卷!$J:$J,,1,2)),_xlfn.XLOOKUP(A223,抽卷!$A:$A,抽卷!$J:$J,,1,2),NA())</f>
        <v>70</v>
      </c>
      <c r="E223" s="73">
        <f t="shared" si="10"/>
        <v>130.20833333333334</v>
      </c>
    </row>
    <row r="224" spans="1:5" ht="15" customHeight="1" x14ac:dyDescent="0.25">
      <c r="A224" s="98">
        <f t="shared" si="11"/>
        <v>44160</v>
      </c>
      <c r="B224" s="79">
        <f>IF(ISNUMBER(_xlfn.XLOOKUP(A224,鑽量!$A:$A,鑽量!$K:$K,,1,2)),_xlfn.XLOOKUP(A224,鑽量!$A:$A,鑽量!$K:$K,,1,2),NA())</f>
        <v>7385</v>
      </c>
      <c r="C224" s="432">
        <f t="shared" si="9"/>
        <v>61.541666666666664</v>
      </c>
      <c r="D224" s="432">
        <f>IF(ISNUMBER(_xlfn.XLOOKUP(A224,抽卷!$A:$A,抽卷!$J:$J,,1,2)),_xlfn.XLOOKUP(A224,抽卷!$A:$A,抽卷!$J:$J,,1,2),NA())</f>
        <v>70</v>
      </c>
      <c r="E224" s="73">
        <f t="shared" si="10"/>
        <v>131.54166666666666</v>
      </c>
    </row>
    <row r="225" spans="1:5" ht="15" customHeight="1" x14ac:dyDescent="0.25">
      <c r="A225" s="98">
        <f t="shared" si="11"/>
        <v>44161</v>
      </c>
      <c r="B225" s="79">
        <f>IF(ISNUMBER(_xlfn.XLOOKUP(A225,鑽量!$A:$A,鑽量!$K:$K,,1,2)),_xlfn.XLOOKUP(A225,鑽量!$A:$A,鑽量!$K:$K,,1,2),NA())</f>
        <v>7735</v>
      </c>
      <c r="C225" s="432">
        <f t="shared" si="9"/>
        <v>64.458333333333329</v>
      </c>
      <c r="D225" s="432">
        <f>IF(ISNUMBER(_xlfn.XLOOKUP(A225,抽卷!$A:$A,抽卷!$J:$J,,1,2)),_xlfn.XLOOKUP(A225,抽卷!$A:$A,抽卷!$J:$J,,1,2),NA())</f>
        <v>70</v>
      </c>
      <c r="E225" s="73">
        <f t="shared" si="10"/>
        <v>134.45833333333331</v>
      </c>
    </row>
    <row r="226" spans="1:5" ht="15" customHeight="1" x14ac:dyDescent="0.25">
      <c r="A226" s="98">
        <f t="shared" si="11"/>
        <v>44162</v>
      </c>
      <c r="B226" s="79">
        <f>IF(ISNUMBER(_xlfn.XLOOKUP(A226,鑽量!$A:$A,鑽量!$K:$K,,1,2)),_xlfn.XLOOKUP(A226,鑽量!$A:$A,鑽量!$K:$K,,1,2),NA())</f>
        <v>7030</v>
      </c>
      <c r="C226" s="432">
        <f t="shared" si="9"/>
        <v>58.583333333333336</v>
      </c>
      <c r="D226" s="432">
        <f>IF(ISNUMBER(_xlfn.XLOOKUP(A226,抽卷!$A:$A,抽卷!$J:$J,,1,2)),_xlfn.XLOOKUP(A226,抽卷!$A:$A,抽卷!$J:$J,,1,2),NA())</f>
        <v>55</v>
      </c>
      <c r="E226" s="73">
        <f t="shared" si="10"/>
        <v>113.58333333333334</v>
      </c>
    </row>
    <row r="227" spans="1:5" ht="15" customHeight="1" x14ac:dyDescent="0.25">
      <c r="A227" s="98">
        <f t="shared" si="11"/>
        <v>44163</v>
      </c>
      <c r="B227" s="79">
        <f>IF(ISNUMBER(_xlfn.XLOOKUP(A227,鑽量!$A:$A,鑽量!$K:$K,,1,2)),_xlfn.XLOOKUP(A227,鑽量!$A:$A,鑽量!$K:$K,,1,2),NA())</f>
        <v>7605</v>
      </c>
      <c r="C227" s="432">
        <f t="shared" si="9"/>
        <v>63.375</v>
      </c>
      <c r="D227" s="432">
        <f>IF(ISNUMBER(_xlfn.XLOOKUP(A227,抽卷!$A:$A,抽卷!$J:$J,,1,2)),_xlfn.XLOOKUP(A227,抽卷!$A:$A,抽卷!$J:$J,,1,2),NA())</f>
        <v>60</v>
      </c>
      <c r="E227" s="73">
        <f t="shared" si="10"/>
        <v>123.375</v>
      </c>
    </row>
    <row r="228" spans="1:5" ht="15" customHeight="1" x14ac:dyDescent="0.25">
      <c r="A228" s="98">
        <f t="shared" si="11"/>
        <v>44164</v>
      </c>
      <c r="B228" s="79">
        <f>IF(ISNUMBER(_xlfn.XLOOKUP(A228,鑽量!$A:$A,鑽量!$K:$K,,1,2)),_xlfn.XLOOKUP(A228,鑽量!$A:$A,鑽量!$K:$K,,1,2),NA())</f>
        <v>7605</v>
      </c>
      <c r="C228" s="432">
        <f t="shared" si="9"/>
        <v>63.375</v>
      </c>
      <c r="D228" s="432">
        <f>IF(ISNUMBER(_xlfn.XLOOKUP(A228,抽卷!$A:$A,抽卷!$J:$J,,1,2)),_xlfn.XLOOKUP(A228,抽卷!$A:$A,抽卷!$J:$J,,1,2),NA())</f>
        <v>45</v>
      </c>
      <c r="E228" s="73">
        <f t="shared" si="10"/>
        <v>108.375</v>
      </c>
    </row>
    <row r="229" spans="1:5" ht="15" customHeight="1" x14ac:dyDescent="0.25">
      <c r="A229" s="98">
        <f t="shared" si="11"/>
        <v>44165</v>
      </c>
      <c r="B229" s="79">
        <f>IF(ISNUMBER(_xlfn.XLOOKUP(A229,鑽量!$A:$A,鑽量!$K:$K,,1,2)),_xlfn.XLOOKUP(A229,鑽量!$A:$A,鑽量!$K:$K,,1,2),NA())</f>
        <v>7405</v>
      </c>
      <c r="C229" s="432">
        <f t="shared" si="9"/>
        <v>61.708333333333336</v>
      </c>
      <c r="D229" s="432">
        <f>IF(ISNUMBER(_xlfn.XLOOKUP(A229,抽卷!$A:$A,抽卷!$J:$J,,1,2)),_xlfn.XLOOKUP(A229,抽卷!$A:$A,抽卷!$J:$J,,1,2),NA())</f>
        <v>45</v>
      </c>
      <c r="E229" s="73">
        <f t="shared" si="10"/>
        <v>106.70833333333334</v>
      </c>
    </row>
    <row r="230" spans="1:5" ht="15" customHeight="1" x14ac:dyDescent="0.25">
      <c r="A230" s="98">
        <f t="shared" si="11"/>
        <v>44166</v>
      </c>
      <c r="B230" s="79">
        <f>IF(ISNUMBER(_xlfn.XLOOKUP(A230,鑽量!$A:$A,鑽量!$K:$K,,1,2)),_xlfn.XLOOKUP(A230,鑽量!$A:$A,鑽量!$K:$K,,1,2),NA())</f>
        <v>8650</v>
      </c>
      <c r="C230" s="432">
        <f t="shared" si="9"/>
        <v>72.083333333333329</v>
      </c>
      <c r="D230" s="432">
        <f>IF(ISNUMBER(_xlfn.XLOOKUP(A230,抽卷!$A:$A,抽卷!$J:$J,,1,2)),_xlfn.XLOOKUP(A230,抽卷!$A:$A,抽卷!$J:$J,,1,2),NA())</f>
        <v>72</v>
      </c>
      <c r="E230" s="73">
        <f t="shared" si="10"/>
        <v>144.08333333333331</v>
      </c>
    </row>
    <row r="231" spans="1:5" ht="15" customHeight="1" x14ac:dyDescent="0.25">
      <c r="A231" s="98">
        <f t="shared" si="11"/>
        <v>44167</v>
      </c>
      <c r="B231" s="79">
        <f>IF(ISNUMBER(_xlfn.XLOOKUP(A231,鑽量!$A:$A,鑽量!$K:$K,,1,2)),_xlfn.XLOOKUP(A231,鑽量!$A:$A,鑽量!$K:$K,,1,2),NA())</f>
        <v>9100</v>
      </c>
      <c r="C231" s="432">
        <f t="shared" si="9"/>
        <v>75.833333333333329</v>
      </c>
      <c r="D231" s="432">
        <f>IF(ISNUMBER(_xlfn.XLOOKUP(A231,抽卷!$A:$A,抽卷!$J:$J,,1,2)),_xlfn.XLOOKUP(A231,抽卷!$A:$A,抽卷!$J:$J,,1,2),NA())</f>
        <v>72</v>
      </c>
      <c r="E231" s="73">
        <f t="shared" si="10"/>
        <v>147.83333333333331</v>
      </c>
    </row>
    <row r="232" spans="1:5" ht="15" customHeight="1" x14ac:dyDescent="0.25">
      <c r="A232" s="98">
        <f t="shared" si="11"/>
        <v>44168</v>
      </c>
      <c r="B232" s="79">
        <f>IF(ISNUMBER(_xlfn.XLOOKUP(A232,鑽量!$A:$A,鑽量!$K:$K,,1,2)),_xlfn.XLOOKUP(A232,鑽量!$A:$A,鑽量!$K:$K,,1,2),NA())</f>
        <v>8635</v>
      </c>
      <c r="C232" s="432">
        <f t="shared" si="9"/>
        <v>71.958333333333329</v>
      </c>
      <c r="D232" s="432">
        <f>IF(ISNUMBER(_xlfn.XLOOKUP(A232,抽卷!$A:$A,抽卷!$J:$J,,1,2)),_xlfn.XLOOKUP(A232,抽卷!$A:$A,抽卷!$J:$J,,1,2),NA())</f>
        <v>80</v>
      </c>
      <c r="E232" s="73">
        <f t="shared" si="10"/>
        <v>151.95833333333331</v>
      </c>
    </row>
    <row r="233" spans="1:5" ht="15" customHeight="1" x14ac:dyDescent="0.25">
      <c r="A233" s="98">
        <f t="shared" si="11"/>
        <v>44169</v>
      </c>
      <c r="B233" s="79">
        <f>IF(ISNUMBER(_xlfn.XLOOKUP(A233,鑽量!$A:$A,鑽量!$K:$K,,1,2)),_xlfn.XLOOKUP(A233,鑽量!$A:$A,鑽量!$K:$K,,1,2),NA())</f>
        <v>9085</v>
      </c>
      <c r="C233" s="432">
        <f t="shared" si="9"/>
        <v>75.708333333333329</v>
      </c>
      <c r="D233" s="432">
        <f>IF(ISNUMBER(_xlfn.XLOOKUP(A233,抽卷!$A:$A,抽卷!$J:$J,,1,2)),_xlfn.XLOOKUP(A233,抽卷!$A:$A,抽卷!$J:$J,,1,2),NA())</f>
        <v>80</v>
      </c>
      <c r="E233" s="73">
        <f t="shared" si="10"/>
        <v>155.70833333333331</v>
      </c>
    </row>
    <row r="234" spans="1:5" ht="15" customHeight="1" x14ac:dyDescent="0.25">
      <c r="A234" s="98">
        <f t="shared" si="11"/>
        <v>44170</v>
      </c>
      <c r="B234" s="79">
        <f>IF(ISNUMBER(_xlfn.XLOOKUP(A234,鑽量!$A:$A,鑽量!$K:$K,,1,2)),_xlfn.XLOOKUP(A234,鑽量!$A:$A,鑽量!$K:$K,,1,2),NA())</f>
        <v>10810</v>
      </c>
      <c r="C234" s="432">
        <f t="shared" si="9"/>
        <v>90.083333333333329</v>
      </c>
      <c r="D234" s="432">
        <f>IF(ISNUMBER(_xlfn.XLOOKUP(A234,抽卷!$A:$A,抽卷!$J:$J,,1,2)),_xlfn.XLOOKUP(A234,抽卷!$A:$A,抽卷!$J:$J,,1,2),NA())</f>
        <v>80</v>
      </c>
      <c r="E234" s="73">
        <f t="shared" si="10"/>
        <v>170.08333333333331</v>
      </c>
    </row>
    <row r="235" spans="1:5" ht="15" customHeight="1" x14ac:dyDescent="0.25">
      <c r="A235" s="98">
        <f t="shared" si="11"/>
        <v>44171</v>
      </c>
      <c r="B235" s="79">
        <f>IF(ISNUMBER(_xlfn.XLOOKUP(A235,鑽量!$A:$A,鑽量!$K:$K,,1,2)),_xlfn.XLOOKUP(A235,鑽量!$A:$A,鑽量!$K:$K,,1,2),NA())</f>
        <v>11085</v>
      </c>
      <c r="C235" s="432">
        <f t="shared" si="9"/>
        <v>92.375</v>
      </c>
      <c r="D235" s="432">
        <f>IF(ISNUMBER(_xlfn.XLOOKUP(A235,抽卷!$A:$A,抽卷!$J:$J,,1,2)),_xlfn.XLOOKUP(A235,抽卷!$A:$A,抽卷!$J:$J,,1,2),NA())</f>
        <v>80</v>
      </c>
      <c r="E235" s="73">
        <f t="shared" si="10"/>
        <v>172.375</v>
      </c>
    </row>
    <row r="236" spans="1:5" ht="15" customHeight="1" x14ac:dyDescent="0.25">
      <c r="A236" s="98">
        <f t="shared" si="11"/>
        <v>44172</v>
      </c>
      <c r="B236" s="79">
        <f>IF(ISNUMBER(_xlfn.XLOOKUP(A236,鑽量!$A:$A,鑽量!$K:$K,,1,2)),_xlfn.XLOOKUP(A236,鑽量!$A:$A,鑽量!$K:$K,,1,2),NA())</f>
        <v>10335</v>
      </c>
      <c r="C236" s="432">
        <f t="shared" si="9"/>
        <v>86.125</v>
      </c>
      <c r="D236" s="432">
        <f>IF(ISNUMBER(_xlfn.XLOOKUP(A236,抽卷!$A:$A,抽卷!$J:$J,,1,2)),_xlfn.XLOOKUP(A236,抽卷!$A:$A,抽卷!$J:$J,,1,2),NA())</f>
        <v>80</v>
      </c>
      <c r="E236" s="73">
        <f t="shared" si="10"/>
        <v>166.125</v>
      </c>
    </row>
    <row r="237" spans="1:5" ht="15" customHeight="1" x14ac:dyDescent="0.25">
      <c r="A237" s="98">
        <f t="shared" si="11"/>
        <v>44173</v>
      </c>
      <c r="B237" s="79">
        <f>IF(ISNUMBER(_xlfn.XLOOKUP(A237,鑽量!$A:$A,鑽量!$K:$K,,1,2)),_xlfn.XLOOKUP(A237,鑽量!$A:$A,鑽量!$K:$K,,1,2),NA())</f>
        <v>10335</v>
      </c>
      <c r="C237" s="432">
        <f t="shared" si="9"/>
        <v>86.125</v>
      </c>
      <c r="D237" s="432">
        <f>IF(ISNUMBER(_xlfn.XLOOKUP(A237,抽卷!$A:$A,抽卷!$J:$J,,1,2)),_xlfn.XLOOKUP(A237,抽卷!$A:$A,抽卷!$J:$J,,1,2),NA())</f>
        <v>80</v>
      </c>
      <c r="E237" s="73">
        <f t="shared" si="10"/>
        <v>166.125</v>
      </c>
    </row>
    <row r="238" spans="1:5" ht="15" customHeight="1" x14ac:dyDescent="0.25">
      <c r="A238" s="98">
        <f t="shared" si="11"/>
        <v>44174</v>
      </c>
      <c r="B238" s="79">
        <f>IF(ISNUMBER(_xlfn.XLOOKUP(A238,鑽量!$A:$A,鑽量!$K:$K,,1,2)),_xlfn.XLOOKUP(A238,鑽量!$A:$A,鑽量!$K:$K,,1,2),NA())</f>
        <v>10385</v>
      </c>
      <c r="C238" s="432">
        <f t="shared" si="9"/>
        <v>86.541666666666671</v>
      </c>
      <c r="D238" s="432">
        <f>IF(ISNUMBER(_xlfn.XLOOKUP(A238,抽卷!$A:$A,抽卷!$J:$J,,1,2)),_xlfn.XLOOKUP(A238,抽卷!$A:$A,抽卷!$J:$J,,1,2),NA())</f>
        <v>80</v>
      </c>
      <c r="E238" s="73">
        <f t="shared" si="10"/>
        <v>166.54166666666669</v>
      </c>
    </row>
    <row r="239" spans="1:5" ht="15" customHeight="1" x14ac:dyDescent="0.25">
      <c r="A239" s="98">
        <f t="shared" si="11"/>
        <v>44175</v>
      </c>
      <c r="B239" s="79">
        <f>IF(ISNUMBER(_xlfn.XLOOKUP(A239,鑽量!$A:$A,鑽量!$K:$K,,1,2)),_xlfn.XLOOKUP(A239,鑽量!$A:$A,鑽量!$K:$K,,1,2),NA())</f>
        <v>9970</v>
      </c>
      <c r="C239" s="432">
        <f t="shared" si="9"/>
        <v>83.083333333333329</v>
      </c>
      <c r="D239" s="432">
        <f>IF(ISNUMBER(_xlfn.XLOOKUP(A239,抽卷!$A:$A,抽卷!$J:$J,,1,2)),_xlfn.XLOOKUP(A239,抽卷!$A:$A,抽卷!$J:$J,,1,2),NA())</f>
        <v>78</v>
      </c>
      <c r="E239" s="73">
        <f t="shared" si="10"/>
        <v>161.08333333333331</v>
      </c>
    </row>
    <row r="240" spans="1:5" ht="15" customHeight="1" x14ac:dyDescent="0.25">
      <c r="A240" s="98">
        <f t="shared" si="11"/>
        <v>44176</v>
      </c>
      <c r="B240" s="79">
        <f>IF(ISNUMBER(_xlfn.XLOOKUP(A240,鑽量!$A:$A,鑽量!$K:$K,,1,2)),_xlfn.XLOOKUP(A240,鑽量!$A:$A,鑽量!$K:$K,,1,2),NA())</f>
        <v>10020</v>
      </c>
      <c r="C240" s="432">
        <f t="shared" si="9"/>
        <v>83.5</v>
      </c>
      <c r="D240" s="432">
        <f>IF(ISNUMBER(_xlfn.XLOOKUP(A240,抽卷!$A:$A,抽卷!$J:$J,,1,2)),_xlfn.XLOOKUP(A240,抽卷!$A:$A,抽卷!$J:$J,,1,2),NA())</f>
        <v>78</v>
      </c>
      <c r="E240" s="73">
        <f t="shared" si="10"/>
        <v>161.5</v>
      </c>
    </row>
    <row r="241" spans="1:5" ht="15" customHeight="1" x14ac:dyDescent="0.25">
      <c r="A241" s="98">
        <f t="shared" si="11"/>
        <v>44177</v>
      </c>
      <c r="B241" s="79">
        <f>IF(ISNUMBER(_xlfn.XLOOKUP(A241,鑽量!$A:$A,鑽量!$K:$K,,1,2)),_xlfn.XLOOKUP(A241,鑽量!$A:$A,鑽量!$K:$K,,1,2),NA())</f>
        <v>9760</v>
      </c>
      <c r="C241" s="432">
        <f t="shared" si="9"/>
        <v>81.333333333333329</v>
      </c>
      <c r="D241" s="432">
        <f>IF(ISNUMBER(_xlfn.XLOOKUP(A241,抽卷!$A:$A,抽卷!$J:$J,,1,2)),_xlfn.XLOOKUP(A241,抽卷!$A:$A,抽卷!$J:$J,,1,2),NA())</f>
        <v>77</v>
      </c>
      <c r="E241" s="73">
        <f t="shared" si="10"/>
        <v>158.33333333333331</v>
      </c>
    </row>
    <row r="242" spans="1:5" ht="15" customHeight="1" x14ac:dyDescent="0.25">
      <c r="A242" s="98">
        <f t="shared" si="11"/>
        <v>44178</v>
      </c>
      <c r="B242" s="79">
        <f>IF(ISNUMBER(_xlfn.XLOOKUP(A242,鑽量!$A:$A,鑽量!$K:$K,,1,2)),_xlfn.XLOOKUP(A242,鑽量!$A:$A,鑽量!$K:$K,,1,2),NA())</f>
        <v>9810</v>
      </c>
      <c r="C242" s="432">
        <f t="shared" si="9"/>
        <v>81.75</v>
      </c>
      <c r="D242" s="432">
        <f>IF(ISNUMBER(_xlfn.XLOOKUP(A242,抽卷!$A:$A,抽卷!$J:$J,,1,2)),_xlfn.XLOOKUP(A242,抽卷!$A:$A,抽卷!$J:$J,,1,2),NA())</f>
        <v>77</v>
      </c>
      <c r="E242" s="73">
        <f t="shared" si="10"/>
        <v>158.75</v>
      </c>
    </row>
    <row r="243" spans="1:5" ht="15" customHeight="1" x14ac:dyDescent="0.25">
      <c r="A243" s="98">
        <f t="shared" si="11"/>
        <v>44179</v>
      </c>
      <c r="B243" s="79">
        <f>IF(ISNUMBER(_xlfn.XLOOKUP(A243,鑽量!$A:$A,鑽量!$K:$K,,1,2)),_xlfn.XLOOKUP(A243,鑽量!$A:$A,鑽量!$K:$K,,1,2),NA())</f>
        <v>10555</v>
      </c>
      <c r="C243" s="432">
        <f t="shared" si="9"/>
        <v>87.958333333333329</v>
      </c>
      <c r="D243" s="432">
        <f>IF(ISNUMBER(_xlfn.XLOOKUP(A243,抽卷!$A:$A,抽卷!$J:$J,,1,2)),_xlfn.XLOOKUP(A243,抽卷!$A:$A,抽卷!$J:$J,,1,2),NA())</f>
        <v>78</v>
      </c>
      <c r="E243" s="73">
        <f t="shared" si="10"/>
        <v>165.95833333333331</v>
      </c>
    </row>
    <row r="244" spans="1:5" ht="15" customHeight="1" x14ac:dyDescent="0.25">
      <c r="A244" s="98">
        <f t="shared" si="11"/>
        <v>44180</v>
      </c>
      <c r="B244" s="79">
        <f>IF(ISNUMBER(_xlfn.XLOOKUP(A244,鑽量!$A:$A,鑽量!$K:$K,,1,2)),_xlfn.XLOOKUP(A244,鑽量!$A:$A,鑽量!$K:$K,,1,2),NA())</f>
        <v>10565</v>
      </c>
      <c r="C244" s="432">
        <f t="shared" si="9"/>
        <v>88.041666666666671</v>
      </c>
      <c r="D244" s="432">
        <f>IF(ISNUMBER(_xlfn.XLOOKUP(A244,抽卷!$A:$A,抽卷!$J:$J,,1,2)),_xlfn.XLOOKUP(A244,抽卷!$A:$A,抽卷!$J:$J,,1,2),NA())</f>
        <v>74</v>
      </c>
      <c r="E244" s="73">
        <f t="shared" si="10"/>
        <v>162.04166666666669</v>
      </c>
    </row>
    <row r="245" spans="1:5" ht="15" customHeight="1" x14ac:dyDescent="0.25">
      <c r="A245" s="98">
        <f t="shared" si="11"/>
        <v>44181</v>
      </c>
      <c r="B245" s="79">
        <f>IF(ISNUMBER(_xlfn.XLOOKUP(A245,鑽量!$A:$A,鑽量!$K:$K,,1,2)),_xlfn.XLOOKUP(A245,鑽量!$A:$A,鑽量!$K:$K,,1,2),NA())</f>
        <v>12035</v>
      </c>
      <c r="C245" s="432">
        <f t="shared" si="9"/>
        <v>100.29166666666667</v>
      </c>
      <c r="D245" s="432">
        <f>IF(ISNUMBER(_xlfn.XLOOKUP(A245,抽卷!$A:$A,抽卷!$J:$J,,1,2)),_xlfn.XLOOKUP(A245,抽卷!$A:$A,抽卷!$J:$J,,1,2),NA())</f>
        <v>75</v>
      </c>
      <c r="E245" s="73">
        <f t="shared" si="10"/>
        <v>175.29166666666669</v>
      </c>
    </row>
    <row r="246" spans="1:5" ht="15" customHeight="1" x14ac:dyDescent="0.25">
      <c r="A246" s="98">
        <f t="shared" si="11"/>
        <v>44182</v>
      </c>
      <c r="B246" s="79">
        <f>IF(ISNUMBER(_xlfn.XLOOKUP(A246,鑽量!$A:$A,鑽量!$K:$K,,1,2)),_xlfn.XLOOKUP(A246,鑽量!$A:$A,鑽量!$K:$K,,1,2),NA())</f>
        <v>11330</v>
      </c>
      <c r="C246" s="432">
        <f t="shared" si="9"/>
        <v>94.416666666666671</v>
      </c>
      <c r="D246" s="432">
        <f>IF(ISNUMBER(_xlfn.XLOOKUP(A246,抽卷!$A:$A,抽卷!$J:$J,,1,2)),_xlfn.XLOOKUP(A246,抽卷!$A:$A,抽卷!$J:$J,,1,2),NA())</f>
        <v>59</v>
      </c>
      <c r="E246" s="73">
        <f t="shared" si="10"/>
        <v>153.41666666666669</v>
      </c>
    </row>
    <row r="247" spans="1:5" ht="15" customHeight="1" x14ac:dyDescent="0.25">
      <c r="A247" s="98">
        <f t="shared" si="11"/>
        <v>44183</v>
      </c>
      <c r="B247" s="79">
        <f>IF(ISNUMBER(_xlfn.XLOOKUP(A247,鑽量!$A:$A,鑽量!$K:$K,,1,2)),_xlfn.XLOOKUP(A247,鑽量!$A:$A,鑽量!$K:$K,,1,2),NA())</f>
        <v>11460</v>
      </c>
      <c r="C247" s="432">
        <f t="shared" si="9"/>
        <v>95.5</v>
      </c>
      <c r="D247" s="432">
        <f>IF(ISNUMBER(_xlfn.XLOOKUP(A247,抽卷!$A:$A,抽卷!$J:$J,,1,2)),_xlfn.XLOOKUP(A247,抽卷!$A:$A,抽卷!$J:$J,,1,2),NA())</f>
        <v>60</v>
      </c>
      <c r="E247" s="73">
        <f t="shared" si="10"/>
        <v>155.5</v>
      </c>
    </row>
    <row r="248" spans="1:5" ht="15" customHeight="1" x14ac:dyDescent="0.25">
      <c r="A248" s="98">
        <f t="shared" si="11"/>
        <v>44184</v>
      </c>
      <c r="B248" s="79">
        <f>IF(ISNUMBER(_xlfn.XLOOKUP(A248,鑽量!$A:$A,鑽量!$K:$K,,1,2)),_xlfn.XLOOKUP(A248,鑽量!$A:$A,鑽量!$K:$K,,1,2),NA())</f>
        <v>12000</v>
      </c>
      <c r="C248" s="432">
        <f t="shared" si="9"/>
        <v>100</v>
      </c>
      <c r="D248" s="432">
        <f>IF(ISNUMBER(_xlfn.XLOOKUP(A248,抽卷!$A:$A,抽卷!$J:$J,,1,2)),_xlfn.XLOOKUP(A248,抽卷!$A:$A,抽卷!$J:$J,,1,2),NA())</f>
        <v>61</v>
      </c>
      <c r="E248" s="73">
        <f t="shared" si="10"/>
        <v>161</v>
      </c>
    </row>
    <row r="249" spans="1:5" ht="15" customHeight="1" x14ac:dyDescent="0.25">
      <c r="A249" s="98">
        <f t="shared" si="11"/>
        <v>44185</v>
      </c>
      <c r="B249" s="79">
        <f>IF(ISNUMBER(_xlfn.XLOOKUP(A249,鑽量!$A:$A,鑽量!$K:$K,,1,2)),_xlfn.XLOOKUP(A249,鑽量!$A:$A,鑽量!$K:$K,,1,2),NA())</f>
        <v>11855</v>
      </c>
      <c r="C249" s="432">
        <f t="shared" si="9"/>
        <v>98.791666666666671</v>
      </c>
      <c r="D249" s="432">
        <f>IF(ISNUMBER(_xlfn.XLOOKUP(A249,抽卷!$A:$A,抽卷!$J:$J,,1,2)),_xlfn.XLOOKUP(A249,抽卷!$A:$A,抽卷!$J:$J,,1,2),NA())</f>
        <v>59</v>
      </c>
      <c r="E249" s="73">
        <f t="shared" si="10"/>
        <v>157.79166666666669</v>
      </c>
    </row>
    <row r="250" spans="1:5" ht="15" customHeight="1" x14ac:dyDescent="0.25">
      <c r="A250" s="98">
        <f t="shared" si="11"/>
        <v>44186</v>
      </c>
      <c r="B250" s="79">
        <f>IF(ISNUMBER(_xlfn.XLOOKUP(A250,鑽量!$A:$A,鑽量!$K:$K,,1,2)),_xlfn.XLOOKUP(A250,鑽量!$A:$A,鑽量!$K:$K,,1,2),NA())</f>
        <v>12905</v>
      </c>
      <c r="C250" s="432">
        <f t="shared" si="9"/>
        <v>107.54166666666667</v>
      </c>
      <c r="D250" s="432">
        <f>IF(ISNUMBER(_xlfn.XLOOKUP(A250,抽卷!$A:$A,抽卷!$J:$J,,1,2)),_xlfn.XLOOKUP(A250,抽卷!$A:$A,抽卷!$J:$J,,1,2),NA())</f>
        <v>65</v>
      </c>
      <c r="E250" s="73">
        <f t="shared" si="10"/>
        <v>172.54166666666669</v>
      </c>
    </row>
    <row r="251" spans="1:5" ht="15" customHeight="1" x14ac:dyDescent="0.25">
      <c r="A251" s="98">
        <f t="shared" si="11"/>
        <v>44187</v>
      </c>
      <c r="B251" s="79">
        <f>IF(ISNUMBER(_xlfn.XLOOKUP(A251,鑽量!$A:$A,鑽量!$K:$K,,1,2)),_xlfn.XLOOKUP(A251,鑽量!$A:$A,鑽量!$K:$K,,1,2),NA())</f>
        <v>12590</v>
      </c>
      <c r="C251" s="432">
        <f t="shared" si="9"/>
        <v>104.91666666666667</v>
      </c>
      <c r="D251" s="432">
        <f>IF(ISNUMBER(_xlfn.XLOOKUP(A251,抽卷!$A:$A,抽卷!$J:$J,,1,2)),_xlfn.XLOOKUP(A251,抽卷!$A:$A,抽卷!$J:$J,,1,2),NA())</f>
        <v>76</v>
      </c>
      <c r="E251" s="73">
        <f t="shared" si="10"/>
        <v>180.91666666666669</v>
      </c>
    </row>
    <row r="252" spans="1:5" ht="15" customHeight="1" x14ac:dyDescent="0.25">
      <c r="A252" s="98">
        <f t="shared" si="11"/>
        <v>44188</v>
      </c>
      <c r="B252" s="79">
        <f>IF(ISNUMBER(_xlfn.XLOOKUP(A252,鑽量!$A:$A,鑽量!$K:$K,,1,2)),_xlfn.XLOOKUP(A252,鑽量!$A:$A,鑽量!$K:$K,,1,2),NA())</f>
        <v>12825</v>
      </c>
      <c r="C252" s="432">
        <f t="shared" si="9"/>
        <v>106.875</v>
      </c>
      <c r="D252" s="432">
        <f>IF(ISNUMBER(_xlfn.XLOOKUP(A252,抽卷!$A:$A,抽卷!$J:$J,,1,2)),_xlfn.XLOOKUP(A252,抽卷!$A:$A,抽卷!$J:$J,,1,2),NA())</f>
        <v>76</v>
      </c>
      <c r="E252" s="73">
        <f t="shared" si="10"/>
        <v>182.875</v>
      </c>
    </row>
    <row r="253" spans="1:5" ht="15" customHeight="1" x14ac:dyDescent="0.25">
      <c r="A253" s="98">
        <f t="shared" si="11"/>
        <v>44189</v>
      </c>
      <c r="B253" s="79">
        <f>IF(ISNUMBER(_xlfn.XLOOKUP(A253,鑽量!$A:$A,鑽量!$K:$K,,1,2)),_xlfn.XLOOKUP(A253,鑽量!$A:$A,鑽量!$K:$K,,1,2),NA())</f>
        <v>12735</v>
      </c>
      <c r="C253" s="432">
        <f t="shared" si="9"/>
        <v>106.125</v>
      </c>
      <c r="D253" s="432">
        <f>IF(ISNUMBER(_xlfn.XLOOKUP(A253,抽卷!$A:$A,抽卷!$J:$J,,1,2)),_xlfn.XLOOKUP(A253,抽卷!$A:$A,抽卷!$J:$J,,1,2),NA())</f>
        <v>88</v>
      </c>
      <c r="E253" s="73">
        <f t="shared" si="10"/>
        <v>194.125</v>
      </c>
    </row>
    <row r="254" spans="1:5" ht="15" customHeight="1" x14ac:dyDescent="0.25">
      <c r="A254" s="98">
        <f t="shared" si="11"/>
        <v>44190</v>
      </c>
      <c r="B254" s="79">
        <f>IF(ISNUMBER(_xlfn.XLOOKUP(A254,鑽量!$A:$A,鑽量!$K:$K,,1,2)),_xlfn.XLOOKUP(A254,鑽量!$A:$A,鑽量!$K:$K,,1,2),NA())</f>
        <v>14645</v>
      </c>
      <c r="C254" s="432">
        <f t="shared" si="9"/>
        <v>122.04166666666667</v>
      </c>
      <c r="D254" s="432">
        <f>IF(ISNUMBER(_xlfn.XLOOKUP(A254,抽卷!$A:$A,抽卷!$J:$J,,1,2)),_xlfn.XLOOKUP(A254,抽卷!$A:$A,抽卷!$J:$J,,1,2),NA())</f>
        <v>88</v>
      </c>
      <c r="E254" s="73">
        <f t="shared" si="10"/>
        <v>210.04166666666669</v>
      </c>
    </row>
    <row r="255" spans="1:5" ht="15" customHeight="1" x14ac:dyDescent="0.25">
      <c r="A255" s="98">
        <f t="shared" si="11"/>
        <v>44191</v>
      </c>
      <c r="B255" s="79">
        <f>IF(ISNUMBER(_xlfn.XLOOKUP(A255,鑽量!$A:$A,鑽量!$K:$K,,1,2)),_xlfn.XLOOKUP(A255,鑽量!$A:$A,鑽量!$K:$K,,1,2),NA())</f>
        <v>14060</v>
      </c>
      <c r="C255" s="432">
        <f t="shared" si="9"/>
        <v>117.16666666666667</v>
      </c>
      <c r="D255" s="432">
        <f>IF(ISNUMBER(_xlfn.XLOOKUP(A255,抽卷!$A:$A,抽卷!$J:$J,,1,2)),_xlfn.XLOOKUP(A255,抽卷!$A:$A,抽卷!$J:$J,,1,2),NA())</f>
        <v>78</v>
      </c>
      <c r="E255" s="73">
        <f t="shared" si="10"/>
        <v>195.16666666666669</v>
      </c>
    </row>
    <row r="256" spans="1:5" ht="15" customHeight="1" x14ac:dyDescent="0.25">
      <c r="A256" s="98">
        <f t="shared" si="11"/>
        <v>44192</v>
      </c>
      <c r="B256" s="79">
        <f>IF(ISNUMBER(_xlfn.XLOOKUP(A256,鑽量!$A:$A,鑽量!$K:$K,,1,2)),_xlfn.XLOOKUP(A256,鑽量!$A:$A,鑽量!$K:$K,,1,2),NA())</f>
        <v>14060</v>
      </c>
      <c r="C256" s="432">
        <f t="shared" si="9"/>
        <v>117.16666666666667</v>
      </c>
      <c r="D256" s="432">
        <f>IF(ISNUMBER(_xlfn.XLOOKUP(A256,抽卷!$A:$A,抽卷!$J:$J,,1,2)),_xlfn.XLOOKUP(A256,抽卷!$A:$A,抽卷!$J:$J,,1,2),NA())</f>
        <v>78</v>
      </c>
      <c r="E256" s="73">
        <f t="shared" si="10"/>
        <v>195.16666666666669</v>
      </c>
    </row>
    <row r="257" spans="1:5" ht="15" customHeight="1" x14ac:dyDescent="0.25">
      <c r="A257" s="98">
        <f t="shared" si="11"/>
        <v>44193</v>
      </c>
      <c r="B257" s="79">
        <f>IF(ISNUMBER(_xlfn.XLOOKUP(A257,鑽量!$A:$A,鑽量!$K:$K,,1,2)),_xlfn.XLOOKUP(A257,鑽量!$A:$A,鑽量!$K:$K,,1,2),NA())</f>
        <v>13755</v>
      </c>
      <c r="C257" s="432">
        <f t="shared" si="9"/>
        <v>114.625</v>
      </c>
      <c r="D257" s="432">
        <f>IF(ISNUMBER(_xlfn.XLOOKUP(A257,抽卷!$A:$A,抽卷!$J:$J,,1,2)),_xlfn.XLOOKUP(A257,抽卷!$A:$A,抽卷!$J:$J,,1,2),NA())</f>
        <v>73</v>
      </c>
      <c r="E257" s="73">
        <f t="shared" si="10"/>
        <v>187.625</v>
      </c>
    </row>
    <row r="258" spans="1:5" ht="15" customHeight="1" x14ac:dyDescent="0.25">
      <c r="A258" s="98">
        <f t="shared" si="11"/>
        <v>44194</v>
      </c>
      <c r="B258" s="79">
        <f>IF(ISNUMBER(_xlfn.XLOOKUP(A258,鑽量!$A:$A,鑽量!$K:$K,,1,2)),_xlfn.XLOOKUP(A258,鑽量!$A:$A,鑽量!$K:$K,,1,2),NA())</f>
        <v>13305</v>
      </c>
      <c r="C258" s="432">
        <f t="shared" ref="C258:C302" si="12">B258/120</f>
        <v>110.875</v>
      </c>
      <c r="D258" s="432">
        <f>IF(ISNUMBER(_xlfn.XLOOKUP(A258,抽卷!$A:$A,抽卷!$J:$J,,1,2)),_xlfn.XLOOKUP(A258,抽卷!$A:$A,抽卷!$J:$J,,1,2),NA())</f>
        <v>78</v>
      </c>
      <c r="E258" s="73">
        <f t="shared" ref="E258:E302" si="13">IF(ISNA(D258),C258,D258+C258)</f>
        <v>188.875</v>
      </c>
    </row>
    <row r="259" spans="1:5" ht="15" customHeight="1" x14ac:dyDescent="0.25">
      <c r="A259" s="98">
        <f t="shared" si="11"/>
        <v>44195</v>
      </c>
      <c r="B259" s="79">
        <f>IF(ISNUMBER(_xlfn.XLOOKUP(A259,鑽量!$A:$A,鑽量!$K:$K,,1,2)),_xlfn.XLOOKUP(A259,鑽量!$A:$A,鑽量!$K:$K,,1,2),NA())</f>
        <v>12730</v>
      </c>
      <c r="C259" s="432">
        <f t="shared" si="12"/>
        <v>106.08333333333333</v>
      </c>
      <c r="D259" s="432">
        <f>IF(ISNUMBER(_xlfn.XLOOKUP(A259,抽卷!$A:$A,抽卷!$J:$J,,1,2)),_xlfn.XLOOKUP(A259,抽卷!$A:$A,抽卷!$J:$J,,1,2),NA())</f>
        <v>61</v>
      </c>
      <c r="E259" s="73">
        <f t="shared" si="13"/>
        <v>167.08333333333331</v>
      </c>
    </row>
    <row r="260" spans="1:5" ht="15" customHeight="1" x14ac:dyDescent="0.25">
      <c r="A260" s="98">
        <f t="shared" si="11"/>
        <v>44196</v>
      </c>
      <c r="B260" s="79">
        <f>IF(ISNUMBER(_xlfn.XLOOKUP(A260,鑽量!$A:$A,鑽量!$K:$K,,1,2)),_xlfn.XLOOKUP(A260,鑽量!$A:$A,鑽量!$K:$K,,1,2),NA())</f>
        <v>12730</v>
      </c>
      <c r="C260" s="432">
        <f t="shared" si="12"/>
        <v>106.08333333333333</v>
      </c>
      <c r="D260" s="432">
        <f>IF(ISNUMBER(_xlfn.XLOOKUP(A260,抽卷!$A:$A,抽卷!$J:$J,,1,2)),_xlfn.XLOOKUP(A260,抽卷!$A:$A,抽卷!$J:$J,,1,2),NA())</f>
        <v>61</v>
      </c>
      <c r="E260" s="73">
        <f t="shared" si="13"/>
        <v>167.08333333333331</v>
      </c>
    </row>
    <row r="261" spans="1:5" ht="15" customHeight="1" x14ac:dyDescent="0.25">
      <c r="A261" s="98">
        <f t="shared" si="11"/>
        <v>44197</v>
      </c>
      <c r="B261" s="79" t="e">
        <f>IF(ISNUMBER(_xlfn.XLOOKUP(A261,鑽量!$A:$A,鑽量!$K:$K,,1,2)),_xlfn.XLOOKUP(A261,鑽量!$A:$A,鑽量!$K:$K,,1,2),NA())</f>
        <v>#N/A</v>
      </c>
      <c r="C261" s="432" t="e">
        <f t="shared" si="12"/>
        <v>#N/A</v>
      </c>
      <c r="D261" s="432" t="e">
        <f>IF(ISNUMBER(_xlfn.XLOOKUP(A261,抽卷!$A:$A,抽卷!$J:$J,,1,2)),_xlfn.XLOOKUP(A261,抽卷!$A:$A,抽卷!$J:$J,,1,2),NA())</f>
        <v>#N/A</v>
      </c>
      <c r="E261" s="73" t="e">
        <f t="shared" si="13"/>
        <v>#N/A</v>
      </c>
    </row>
    <row r="262" spans="1:5" ht="15" customHeight="1" x14ac:dyDescent="0.25">
      <c r="A262" s="98">
        <f t="shared" ref="A262:A302" si="14">A261+1</f>
        <v>44198</v>
      </c>
      <c r="B262" s="79" t="e">
        <f>IF(ISNUMBER(_xlfn.XLOOKUP(A262,鑽量!$A:$A,鑽量!$K:$K,,1,2)),_xlfn.XLOOKUP(A262,鑽量!$A:$A,鑽量!$K:$K,,1,2),NA())</f>
        <v>#N/A</v>
      </c>
      <c r="C262" s="432" t="e">
        <f t="shared" si="12"/>
        <v>#N/A</v>
      </c>
      <c r="D262" s="432" t="e">
        <f>IF(ISNUMBER(_xlfn.XLOOKUP(A262,抽卷!$A:$A,抽卷!$J:$J,,1,2)),_xlfn.XLOOKUP(A262,抽卷!$A:$A,抽卷!$J:$J,,1,2),NA())</f>
        <v>#N/A</v>
      </c>
      <c r="E262" s="73" t="e">
        <f t="shared" si="13"/>
        <v>#N/A</v>
      </c>
    </row>
    <row r="263" spans="1:5" ht="15" customHeight="1" x14ac:dyDescent="0.25">
      <c r="A263" s="98">
        <f t="shared" si="14"/>
        <v>44199</v>
      </c>
      <c r="B263" s="79" t="e">
        <f>IF(ISNUMBER(_xlfn.XLOOKUP(A263,鑽量!$A:$A,鑽量!$K:$K,,1,2)),_xlfn.XLOOKUP(A263,鑽量!$A:$A,鑽量!$K:$K,,1,2),NA())</f>
        <v>#N/A</v>
      </c>
      <c r="C263" s="432" t="e">
        <f t="shared" si="12"/>
        <v>#N/A</v>
      </c>
      <c r="D263" s="432" t="e">
        <f>IF(ISNUMBER(_xlfn.XLOOKUP(A263,抽卷!$A:$A,抽卷!$J:$J,,1,2)),_xlfn.XLOOKUP(A263,抽卷!$A:$A,抽卷!$J:$J,,1,2),NA())</f>
        <v>#N/A</v>
      </c>
      <c r="E263" s="73" t="e">
        <f t="shared" si="13"/>
        <v>#N/A</v>
      </c>
    </row>
    <row r="264" spans="1:5" ht="15" customHeight="1" x14ac:dyDescent="0.25">
      <c r="A264" s="98">
        <f t="shared" si="14"/>
        <v>44200</v>
      </c>
      <c r="B264" s="79" t="e">
        <f>IF(ISNUMBER(_xlfn.XLOOKUP(A264,鑽量!$A:$A,鑽量!$K:$K,,1,2)),_xlfn.XLOOKUP(A264,鑽量!$A:$A,鑽量!$K:$K,,1,2),NA())</f>
        <v>#N/A</v>
      </c>
      <c r="C264" s="432" t="e">
        <f t="shared" si="12"/>
        <v>#N/A</v>
      </c>
      <c r="D264" s="432" t="e">
        <f>IF(ISNUMBER(_xlfn.XLOOKUP(A264,抽卷!$A:$A,抽卷!$J:$J,,1,2)),_xlfn.XLOOKUP(A264,抽卷!$A:$A,抽卷!$J:$J,,1,2),NA())</f>
        <v>#N/A</v>
      </c>
      <c r="E264" s="73" t="e">
        <f t="shared" si="13"/>
        <v>#N/A</v>
      </c>
    </row>
    <row r="265" spans="1:5" ht="15" customHeight="1" x14ac:dyDescent="0.25">
      <c r="A265" s="98">
        <f t="shared" si="14"/>
        <v>44201</v>
      </c>
      <c r="B265" s="79" t="e">
        <f>IF(ISNUMBER(_xlfn.XLOOKUP(A265,鑽量!$A:$A,鑽量!$K:$K,,1,2)),_xlfn.XLOOKUP(A265,鑽量!$A:$A,鑽量!$K:$K,,1,2),NA())</f>
        <v>#N/A</v>
      </c>
      <c r="C265" s="432" t="e">
        <f t="shared" si="12"/>
        <v>#N/A</v>
      </c>
      <c r="D265" s="432" t="e">
        <f>IF(ISNUMBER(_xlfn.XLOOKUP(A265,抽卷!$A:$A,抽卷!$J:$J,,1,2)),_xlfn.XLOOKUP(A265,抽卷!$A:$A,抽卷!$J:$J,,1,2),NA())</f>
        <v>#N/A</v>
      </c>
      <c r="E265" s="73" t="e">
        <f t="shared" si="13"/>
        <v>#N/A</v>
      </c>
    </row>
    <row r="266" spans="1:5" ht="15" customHeight="1" x14ac:dyDescent="0.25">
      <c r="A266" s="98">
        <f t="shared" si="14"/>
        <v>44202</v>
      </c>
      <c r="B266" s="79" t="e">
        <f>IF(ISNUMBER(_xlfn.XLOOKUP(A266,鑽量!$A:$A,鑽量!$K:$K,,1,2)),_xlfn.XLOOKUP(A266,鑽量!$A:$A,鑽量!$K:$K,,1,2),NA())</f>
        <v>#N/A</v>
      </c>
      <c r="C266" s="432" t="e">
        <f t="shared" si="12"/>
        <v>#N/A</v>
      </c>
      <c r="D266" s="432" t="e">
        <f>IF(ISNUMBER(_xlfn.XLOOKUP(A266,抽卷!$A:$A,抽卷!$J:$J,,1,2)),_xlfn.XLOOKUP(A266,抽卷!$A:$A,抽卷!$J:$J,,1,2),NA())</f>
        <v>#N/A</v>
      </c>
      <c r="E266" s="73" t="e">
        <f t="shared" si="13"/>
        <v>#N/A</v>
      </c>
    </row>
    <row r="267" spans="1:5" ht="15" customHeight="1" x14ac:dyDescent="0.25">
      <c r="A267" s="98">
        <f t="shared" si="14"/>
        <v>44203</v>
      </c>
      <c r="B267" s="79" t="e">
        <f>IF(ISNUMBER(_xlfn.XLOOKUP(A267,鑽量!$A:$A,鑽量!$K:$K,,1,2)),_xlfn.XLOOKUP(A267,鑽量!$A:$A,鑽量!$K:$K,,1,2),NA())</f>
        <v>#N/A</v>
      </c>
      <c r="C267" s="432" t="e">
        <f t="shared" si="12"/>
        <v>#N/A</v>
      </c>
      <c r="D267" s="432" t="e">
        <f>IF(ISNUMBER(_xlfn.XLOOKUP(A267,抽卷!$A:$A,抽卷!$J:$J,,1,2)),_xlfn.XLOOKUP(A267,抽卷!$A:$A,抽卷!$J:$J,,1,2),NA())</f>
        <v>#N/A</v>
      </c>
      <c r="E267" s="73" t="e">
        <f t="shared" si="13"/>
        <v>#N/A</v>
      </c>
    </row>
    <row r="268" spans="1:5" ht="15" customHeight="1" x14ac:dyDescent="0.25">
      <c r="A268" s="98">
        <f t="shared" si="14"/>
        <v>44204</v>
      </c>
      <c r="B268" s="79" t="e">
        <f>IF(ISNUMBER(_xlfn.XLOOKUP(A268,鑽量!$A:$A,鑽量!$K:$K,,1,2)),_xlfn.XLOOKUP(A268,鑽量!$A:$A,鑽量!$K:$K,,1,2),NA())</f>
        <v>#N/A</v>
      </c>
      <c r="C268" s="432" t="e">
        <f t="shared" si="12"/>
        <v>#N/A</v>
      </c>
      <c r="D268" s="432" t="e">
        <f>IF(ISNUMBER(_xlfn.XLOOKUP(A268,抽卷!$A:$A,抽卷!$J:$J,,1,2)),_xlfn.XLOOKUP(A268,抽卷!$A:$A,抽卷!$J:$J,,1,2),NA())</f>
        <v>#N/A</v>
      </c>
      <c r="E268" s="73" t="e">
        <f t="shared" si="13"/>
        <v>#N/A</v>
      </c>
    </row>
    <row r="269" spans="1:5" ht="15" customHeight="1" x14ac:dyDescent="0.25">
      <c r="A269" s="98">
        <f t="shared" si="14"/>
        <v>44205</v>
      </c>
      <c r="B269" s="79" t="e">
        <f>IF(ISNUMBER(_xlfn.XLOOKUP(A269,鑽量!$A:$A,鑽量!$K:$K,,1,2)),_xlfn.XLOOKUP(A269,鑽量!$A:$A,鑽量!$K:$K,,1,2),NA())</f>
        <v>#N/A</v>
      </c>
      <c r="C269" s="432" t="e">
        <f t="shared" si="12"/>
        <v>#N/A</v>
      </c>
      <c r="D269" s="432" t="e">
        <f>IF(ISNUMBER(_xlfn.XLOOKUP(A269,抽卷!$A:$A,抽卷!$J:$J,,1,2)),_xlfn.XLOOKUP(A269,抽卷!$A:$A,抽卷!$J:$J,,1,2),NA())</f>
        <v>#N/A</v>
      </c>
      <c r="E269" s="73" t="e">
        <f t="shared" si="13"/>
        <v>#N/A</v>
      </c>
    </row>
    <row r="270" spans="1:5" ht="15" customHeight="1" x14ac:dyDescent="0.25">
      <c r="A270" s="98">
        <f t="shared" si="14"/>
        <v>44206</v>
      </c>
      <c r="B270" s="79" t="e">
        <f>IF(ISNUMBER(_xlfn.XLOOKUP(A270,鑽量!$A:$A,鑽量!$K:$K,,1,2)),_xlfn.XLOOKUP(A270,鑽量!$A:$A,鑽量!$K:$K,,1,2),NA())</f>
        <v>#N/A</v>
      </c>
      <c r="C270" s="432" t="e">
        <f t="shared" si="12"/>
        <v>#N/A</v>
      </c>
      <c r="D270" s="432" t="e">
        <f>IF(ISNUMBER(_xlfn.XLOOKUP(A270,抽卷!$A:$A,抽卷!$J:$J,,1,2)),_xlfn.XLOOKUP(A270,抽卷!$A:$A,抽卷!$J:$J,,1,2),NA())</f>
        <v>#N/A</v>
      </c>
      <c r="E270" s="73" t="e">
        <f t="shared" si="13"/>
        <v>#N/A</v>
      </c>
    </row>
    <row r="271" spans="1:5" ht="15" customHeight="1" x14ac:dyDescent="0.25">
      <c r="A271" s="98">
        <f t="shared" si="14"/>
        <v>44207</v>
      </c>
      <c r="B271" s="79" t="e">
        <f>IF(ISNUMBER(_xlfn.XLOOKUP(A271,鑽量!$A:$A,鑽量!$K:$K,,1,2)),_xlfn.XLOOKUP(A271,鑽量!$A:$A,鑽量!$K:$K,,1,2),NA())</f>
        <v>#N/A</v>
      </c>
      <c r="C271" s="432" t="e">
        <f t="shared" si="12"/>
        <v>#N/A</v>
      </c>
      <c r="D271" s="432" t="e">
        <f>IF(ISNUMBER(_xlfn.XLOOKUP(A271,抽卷!$A:$A,抽卷!$J:$J,,1,2)),_xlfn.XLOOKUP(A271,抽卷!$A:$A,抽卷!$J:$J,,1,2),NA())</f>
        <v>#N/A</v>
      </c>
      <c r="E271" s="73" t="e">
        <f t="shared" si="13"/>
        <v>#N/A</v>
      </c>
    </row>
    <row r="272" spans="1:5" ht="15" customHeight="1" x14ac:dyDescent="0.25">
      <c r="A272" s="98">
        <f t="shared" si="14"/>
        <v>44208</v>
      </c>
      <c r="B272" s="79" t="e">
        <f>IF(ISNUMBER(_xlfn.XLOOKUP(A272,鑽量!$A:$A,鑽量!$K:$K,,1,2)),_xlfn.XLOOKUP(A272,鑽量!$A:$A,鑽量!$K:$K,,1,2),NA())</f>
        <v>#N/A</v>
      </c>
      <c r="C272" s="432" t="e">
        <f t="shared" si="12"/>
        <v>#N/A</v>
      </c>
      <c r="D272" s="432" t="e">
        <f>IF(ISNUMBER(_xlfn.XLOOKUP(A272,抽卷!$A:$A,抽卷!$J:$J,,1,2)),_xlfn.XLOOKUP(A272,抽卷!$A:$A,抽卷!$J:$J,,1,2),NA())</f>
        <v>#N/A</v>
      </c>
      <c r="E272" s="73" t="e">
        <f t="shared" si="13"/>
        <v>#N/A</v>
      </c>
    </row>
    <row r="273" spans="1:5" ht="15" customHeight="1" x14ac:dyDescent="0.25">
      <c r="A273" s="98">
        <f t="shared" si="14"/>
        <v>44209</v>
      </c>
      <c r="B273" s="79" t="e">
        <f>IF(ISNUMBER(_xlfn.XLOOKUP(A273,鑽量!$A:$A,鑽量!$K:$K,,1,2)),_xlfn.XLOOKUP(A273,鑽量!$A:$A,鑽量!$K:$K,,1,2),NA())</f>
        <v>#N/A</v>
      </c>
      <c r="C273" s="432" t="e">
        <f t="shared" si="12"/>
        <v>#N/A</v>
      </c>
      <c r="D273" s="432" t="e">
        <f>IF(ISNUMBER(_xlfn.XLOOKUP(A273,抽卷!$A:$A,抽卷!$J:$J,,1,2)),_xlfn.XLOOKUP(A273,抽卷!$A:$A,抽卷!$J:$J,,1,2),NA())</f>
        <v>#N/A</v>
      </c>
      <c r="E273" s="73" t="e">
        <f t="shared" si="13"/>
        <v>#N/A</v>
      </c>
    </row>
    <row r="274" spans="1:5" ht="15" customHeight="1" x14ac:dyDescent="0.25">
      <c r="A274" s="98">
        <f t="shared" si="14"/>
        <v>44210</v>
      </c>
      <c r="B274" s="79" t="e">
        <f>IF(ISNUMBER(_xlfn.XLOOKUP(A274,鑽量!$A:$A,鑽量!$K:$K,,1,2)),_xlfn.XLOOKUP(A274,鑽量!$A:$A,鑽量!$K:$K,,1,2),NA())</f>
        <v>#N/A</v>
      </c>
      <c r="C274" s="432" t="e">
        <f t="shared" si="12"/>
        <v>#N/A</v>
      </c>
      <c r="D274" s="432" t="e">
        <f>IF(ISNUMBER(_xlfn.XLOOKUP(A274,抽卷!$A:$A,抽卷!$J:$J,,1,2)),_xlfn.XLOOKUP(A274,抽卷!$A:$A,抽卷!$J:$J,,1,2),NA())</f>
        <v>#N/A</v>
      </c>
      <c r="E274" s="73" t="e">
        <f t="shared" si="13"/>
        <v>#N/A</v>
      </c>
    </row>
    <row r="275" spans="1:5" ht="15" customHeight="1" x14ac:dyDescent="0.25">
      <c r="A275" s="98">
        <f t="shared" si="14"/>
        <v>44211</v>
      </c>
      <c r="B275" s="79" t="e">
        <f>IF(ISNUMBER(_xlfn.XLOOKUP(A275,鑽量!$A:$A,鑽量!$K:$K,,1,2)),_xlfn.XLOOKUP(A275,鑽量!$A:$A,鑽量!$K:$K,,1,2),NA())</f>
        <v>#N/A</v>
      </c>
      <c r="C275" s="432" t="e">
        <f t="shared" si="12"/>
        <v>#N/A</v>
      </c>
      <c r="D275" s="432" t="e">
        <f>IF(ISNUMBER(_xlfn.XLOOKUP(A275,抽卷!$A:$A,抽卷!$J:$J,,1,2)),_xlfn.XLOOKUP(A275,抽卷!$A:$A,抽卷!$J:$J,,1,2),NA())</f>
        <v>#N/A</v>
      </c>
      <c r="E275" s="73" t="e">
        <f t="shared" si="13"/>
        <v>#N/A</v>
      </c>
    </row>
    <row r="276" spans="1:5" ht="15" customHeight="1" x14ac:dyDescent="0.25">
      <c r="A276" s="98">
        <f t="shared" si="14"/>
        <v>44212</v>
      </c>
      <c r="B276" s="79" t="e">
        <f>IF(ISNUMBER(_xlfn.XLOOKUP(A276,鑽量!$A:$A,鑽量!$K:$K,,1,2)),_xlfn.XLOOKUP(A276,鑽量!$A:$A,鑽量!$K:$K,,1,2),NA())</f>
        <v>#N/A</v>
      </c>
      <c r="C276" s="432" t="e">
        <f t="shared" si="12"/>
        <v>#N/A</v>
      </c>
      <c r="D276" s="432" t="e">
        <f>IF(ISNUMBER(_xlfn.XLOOKUP(A276,抽卷!$A:$A,抽卷!$J:$J,,1,2)),_xlfn.XLOOKUP(A276,抽卷!$A:$A,抽卷!$J:$J,,1,2),NA())</f>
        <v>#N/A</v>
      </c>
      <c r="E276" s="73" t="e">
        <f t="shared" si="13"/>
        <v>#N/A</v>
      </c>
    </row>
    <row r="277" spans="1:5" ht="15" customHeight="1" x14ac:dyDescent="0.25">
      <c r="A277" s="98">
        <f t="shared" si="14"/>
        <v>44213</v>
      </c>
      <c r="B277" s="79" t="e">
        <f>IF(ISNUMBER(_xlfn.XLOOKUP(A277,鑽量!$A:$A,鑽量!$K:$K,,1,2)),_xlfn.XLOOKUP(A277,鑽量!$A:$A,鑽量!$K:$K,,1,2),NA())</f>
        <v>#N/A</v>
      </c>
      <c r="C277" s="432" t="e">
        <f t="shared" si="12"/>
        <v>#N/A</v>
      </c>
      <c r="D277" s="432" t="e">
        <f>IF(ISNUMBER(_xlfn.XLOOKUP(A277,抽卷!$A:$A,抽卷!$J:$J,,1,2)),_xlfn.XLOOKUP(A277,抽卷!$A:$A,抽卷!$J:$J,,1,2),NA())</f>
        <v>#N/A</v>
      </c>
      <c r="E277" s="73" t="e">
        <f t="shared" si="13"/>
        <v>#N/A</v>
      </c>
    </row>
    <row r="278" spans="1:5" ht="15" customHeight="1" x14ac:dyDescent="0.25">
      <c r="A278" s="98">
        <f t="shared" si="14"/>
        <v>44214</v>
      </c>
      <c r="B278" s="79" t="e">
        <f>IF(ISNUMBER(_xlfn.XLOOKUP(A278,鑽量!$A:$A,鑽量!$K:$K,,1,2)),_xlfn.XLOOKUP(A278,鑽量!$A:$A,鑽量!$K:$K,,1,2),NA())</f>
        <v>#N/A</v>
      </c>
      <c r="C278" s="432" t="e">
        <f t="shared" si="12"/>
        <v>#N/A</v>
      </c>
      <c r="D278" s="432" t="e">
        <f>IF(ISNUMBER(_xlfn.XLOOKUP(A278,抽卷!$A:$A,抽卷!$J:$J,,1,2)),_xlfn.XLOOKUP(A278,抽卷!$A:$A,抽卷!$J:$J,,1,2),NA())</f>
        <v>#N/A</v>
      </c>
      <c r="E278" s="73" t="e">
        <f t="shared" si="13"/>
        <v>#N/A</v>
      </c>
    </row>
    <row r="279" spans="1:5" ht="15" customHeight="1" x14ac:dyDescent="0.25">
      <c r="A279" s="98">
        <f t="shared" si="14"/>
        <v>44215</v>
      </c>
      <c r="B279" s="79" t="e">
        <f>IF(ISNUMBER(_xlfn.XLOOKUP(A279,鑽量!$A:$A,鑽量!$K:$K,,1,2)),_xlfn.XLOOKUP(A279,鑽量!$A:$A,鑽量!$K:$K,,1,2),NA())</f>
        <v>#N/A</v>
      </c>
      <c r="C279" s="432" t="e">
        <f t="shared" si="12"/>
        <v>#N/A</v>
      </c>
      <c r="D279" s="432" t="e">
        <f>IF(ISNUMBER(_xlfn.XLOOKUP(A279,抽卷!$A:$A,抽卷!$J:$J,,1,2)),_xlfn.XLOOKUP(A279,抽卷!$A:$A,抽卷!$J:$J,,1,2),NA())</f>
        <v>#N/A</v>
      </c>
      <c r="E279" s="73" t="e">
        <f t="shared" si="13"/>
        <v>#N/A</v>
      </c>
    </row>
    <row r="280" spans="1:5" ht="15" customHeight="1" x14ac:dyDescent="0.25">
      <c r="A280" s="98">
        <f t="shared" si="14"/>
        <v>44216</v>
      </c>
      <c r="B280" s="79" t="e">
        <f>IF(ISNUMBER(_xlfn.XLOOKUP(A280,鑽量!$A:$A,鑽量!$K:$K,,1,2)),_xlfn.XLOOKUP(A280,鑽量!$A:$A,鑽量!$K:$K,,1,2),NA())</f>
        <v>#N/A</v>
      </c>
      <c r="C280" s="432" t="e">
        <f t="shared" si="12"/>
        <v>#N/A</v>
      </c>
      <c r="D280" s="432" t="e">
        <f>IF(ISNUMBER(_xlfn.XLOOKUP(A280,抽卷!$A:$A,抽卷!$J:$J,,1,2)),_xlfn.XLOOKUP(A280,抽卷!$A:$A,抽卷!$J:$J,,1,2),NA())</f>
        <v>#N/A</v>
      </c>
      <c r="E280" s="73" t="e">
        <f t="shared" si="13"/>
        <v>#N/A</v>
      </c>
    </row>
    <row r="281" spans="1:5" ht="15" customHeight="1" x14ac:dyDescent="0.25">
      <c r="A281" s="98">
        <f t="shared" si="14"/>
        <v>44217</v>
      </c>
      <c r="B281" s="79" t="e">
        <f>IF(ISNUMBER(_xlfn.XLOOKUP(A281,鑽量!$A:$A,鑽量!$K:$K,,1,2)),_xlfn.XLOOKUP(A281,鑽量!$A:$A,鑽量!$K:$K,,1,2),NA())</f>
        <v>#N/A</v>
      </c>
      <c r="C281" s="432" t="e">
        <f t="shared" si="12"/>
        <v>#N/A</v>
      </c>
      <c r="D281" s="432" t="e">
        <f>IF(ISNUMBER(_xlfn.XLOOKUP(A281,抽卷!$A:$A,抽卷!$J:$J,,1,2)),_xlfn.XLOOKUP(A281,抽卷!$A:$A,抽卷!$J:$J,,1,2),NA())</f>
        <v>#N/A</v>
      </c>
      <c r="E281" s="73" t="e">
        <f t="shared" si="13"/>
        <v>#N/A</v>
      </c>
    </row>
    <row r="282" spans="1:5" ht="15" customHeight="1" x14ac:dyDescent="0.25">
      <c r="A282" s="98">
        <f t="shared" si="14"/>
        <v>44218</v>
      </c>
      <c r="B282" s="79" t="e">
        <f>IF(ISNUMBER(_xlfn.XLOOKUP(A282,鑽量!$A:$A,鑽量!$K:$K,,1,2)),_xlfn.XLOOKUP(A282,鑽量!$A:$A,鑽量!$K:$K,,1,2),NA())</f>
        <v>#N/A</v>
      </c>
      <c r="C282" s="432" t="e">
        <f t="shared" si="12"/>
        <v>#N/A</v>
      </c>
      <c r="D282" s="432" t="e">
        <f>IF(ISNUMBER(_xlfn.XLOOKUP(A282,抽卷!$A:$A,抽卷!$J:$J,,1,2)),_xlfn.XLOOKUP(A282,抽卷!$A:$A,抽卷!$J:$J,,1,2),NA())</f>
        <v>#N/A</v>
      </c>
      <c r="E282" s="73" t="e">
        <f t="shared" si="13"/>
        <v>#N/A</v>
      </c>
    </row>
    <row r="283" spans="1:5" ht="15" customHeight="1" x14ac:dyDescent="0.25">
      <c r="A283" s="98">
        <f t="shared" si="14"/>
        <v>44219</v>
      </c>
      <c r="B283" s="79" t="e">
        <f>IF(ISNUMBER(_xlfn.XLOOKUP(A283,鑽量!$A:$A,鑽量!$K:$K,,1,2)),_xlfn.XLOOKUP(A283,鑽量!$A:$A,鑽量!$K:$K,,1,2),NA())</f>
        <v>#N/A</v>
      </c>
      <c r="C283" s="432" t="e">
        <f t="shared" si="12"/>
        <v>#N/A</v>
      </c>
      <c r="D283" s="432" t="e">
        <f>IF(ISNUMBER(_xlfn.XLOOKUP(A283,抽卷!$A:$A,抽卷!$J:$J,,1,2)),_xlfn.XLOOKUP(A283,抽卷!$A:$A,抽卷!$J:$J,,1,2),NA())</f>
        <v>#N/A</v>
      </c>
      <c r="E283" s="73" t="e">
        <f t="shared" si="13"/>
        <v>#N/A</v>
      </c>
    </row>
    <row r="284" spans="1:5" ht="15" customHeight="1" x14ac:dyDescent="0.25">
      <c r="A284" s="98">
        <f t="shared" si="14"/>
        <v>44220</v>
      </c>
      <c r="B284" s="79" t="e">
        <f>IF(ISNUMBER(_xlfn.XLOOKUP(A284,鑽量!$A:$A,鑽量!$K:$K,,1,2)),_xlfn.XLOOKUP(A284,鑽量!$A:$A,鑽量!$K:$K,,1,2),NA())</f>
        <v>#N/A</v>
      </c>
      <c r="C284" s="432" t="e">
        <f t="shared" si="12"/>
        <v>#N/A</v>
      </c>
      <c r="D284" s="432" t="e">
        <f>IF(ISNUMBER(_xlfn.XLOOKUP(A284,抽卷!$A:$A,抽卷!$J:$J,,1,2)),_xlfn.XLOOKUP(A284,抽卷!$A:$A,抽卷!$J:$J,,1,2),NA())</f>
        <v>#N/A</v>
      </c>
      <c r="E284" s="73" t="e">
        <f t="shared" si="13"/>
        <v>#N/A</v>
      </c>
    </row>
    <row r="285" spans="1:5" ht="15" customHeight="1" x14ac:dyDescent="0.25">
      <c r="A285" s="98">
        <f t="shared" si="14"/>
        <v>44221</v>
      </c>
      <c r="B285" s="79" t="e">
        <f>IF(ISNUMBER(_xlfn.XLOOKUP(A285,鑽量!$A:$A,鑽量!$K:$K,,1,2)),_xlfn.XLOOKUP(A285,鑽量!$A:$A,鑽量!$K:$K,,1,2),NA())</f>
        <v>#N/A</v>
      </c>
      <c r="C285" s="432" t="e">
        <f t="shared" si="12"/>
        <v>#N/A</v>
      </c>
      <c r="D285" s="432" t="e">
        <f>IF(ISNUMBER(_xlfn.XLOOKUP(A285,抽卷!$A:$A,抽卷!$J:$J,,1,2)),_xlfn.XLOOKUP(A285,抽卷!$A:$A,抽卷!$J:$J,,1,2),NA())</f>
        <v>#N/A</v>
      </c>
      <c r="E285" s="73" t="e">
        <f t="shared" si="13"/>
        <v>#N/A</v>
      </c>
    </row>
    <row r="286" spans="1:5" ht="15" customHeight="1" x14ac:dyDescent="0.25">
      <c r="A286" s="98">
        <f t="shared" si="14"/>
        <v>44222</v>
      </c>
      <c r="B286" s="79" t="e">
        <f>IF(ISNUMBER(_xlfn.XLOOKUP(A286,鑽量!$A:$A,鑽量!$K:$K,,1,2)),_xlfn.XLOOKUP(A286,鑽量!$A:$A,鑽量!$K:$K,,1,2),NA())</f>
        <v>#N/A</v>
      </c>
      <c r="C286" s="432" t="e">
        <f t="shared" si="12"/>
        <v>#N/A</v>
      </c>
      <c r="D286" s="432" t="e">
        <f>IF(ISNUMBER(_xlfn.XLOOKUP(A286,抽卷!$A:$A,抽卷!$J:$J,,1,2)),_xlfn.XLOOKUP(A286,抽卷!$A:$A,抽卷!$J:$J,,1,2),NA())</f>
        <v>#N/A</v>
      </c>
      <c r="E286" s="73" t="e">
        <f t="shared" si="13"/>
        <v>#N/A</v>
      </c>
    </row>
    <row r="287" spans="1:5" ht="15" customHeight="1" x14ac:dyDescent="0.25">
      <c r="A287" s="98">
        <f t="shared" si="14"/>
        <v>44223</v>
      </c>
      <c r="B287" s="79" t="e">
        <f>IF(ISNUMBER(_xlfn.XLOOKUP(A287,鑽量!$A:$A,鑽量!$K:$K,,1,2)),_xlfn.XLOOKUP(A287,鑽量!$A:$A,鑽量!$K:$K,,1,2),NA())</f>
        <v>#N/A</v>
      </c>
      <c r="C287" s="432" t="e">
        <f t="shared" si="12"/>
        <v>#N/A</v>
      </c>
      <c r="D287" s="432" t="e">
        <f>IF(ISNUMBER(_xlfn.XLOOKUP(A287,抽卷!$A:$A,抽卷!$J:$J,,1,2)),_xlfn.XLOOKUP(A287,抽卷!$A:$A,抽卷!$J:$J,,1,2),NA())</f>
        <v>#N/A</v>
      </c>
      <c r="E287" s="73" t="e">
        <f t="shared" si="13"/>
        <v>#N/A</v>
      </c>
    </row>
    <row r="288" spans="1:5" ht="15" customHeight="1" x14ac:dyDescent="0.25">
      <c r="A288" s="98">
        <f t="shared" si="14"/>
        <v>44224</v>
      </c>
      <c r="B288" s="79" t="e">
        <f>IF(ISNUMBER(_xlfn.XLOOKUP(A288,鑽量!$A:$A,鑽量!$K:$K,,1,2)),_xlfn.XLOOKUP(A288,鑽量!$A:$A,鑽量!$K:$K,,1,2),NA())</f>
        <v>#N/A</v>
      </c>
      <c r="C288" s="432" t="e">
        <f t="shared" si="12"/>
        <v>#N/A</v>
      </c>
      <c r="D288" s="432" t="e">
        <f>IF(ISNUMBER(_xlfn.XLOOKUP(A288,抽卷!$A:$A,抽卷!$J:$J,,1,2)),_xlfn.XLOOKUP(A288,抽卷!$A:$A,抽卷!$J:$J,,1,2),NA())</f>
        <v>#N/A</v>
      </c>
      <c r="E288" s="73" t="e">
        <f t="shared" si="13"/>
        <v>#N/A</v>
      </c>
    </row>
    <row r="289" spans="1:5" ht="15" customHeight="1" x14ac:dyDescent="0.25">
      <c r="A289" s="98">
        <f t="shared" si="14"/>
        <v>44225</v>
      </c>
      <c r="B289" s="79" t="e">
        <f>IF(ISNUMBER(_xlfn.XLOOKUP(A289,鑽量!$A:$A,鑽量!$K:$K,,1,2)),_xlfn.XLOOKUP(A289,鑽量!$A:$A,鑽量!$K:$K,,1,2),NA())</f>
        <v>#N/A</v>
      </c>
      <c r="C289" s="432" t="e">
        <f t="shared" si="12"/>
        <v>#N/A</v>
      </c>
      <c r="D289" s="432" t="e">
        <f>IF(ISNUMBER(_xlfn.XLOOKUP(A289,抽卷!$A:$A,抽卷!$J:$J,,1,2)),_xlfn.XLOOKUP(A289,抽卷!$A:$A,抽卷!$J:$J,,1,2),NA())</f>
        <v>#N/A</v>
      </c>
      <c r="E289" s="73" t="e">
        <f t="shared" si="13"/>
        <v>#N/A</v>
      </c>
    </row>
    <row r="290" spans="1:5" ht="15" customHeight="1" x14ac:dyDescent="0.25">
      <c r="A290" s="98">
        <f t="shared" si="14"/>
        <v>44226</v>
      </c>
      <c r="B290" s="79" t="e">
        <f>IF(ISNUMBER(_xlfn.XLOOKUP(A290,鑽量!$A:$A,鑽量!$K:$K,,1,2)),_xlfn.XLOOKUP(A290,鑽量!$A:$A,鑽量!$K:$K,,1,2),NA())</f>
        <v>#N/A</v>
      </c>
      <c r="C290" s="432" t="e">
        <f t="shared" si="12"/>
        <v>#N/A</v>
      </c>
      <c r="D290" s="432" t="e">
        <f>IF(ISNUMBER(_xlfn.XLOOKUP(A290,抽卷!$A:$A,抽卷!$J:$J,,1,2)),_xlfn.XLOOKUP(A290,抽卷!$A:$A,抽卷!$J:$J,,1,2),NA())</f>
        <v>#N/A</v>
      </c>
      <c r="E290" s="73" t="e">
        <f t="shared" si="13"/>
        <v>#N/A</v>
      </c>
    </row>
    <row r="291" spans="1:5" ht="15" customHeight="1" x14ac:dyDescent="0.25">
      <c r="A291" s="98">
        <f t="shared" si="14"/>
        <v>44227</v>
      </c>
      <c r="B291" s="79" t="e">
        <f>IF(ISNUMBER(_xlfn.XLOOKUP(A291,鑽量!$A:$A,鑽量!$K:$K,,1,2)),_xlfn.XLOOKUP(A291,鑽量!$A:$A,鑽量!$K:$K,,1,2),NA())</f>
        <v>#N/A</v>
      </c>
      <c r="C291" s="432" t="e">
        <f t="shared" si="12"/>
        <v>#N/A</v>
      </c>
      <c r="D291" s="432" t="e">
        <f>IF(ISNUMBER(_xlfn.XLOOKUP(A291,抽卷!$A:$A,抽卷!$J:$J,,1,2)),_xlfn.XLOOKUP(A291,抽卷!$A:$A,抽卷!$J:$J,,1,2),NA())</f>
        <v>#N/A</v>
      </c>
      <c r="E291" s="73" t="e">
        <f t="shared" si="13"/>
        <v>#N/A</v>
      </c>
    </row>
    <row r="292" spans="1:5" ht="15" customHeight="1" x14ac:dyDescent="0.25">
      <c r="A292" s="98">
        <f t="shared" si="14"/>
        <v>44228</v>
      </c>
      <c r="B292" s="79" t="e">
        <f>IF(ISNUMBER(_xlfn.XLOOKUP(A292,鑽量!$A:$A,鑽量!$K:$K,,1,2)),_xlfn.XLOOKUP(A292,鑽量!$A:$A,鑽量!$K:$K,,1,2),NA())</f>
        <v>#N/A</v>
      </c>
      <c r="C292" s="432" t="e">
        <f t="shared" si="12"/>
        <v>#N/A</v>
      </c>
      <c r="D292" s="432" t="e">
        <f>IF(ISNUMBER(_xlfn.XLOOKUP(A292,抽卷!$A:$A,抽卷!$J:$J,,1,2)),_xlfn.XLOOKUP(A292,抽卷!$A:$A,抽卷!$J:$J,,1,2),NA())</f>
        <v>#N/A</v>
      </c>
      <c r="E292" s="73" t="e">
        <f t="shared" si="13"/>
        <v>#N/A</v>
      </c>
    </row>
    <row r="293" spans="1:5" ht="15" customHeight="1" x14ac:dyDescent="0.25">
      <c r="A293" s="98">
        <f t="shared" si="14"/>
        <v>44229</v>
      </c>
      <c r="B293" s="79" t="e">
        <f>IF(ISNUMBER(_xlfn.XLOOKUP(A293,鑽量!$A:$A,鑽量!$K:$K,,1,2)),_xlfn.XLOOKUP(A293,鑽量!$A:$A,鑽量!$K:$K,,1,2),NA())</f>
        <v>#N/A</v>
      </c>
      <c r="C293" s="432" t="e">
        <f t="shared" si="12"/>
        <v>#N/A</v>
      </c>
      <c r="D293" s="432" t="e">
        <f>IF(ISNUMBER(_xlfn.XLOOKUP(A293,抽卷!$A:$A,抽卷!$J:$J,,1,2)),_xlfn.XLOOKUP(A293,抽卷!$A:$A,抽卷!$J:$J,,1,2),NA())</f>
        <v>#N/A</v>
      </c>
      <c r="E293" s="73" t="e">
        <f t="shared" si="13"/>
        <v>#N/A</v>
      </c>
    </row>
    <row r="294" spans="1:5" ht="15" customHeight="1" x14ac:dyDescent="0.25">
      <c r="A294" s="98">
        <f t="shared" si="14"/>
        <v>44230</v>
      </c>
      <c r="B294" s="79" t="e">
        <f>IF(ISNUMBER(_xlfn.XLOOKUP(A294,鑽量!$A:$A,鑽量!$K:$K,,1,2)),_xlfn.XLOOKUP(A294,鑽量!$A:$A,鑽量!$K:$K,,1,2),NA())</f>
        <v>#N/A</v>
      </c>
      <c r="C294" s="432" t="e">
        <f t="shared" si="12"/>
        <v>#N/A</v>
      </c>
      <c r="D294" s="432" t="e">
        <f>IF(ISNUMBER(_xlfn.XLOOKUP(A294,抽卷!$A:$A,抽卷!$J:$J,,1,2)),_xlfn.XLOOKUP(A294,抽卷!$A:$A,抽卷!$J:$J,,1,2),NA())</f>
        <v>#N/A</v>
      </c>
      <c r="E294" s="73" t="e">
        <f t="shared" si="13"/>
        <v>#N/A</v>
      </c>
    </row>
    <row r="295" spans="1:5" ht="15" customHeight="1" x14ac:dyDescent="0.25">
      <c r="A295" s="98">
        <f t="shared" si="14"/>
        <v>44231</v>
      </c>
      <c r="B295" s="79" t="e">
        <f>IF(ISNUMBER(_xlfn.XLOOKUP(A295,鑽量!$A:$A,鑽量!$K:$K,,1,2)),_xlfn.XLOOKUP(A295,鑽量!$A:$A,鑽量!$K:$K,,1,2),NA())</f>
        <v>#N/A</v>
      </c>
      <c r="C295" s="432" t="e">
        <f t="shared" si="12"/>
        <v>#N/A</v>
      </c>
      <c r="D295" s="432" t="e">
        <f>IF(ISNUMBER(_xlfn.XLOOKUP(A295,抽卷!$A:$A,抽卷!$J:$J,,1,2)),_xlfn.XLOOKUP(A295,抽卷!$A:$A,抽卷!$J:$J,,1,2),NA())</f>
        <v>#N/A</v>
      </c>
      <c r="E295" s="73" t="e">
        <f t="shared" si="13"/>
        <v>#N/A</v>
      </c>
    </row>
    <row r="296" spans="1:5" ht="15" customHeight="1" x14ac:dyDescent="0.25">
      <c r="A296" s="98">
        <f t="shared" si="14"/>
        <v>44232</v>
      </c>
      <c r="B296" s="79" t="e">
        <f>IF(ISNUMBER(_xlfn.XLOOKUP(A296,鑽量!$A:$A,鑽量!$K:$K,,1,2)),_xlfn.XLOOKUP(A296,鑽量!$A:$A,鑽量!$K:$K,,1,2),NA())</f>
        <v>#N/A</v>
      </c>
      <c r="C296" s="432" t="e">
        <f t="shared" si="12"/>
        <v>#N/A</v>
      </c>
      <c r="D296" s="432" t="e">
        <f>IF(ISNUMBER(_xlfn.XLOOKUP(A296,抽卷!$A:$A,抽卷!$J:$J,,1,2)),_xlfn.XLOOKUP(A296,抽卷!$A:$A,抽卷!$J:$J,,1,2),NA())</f>
        <v>#N/A</v>
      </c>
      <c r="E296" s="73" t="e">
        <f t="shared" si="13"/>
        <v>#N/A</v>
      </c>
    </row>
    <row r="297" spans="1:5" ht="15" customHeight="1" x14ac:dyDescent="0.25">
      <c r="A297" s="98">
        <f t="shared" si="14"/>
        <v>44233</v>
      </c>
      <c r="B297" s="79" t="e">
        <f>IF(ISNUMBER(_xlfn.XLOOKUP(A297,鑽量!$A:$A,鑽量!$K:$K,,1,2)),_xlfn.XLOOKUP(A297,鑽量!$A:$A,鑽量!$K:$K,,1,2),NA())</f>
        <v>#N/A</v>
      </c>
      <c r="C297" s="432" t="e">
        <f t="shared" si="12"/>
        <v>#N/A</v>
      </c>
      <c r="D297" s="432" t="e">
        <f>IF(ISNUMBER(_xlfn.XLOOKUP(A297,抽卷!$A:$A,抽卷!$J:$J,,1,2)),_xlfn.XLOOKUP(A297,抽卷!$A:$A,抽卷!$J:$J,,1,2),NA())</f>
        <v>#N/A</v>
      </c>
      <c r="E297" s="73" t="e">
        <f t="shared" si="13"/>
        <v>#N/A</v>
      </c>
    </row>
    <row r="298" spans="1:5" ht="15" customHeight="1" x14ac:dyDescent="0.25">
      <c r="A298" s="98">
        <f t="shared" si="14"/>
        <v>44234</v>
      </c>
      <c r="B298" s="79" t="e">
        <f>IF(ISNUMBER(_xlfn.XLOOKUP(A298,鑽量!$A:$A,鑽量!$K:$K,,1,2)),_xlfn.XLOOKUP(A298,鑽量!$A:$A,鑽量!$K:$K,,1,2),NA())</f>
        <v>#N/A</v>
      </c>
      <c r="C298" s="432" t="e">
        <f t="shared" si="12"/>
        <v>#N/A</v>
      </c>
      <c r="D298" s="432" t="e">
        <f>IF(ISNUMBER(_xlfn.XLOOKUP(A298,抽卷!$A:$A,抽卷!$J:$J,,1,2)),_xlfn.XLOOKUP(A298,抽卷!$A:$A,抽卷!$J:$J,,1,2),NA())</f>
        <v>#N/A</v>
      </c>
      <c r="E298" s="73" t="e">
        <f t="shared" si="13"/>
        <v>#N/A</v>
      </c>
    </row>
    <row r="299" spans="1:5" ht="15" customHeight="1" x14ac:dyDescent="0.25">
      <c r="A299" s="98">
        <f t="shared" si="14"/>
        <v>44235</v>
      </c>
      <c r="B299" s="79" t="e">
        <f>IF(ISNUMBER(_xlfn.XLOOKUP(A299,鑽量!$A:$A,鑽量!$K:$K,,1,2)),_xlfn.XLOOKUP(A299,鑽量!$A:$A,鑽量!$K:$K,,1,2),NA())</f>
        <v>#N/A</v>
      </c>
      <c r="C299" s="432" t="e">
        <f t="shared" si="12"/>
        <v>#N/A</v>
      </c>
      <c r="D299" s="432" t="e">
        <f>IF(ISNUMBER(_xlfn.XLOOKUP(A299,抽卷!$A:$A,抽卷!$J:$J,,1,2)),_xlfn.XLOOKUP(A299,抽卷!$A:$A,抽卷!$J:$J,,1,2),NA())</f>
        <v>#N/A</v>
      </c>
      <c r="E299" s="73" t="e">
        <f t="shared" si="13"/>
        <v>#N/A</v>
      </c>
    </row>
    <row r="300" spans="1:5" ht="15" customHeight="1" x14ac:dyDescent="0.25">
      <c r="A300" s="98">
        <f t="shared" si="14"/>
        <v>44236</v>
      </c>
      <c r="B300" s="79" t="e">
        <f>IF(ISNUMBER(_xlfn.XLOOKUP(A300,鑽量!$A:$A,鑽量!$K:$K,,1,2)),_xlfn.XLOOKUP(A300,鑽量!$A:$A,鑽量!$K:$K,,1,2),NA())</f>
        <v>#N/A</v>
      </c>
      <c r="C300" s="432" t="e">
        <f t="shared" si="12"/>
        <v>#N/A</v>
      </c>
      <c r="D300" s="432" t="e">
        <f>IF(ISNUMBER(_xlfn.XLOOKUP(A300,抽卷!$A:$A,抽卷!$J:$J,,1,2)),_xlfn.XLOOKUP(A300,抽卷!$A:$A,抽卷!$J:$J,,1,2),NA())</f>
        <v>#N/A</v>
      </c>
      <c r="E300" s="73" t="e">
        <f t="shared" si="13"/>
        <v>#N/A</v>
      </c>
    </row>
    <row r="301" spans="1:5" ht="15" customHeight="1" x14ac:dyDescent="0.25">
      <c r="A301" s="98">
        <f t="shared" si="14"/>
        <v>44237</v>
      </c>
      <c r="B301" s="79" t="e">
        <f>IF(ISNUMBER(_xlfn.XLOOKUP(A301,鑽量!$A:$A,鑽量!$K:$K,,1,2)),_xlfn.XLOOKUP(A301,鑽量!$A:$A,鑽量!$K:$K,,1,2),NA())</f>
        <v>#N/A</v>
      </c>
      <c r="C301" s="432" t="e">
        <f t="shared" si="12"/>
        <v>#N/A</v>
      </c>
      <c r="D301" s="432" t="e">
        <f>IF(ISNUMBER(_xlfn.XLOOKUP(A301,抽卷!$A:$A,抽卷!$J:$J,,1,2)),_xlfn.XLOOKUP(A301,抽卷!$A:$A,抽卷!$J:$J,,1,2),NA())</f>
        <v>#N/A</v>
      </c>
      <c r="E301" s="73" t="e">
        <f t="shared" si="13"/>
        <v>#N/A</v>
      </c>
    </row>
    <row r="302" spans="1:5" ht="15" customHeight="1" x14ac:dyDescent="0.25">
      <c r="A302" s="98">
        <f t="shared" si="14"/>
        <v>44238</v>
      </c>
      <c r="B302" s="79" t="e">
        <f>IF(ISNUMBER(_xlfn.XLOOKUP(A302,鑽量!$A:$A,鑽量!$K:$K,,1,2)),_xlfn.XLOOKUP(A302,鑽量!$A:$A,鑽量!$K:$K,,1,2),NA())</f>
        <v>#N/A</v>
      </c>
      <c r="C302" s="432" t="e">
        <f t="shared" si="12"/>
        <v>#N/A</v>
      </c>
      <c r="D302" s="432" t="e">
        <f>IF(ISNUMBER(_xlfn.XLOOKUP(A302,抽卷!$A:$A,抽卷!$J:$J,,1,2)),_xlfn.XLOOKUP(A302,抽卷!$A:$A,抽卷!$J:$J,,1,2),NA())</f>
        <v>#N/A</v>
      </c>
      <c r="E302" s="73" t="e">
        <f t="shared" si="13"/>
        <v>#N/A</v>
      </c>
    </row>
  </sheetData>
  <conditionalFormatting sqref="E1:E1048576">
    <cfRule type="colorScale" priority="9">
      <colorScale>
        <cfvo type="min"/>
        <cfvo type="percentile" val="50"/>
        <cfvo type="max"/>
        <color rgb="FFFBA5A7"/>
        <color rgb="FFFFEB84"/>
        <color rgb="FFA9D08E"/>
      </colorScale>
    </cfRule>
  </conditionalFormatting>
  <conditionalFormatting sqref="B1:C2 B303:C1048576 B3:B302 D1:D1048576">
    <cfRule type="cellIs" dxfId="5" priority="8" operator="equal">
      <formula>0</formula>
    </cfRule>
  </conditionalFormatting>
  <conditionalFormatting sqref="C3:D302">
    <cfRule type="cellIs" dxfId="4" priority="1" operator="equal">
      <formula>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theme="5"/>
  </sheetPr>
  <dimension ref="A1:S37"/>
  <sheetViews>
    <sheetView workbookViewId="0">
      <selection activeCell="S7" sqref="N1:S7"/>
    </sheetView>
  </sheetViews>
  <sheetFormatPr defaultColWidth="9.140625" defaultRowHeight="17.100000000000001" customHeight="1" x14ac:dyDescent="0.25"/>
  <cols>
    <col min="1" max="2" width="11.5703125" style="98" customWidth="1"/>
    <col min="3" max="3" width="37.28515625" style="96" customWidth="1"/>
    <col min="4" max="4" width="7.7109375" style="118" customWidth="1"/>
    <col min="5" max="5" width="8.42578125" style="120" customWidth="1"/>
    <col min="6" max="7" width="9.140625" style="73"/>
    <col min="8" max="8" width="9.140625" style="73" customWidth="1"/>
    <col min="9" max="9" width="6.28515625" style="19" customWidth="1"/>
    <col min="10" max="10" width="5.7109375" style="19" customWidth="1"/>
    <col min="11" max="11" width="9.140625" style="19" customWidth="1"/>
    <col min="12" max="12" width="9.140625" style="425" customWidth="1"/>
    <col min="13" max="16384" width="9.140625" style="96"/>
  </cols>
  <sheetData>
    <row r="1" spans="1:19" s="99" customFormat="1" ht="17.100000000000001" customHeight="1" x14ac:dyDescent="0.25">
      <c r="A1" s="119"/>
      <c r="B1" s="119"/>
      <c r="C1" s="119"/>
      <c r="D1" s="119"/>
      <c r="E1" s="337" t="s">
        <v>127</v>
      </c>
      <c r="F1" s="336" t="s">
        <v>126</v>
      </c>
      <c r="G1" s="336"/>
      <c r="H1" s="336" t="s">
        <v>126</v>
      </c>
      <c r="I1" s="337"/>
      <c r="J1" s="337"/>
      <c r="K1" s="337"/>
      <c r="L1" s="422"/>
      <c r="N1" s="505" t="s">
        <v>17</v>
      </c>
      <c r="O1" s="100" t="s">
        <v>46</v>
      </c>
      <c r="P1" s="100" t="s">
        <v>128</v>
      </c>
      <c r="Q1" s="100" t="s">
        <v>81</v>
      </c>
      <c r="R1" s="100" t="s">
        <v>130</v>
      </c>
      <c r="S1" s="101" t="s">
        <v>129</v>
      </c>
    </row>
    <row r="2" spans="1:19" s="99" customFormat="1" ht="17.100000000000001" customHeight="1" x14ac:dyDescent="0.25">
      <c r="A2" s="119"/>
      <c r="B2" s="119"/>
      <c r="C2" s="119"/>
      <c r="D2" s="119"/>
      <c r="E2" s="417">
        <f>SUM(E4:E1048576)</f>
        <v>9370</v>
      </c>
      <c r="F2" s="35">
        <f ca="1">E2/(NOW()-$A$4)</f>
        <v>27.298178106891775</v>
      </c>
      <c r="G2" s="35"/>
      <c r="H2" s="35">
        <f>AVERAGE(H4:H1048576)</f>
        <v>31.194153679919232</v>
      </c>
      <c r="I2" s="36"/>
      <c r="J2" s="36"/>
      <c r="K2" s="36"/>
      <c r="L2" s="423"/>
      <c r="N2" s="505"/>
      <c r="O2" s="121">
        <v>5</v>
      </c>
      <c r="P2" s="121">
        <v>0</v>
      </c>
      <c r="Q2" s="121">
        <v>1505</v>
      </c>
      <c r="R2" s="121">
        <v>110930</v>
      </c>
      <c r="S2" s="99">
        <v>11</v>
      </c>
    </row>
    <row r="3" spans="1:19" s="97" customFormat="1" ht="17.100000000000001" customHeight="1" x14ac:dyDescent="0.25">
      <c r="A3" s="418" t="s">
        <v>118</v>
      </c>
      <c r="B3" s="418" t="s">
        <v>120</v>
      </c>
      <c r="C3" s="415" t="s">
        <v>117</v>
      </c>
      <c r="D3" s="415" t="s">
        <v>155</v>
      </c>
      <c r="E3" s="419" t="s">
        <v>119</v>
      </c>
      <c r="F3" s="420" t="s">
        <v>126</v>
      </c>
      <c r="G3" s="415" t="s">
        <v>156</v>
      </c>
      <c r="H3" s="420" t="s">
        <v>126</v>
      </c>
      <c r="I3" s="419" t="s">
        <v>272</v>
      </c>
      <c r="J3" s="419" t="s">
        <v>39</v>
      </c>
      <c r="K3" s="419" t="s">
        <v>343</v>
      </c>
      <c r="L3" s="424" t="s">
        <v>344</v>
      </c>
      <c r="N3" s="506" t="s">
        <v>18</v>
      </c>
      <c r="O3" s="100" t="s">
        <v>46</v>
      </c>
      <c r="P3" s="100" t="s">
        <v>128</v>
      </c>
      <c r="Q3" s="100" t="s">
        <v>81</v>
      </c>
      <c r="R3" s="101" t="s">
        <v>130</v>
      </c>
      <c r="S3" s="97" t="s">
        <v>152</v>
      </c>
    </row>
    <row r="4" spans="1:19" ht="17.100000000000001" customHeight="1" x14ac:dyDescent="0.25">
      <c r="A4" s="98">
        <v>43853</v>
      </c>
      <c r="B4" s="98">
        <v>43859</v>
      </c>
      <c r="C4" s="427" t="s">
        <v>121</v>
      </c>
      <c r="D4" s="118">
        <v>1</v>
      </c>
      <c r="E4" s="120">
        <v>762</v>
      </c>
      <c r="F4" s="73">
        <f t="shared" ref="F4:F21" si="0">E4/(B4-A4)</f>
        <v>127</v>
      </c>
      <c r="G4" s="73">
        <f>E4/D4</f>
        <v>762</v>
      </c>
      <c r="H4" s="73">
        <f>G4/(B4-A4)</f>
        <v>127</v>
      </c>
      <c r="I4" s="19" t="e">
        <f>NA()</f>
        <v>#N/A</v>
      </c>
      <c r="J4" s="19" t="e">
        <f>NA()</f>
        <v>#N/A</v>
      </c>
      <c r="K4" s="19" t="e">
        <f>NA()</f>
        <v>#N/A</v>
      </c>
      <c r="L4" s="425" t="e">
        <f>NA()</f>
        <v>#N/A</v>
      </c>
      <c r="N4" s="506"/>
      <c r="O4" s="96">
        <v>0</v>
      </c>
      <c r="P4" s="96">
        <v>0</v>
      </c>
      <c r="Q4" s="96">
        <v>1505</v>
      </c>
      <c r="R4" s="96">
        <v>88130</v>
      </c>
      <c r="S4" s="116">
        <v>7</v>
      </c>
    </row>
    <row r="5" spans="1:19" ht="17.100000000000001" customHeight="1" x14ac:dyDescent="0.25">
      <c r="A5" s="98">
        <v>43859</v>
      </c>
      <c r="B5" s="98">
        <v>43878</v>
      </c>
      <c r="C5" s="96" t="s">
        <v>157</v>
      </c>
      <c r="D5" s="118">
        <v>2</v>
      </c>
      <c r="E5" s="120">
        <v>217</v>
      </c>
      <c r="F5" s="73">
        <f t="shared" si="0"/>
        <v>11.421052631578947</v>
      </c>
      <c r="G5" s="73">
        <f t="shared" ref="G5:G21" si="1">E5/D5</f>
        <v>108.5</v>
      </c>
      <c r="H5" s="73">
        <f t="shared" ref="H5:H21" si="2">G5/(B5-A5)</f>
        <v>5.7105263157894735</v>
      </c>
      <c r="I5" s="19" t="e">
        <f>NA()</f>
        <v>#N/A</v>
      </c>
      <c r="J5" s="19" t="e">
        <f>NA()</f>
        <v>#N/A</v>
      </c>
      <c r="K5" s="19" t="e">
        <f>NA()</f>
        <v>#N/A</v>
      </c>
      <c r="L5" s="425" t="e">
        <f>NA()</f>
        <v>#N/A</v>
      </c>
    </row>
    <row r="6" spans="1:19" ht="17.100000000000001" customHeight="1" x14ac:dyDescent="0.25">
      <c r="A6" s="98">
        <v>43865</v>
      </c>
      <c r="B6" s="98">
        <v>43878</v>
      </c>
      <c r="C6" s="96" t="s">
        <v>158</v>
      </c>
      <c r="D6" s="118">
        <v>2</v>
      </c>
      <c r="E6" s="120">
        <v>224</v>
      </c>
      <c r="F6" s="73">
        <f t="shared" si="0"/>
        <v>17.23076923076923</v>
      </c>
      <c r="G6" s="73">
        <f t="shared" si="1"/>
        <v>112</v>
      </c>
      <c r="H6" s="73">
        <f t="shared" si="2"/>
        <v>8.615384615384615</v>
      </c>
      <c r="I6" s="19" t="e">
        <f>NA()</f>
        <v>#N/A</v>
      </c>
      <c r="J6" s="19" t="e">
        <f>NA()</f>
        <v>#N/A</v>
      </c>
      <c r="K6" s="19" t="e">
        <f>NA()</f>
        <v>#N/A</v>
      </c>
      <c r="L6" s="425" t="e">
        <f>NA()</f>
        <v>#N/A</v>
      </c>
      <c r="R6" s="96" t="s">
        <v>127</v>
      </c>
      <c r="S6" s="96">
        <f>(O2 - O4) + (P2 - P4) * 10 + (Q2 - Q4) / 120 + (R2 - R4) / 120 + S2</f>
        <v>206</v>
      </c>
    </row>
    <row r="7" spans="1:19" ht="17.100000000000001" customHeight="1" x14ac:dyDescent="0.25">
      <c r="A7" s="98">
        <v>43875</v>
      </c>
      <c r="B7" s="98">
        <v>43889</v>
      </c>
      <c r="C7" s="96" t="s">
        <v>356</v>
      </c>
      <c r="D7" s="118">
        <v>2</v>
      </c>
      <c r="E7" s="120">
        <v>250</v>
      </c>
      <c r="F7" s="73">
        <f t="shared" si="0"/>
        <v>17.857142857142858</v>
      </c>
      <c r="G7" s="73">
        <f t="shared" si="1"/>
        <v>125</v>
      </c>
      <c r="H7" s="73">
        <f t="shared" si="2"/>
        <v>8.9285714285714288</v>
      </c>
      <c r="I7" s="19" t="e">
        <f>NA()</f>
        <v>#N/A</v>
      </c>
      <c r="J7" s="19" t="e">
        <f>NA()</f>
        <v>#N/A</v>
      </c>
      <c r="K7" s="19" t="e">
        <f>NA()</f>
        <v>#N/A</v>
      </c>
      <c r="L7" s="425" t="e">
        <f>NA()</f>
        <v>#N/A</v>
      </c>
      <c r="Q7" s="96" t="s">
        <v>153</v>
      </c>
      <c r="R7" s="96" t="s">
        <v>154</v>
      </c>
      <c r="S7" s="117">
        <f>S4/S6%</f>
        <v>3.3980582524271843</v>
      </c>
    </row>
    <row r="8" spans="1:19" ht="17.100000000000001" customHeight="1" x14ac:dyDescent="0.25">
      <c r="A8" s="98">
        <v>43889</v>
      </c>
      <c r="B8" s="98">
        <v>43902</v>
      </c>
      <c r="C8" s="96" t="s">
        <v>159</v>
      </c>
      <c r="D8" s="118">
        <v>2</v>
      </c>
      <c r="E8" s="120">
        <v>785</v>
      </c>
      <c r="F8" s="73">
        <f t="shared" si="0"/>
        <v>60.384615384615387</v>
      </c>
      <c r="G8" s="73">
        <f t="shared" si="1"/>
        <v>392.5</v>
      </c>
      <c r="H8" s="73">
        <f t="shared" si="2"/>
        <v>30.192307692307693</v>
      </c>
      <c r="I8" s="19" t="e">
        <f>NA()</f>
        <v>#N/A</v>
      </c>
      <c r="J8" s="19" t="e">
        <f>NA()</f>
        <v>#N/A</v>
      </c>
      <c r="K8" s="19" t="e">
        <f>NA()</f>
        <v>#N/A</v>
      </c>
      <c r="L8" s="425" t="e">
        <f>NA()</f>
        <v>#N/A</v>
      </c>
    </row>
    <row r="9" spans="1:19" ht="17.100000000000001" customHeight="1" x14ac:dyDescent="0.25">
      <c r="A9" s="98">
        <v>43893</v>
      </c>
      <c r="B9" s="98">
        <v>43902</v>
      </c>
      <c r="C9" s="428" t="s">
        <v>122</v>
      </c>
      <c r="D9" s="118">
        <v>1</v>
      </c>
      <c r="E9" s="120">
        <v>6</v>
      </c>
      <c r="F9" s="73">
        <f t="shared" si="0"/>
        <v>0.66666666666666663</v>
      </c>
      <c r="G9" s="73">
        <f t="shared" si="1"/>
        <v>6</v>
      </c>
      <c r="H9" s="73">
        <f t="shared" si="2"/>
        <v>0.66666666666666663</v>
      </c>
      <c r="I9" s="19" t="e">
        <f>NA()</f>
        <v>#N/A</v>
      </c>
      <c r="J9" s="19" t="e">
        <f>NA()</f>
        <v>#N/A</v>
      </c>
      <c r="K9" s="19" t="e">
        <f>NA()</f>
        <v>#N/A</v>
      </c>
      <c r="L9" s="425" t="e">
        <f>NA()</f>
        <v>#N/A</v>
      </c>
    </row>
    <row r="10" spans="1:19" ht="17.100000000000001" customHeight="1" x14ac:dyDescent="0.25">
      <c r="A10" s="98">
        <v>43902</v>
      </c>
      <c r="B10" s="98">
        <v>43917</v>
      </c>
      <c r="C10" s="96" t="s">
        <v>355</v>
      </c>
      <c r="D10" s="118">
        <v>2</v>
      </c>
      <c r="E10" s="120">
        <v>334</v>
      </c>
      <c r="F10" s="73">
        <f t="shared" si="0"/>
        <v>22.266666666666666</v>
      </c>
      <c r="G10" s="73">
        <f t="shared" si="1"/>
        <v>167</v>
      </c>
      <c r="H10" s="73">
        <f t="shared" si="2"/>
        <v>11.133333333333333</v>
      </c>
      <c r="I10" s="19" t="e">
        <f>NA()</f>
        <v>#N/A</v>
      </c>
      <c r="J10" s="19" t="e">
        <f>NA()</f>
        <v>#N/A</v>
      </c>
      <c r="K10" s="19" t="e">
        <f>NA()</f>
        <v>#N/A</v>
      </c>
      <c r="L10" s="425" t="e">
        <f>NA()</f>
        <v>#N/A</v>
      </c>
    </row>
    <row r="11" spans="1:19" ht="17.100000000000001" customHeight="1" x14ac:dyDescent="0.25">
      <c r="A11" s="98">
        <v>43917</v>
      </c>
      <c r="B11" s="98">
        <v>43923</v>
      </c>
      <c r="C11" s="428" t="s">
        <v>123</v>
      </c>
      <c r="D11" s="118">
        <v>1</v>
      </c>
      <c r="E11" s="120">
        <v>359</v>
      </c>
      <c r="F11" s="73">
        <f t="shared" si="0"/>
        <v>59.833333333333336</v>
      </c>
      <c r="G11" s="73">
        <f t="shared" si="1"/>
        <v>359</v>
      </c>
      <c r="H11" s="73">
        <f t="shared" si="2"/>
        <v>59.833333333333336</v>
      </c>
      <c r="I11" s="19" t="e">
        <f>NA()</f>
        <v>#N/A</v>
      </c>
      <c r="J11" s="19" t="e">
        <f>NA()</f>
        <v>#N/A</v>
      </c>
      <c r="K11" s="19" t="e">
        <f>NA()</f>
        <v>#N/A</v>
      </c>
      <c r="L11" s="425" t="e">
        <f>NA()</f>
        <v>#N/A</v>
      </c>
    </row>
    <row r="12" spans="1:19" ht="17.100000000000001" customHeight="1" x14ac:dyDescent="0.25">
      <c r="A12" s="98">
        <v>43923</v>
      </c>
      <c r="B12" s="98">
        <v>43934</v>
      </c>
      <c r="C12" s="96" t="s">
        <v>354</v>
      </c>
      <c r="D12" s="118">
        <v>2</v>
      </c>
      <c r="E12" s="120">
        <v>20</v>
      </c>
      <c r="F12" s="73">
        <f t="shared" si="0"/>
        <v>1.8181818181818181</v>
      </c>
      <c r="G12" s="73">
        <f t="shared" si="1"/>
        <v>10</v>
      </c>
      <c r="H12" s="73">
        <f t="shared" si="2"/>
        <v>0.90909090909090906</v>
      </c>
      <c r="I12" s="19" t="e">
        <f>NA()</f>
        <v>#N/A</v>
      </c>
      <c r="J12" s="19" t="e">
        <f>NA()</f>
        <v>#N/A</v>
      </c>
      <c r="K12" s="19" t="e">
        <f>NA()</f>
        <v>#N/A</v>
      </c>
      <c r="L12" s="425" t="e">
        <f>NA()</f>
        <v>#N/A</v>
      </c>
    </row>
    <row r="13" spans="1:19" ht="17.100000000000001" customHeight="1" x14ac:dyDescent="0.25">
      <c r="A13" s="98">
        <v>43927</v>
      </c>
      <c r="B13" s="98">
        <v>43934</v>
      </c>
      <c r="C13" s="428" t="s">
        <v>124</v>
      </c>
      <c r="D13" s="118">
        <v>1</v>
      </c>
      <c r="E13" s="120">
        <v>429</v>
      </c>
      <c r="F13" s="73">
        <f t="shared" si="0"/>
        <v>61.285714285714285</v>
      </c>
      <c r="G13" s="73">
        <f t="shared" si="1"/>
        <v>429</v>
      </c>
      <c r="H13" s="73">
        <f t="shared" si="2"/>
        <v>61.285714285714285</v>
      </c>
      <c r="I13" s="19" t="e">
        <f>NA()</f>
        <v>#N/A</v>
      </c>
      <c r="J13" s="19" t="e">
        <f>NA()</f>
        <v>#N/A</v>
      </c>
      <c r="K13" s="19" t="e">
        <f>NA()</f>
        <v>#N/A</v>
      </c>
      <c r="L13" s="425" t="e">
        <f>NA()</f>
        <v>#N/A</v>
      </c>
    </row>
    <row r="14" spans="1:19" ht="17.100000000000001" customHeight="1" x14ac:dyDescent="0.25">
      <c r="A14" s="98">
        <v>43934</v>
      </c>
      <c r="B14" s="98">
        <v>43941</v>
      </c>
      <c r="C14" s="96" t="s">
        <v>353</v>
      </c>
      <c r="D14" s="118">
        <v>2</v>
      </c>
      <c r="E14" s="120">
        <v>60</v>
      </c>
      <c r="F14" s="73">
        <f t="shared" si="0"/>
        <v>8.5714285714285712</v>
      </c>
      <c r="G14" s="73">
        <f t="shared" si="1"/>
        <v>30</v>
      </c>
      <c r="H14" s="73">
        <f t="shared" si="2"/>
        <v>4.2857142857142856</v>
      </c>
      <c r="I14" s="19" t="e">
        <f>NA()</f>
        <v>#N/A</v>
      </c>
      <c r="J14" s="19" t="e">
        <f>NA()</f>
        <v>#N/A</v>
      </c>
      <c r="K14" s="19" t="e">
        <f>NA()</f>
        <v>#N/A</v>
      </c>
      <c r="L14" s="425" t="e">
        <f>NA()</f>
        <v>#N/A</v>
      </c>
    </row>
    <row r="15" spans="1:19" ht="17.100000000000001" customHeight="1" x14ac:dyDescent="0.25">
      <c r="A15" s="98">
        <v>43945</v>
      </c>
      <c r="B15" s="98">
        <v>43951</v>
      </c>
      <c r="C15" s="428" t="s">
        <v>125</v>
      </c>
      <c r="D15" s="118">
        <v>1</v>
      </c>
      <c r="E15" s="120">
        <v>226</v>
      </c>
      <c r="F15" s="73">
        <f t="shared" si="0"/>
        <v>37.666666666666664</v>
      </c>
      <c r="G15" s="73">
        <f t="shared" si="1"/>
        <v>226</v>
      </c>
      <c r="H15" s="73">
        <f t="shared" si="2"/>
        <v>37.666666666666664</v>
      </c>
      <c r="I15" s="19" t="e">
        <f>NA()</f>
        <v>#N/A</v>
      </c>
      <c r="J15" s="19" t="e">
        <f>NA()</f>
        <v>#N/A</v>
      </c>
      <c r="K15" s="19" t="e">
        <f>NA()</f>
        <v>#N/A</v>
      </c>
      <c r="L15" s="425" t="e">
        <f>NA()</f>
        <v>#N/A</v>
      </c>
    </row>
    <row r="16" spans="1:19" ht="17.100000000000001" customHeight="1" x14ac:dyDescent="0.25">
      <c r="A16" s="98">
        <v>43951</v>
      </c>
      <c r="B16" s="98">
        <v>43963</v>
      </c>
      <c r="C16" s="96" t="s">
        <v>352</v>
      </c>
      <c r="D16" s="118">
        <v>3</v>
      </c>
      <c r="E16" s="120">
        <v>292</v>
      </c>
      <c r="F16" s="73">
        <f t="shared" si="0"/>
        <v>24.333333333333332</v>
      </c>
      <c r="G16" s="73">
        <f t="shared" si="1"/>
        <v>97.333333333333329</v>
      </c>
      <c r="H16" s="73">
        <f t="shared" si="2"/>
        <v>8.1111111111111107</v>
      </c>
      <c r="I16" s="19" t="e">
        <f>NA()</f>
        <v>#N/A</v>
      </c>
      <c r="J16" s="19" t="e">
        <f>NA()</f>
        <v>#N/A</v>
      </c>
      <c r="K16" s="19" t="e">
        <f>NA()</f>
        <v>#N/A</v>
      </c>
      <c r="L16" s="425" t="e">
        <f>NA()</f>
        <v>#N/A</v>
      </c>
    </row>
    <row r="17" spans="1:13" ht="17.100000000000001" customHeight="1" x14ac:dyDescent="0.25">
      <c r="A17" s="98">
        <v>43963</v>
      </c>
      <c r="B17" s="98">
        <v>43980</v>
      </c>
      <c r="C17" s="96" t="s">
        <v>160</v>
      </c>
      <c r="D17" s="118">
        <v>3</v>
      </c>
      <c r="E17" s="120">
        <v>595</v>
      </c>
      <c r="F17" s="73">
        <f t="shared" si="0"/>
        <v>35</v>
      </c>
      <c r="G17" s="73">
        <f t="shared" si="1"/>
        <v>198.33333333333334</v>
      </c>
      <c r="H17" s="73">
        <f t="shared" si="2"/>
        <v>11.666666666666668</v>
      </c>
      <c r="I17" s="19" t="e">
        <f>NA()</f>
        <v>#N/A</v>
      </c>
      <c r="J17" s="19" t="e">
        <f>NA()</f>
        <v>#N/A</v>
      </c>
      <c r="K17" s="19" t="e">
        <f>NA()</f>
        <v>#N/A</v>
      </c>
      <c r="L17" s="425" t="e">
        <f>NA()</f>
        <v>#N/A</v>
      </c>
    </row>
    <row r="18" spans="1:13" ht="17.100000000000001" customHeight="1" x14ac:dyDescent="0.25">
      <c r="A18" s="98">
        <v>43980</v>
      </c>
      <c r="B18" s="98">
        <v>43985</v>
      </c>
      <c r="C18" s="96" t="s">
        <v>351</v>
      </c>
      <c r="D18" s="118">
        <v>4</v>
      </c>
      <c r="E18" s="120">
        <v>238</v>
      </c>
      <c r="F18" s="73">
        <f t="shared" si="0"/>
        <v>47.6</v>
      </c>
      <c r="G18" s="73">
        <f t="shared" si="1"/>
        <v>59.5</v>
      </c>
      <c r="H18" s="73">
        <f t="shared" si="2"/>
        <v>11.9</v>
      </c>
      <c r="I18" s="19" t="e">
        <f>NA()</f>
        <v>#N/A</v>
      </c>
      <c r="J18" s="19" t="e">
        <f>NA()</f>
        <v>#N/A</v>
      </c>
      <c r="K18" s="19" t="e">
        <f>NA()</f>
        <v>#N/A</v>
      </c>
      <c r="L18" s="425" t="e">
        <f>NA()</f>
        <v>#N/A</v>
      </c>
    </row>
    <row r="19" spans="1:13" ht="17.100000000000001" customHeight="1" x14ac:dyDescent="0.25">
      <c r="A19" s="98">
        <v>43994</v>
      </c>
      <c r="B19" s="98">
        <v>44004</v>
      </c>
      <c r="C19" s="102" t="s">
        <v>134</v>
      </c>
      <c r="D19" s="118">
        <v>2</v>
      </c>
      <c r="E19" s="120">
        <v>176</v>
      </c>
      <c r="F19" s="73">
        <f t="shared" si="0"/>
        <v>17.600000000000001</v>
      </c>
      <c r="G19" s="73">
        <f t="shared" si="1"/>
        <v>88</v>
      </c>
      <c r="H19" s="73">
        <f t="shared" si="2"/>
        <v>8.8000000000000007</v>
      </c>
      <c r="I19" s="19" t="e">
        <f>NA()</f>
        <v>#N/A</v>
      </c>
      <c r="J19" s="19" t="e">
        <f>NA()</f>
        <v>#N/A</v>
      </c>
      <c r="K19" s="19" t="e">
        <f>NA()</f>
        <v>#N/A</v>
      </c>
      <c r="L19" s="425" t="e">
        <f>NA()</f>
        <v>#N/A</v>
      </c>
    </row>
    <row r="20" spans="1:13" ht="17.100000000000001" customHeight="1" x14ac:dyDescent="0.25">
      <c r="A20" s="98">
        <v>44011</v>
      </c>
      <c r="B20" s="98">
        <v>44015</v>
      </c>
      <c r="C20" s="96" t="s">
        <v>350</v>
      </c>
      <c r="D20" s="118">
        <v>3</v>
      </c>
      <c r="E20" s="120">
        <v>261</v>
      </c>
      <c r="F20" s="73">
        <f t="shared" si="0"/>
        <v>65.25</v>
      </c>
      <c r="G20" s="73">
        <f t="shared" si="1"/>
        <v>87</v>
      </c>
      <c r="H20" s="73">
        <f t="shared" si="2"/>
        <v>21.75</v>
      </c>
      <c r="I20" s="19" t="e">
        <f>NA()</f>
        <v>#N/A</v>
      </c>
      <c r="J20" s="19" t="e">
        <f>NA()</f>
        <v>#N/A</v>
      </c>
      <c r="K20" s="19" t="e">
        <f>NA()</f>
        <v>#N/A</v>
      </c>
      <c r="L20" s="425" t="e">
        <f>NA()</f>
        <v>#N/A</v>
      </c>
    </row>
    <row r="21" spans="1:13" ht="17.100000000000001" customHeight="1" x14ac:dyDescent="0.25">
      <c r="A21" s="98">
        <v>44027</v>
      </c>
      <c r="B21" s="98">
        <v>44030</v>
      </c>
      <c r="C21" s="96" t="s">
        <v>348</v>
      </c>
      <c r="D21" s="118">
        <v>2</v>
      </c>
      <c r="E21" s="120">
        <v>382</v>
      </c>
      <c r="F21" s="73">
        <f t="shared" si="0"/>
        <v>127.33333333333333</v>
      </c>
      <c r="G21" s="73">
        <f t="shared" si="1"/>
        <v>191</v>
      </c>
      <c r="H21" s="73">
        <f t="shared" si="2"/>
        <v>63.666666666666664</v>
      </c>
      <c r="I21" s="19" t="e">
        <f>NA()</f>
        <v>#N/A</v>
      </c>
      <c r="J21" s="19" t="e">
        <f>NA()</f>
        <v>#N/A</v>
      </c>
      <c r="K21" s="19" t="e">
        <f>NA()</f>
        <v>#N/A</v>
      </c>
      <c r="L21" s="425" t="e">
        <f>NA()</f>
        <v>#N/A</v>
      </c>
    </row>
    <row r="22" spans="1:13" ht="17.100000000000001" customHeight="1" x14ac:dyDescent="0.25">
      <c r="A22" s="98">
        <v>44042</v>
      </c>
      <c r="B22" s="98">
        <v>44047</v>
      </c>
      <c r="C22" s="426" t="s">
        <v>347</v>
      </c>
      <c r="D22" s="118">
        <v>4</v>
      </c>
      <c r="E22" s="120">
        <v>217</v>
      </c>
      <c r="F22" s="73">
        <f t="shared" ref="F22:F36" si="3">E22/(B22-A22)</f>
        <v>43.4</v>
      </c>
      <c r="G22" s="73">
        <f t="shared" ref="G22:G31" si="4">E22/D22</f>
        <v>54.25</v>
      </c>
      <c r="H22" s="73">
        <f t="shared" ref="H22:H31" si="5">G22/(B22-A22)</f>
        <v>10.85</v>
      </c>
      <c r="I22" s="19" t="e">
        <f>NA()</f>
        <v>#N/A</v>
      </c>
      <c r="J22" s="19">
        <v>10</v>
      </c>
      <c r="K22" s="421">
        <v>0.06</v>
      </c>
      <c r="L22" s="425">
        <f>(J22/E22)-K22</f>
        <v>-1.3917050691244236E-2</v>
      </c>
    </row>
    <row r="23" spans="1:13" ht="17.100000000000001" customHeight="1" x14ac:dyDescent="0.25">
      <c r="A23" s="98">
        <v>44057</v>
      </c>
      <c r="B23" s="98">
        <v>44060</v>
      </c>
      <c r="C23" s="96" t="s">
        <v>173</v>
      </c>
      <c r="D23" s="118">
        <v>2</v>
      </c>
      <c r="E23" s="120">
        <v>102</v>
      </c>
      <c r="F23" s="73">
        <f t="shared" si="3"/>
        <v>34</v>
      </c>
      <c r="G23" s="73">
        <f t="shared" si="4"/>
        <v>51</v>
      </c>
      <c r="H23" s="73">
        <f t="shared" si="5"/>
        <v>17</v>
      </c>
      <c r="I23" s="19" t="e">
        <f>NA()</f>
        <v>#N/A</v>
      </c>
      <c r="J23" s="19">
        <v>8</v>
      </c>
      <c r="K23" s="421">
        <v>0.06</v>
      </c>
      <c r="L23" s="425">
        <f t="shared" ref="L23:L36" si="6">(J23/E23)-K23</f>
        <v>1.8431372549019609E-2</v>
      </c>
      <c r="M23" s="416"/>
    </row>
    <row r="24" spans="1:13" ht="17.100000000000001" customHeight="1" x14ac:dyDescent="0.25">
      <c r="A24" s="98">
        <v>44072</v>
      </c>
      <c r="B24" s="98">
        <v>44077</v>
      </c>
      <c r="C24" s="96" t="s">
        <v>346</v>
      </c>
      <c r="D24" s="118">
        <v>5</v>
      </c>
      <c r="E24" s="120">
        <v>460</v>
      </c>
      <c r="F24" s="73">
        <f t="shared" si="3"/>
        <v>92</v>
      </c>
      <c r="G24" s="73">
        <f t="shared" si="4"/>
        <v>92</v>
      </c>
      <c r="H24" s="73">
        <f t="shared" si="5"/>
        <v>18.399999999999999</v>
      </c>
      <c r="I24" s="19" t="e">
        <f>NA()</f>
        <v>#N/A</v>
      </c>
      <c r="J24" s="19">
        <v>34</v>
      </c>
      <c r="K24" s="421">
        <v>0.06</v>
      </c>
      <c r="L24" s="425">
        <f t="shared" si="6"/>
        <v>1.3913043478260875E-2</v>
      </c>
      <c r="M24" s="416"/>
    </row>
    <row r="25" spans="1:13" ht="17.100000000000001" customHeight="1" x14ac:dyDescent="0.25">
      <c r="A25" s="98">
        <v>44086</v>
      </c>
      <c r="B25" s="98">
        <v>44089</v>
      </c>
      <c r="C25" s="96" t="s">
        <v>197</v>
      </c>
      <c r="D25" s="118">
        <v>2</v>
      </c>
      <c r="E25" s="120">
        <v>446</v>
      </c>
      <c r="F25" s="73">
        <f t="shared" si="3"/>
        <v>148.66666666666666</v>
      </c>
      <c r="G25" s="73">
        <f t="shared" si="4"/>
        <v>223</v>
      </c>
      <c r="H25" s="73">
        <f t="shared" si="5"/>
        <v>74.333333333333329</v>
      </c>
      <c r="I25" s="19" t="e">
        <f>NA()</f>
        <v>#N/A</v>
      </c>
      <c r="J25" s="19">
        <v>21</v>
      </c>
      <c r="K25" s="421">
        <v>0.06</v>
      </c>
      <c r="L25" s="425">
        <f t="shared" si="6"/>
        <v>-1.2914798206278028E-2</v>
      </c>
      <c r="M25" s="416"/>
    </row>
    <row r="26" spans="1:13" ht="17.100000000000001" customHeight="1" x14ac:dyDescent="0.25">
      <c r="A26" s="98">
        <v>44104</v>
      </c>
      <c r="B26" s="98">
        <v>44109</v>
      </c>
      <c r="C26" s="96" t="s">
        <v>349</v>
      </c>
      <c r="D26" s="118">
        <v>3</v>
      </c>
      <c r="E26" s="120">
        <v>258</v>
      </c>
      <c r="F26" s="73">
        <f t="shared" si="3"/>
        <v>51.6</v>
      </c>
      <c r="G26" s="73">
        <f t="shared" si="4"/>
        <v>86</v>
      </c>
      <c r="H26" s="73">
        <f t="shared" si="5"/>
        <v>17.2</v>
      </c>
      <c r="I26" s="19">
        <v>1</v>
      </c>
      <c r="J26" s="19">
        <v>21</v>
      </c>
      <c r="K26" s="421">
        <v>0.06</v>
      </c>
      <c r="L26" s="425">
        <f t="shared" si="6"/>
        <v>2.139534883720931E-2</v>
      </c>
      <c r="M26" s="416"/>
    </row>
    <row r="27" spans="1:13" ht="17.100000000000001" customHeight="1" x14ac:dyDescent="0.25">
      <c r="A27" s="98">
        <v>44109</v>
      </c>
      <c r="B27" s="98">
        <v>44116</v>
      </c>
      <c r="C27" s="96" t="s">
        <v>278</v>
      </c>
      <c r="D27" s="118">
        <v>1</v>
      </c>
      <c r="E27" s="120">
        <v>256</v>
      </c>
      <c r="F27" s="73">
        <f t="shared" si="3"/>
        <v>36.571428571428569</v>
      </c>
      <c r="G27" s="73">
        <f t="shared" si="4"/>
        <v>256</v>
      </c>
      <c r="H27" s="73">
        <f t="shared" si="5"/>
        <v>36.571428571428569</v>
      </c>
      <c r="I27" s="19">
        <v>0</v>
      </c>
      <c r="J27" s="19">
        <v>12</v>
      </c>
      <c r="K27" s="421">
        <v>0.04</v>
      </c>
      <c r="L27" s="425">
        <f t="shared" si="6"/>
        <v>6.8749999999999992E-3</v>
      </c>
      <c r="M27" s="416"/>
    </row>
    <row r="28" spans="1:13" ht="17.100000000000001" customHeight="1" x14ac:dyDescent="0.25">
      <c r="A28" s="98">
        <v>44120</v>
      </c>
      <c r="B28" s="98">
        <v>44123</v>
      </c>
      <c r="C28" s="96" t="s">
        <v>299</v>
      </c>
      <c r="D28" s="118">
        <v>2</v>
      </c>
      <c r="E28" s="120">
        <v>323</v>
      </c>
      <c r="F28" s="73">
        <f t="shared" si="3"/>
        <v>107.66666666666667</v>
      </c>
      <c r="G28" s="73">
        <f t="shared" si="4"/>
        <v>161.5</v>
      </c>
      <c r="H28" s="73">
        <f t="shared" si="5"/>
        <v>53.833333333333336</v>
      </c>
      <c r="I28" s="19">
        <v>1</v>
      </c>
      <c r="J28" s="19">
        <v>17</v>
      </c>
      <c r="K28" s="421">
        <v>0.06</v>
      </c>
      <c r="L28" s="425">
        <f t="shared" si="6"/>
        <v>-7.3684210526315796E-3</v>
      </c>
      <c r="M28" s="416"/>
    </row>
    <row r="29" spans="1:13" ht="17.100000000000001" customHeight="1" x14ac:dyDescent="0.25">
      <c r="A29" s="98">
        <v>44134</v>
      </c>
      <c r="B29" s="98">
        <v>44138</v>
      </c>
      <c r="C29" s="96" t="s">
        <v>357</v>
      </c>
      <c r="D29" s="118">
        <v>2</v>
      </c>
      <c r="E29" s="120">
        <v>320</v>
      </c>
      <c r="F29" s="73">
        <f t="shared" si="3"/>
        <v>80</v>
      </c>
      <c r="G29" s="73">
        <f t="shared" si="4"/>
        <v>160</v>
      </c>
      <c r="H29" s="73">
        <f t="shared" si="5"/>
        <v>40</v>
      </c>
      <c r="I29" s="19">
        <v>0</v>
      </c>
      <c r="J29" s="19">
        <v>21</v>
      </c>
      <c r="K29" s="421">
        <v>0.06</v>
      </c>
      <c r="L29" s="425">
        <f t="shared" si="6"/>
        <v>5.625000000000005E-3</v>
      </c>
      <c r="M29" s="416"/>
    </row>
    <row r="30" spans="1:13" ht="17.100000000000001" customHeight="1" x14ac:dyDescent="0.25">
      <c r="A30" s="98">
        <v>44139</v>
      </c>
      <c r="B30" s="98">
        <v>44147</v>
      </c>
      <c r="C30" s="96" t="s">
        <v>317</v>
      </c>
      <c r="D30" s="118">
        <v>2</v>
      </c>
      <c r="E30" s="120">
        <v>142</v>
      </c>
      <c r="F30" s="73">
        <f t="shared" si="3"/>
        <v>17.75</v>
      </c>
      <c r="G30" s="73">
        <f t="shared" si="4"/>
        <v>71</v>
      </c>
      <c r="H30" s="73">
        <f t="shared" si="5"/>
        <v>8.875</v>
      </c>
      <c r="I30" s="19">
        <v>0</v>
      </c>
      <c r="J30" s="19" t="e">
        <f>NA()</f>
        <v>#N/A</v>
      </c>
      <c r="K30" s="19" t="e">
        <f>NA()</f>
        <v>#N/A</v>
      </c>
      <c r="L30" s="425" t="e">
        <f t="shared" si="6"/>
        <v>#N/A</v>
      </c>
      <c r="M30" s="416"/>
    </row>
    <row r="31" spans="1:13" ht="17.100000000000001" customHeight="1" x14ac:dyDescent="0.25">
      <c r="A31" s="98">
        <v>44148</v>
      </c>
      <c r="B31" s="98">
        <v>44150</v>
      </c>
      <c r="C31" s="96" t="s">
        <v>321</v>
      </c>
      <c r="D31" s="118">
        <v>2</v>
      </c>
      <c r="E31" s="120">
        <v>151</v>
      </c>
      <c r="F31" s="73">
        <f t="shared" si="3"/>
        <v>75.5</v>
      </c>
      <c r="G31" s="73">
        <f t="shared" si="4"/>
        <v>75.5</v>
      </c>
      <c r="H31" s="73">
        <f t="shared" si="5"/>
        <v>37.75</v>
      </c>
      <c r="I31" s="19">
        <v>1</v>
      </c>
      <c r="J31" s="19">
        <v>10</v>
      </c>
      <c r="K31" s="421">
        <v>0.06</v>
      </c>
      <c r="L31" s="425">
        <f t="shared" si="6"/>
        <v>6.2251655629139147E-3</v>
      </c>
      <c r="M31" s="416"/>
    </row>
    <row r="32" spans="1:13" ht="17.100000000000001" customHeight="1" x14ac:dyDescent="0.25">
      <c r="A32" s="98">
        <v>44162</v>
      </c>
      <c r="B32" s="98">
        <v>44165</v>
      </c>
      <c r="C32" s="427" t="s">
        <v>327</v>
      </c>
      <c r="D32" s="365">
        <v>1</v>
      </c>
      <c r="E32" s="120">
        <v>171</v>
      </c>
      <c r="F32" s="73">
        <f t="shared" si="3"/>
        <v>57</v>
      </c>
      <c r="G32" s="73">
        <f t="shared" ref="G32:G36" si="7">E32/D32</f>
        <v>171</v>
      </c>
      <c r="H32" s="73">
        <f t="shared" ref="H32:H36" si="8">G32/(B32-A32)</f>
        <v>57</v>
      </c>
      <c r="I32" s="19">
        <v>1</v>
      </c>
      <c r="J32" s="19">
        <v>10</v>
      </c>
      <c r="K32" s="421">
        <v>0.06</v>
      </c>
      <c r="L32" s="425">
        <f t="shared" si="6"/>
        <v>-1.520467836257311E-3</v>
      </c>
      <c r="M32" s="416"/>
    </row>
    <row r="33" spans="1:13" ht="17.100000000000001" customHeight="1" x14ac:dyDescent="0.25">
      <c r="A33" s="98">
        <v>44165</v>
      </c>
      <c r="B33" s="98">
        <v>44171</v>
      </c>
      <c r="C33" s="96" t="s">
        <v>345</v>
      </c>
      <c r="D33" s="118">
        <v>3</v>
      </c>
      <c r="E33" s="120">
        <v>316</v>
      </c>
      <c r="F33" s="73">
        <f t="shared" si="3"/>
        <v>52.666666666666664</v>
      </c>
      <c r="G33" s="73">
        <f t="shared" si="7"/>
        <v>105.33333333333333</v>
      </c>
      <c r="H33" s="73">
        <f t="shared" si="8"/>
        <v>17.555555555555554</v>
      </c>
      <c r="I33" s="19">
        <v>2</v>
      </c>
      <c r="J33" s="19">
        <v>18</v>
      </c>
      <c r="K33" s="421">
        <v>0.04</v>
      </c>
      <c r="L33" s="425">
        <f t="shared" si="6"/>
        <v>1.6962025316455694E-2</v>
      </c>
      <c r="M33" s="416"/>
    </row>
    <row r="34" spans="1:13" ht="17.100000000000001" customHeight="1" x14ac:dyDescent="0.25">
      <c r="A34" s="98">
        <v>44180</v>
      </c>
      <c r="B34" s="98">
        <v>44182</v>
      </c>
      <c r="C34" s="96" t="s">
        <v>362</v>
      </c>
      <c r="D34" s="118">
        <v>2</v>
      </c>
      <c r="E34" s="120">
        <v>209</v>
      </c>
      <c r="F34" s="73">
        <f t="shared" si="3"/>
        <v>104.5</v>
      </c>
      <c r="G34" s="73">
        <f t="shared" si="7"/>
        <v>104.5</v>
      </c>
      <c r="H34" s="73">
        <f t="shared" si="8"/>
        <v>52.25</v>
      </c>
      <c r="I34" s="19">
        <v>1</v>
      </c>
      <c r="J34" s="19">
        <v>18</v>
      </c>
      <c r="K34" s="421">
        <v>0.06</v>
      </c>
      <c r="L34" s="425">
        <f t="shared" si="6"/>
        <v>2.6124401913875606E-2</v>
      </c>
    </row>
    <row r="35" spans="1:13" ht="17.100000000000001" customHeight="1" x14ac:dyDescent="0.25">
      <c r="A35" s="98">
        <v>44193</v>
      </c>
      <c r="B35" s="98">
        <v>44195</v>
      </c>
      <c r="C35" s="96" t="s">
        <v>365</v>
      </c>
      <c r="D35" s="118">
        <v>1</v>
      </c>
      <c r="E35" s="120">
        <v>177</v>
      </c>
      <c r="F35" s="73">
        <f t="shared" si="3"/>
        <v>88.5</v>
      </c>
      <c r="G35" s="73">
        <f t="shared" si="7"/>
        <v>177</v>
      </c>
      <c r="H35" s="73">
        <f t="shared" si="8"/>
        <v>88.5</v>
      </c>
      <c r="I35" s="19">
        <v>1</v>
      </c>
      <c r="J35" s="19">
        <v>13</v>
      </c>
      <c r="K35" s="421">
        <v>0.06</v>
      </c>
      <c r="L35" s="425">
        <f t="shared" si="6"/>
        <v>1.3446327683615825E-2</v>
      </c>
    </row>
    <row r="36" spans="1:13" ht="17.100000000000001" customHeight="1" x14ac:dyDescent="0.25">
      <c r="A36" s="98">
        <v>44196</v>
      </c>
      <c r="B36" s="98">
        <v>44202</v>
      </c>
      <c r="C36" s="96" t="s">
        <v>368</v>
      </c>
      <c r="D36" s="118">
        <v>2</v>
      </c>
      <c r="E36" s="120">
        <v>206</v>
      </c>
      <c r="F36" s="73">
        <f t="shared" si="3"/>
        <v>34.333333333333336</v>
      </c>
      <c r="G36" s="73">
        <f t="shared" si="7"/>
        <v>103</v>
      </c>
      <c r="H36" s="73">
        <f t="shared" si="8"/>
        <v>17.166666666666668</v>
      </c>
      <c r="I36" s="19">
        <v>1</v>
      </c>
      <c r="J36" s="19">
        <v>7</v>
      </c>
      <c r="K36" s="421">
        <v>0.04</v>
      </c>
      <c r="L36" s="425">
        <f t="shared" si="6"/>
        <v>-6.0194174757281574E-3</v>
      </c>
    </row>
    <row r="37" spans="1:13" ht="17.100000000000001" customHeight="1" x14ac:dyDescent="0.25">
      <c r="A37" s="98">
        <v>44203</v>
      </c>
      <c r="B37" s="98">
        <v>44209</v>
      </c>
      <c r="C37" s="96" t="s">
        <v>367</v>
      </c>
      <c r="D37" s="118">
        <v>1</v>
      </c>
      <c r="K37" s="421">
        <v>0.04</v>
      </c>
    </row>
  </sheetData>
  <customSheetViews>
    <customSheetView guid="{08C637BE-E872-40BC-8927-2CE89A71D70E}">
      <selection activeCell="C24" sqref="C24"/>
      <pageMargins left="0.7" right="0.7" top="0.75" bottom="0.75" header="0.3" footer="0.3"/>
    </customSheetView>
  </customSheetViews>
  <mergeCells count="2">
    <mergeCell ref="N1:N2"/>
    <mergeCell ref="N3:N4"/>
  </mergeCells>
  <conditionalFormatting sqref="F4:F1048576">
    <cfRule type="colorScale" priority="11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E4:E1048576">
    <cfRule type="colorScale" priority="7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G1:G1048576">
    <cfRule type="colorScale" priority="5">
      <colorScale>
        <cfvo type="min"/>
        <cfvo type="percentile" val="50"/>
        <cfvo type="max"/>
        <color theme="9" tint="0.39997558519241921"/>
        <color rgb="FFFFEFA1"/>
        <color rgb="FFFBA5A7"/>
      </colorScale>
    </cfRule>
    <cfRule type="colorScale" priority="10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H1:H1048576">
    <cfRule type="colorScale" priority="4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I1:I1048576">
    <cfRule type="colorScale" priority="3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L1:L1048576">
    <cfRule type="colorScale" priority="2">
      <colorScale>
        <cfvo type="min"/>
        <cfvo type="percentile" val="50"/>
        <cfvo type="max"/>
        <color rgb="FFFBA5A7"/>
        <color rgb="FFFFEFA1"/>
        <color rgb="FFA9D08E"/>
      </colorScale>
    </cfRule>
  </conditionalFormatting>
  <conditionalFormatting sqref="K1:K1048576">
    <cfRule type="cellIs" dxfId="3" priority="1" operator="equal">
      <formula>0.06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054-E042-49C1-A573-CB43147D7BFC}">
  <sheetPr>
    <tabColor theme="7"/>
  </sheetPr>
  <dimension ref="A1:L30"/>
  <sheetViews>
    <sheetView workbookViewId="0">
      <selection activeCell="I24" sqref="I24"/>
    </sheetView>
  </sheetViews>
  <sheetFormatPr defaultRowHeight="15" x14ac:dyDescent="0.25"/>
  <cols>
    <col min="1" max="1" width="15.28515625" customWidth="1"/>
    <col min="3" max="3" width="9.140625" customWidth="1"/>
    <col min="4" max="4" width="7.28515625" hidden="1" customWidth="1"/>
    <col min="5" max="5" width="15.42578125" hidden="1" customWidth="1"/>
    <col min="6" max="7" width="11.85546875" customWidth="1"/>
    <col min="9" max="9" width="9.140625" style="366"/>
    <col min="10" max="11" width="15.85546875" bestFit="1" customWidth="1"/>
    <col min="12" max="12" width="9.5703125" style="127" customWidth="1"/>
  </cols>
  <sheetData>
    <row r="1" spans="1:12" x14ac:dyDescent="0.25">
      <c r="A1" s="113" t="s">
        <v>142</v>
      </c>
      <c r="B1" s="113" t="s">
        <v>143</v>
      </c>
      <c r="C1" s="113" t="s">
        <v>144</v>
      </c>
      <c r="D1" s="113" t="s">
        <v>145</v>
      </c>
      <c r="E1" s="113" t="s">
        <v>146</v>
      </c>
      <c r="F1" s="505" t="s">
        <v>147</v>
      </c>
      <c r="G1" s="505"/>
      <c r="J1" t="s">
        <v>180</v>
      </c>
      <c r="K1" t="s">
        <v>181</v>
      </c>
    </row>
    <row r="2" spans="1:12" x14ac:dyDescent="0.25">
      <c r="A2" s="508">
        <v>2800</v>
      </c>
      <c r="B2" s="77">
        <v>9</v>
      </c>
      <c r="C2" s="77">
        <v>15</v>
      </c>
      <c r="D2" s="77">
        <f>IF(B2,SUM(B$2:B2),"")</f>
        <v>9</v>
      </c>
      <c r="E2" s="77">
        <f>IF(C2,SUM(C$2:C2),"")</f>
        <v>15</v>
      </c>
      <c r="F2" s="508">
        <v>3035</v>
      </c>
      <c r="G2" s="508"/>
      <c r="I2" s="366" t="s">
        <v>184</v>
      </c>
      <c r="J2" s="126">
        <v>43977.583333333336</v>
      </c>
      <c r="K2" s="126">
        <v>43978.017361111109</v>
      </c>
      <c r="L2" s="127">
        <f>K2-J2</f>
        <v>0.43402777777373558</v>
      </c>
    </row>
    <row r="3" spans="1:12" x14ac:dyDescent="0.25">
      <c r="A3" s="508"/>
      <c r="B3" s="77">
        <v>122</v>
      </c>
      <c r="C3" s="77">
        <v>370</v>
      </c>
      <c r="D3" s="77">
        <f>IF(B3,SUM(B$2:B3),"")</f>
        <v>131</v>
      </c>
      <c r="E3" s="77">
        <f>IF(C3,SUM(C$2:C3),"")</f>
        <v>385</v>
      </c>
      <c r="F3" s="508"/>
      <c r="G3" s="508"/>
      <c r="I3" s="366" t="s">
        <v>179</v>
      </c>
      <c r="J3" s="126">
        <v>44008.583333333336</v>
      </c>
      <c r="K3" s="126">
        <v>44010.416666666664</v>
      </c>
      <c r="L3" s="127">
        <f>K3-J3</f>
        <v>1.8333333333284827</v>
      </c>
    </row>
    <row r="4" spans="1:12" x14ac:dyDescent="0.25">
      <c r="A4" s="114"/>
      <c r="B4" s="77">
        <v>30</v>
      </c>
      <c r="C4" s="77">
        <v>100</v>
      </c>
      <c r="D4" s="77">
        <f>IF(B4,SUM(B$2:B4),"")</f>
        <v>161</v>
      </c>
      <c r="E4" s="77">
        <f>IF(C4,SUM(C$2:C4),"")</f>
        <v>485</v>
      </c>
      <c r="F4" s="505" t="str">
        <f>"Predicted left to " &amp; A2</f>
        <v>Predicted left to 2800</v>
      </c>
      <c r="G4" s="505"/>
      <c r="I4" s="366" t="s">
        <v>183</v>
      </c>
      <c r="J4" s="126">
        <v>44040.583333333336</v>
      </c>
      <c r="K4" s="126">
        <v>44041.306944444441</v>
      </c>
      <c r="L4" s="127">
        <f>K4-J4</f>
        <v>0.72361111110512866</v>
      </c>
    </row>
    <row r="5" spans="1:12" ht="15" customHeight="1" x14ac:dyDescent="0.25">
      <c r="A5" s="115"/>
      <c r="B5" s="77">
        <v>34</v>
      </c>
      <c r="C5" s="77">
        <v>315</v>
      </c>
      <c r="D5" s="77">
        <f>IF(B5,SUM(B$2:B5),"")</f>
        <v>195</v>
      </c>
      <c r="E5" s="77">
        <f>IF(C5,SUM(C$2:C5),"")</f>
        <v>800</v>
      </c>
      <c r="F5" s="507" t="str">
        <f>IF(F2&gt;=A2,"",_xlfn.FORECAST.LINEAR(A2-F2, D:D, E:E))</f>
        <v/>
      </c>
      <c r="G5" s="505" t="s">
        <v>148</v>
      </c>
      <c r="I5" s="366" t="s">
        <v>182</v>
      </c>
      <c r="J5" s="126">
        <v>44071.583333333336</v>
      </c>
      <c r="K5" s="126">
        <v>44074.12222222222</v>
      </c>
      <c r="L5" s="127">
        <f>K5-J5</f>
        <v>2.538888888884685</v>
      </c>
    </row>
    <row r="6" spans="1:12" ht="15" customHeight="1" x14ac:dyDescent="0.25">
      <c r="A6" s="115"/>
      <c r="B6" s="77">
        <v>287</v>
      </c>
      <c r="C6" s="77">
        <v>865</v>
      </c>
      <c r="D6" s="77">
        <f>IF(B6,SUM(B$2:B6),"")</f>
        <v>482</v>
      </c>
      <c r="E6" s="77">
        <f>IF(C6,SUM(C$2:C6),"")</f>
        <v>1665</v>
      </c>
      <c r="F6" s="507"/>
      <c r="G6" s="505"/>
      <c r="I6" s="366" t="s">
        <v>313</v>
      </c>
      <c r="J6" s="126">
        <v>44131.583333333336</v>
      </c>
      <c r="K6" s="126">
        <v>44132.091666666667</v>
      </c>
      <c r="L6" s="127">
        <f>K6-J6</f>
        <v>0.50833333333139308</v>
      </c>
    </row>
    <row r="7" spans="1:12" x14ac:dyDescent="0.25">
      <c r="A7" s="77"/>
      <c r="B7" s="77">
        <v>229</v>
      </c>
      <c r="C7" s="77">
        <v>695</v>
      </c>
      <c r="D7" s="77">
        <f>IF(B7,SUM(B$2:B7),"")</f>
        <v>711</v>
      </c>
      <c r="E7" s="77">
        <f>IF(C7,SUM(C$2:C7),"")</f>
        <v>2360</v>
      </c>
      <c r="F7" s="505" t="str">
        <f>"Predicted total to " &amp; A2</f>
        <v>Predicted total to 2800</v>
      </c>
      <c r="G7" s="505"/>
    </row>
    <row r="8" spans="1:12" x14ac:dyDescent="0.25">
      <c r="A8" s="77"/>
      <c r="B8" s="77">
        <v>109</v>
      </c>
      <c r="C8" s="77">
        <v>325</v>
      </c>
      <c r="D8" s="77">
        <f>IF(B8,SUM(B$2:B8),"")</f>
        <v>820</v>
      </c>
      <c r="E8" s="77">
        <f>IF(C8,SUM(C$2:C8),"")</f>
        <v>2685</v>
      </c>
      <c r="F8" s="507">
        <f>_xlfn.FORECAST.LINEAR(A2, D:D, E:E)</f>
        <v>840.07480725974574</v>
      </c>
      <c r="G8" s="505" t="s">
        <v>148</v>
      </c>
      <c r="I8" s="366">
        <v>2710</v>
      </c>
      <c r="J8" s="126">
        <v>44164.004166666666</v>
      </c>
    </row>
    <row r="9" spans="1:12" x14ac:dyDescent="0.25">
      <c r="A9" s="77"/>
      <c r="B9" s="77"/>
      <c r="C9" s="77"/>
      <c r="D9" s="77" t="str">
        <f>IF(B9,SUM(B$2:B9),"")</f>
        <v/>
      </c>
      <c r="E9" s="77" t="str">
        <f>IF(C9,SUM(C$2:C9),"")</f>
        <v/>
      </c>
      <c r="F9" s="507"/>
      <c r="G9" s="505"/>
      <c r="I9" s="366">
        <v>3035</v>
      </c>
      <c r="J9" s="126">
        <v>44164.079861111109</v>
      </c>
      <c r="K9" s="126"/>
      <c r="L9"/>
    </row>
    <row r="10" spans="1:12" x14ac:dyDescent="0.25">
      <c r="B10" s="77"/>
      <c r="C10" s="77"/>
      <c r="D10" s="77" t="str">
        <f>IF(B10,SUM(B$2:B10),"")</f>
        <v/>
      </c>
      <c r="E10" s="77" t="str">
        <f>IF(C10,SUM(C$2:C10),"")</f>
        <v/>
      </c>
      <c r="I10" s="366">
        <f>I9-I8</f>
        <v>325</v>
      </c>
      <c r="J10">
        <f>(J9-J8)*1440</f>
        <v>108.99999999906868</v>
      </c>
    </row>
    <row r="11" spans="1:12" x14ac:dyDescent="0.25">
      <c r="B11" s="77"/>
      <c r="C11" s="77"/>
      <c r="D11" s="77" t="str">
        <f>IF(B11,SUM(B$2:B11),"")</f>
        <v/>
      </c>
      <c r="E11" s="77" t="str">
        <f>IF(C11,SUM(C$2:C11),"")</f>
        <v/>
      </c>
    </row>
    <row r="12" spans="1:12" x14ac:dyDescent="0.25">
      <c r="B12" s="77"/>
      <c r="C12" s="77"/>
      <c r="D12" s="77" t="str">
        <f>IF(B12,SUM(B$2:B12),"")</f>
        <v/>
      </c>
      <c r="E12" s="77" t="str">
        <f>IF(C12,SUM(C$2:C12),"")</f>
        <v/>
      </c>
    </row>
    <row r="13" spans="1:12" x14ac:dyDescent="0.25">
      <c r="B13" s="77"/>
      <c r="C13" s="77"/>
      <c r="D13" s="77" t="str">
        <f>IF(B13,SUM(B$2:B13),"")</f>
        <v/>
      </c>
      <c r="E13" s="77" t="str">
        <f>IF(C13,SUM(C$2:C13),"")</f>
        <v/>
      </c>
    </row>
    <row r="14" spans="1:12" x14ac:dyDescent="0.25">
      <c r="B14" s="77"/>
      <c r="C14" s="77"/>
      <c r="D14" s="77" t="str">
        <f>IF(B14,SUM(B$2:B14),"")</f>
        <v/>
      </c>
      <c r="E14" s="77" t="str">
        <f>IF(C14,SUM(C$2:C14),"")</f>
        <v/>
      </c>
    </row>
    <row r="15" spans="1:12" x14ac:dyDescent="0.25">
      <c r="B15" s="77"/>
      <c r="C15" s="77"/>
      <c r="D15" s="77" t="str">
        <f>IF(B15,SUM(B$2:B15),"")</f>
        <v/>
      </c>
      <c r="E15" s="77" t="str">
        <f>IF(C15,SUM(C$2:C15),"")</f>
        <v/>
      </c>
    </row>
    <row r="16" spans="1:12" x14ac:dyDescent="0.25">
      <c r="B16" s="77"/>
      <c r="C16" s="77"/>
      <c r="D16" s="77" t="str">
        <f>IF(B16,SUM(B$2:B16),"")</f>
        <v/>
      </c>
      <c r="E16" s="77" t="str">
        <f>IF(C16,SUM(C$2:C16),"")</f>
        <v/>
      </c>
    </row>
    <row r="17" spans="2:5" x14ac:dyDescent="0.25">
      <c r="B17" s="77"/>
      <c r="C17" s="77"/>
      <c r="D17" s="77" t="str">
        <f>IF(B17,SUM(B$2:B17),"")</f>
        <v/>
      </c>
      <c r="E17" s="77" t="str">
        <f>IF(C17,SUM(C$2:C17),"")</f>
        <v/>
      </c>
    </row>
    <row r="18" spans="2:5" x14ac:dyDescent="0.25">
      <c r="B18" s="77"/>
      <c r="C18" s="77"/>
      <c r="D18" s="77" t="str">
        <f>IF(B18,SUM(B$2:B18),"")</f>
        <v/>
      </c>
      <c r="E18" s="77" t="str">
        <f>IF(C18,SUM(C$2:C18),"")</f>
        <v/>
      </c>
    </row>
    <row r="19" spans="2:5" x14ac:dyDescent="0.25">
      <c r="B19" s="77"/>
      <c r="C19" s="77"/>
      <c r="D19" s="77" t="str">
        <f>IF(B19,SUM(B$2:B19),"")</f>
        <v/>
      </c>
      <c r="E19" s="77" t="str">
        <f>IF(C19,SUM(C$2:C19),"")</f>
        <v/>
      </c>
    </row>
    <row r="20" spans="2:5" x14ac:dyDescent="0.25">
      <c r="B20" s="77"/>
      <c r="C20" s="77"/>
      <c r="D20" s="77" t="str">
        <f>IF(B20,SUM(B$2:B20),"")</f>
        <v/>
      </c>
      <c r="E20" s="77" t="str">
        <f>IF(C20,SUM(C$2:C20),"")</f>
        <v/>
      </c>
    </row>
    <row r="21" spans="2:5" x14ac:dyDescent="0.25">
      <c r="B21" s="77"/>
      <c r="C21" s="77"/>
      <c r="D21" s="77" t="str">
        <f>IF(B21,SUM(B$2:B21),"")</f>
        <v/>
      </c>
      <c r="E21" s="77" t="str">
        <f>IF(C21,SUM(C$2:C21),"")</f>
        <v/>
      </c>
    </row>
    <row r="22" spans="2:5" x14ac:dyDescent="0.25">
      <c r="B22" s="77"/>
      <c r="C22" s="77"/>
      <c r="D22" s="77" t="str">
        <f>IF(B22,SUM(B$2:B22),"")</f>
        <v/>
      </c>
      <c r="E22" s="77" t="str">
        <f>IF(C22,SUM(C$2:C22),"")</f>
        <v/>
      </c>
    </row>
    <row r="23" spans="2:5" x14ac:dyDescent="0.25">
      <c r="B23" s="77"/>
      <c r="C23" s="77"/>
      <c r="D23" s="77" t="str">
        <f>IF(B23,SUM(B$2:B23),"")</f>
        <v/>
      </c>
      <c r="E23" s="77" t="str">
        <f>IF(C23,SUM(C$2:C23),"")</f>
        <v/>
      </c>
    </row>
    <row r="24" spans="2:5" x14ac:dyDescent="0.25">
      <c r="B24" s="77"/>
      <c r="C24" s="77"/>
      <c r="D24" s="77" t="str">
        <f>IF(B24,SUM(B$2:B24),"")</f>
        <v/>
      </c>
      <c r="E24" s="77" t="str">
        <f>IF(C24,SUM(C$2:C24),"")</f>
        <v/>
      </c>
    </row>
    <row r="25" spans="2:5" x14ac:dyDescent="0.25">
      <c r="B25" s="77"/>
      <c r="C25" s="77"/>
      <c r="D25" s="77" t="str">
        <f>IF(B25,SUM(B$2:B25),"")</f>
        <v/>
      </c>
      <c r="E25" s="77" t="str">
        <f>IF(C25,SUM(C$2:C25),"")</f>
        <v/>
      </c>
    </row>
    <row r="26" spans="2:5" x14ac:dyDescent="0.25">
      <c r="B26" s="77"/>
      <c r="C26" s="77"/>
      <c r="D26" s="77" t="str">
        <f>IF(B26,SUM(B$2:B26),"")</f>
        <v/>
      </c>
      <c r="E26" s="77" t="str">
        <f>IF(C26,SUM(C$2:C26),"")</f>
        <v/>
      </c>
    </row>
    <row r="27" spans="2:5" x14ac:dyDescent="0.25">
      <c r="B27" s="77"/>
      <c r="C27" s="77"/>
      <c r="D27" s="77" t="str">
        <f>IF(B27,SUM(B$2:B27),"")</f>
        <v/>
      </c>
      <c r="E27" s="77" t="str">
        <f>IF(C27,SUM(C$2:C27),"")</f>
        <v/>
      </c>
    </row>
    <row r="28" spans="2:5" x14ac:dyDescent="0.25">
      <c r="D28" s="77" t="str">
        <f>IF(B28,SUM(B$2:B28),"")</f>
        <v/>
      </c>
      <c r="E28" s="77" t="str">
        <f>IF(C28,SUM(C$2:C28),"")</f>
        <v/>
      </c>
    </row>
    <row r="29" spans="2:5" x14ac:dyDescent="0.25">
      <c r="D29" s="77" t="str">
        <f>IF(B29,SUM(B$2:B29),"")</f>
        <v/>
      </c>
      <c r="E29" s="77" t="str">
        <f>IF(C29,SUM(C$2:C29),"")</f>
        <v/>
      </c>
    </row>
    <row r="30" spans="2:5" x14ac:dyDescent="0.25">
      <c r="D30" s="77" t="str">
        <f>IF(B30,SUM(B$2:B30),"")</f>
        <v/>
      </c>
      <c r="E30" s="77" t="str">
        <f>IF(C30,SUM(C$2:C30),"")</f>
        <v/>
      </c>
    </row>
  </sheetData>
  <customSheetViews>
    <customSheetView guid="{08C637BE-E872-40BC-8927-2CE89A71D70E}" hiddenColumns="1">
      <selection activeCell="G18" sqref="G18"/>
      <pageMargins left="0.7" right="0.7" top="0.75" bottom="0.75" header="0.3" footer="0.3"/>
    </customSheetView>
  </customSheetViews>
  <mergeCells count="9">
    <mergeCell ref="F7:G7"/>
    <mergeCell ref="F8:F9"/>
    <mergeCell ref="G8:G9"/>
    <mergeCell ref="F1:G1"/>
    <mergeCell ref="A2:A3"/>
    <mergeCell ref="F2:G3"/>
    <mergeCell ref="F4:G4"/>
    <mergeCell ref="F5:F6"/>
    <mergeCell ref="G5:G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/>
  </sheetViews>
  <sheetFormatPr defaultColWidth="9.28515625" defaultRowHeight="14.65" customHeight="1" x14ac:dyDescent="0.25"/>
  <cols>
    <col min="1" max="1" width="14" style="8" customWidth="1"/>
    <col min="2" max="2" width="6.28515625" style="42" customWidth="1"/>
    <col min="3" max="4" width="9.28515625" style="42"/>
    <col min="5" max="5" width="32.85546875" style="42" customWidth="1"/>
    <col min="6" max="6" width="10.85546875" style="51" customWidth="1"/>
    <col min="7" max="7" width="14.7109375" style="58" customWidth="1"/>
    <col min="8" max="8" width="11.42578125" style="34" customWidth="1"/>
    <col min="9" max="9" width="10.85546875" style="51" customWidth="1"/>
    <col min="10" max="10" width="14.7109375" style="58" customWidth="1"/>
    <col min="11" max="11" width="11.42578125" style="34" customWidth="1"/>
    <col min="12" max="12" width="10.85546875" style="51" customWidth="1"/>
    <col min="13" max="13" width="14.7109375" style="58" customWidth="1"/>
    <col min="14" max="14" width="11.42578125" style="34" customWidth="1"/>
    <col min="15" max="16384" width="9.28515625" style="42"/>
  </cols>
  <sheetData>
    <row r="1" spans="1:14" s="56" customFormat="1" ht="14.65" customHeight="1" x14ac:dyDescent="0.25">
      <c r="A1" s="56" t="s">
        <v>64</v>
      </c>
      <c r="B1" s="56">
        <v>1</v>
      </c>
      <c r="C1" s="56">
        <v>7</v>
      </c>
      <c r="F1" s="509" t="str">
        <f>B1&amp; "日"</f>
        <v>1日</v>
      </c>
      <c r="G1" s="510"/>
      <c r="H1" s="510"/>
      <c r="I1" s="509" t="str">
        <f>C1 &amp; "日"</f>
        <v>7日</v>
      </c>
      <c r="J1" s="510"/>
      <c r="K1" s="510"/>
      <c r="L1" s="509" t="s">
        <v>60</v>
      </c>
      <c r="M1" s="510"/>
      <c r="N1" s="510"/>
    </row>
    <row r="2" spans="1:14" s="56" customFormat="1" ht="14.65" customHeight="1" x14ac:dyDescent="0.25">
      <c r="A2" s="54" t="s">
        <v>11</v>
      </c>
      <c r="B2" s="56" t="s">
        <v>15</v>
      </c>
      <c r="C2" s="56" t="s">
        <v>58</v>
      </c>
      <c r="D2" s="56" t="s">
        <v>57</v>
      </c>
      <c r="E2" s="56" t="s">
        <v>12</v>
      </c>
      <c r="F2" s="55" t="str">
        <f xml:space="preserve"> "EXP/日 (" &amp; B1 &amp; "日)"</f>
        <v>EXP/日 (1日)</v>
      </c>
      <c r="G2" s="57" t="str">
        <f xml:space="preserve"> "滿等日 (" &amp; B1 &amp; "日)"</f>
        <v>滿等日 (1日)</v>
      </c>
      <c r="H2" s="56" t="s">
        <v>59</v>
      </c>
      <c r="I2" s="55" t="str">
        <f xml:space="preserve"> "EXP/日 (" &amp; C1 &amp; "日)"</f>
        <v>EXP/日 (7日)</v>
      </c>
      <c r="J2" s="57" t="str">
        <f xml:space="preserve"> "滿等日 (" &amp; C1 &amp; "日)"</f>
        <v>滿等日 (7日)</v>
      </c>
      <c r="K2" s="56" t="s">
        <v>59</v>
      </c>
      <c r="L2" s="55" t="str">
        <f>"EXP/日 (" &amp; L1 &amp; ")"</f>
        <v>EXP/日 (累進)</v>
      </c>
      <c r="M2" s="57" t="str">
        <f>"滿等日 (" &amp; L1 &amp; ")"</f>
        <v>滿等日 (累進)</v>
      </c>
      <c r="N2" s="56" t="s">
        <v>59</v>
      </c>
    </row>
    <row r="3" spans="1:14" ht="14.65" customHeight="1" x14ac:dyDescent="0.25">
      <c r="A3" s="8">
        <v>43666.918750000004</v>
      </c>
      <c r="B3" s="42">
        <v>164</v>
      </c>
      <c r="C3" s="42">
        <v>38379</v>
      </c>
      <c r="D3" s="42">
        <f t="shared" ref="D3:D66" si="0">IF(ISBLANK(A3),"-",INDEX(DATA_PLAYER_EXP, B3, 3) + INDEX(DATA_PLAYER_EXP, B3, 2) - C3)</f>
        <v>4680111</v>
      </c>
      <c r="E3" s="46">
        <f>IF(ISBLANK(A3),"-",D3/PLAYER_EXP_MAX)</f>
        <v>0.40936938579166793</v>
      </c>
      <c r="F3" s="51" t="e">
        <f ca="1">IF(ISBLANK(A3),NA(),IFERROR(SLOPE(INDIRECT("D" &amp; MATCH(A3-$B$1,A:A,1)):D3, INDIRECT("A" &amp; MATCH(A3-$B$1,A:A,1)):A3),NA()))</f>
        <v>#N/A</v>
      </c>
      <c r="G3" s="58" t="e">
        <f ca="1">IF(ISBLANK(A3),NA(),IFERROR(A3+(PLAYER_EXP_MAX-D3)/F3,NA()))</f>
        <v>#N/A</v>
      </c>
      <c r="H3" s="125" t="e">
        <f t="shared" ref="H3:H66" ca="1" si="1">IF(ISBLANK(A3),NA(),IFERROR(TEXT(TRUNC(G3-NOW()),"000") &amp; " D " &amp; TEXT(TRUNC(ABS(G3-NOW()-TRUNC(G3-NOW()))*24),"00") &amp; " H", NA()))</f>
        <v>#N/A</v>
      </c>
      <c r="I3" s="51" t="e">
        <f ca="1">IF(ISBLANK(A3),NA(),IFERROR(SLOPE(INDIRECT("D" &amp; MATCH(A3-$C$1,A:A,1)):D3, INDIRECT("A" &amp; MATCH(A3-$C$1,A:A,1)):A3),NA()))</f>
        <v>#N/A</v>
      </c>
      <c r="J3" s="58" t="e">
        <f ca="1">IF(ISBLANK(A3),NA(),IFERROR(A3+(PLAYER_EXP_MAX-D3)/I3,NA()))</f>
        <v>#N/A</v>
      </c>
      <c r="K3" s="36" t="e">
        <f t="shared" ref="K3:K66" ca="1" si="2">IF(ISBLANK(A3),NA(),IFERROR(TEXT(TRUNC(J3-NOW()),"000") &amp; " D " &amp; TEXT(TRUNC(ABS(J3-NOW()-TRUNC(J3-NOW()))*24),"00") &amp; " H", NA()))</f>
        <v>#N/A</v>
      </c>
      <c r="L3" s="51" t="e">
        <f t="shared" ref="L3:L8" si="3">IFERROR(IF(OR(ISBLANK($A3),$A3-$A$3 &lt; $C$1),NA(),($D3-$D$3)/($A3-$A$3)),NA())</f>
        <v>#N/A</v>
      </c>
      <c r="M3" s="58" t="e">
        <f>IF(ISBLANK(A3),NA(),IFERROR(A3+(PLAYER_EXP_MAX-D3)/L3,NA()))</f>
        <v>#N/A</v>
      </c>
      <c r="N3" s="36" t="e">
        <f t="shared" ref="N3:N34" ca="1" si="4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8">
        <v>43666.941666666666</v>
      </c>
      <c r="B4" s="42">
        <v>164</v>
      </c>
      <c r="C4" s="42">
        <v>34945</v>
      </c>
      <c r="D4" s="42">
        <f t="shared" si="0"/>
        <v>4683545</v>
      </c>
      <c r="E4" s="46">
        <f>IF(ISBLANK(A4),"-",D4/PLAYER_EXP_MAX)</f>
        <v>0.40966975782788856</v>
      </c>
      <c r="F4" s="51" t="e">
        <f ca="1">IF(ISBLANK(A4),NA(),IFERROR(SLOPE(INDIRECT("D" &amp; MATCH(A4-$B$1,A:A,1)):D4, INDIRECT("A" &amp; MATCH(A4-$B$1,A:A,1)):A4),NA()))</f>
        <v>#N/A</v>
      </c>
      <c r="G4" s="58" t="e">
        <f ca="1">IF(ISBLANK(A4),NA(),IFERROR(A4+(PLAYER_EXP_MAX-D4)/F4,NA()))</f>
        <v>#N/A</v>
      </c>
      <c r="H4" s="125" t="e">
        <f t="shared" ca="1" si="1"/>
        <v>#N/A</v>
      </c>
      <c r="I4" s="51" t="e">
        <f ca="1">IF(ISBLANK(A4),NA(),IFERROR(SLOPE(INDIRECT("D" &amp; MATCH(A4-$C$1,A:A,1)):D4, INDIRECT("A" &amp; MATCH(A4-$C$1,A:A,1)):A4),NA()))</f>
        <v>#N/A</v>
      </c>
      <c r="J4" s="58" t="e">
        <f ca="1">IF(ISBLANK(A4),NA(),IFERROR(A4+(PLAYER_EXP_MAX-D4)/I4,NA()))</f>
        <v>#N/A</v>
      </c>
      <c r="K4" s="36" t="e">
        <f t="shared" ca="1" si="2"/>
        <v>#N/A</v>
      </c>
      <c r="L4" s="51" t="e">
        <f t="shared" si="3"/>
        <v>#N/A</v>
      </c>
      <c r="M4" s="58" t="e">
        <f>IF(ISBLANK(A4),NA(),IFERROR(A4+(PLAYER_EXP_MAX-D4)/L4,NA()))</f>
        <v>#N/A</v>
      </c>
      <c r="N4" s="36" t="e">
        <f t="shared" ca="1" si="4"/>
        <v>#N/A</v>
      </c>
    </row>
    <row r="5" spans="1:14" ht="14.65" customHeight="1" x14ac:dyDescent="0.25">
      <c r="A5" s="8">
        <v>43667.021527777782</v>
      </c>
      <c r="B5" s="42">
        <v>164</v>
      </c>
      <c r="C5" s="42">
        <v>28047</v>
      </c>
      <c r="D5" s="42">
        <f t="shared" si="0"/>
        <v>4690443</v>
      </c>
      <c r="E5" s="46">
        <f>IF(ISBLANK(A5),"-",D5/PLAYER_EXP_MAX)</f>
        <v>0.410273126000821</v>
      </c>
      <c r="F5" s="51" t="e">
        <f ca="1">IF(ISBLANK(A5),NA(),IFERROR(SLOPE(INDIRECT("D" &amp; MATCH(A5-$B$1,A:A,1)):D5, INDIRECT("A" &amp; MATCH(A5-$B$1,A:A,1)):A5),NA()))</f>
        <v>#N/A</v>
      </c>
      <c r="G5" s="58" t="e">
        <f ca="1">IF(ISBLANK(A5),NA(),IFERROR(A5+(PLAYER_EXP_MAX-D5)/F5,NA()))</f>
        <v>#N/A</v>
      </c>
      <c r="H5" s="125" t="e">
        <f t="shared" ca="1" si="1"/>
        <v>#N/A</v>
      </c>
      <c r="I5" s="51" t="e">
        <f ca="1">IF(ISBLANK(A5),NA(),IFERROR(SLOPE(INDIRECT("D" &amp; MATCH(A5-$C$1,A:A,1)):D5, INDIRECT("A" &amp; MATCH(A5-$C$1,A:A,1)):A5),NA()))</f>
        <v>#N/A</v>
      </c>
      <c r="J5" s="58" t="e">
        <f ca="1">IF(ISBLANK(A5),NA(),IFERROR(A5+(PLAYER_EXP_MAX-D5)/I5,NA()))</f>
        <v>#N/A</v>
      </c>
      <c r="K5" s="36" t="e">
        <f t="shared" ca="1" si="2"/>
        <v>#N/A</v>
      </c>
      <c r="L5" s="51" t="e">
        <f t="shared" si="3"/>
        <v>#N/A</v>
      </c>
      <c r="M5" s="58" t="e">
        <f>IF(ISBLANK(A5),NA(),IFERROR(A5+(PLAYER_EXP_MAX-D5)/L5,NA()))</f>
        <v>#N/A</v>
      </c>
      <c r="N5" s="36" t="e">
        <f t="shared" ca="1" si="4"/>
        <v>#N/A</v>
      </c>
    </row>
    <row r="6" spans="1:14" ht="14.65" customHeight="1" x14ac:dyDescent="0.25">
      <c r="A6" s="8">
        <v>43667.086805555555</v>
      </c>
      <c r="B6" s="42">
        <v>164</v>
      </c>
      <c r="C6" s="42">
        <v>13277</v>
      </c>
      <c r="D6" s="42">
        <f t="shared" si="0"/>
        <v>4705213</v>
      </c>
      <c r="E6" s="46">
        <f>IF(ISBLANK(A6),"-",D6/PLAYER_EXP_MAX)</f>
        <v>0.41156505814263195</v>
      </c>
      <c r="F6" s="51" t="e">
        <f ca="1">IF(ISBLANK(A6),NA(),IFERROR(SLOPE(INDIRECT("D" &amp; MATCH(A6-$B$1,A:A,1)):D6, INDIRECT("A" &amp; MATCH(A6-$B$1,A:A,1)):A6),NA()))</f>
        <v>#N/A</v>
      </c>
      <c r="G6" s="58" t="e">
        <f ca="1">IF(ISBLANK(A6),NA(),IFERROR(A6+(PLAYER_EXP_MAX-D6)/F6,NA()))</f>
        <v>#N/A</v>
      </c>
      <c r="H6" s="125" t="e">
        <f t="shared" ca="1" si="1"/>
        <v>#N/A</v>
      </c>
      <c r="I6" s="51" t="e">
        <f ca="1">IF(ISBLANK(A6),NA(),IFERROR(SLOPE(INDIRECT("D" &amp; MATCH(A6-$C$1,A:A,1)):D6, INDIRECT("A" &amp; MATCH(A6-$C$1,A:A,1)):A6),NA()))</f>
        <v>#N/A</v>
      </c>
      <c r="J6" s="58" t="e">
        <f ca="1">IF(ISBLANK(A6),NA(),IFERROR(A6+(PLAYER_EXP_MAX-D6)/I6,NA()))</f>
        <v>#N/A</v>
      </c>
      <c r="K6" s="36" t="e">
        <f t="shared" ca="1" si="2"/>
        <v>#N/A</v>
      </c>
      <c r="L6" s="51" t="e">
        <f t="shared" si="3"/>
        <v>#N/A</v>
      </c>
      <c r="M6" s="58" t="e">
        <f>IF(ISBLANK(A6),NA(),IFERROR(A6+(PLAYER_EXP_MAX-D6)/L6,NA()))</f>
        <v>#N/A</v>
      </c>
      <c r="N6" s="36" t="e">
        <f t="shared" ca="1" si="4"/>
        <v>#N/A</v>
      </c>
    </row>
    <row r="7" spans="1:14" ht="14.65" customHeight="1" x14ac:dyDescent="0.25">
      <c r="A7" s="8">
        <v>43667.665277777778</v>
      </c>
      <c r="B7" s="42">
        <v>165</v>
      </c>
      <c r="C7" s="42">
        <v>119607</v>
      </c>
      <c r="D7" s="42">
        <f t="shared" si="0"/>
        <v>4732883</v>
      </c>
      <c r="E7" s="46">
        <f>IF(ISBLANK(A7),"-",D7/PLAYER_EXP_MAX)</f>
        <v>0.41398535349563859</v>
      </c>
      <c r="F7" s="51" t="e">
        <f ca="1">IF(ISBLANK(A7),NA(),IFERROR(SLOPE(INDIRECT("D" &amp; MATCH(A7-$B$1,A:A,1)):D7, INDIRECT("A" &amp; MATCH(A7-$B$1,A:A,1)):A7),NA()))</f>
        <v>#N/A</v>
      </c>
      <c r="G7" s="58" t="e">
        <f ca="1">IF(ISBLANK(A7),NA(),IFERROR(A7+(PLAYER_EXP_MAX-D7)/F7,NA()))</f>
        <v>#N/A</v>
      </c>
      <c r="H7" s="125" t="e">
        <f t="shared" ca="1" si="1"/>
        <v>#N/A</v>
      </c>
      <c r="I7" s="51" t="e">
        <f ca="1">IF(ISBLANK(A7),NA(),IFERROR(SLOPE(INDIRECT("D" &amp; MATCH(A7-$C$1,A:A,1)):D7, INDIRECT("A" &amp; MATCH(A7-$C$1,A:A,1)):A7),NA()))</f>
        <v>#N/A</v>
      </c>
      <c r="J7" s="58" t="e">
        <f ca="1">IF(ISBLANK(A7),NA(),IFERROR(A7+(PLAYER_EXP_MAX-D7)/I7,NA()))</f>
        <v>#N/A</v>
      </c>
      <c r="K7" s="36" t="e">
        <f t="shared" ca="1" si="2"/>
        <v>#N/A</v>
      </c>
      <c r="L7" s="51" t="e">
        <f t="shared" si="3"/>
        <v>#N/A</v>
      </c>
      <c r="M7" s="58" t="e">
        <f>IF(ISBLANK(A7),NA(),IFERROR(A7+(PLAYER_EXP_MAX-D7)/L7,NA()))</f>
        <v>#N/A</v>
      </c>
      <c r="N7" s="36" t="e">
        <f t="shared" ca="1" si="4"/>
        <v>#N/A</v>
      </c>
    </row>
    <row r="8" spans="1:14" ht="14.65" customHeight="1" x14ac:dyDescent="0.25">
      <c r="A8" s="8">
        <v>43667.834722222222</v>
      </c>
      <c r="B8" s="42">
        <v>165</v>
      </c>
      <c r="C8" s="42">
        <v>95094</v>
      </c>
      <c r="D8" s="42">
        <f t="shared" si="0"/>
        <v>4757396</v>
      </c>
      <c r="E8" s="46">
        <f>IF(ISBLANK(A8),"-",D8/PLAYER_EXP_MAX)</f>
        <v>0.41612950600695964</v>
      </c>
      <c r="F8" s="51" t="e">
        <f ca="1">IF(ISBLANK(A8),NA(),IFERROR(SLOPE(INDIRECT("D" &amp; MATCH(A8-$B$1,A:A,1)):D8, INDIRECT("A" &amp; MATCH(A8-$B$1,A:A,1)):A8),NA()))</f>
        <v>#N/A</v>
      </c>
      <c r="G8" s="58" t="e">
        <f ca="1">IF(ISBLANK(A8),NA(),IFERROR(A8+(PLAYER_EXP_MAX-D8)/F8,NA()))</f>
        <v>#N/A</v>
      </c>
      <c r="H8" s="125" t="e">
        <f t="shared" ca="1" si="1"/>
        <v>#N/A</v>
      </c>
      <c r="I8" s="51" t="e">
        <f ca="1">IF(ISBLANK(A8),NA(),IFERROR(SLOPE(INDIRECT("D" &amp; MATCH(A8-$C$1,A:A,1)):D8, INDIRECT("A" &amp; MATCH(A8-$C$1,A:A,1)):A8),NA()))</f>
        <v>#N/A</v>
      </c>
      <c r="J8" s="58" t="e">
        <f ca="1">IF(ISBLANK(A8),NA(),IFERROR(A8+(PLAYER_EXP_MAX-D8)/I8,NA()))</f>
        <v>#N/A</v>
      </c>
      <c r="K8" s="36" t="e">
        <f t="shared" ca="1" si="2"/>
        <v>#N/A</v>
      </c>
      <c r="L8" s="51" t="e">
        <f t="shared" si="3"/>
        <v>#N/A</v>
      </c>
      <c r="M8" s="58" t="e">
        <f>IF(ISBLANK(A8),NA(),IFERROR(A8+(PLAYER_EXP_MAX-D8)/L8,NA()))</f>
        <v>#N/A</v>
      </c>
      <c r="N8" s="36" t="e">
        <f t="shared" ca="1" si="4"/>
        <v>#N/A</v>
      </c>
    </row>
    <row r="9" spans="1:14" ht="14.65" customHeight="1" x14ac:dyDescent="0.25">
      <c r="A9" s="8">
        <v>43667.875694444447</v>
      </c>
      <c r="B9" s="42">
        <v>165</v>
      </c>
      <c r="C9" s="42">
        <v>89641</v>
      </c>
      <c r="D9" s="42">
        <f t="shared" si="0"/>
        <v>4762849</v>
      </c>
      <c r="E9" s="46">
        <f>IF(ISBLANK(A9),"-",D9/PLAYER_EXP_MAX)</f>
        <v>0.41660648000623485</v>
      </c>
      <c r="F9" s="51" t="e">
        <f ca="1">IF(ISBLANK(A9),NA(),IFERROR(SLOPE(INDIRECT("D" &amp; MATCH(A9-$B$1,A:A,1)):D9, INDIRECT("A" &amp; MATCH(A9-$B$1,A:A,1)):A9),NA()))</f>
        <v>#N/A</v>
      </c>
      <c r="G9" s="58" t="e">
        <f ca="1">IF(ISBLANK(A9),NA(),IFERROR(A9+(PLAYER_EXP_MAX-D9)/F9,NA()))</f>
        <v>#N/A</v>
      </c>
      <c r="H9" s="125" t="e">
        <f t="shared" ca="1" si="1"/>
        <v>#N/A</v>
      </c>
      <c r="I9" s="51" t="e">
        <f ca="1">IF(ISBLANK(A9),NA(),IFERROR(SLOPE(INDIRECT("D" &amp; MATCH(A9-$C$1,A:A,1)):D9, INDIRECT("A" &amp; MATCH(A9-$C$1,A:A,1)):A9),NA()))</f>
        <v>#N/A</v>
      </c>
      <c r="J9" s="58" t="e">
        <f ca="1">IF(ISBLANK(A9),NA(),IFERROR(A9+(PLAYER_EXP_MAX-D9)/I9,NA()))</f>
        <v>#N/A</v>
      </c>
      <c r="K9" s="36" t="e">
        <f t="shared" ca="1" si="2"/>
        <v>#N/A</v>
      </c>
      <c r="L9" s="51" t="e">
        <f>IFERROR(IF(OR(ISBLANK($A9),$A9-$A$3 &lt; $C$1),NA(),($D9-$D$3)/($A9-$A$3)),NA())</f>
        <v>#N/A</v>
      </c>
      <c r="M9" s="58" t="e">
        <f>IF(ISBLANK(A9),NA(),IFERROR(A9+(PLAYER_EXP_MAX-D9)/L9,NA()))</f>
        <v>#N/A</v>
      </c>
      <c r="N9" s="36" t="e">
        <f t="shared" ca="1" si="4"/>
        <v>#N/A</v>
      </c>
    </row>
    <row r="10" spans="1:14" ht="14.65" customHeight="1" x14ac:dyDescent="0.25">
      <c r="A10" s="8">
        <v>43667.935416666667</v>
      </c>
      <c r="B10" s="42">
        <v>165</v>
      </c>
      <c r="C10" s="42">
        <v>80744</v>
      </c>
      <c r="D10" s="42">
        <f t="shared" si="0"/>
        <v>4771746</v>
      </c>
      <c r="E10" s="46">
        <f>IF(ISBLANK(A10),"-",D10/PLAYER_EXP_MAX)</f>
        <v>0.41738470074189443</v>
      </c>
      <c r="F10" s="51">
        <f ca="1">IF(ISBLANK(A10),NA(),IFERROR(SLOPE(INDIRECT("D" &amp; MATCH(A10-$B$1,A:A,1)):D10, INDIRECT("A" &amp; MATCH(A10-$B$1,A:A,1)):A10),NA()))</f>
        <v>81982.186636489219</v>
      </c>
      <c r="G10" s="58">
        <f ca="1">IF(ISBLANK(A10),NA(),IFERROR(A10+(PLAYER_EXP_MAX-D10)/F10,NA()))</f>
        <v>43749.181639453258</v>
      </c>
      <c r="H10" s="125" t="str">
        <f t="shared" ca="1" si="1"/>
        <v>-447 D 01 H</v>
      </c>
      <c r="I10" s="51" t="e">
        <f ca="1">IF(ISBLANK(A10),NA(),IFERROR(SLOPE(INDIRECT("D" &amp; MATCH(A10-$C$1,A:A,1)):D10, INDIRECT("A" &amp; MATCH(A10-$C$1,A:A,1)):A10),NA()))</f>
        <v>#N/A</v>
      </c>
      <c r="J10" s="58" t="e">
        <f ca="1">IF(ISBLANK(A10),NA(),IFERROR(A10+(PLAYER_EXP_MAX-D10)/I10,NA()))</f>
        <v>#N/A</v>
      </c>
      <c r="K10" s="36" t="e">
        <f t="shared" ca="1" si="2"/>
        <v>#N/A</v>
      </c>
      <c r="L10" s="51" t="e">
        <f t="shared" ref="L10:L73" si="5">IFERROR(IF(OR(ISBLANK($A10),$A10-$A$3 &lt; $C$1),NA(),($D10-$D$3)/($A10-$A$3)),NA())</f>
        <v>#N/A</v>
      </c>
      <c r="M10" s="58" t="e">
        <f>IF(ISBLANK(A10),NA(),IFERROR(A10+(PLAYER_EXP_MAX-D10)/L10,NA()))</f>
        <v>#N/A</v>
      </c>
      <c r="N10" s="36" t="e">
        <f t="shared" ca="1" si="4"/>
        <v>#N/A</v>
      </c>
    </row>
    <row r="11" spans="1:14" ht="14.65" customHeight="1" x14ac:dyDescent="0.25">
      <c r="A11" s="8">
        <v>43668.004166666666</v>
      </c>
      <c r="B11" s="42">
        <v>165</v>
      </c>
      <c r="C11" s="42">
        <v>68878</v>
      </c>
      <c r="D11" s="42">
        <f t="shared" si="0"/>
        <v>4783612</v>
      </c>
      <c r="E11" s="46">
        <f>IF(ISBLANK(A11),"-",D11/PLAYER_EXP_MAX)</f>
        <v>0.41842261995616176</v>
      </c>
      <c r="F11" s="51">
        <f ca="1">IF(ISBLANK(A11),NA(),IFERROR(SLOPE(INDIRECT("D" &amp; MATCH(A11-$B$1,A:A,1)):D11, INDIRECT("A" &amp; MATCH(A11-$B$1,A:A,1)):A11),NA()))</f>
        <v>84653.331953568995</v>
      </c>
      <c r="G11" s="58">
        <f ca="1">IF(ISBLANK(A11),NA(),IFERROR(A11+(PLAYER_EXP_MAX-D11)/F11,NA()))</f>
        <v>43746.546580137721</v>
      </c>
      <c r="H11" s="125" t="str">
        <f t="shared" ca="1" si="1"/>
        <v>-449 D 16 H</v>
      </c>
      <c r="I11" s="51" t="e">
        <f ca="1">IF(ISBLANK(A11),NA(),IFERROR(SLOPE(INDIRECT("D" &amp; MATCH(A11-$C$1,A:A,1)):D11, INDIRECT("A" &amp; MATCH(A11-$C$1,A:A,1)):A11),NA()))</f>
        <v>#N/A</v>
      </c>
      <c r="J11" s="58" t="e">
        <f ca="1">IF(ISBLANK(A11),NA(),IFERROR(A11+(PLAYER_EXP_MAX-D11)/I11,NA()))</f>
        <v>#N/A</v>
      </c>
      <c r="K11" s="36" t="e">
        <f t="shared" ca="1" si="2"/>
        <v>#N/A</v>
      </c>
      <c r="L11" s="51" t="e">
        <f t="shared" si="5"/>
        <v>#N/A</v>
      </c>
      <c r="M11" s="58" t="e">
        <f>IF(ISBLANK(A11),NA(),IFERROR(A11+(PLAYER_EXP_MAX-D11)/L11,NA()))</f>
        <v>#N/A</v>
      </c>
      <c r="N11" s="36" t="e">
        <f t="shared" ca="1" si="4"/>
        <v>#N/A</v>
      </c>
    </row>
    <row r="12" spans="1:14" ht="14.65" customHeight="1" x14ac:dyDescent="0.25">
      <c r="A12" s="8">
        <v>43668.131944444445</v>
      </c>
      <c r="B12" s="42">
        <v>165</v>
      </c>
      <c r="C12" s="42">
        <v>39694</v>
      </c>
      <c r="D12" s="42">
        <f t="shared" si="0"/>
        <v>4812796</v>
      </c>
      <c r="E12" s="46">
        <f>IF(ISBLANK(A12),"-",D12/PLAYER_EXP_MAX)</f>
        <v>0.42097534491395533</v>
      </c>
      <c r="F12" s="51">
        <f ca="1">IF(ISBLANK(A12),NA(),IFERROR(SLOPE(INDIRECT("D" &amp; MATCH(A12-$B$1,A:A,1)):D12, INDIRECT("A" &amp; MATCH(A12-$B$1,A:A,1)):A12),NA()))</f>
        <v>95049.683539929334</v>
      </c>
      <c r="G12" s="58">
        <f ca="1">IF(ISBLANK(A12),NA(),IFERROR(A12+(PLAYER_EXP_MAX-D12)/F12,NA()))</f>
        <v>43737.776500359447</v>
      </c>
      <c r="H12" s="125" t="str">
        <f t="shared" ca="1" si="1"/>
        <v>-458 D 11 H</v>
      </c>
      <c r="I12" s="51" t="e">
        <f ca="1">IF(ISBLANK(A12),NA(),IFERROR(SLOPE(INDIRECT("D" &amp; MATCH(A12-$C$1,A:A,1)):D12, INDIRECT("A" &amp; MATCH(A12-$C$1,A:A,1)):A12),NA()))</f>
        <v>#N/A</v>
      </c>
      <c r="J12" s="58" t="e">
        <f ca="1">IF(ISBLANK(A12),NA(),IFERROR(A12+(PLAYER_EXP_MAX-D12)/I12,NA()))</f>
        <v>#N/A</v>
      </c>
      <c r="K12" s="36" t="e">
        <f t="shared" ca="1" si="2"/>
        <v>#N/A</v>
      </c>
      <c r="L12" s="51" t="e">
        <f t="shared" si="5"/>
        <v>#N/A</v>
      </c>
      <c r="M12" s="58" t="e">
        <f>IF(ISBLANK(A12),NA(),IFERROR(A12+(PLAYER_EXP_MAX-D12)/L12,NA()))</f>
        <v>#N/A</v>
      </c>
      <c r="N12" s="36" t="e">
        <f t="shared" ca="1" si="4"/>
        <v>#N/A</v>
      </c>
    </row>
    <row r="13" spans="1:14" ht="14.65" customHeight="1" x14ac:dyDescent="0.25">
      <c r="A13" s="8">
        <v>43668.146527777782</v>
      </c>
      <c r="B13" s="42">
        <v>165</v>
      </c>
      <c r="C13" s="42">
        <v>36537</v>
      </c>
      <c r="D13" s="42">
        <f t="shared" si="0"/>
        <v>4815953</v>
      </c>
      <c r="E13" s="46">
        <f>IF(ISBLANK(A13),"-",D13/PLAYER_EXP_MAX)</f>
        <v>0.42125148775564097</v>
      </c>
      <c r="F13" s="51">
        <f ca="1">IF(ISBLANK(A13),NA(),IFERROR(SLOPE(INDIRECT("D" &amp; MATCH(A13-$B$1,A:A,1)):D13, INDIRECT("A" &amp; MATCH(A13-$B$1,A:A,1)):A13),NA()))</f>
        <v>103156.48358968433</v>
      </c>
      <c r="G13" s="58">
        <f ca="1">IF(ISBLANK(A13),NA(),IFERROR(A13+(PLAYER_EXP_MAX-D13)/F13,NA()))</f>
        <v>43732.287294986541</v>
      </c>
      <c r="H13" s="125" t="str">
        <f t="shared" ca="1" si="1"/>
        <v>-463 D 23 H</v>
      </c>
      <c r="I13" s="51" t="e">
        <f ca="1">IF(ISBLANK(A13),NA(),IFERROR(SLOPE(INDIRECT("D" &amp; MATCH(A13-$C$1,A:A,1)):D13, INDIRECT("A" &amp; MATCH(A13-$C$1,A:A,1)):A13),NA()))</f>
        <v>#N/A</v>
      </c>
      <c r="J13" s="58" t="e">
        <f ca="1">IF(ISBLANK(A13),NA(),IFERROR(A13+(PLAYER_EXP_MAX-D13)/I13,NA()))</f>
        <v>#N/A</v>
      </c>
      <c r="K13" s="36" t="e">
        <f t="shared" ca="1" si="2"/>
        <v>#N/A</v>
      </c>
      <c r="L13" s="51" t="e">
        <f t="shared" si="5"/>
        <v>#N/A</v>
      </c>
      <c r="M13" s="58" t="e">
        <f>IF(ISBLANK(A13),NA(),IFERROR(A13+(PLAYER_EXP_MAX-D13)/L13,NA()))</f>
        <v>#N/A</v>
      </c>
      <c r="N13" s="36" t="e">
        <f t="shared" ca="1" si="4"/>
        <v>#N/A</v>
      </c>
    </row>
    <row r="14" spans="1:14" ht="14.65" customHeight="1" x14ac:dyDescent="0.25">
      <c r="A14" s="8">
        <v>43668.764583333337</v>
      </c>
      <c r="B14" s="42">
        <v>165</v>
      </c>
      <c r="C14" s="42">
        <v>26661</v>
      </c>
      <c r="D14" s="42">
        <f t="shared" si="0"/>
        <v>4825829</v>
      </c>
      <c r="E14" s="46">
        <f>IF(ISBLANK(A14),"-",D14/PLAYER_EXP_MAX)</f>
        <v>0.4221153416373285</v>
      </c>
      <c r="F14" s="51">
        <f ca="1">IF(ISBLANK(A14),NA(),IFERROR(SLOPE(INDIRECT("D" &amp; MATCH(A14-$B$1,A:A,1)):D14, INDIRECT("A" &amp; MATCH(A14-$B$1,A:A,1)):A14),NA()))</f>
        <v>85840.805016483093</v>
      </c>
      <c r="G14" s="58">
        <f ca="1">IF(ISBLANK(A14),NA(),IFERROR(A14+(PLAYER_EXP_MAX-D14)/F14,NA()))</f>
        <v>43745.728679822547</v>
      </c>
      <c r="H14" s="125" t="str">
        <f t="shared" ca="1" si="1"/>
        <v>-450 D 12 H</v>
      </c>
      <c r="I14" s="51" t="e">
        <f ca="1">IF(ISBLANK(A14),NA(),IFERROR(SLOPE(INDIRECT("D" &amp; MATCH(A14-$C$1,A:A,1)):D14, INDIRECT("A" &amp; MATCH(A14-$C$1,A:A,1)):A14),NA()))</f>
        <v>#N/A</v>
      </c>
      <c r="J14" s="58" t="e">
        <f ca="1">IF(ISBLANK(A14),NA(),IFERROR(A14+(PLAYER_EXP_MAX-D14)/I14,NA()))</f>
        <v>#N/A</v>
      </c>
      <c r="K14" s="36" t="e">
        <f t="shared" ca="1" si="2"/>
        <v>#N/A</v>
      </c>
      <c r="L14" s="51" t="e">
        <f t="shared" si="5"/>
        <v>#N/A</v>
      </c>
      <c r="M14" s="58" t="e">
        <f>IF(ISBLANK(A14),NA(),IFERROR(A14+(PLAYER_EXP_MAX-D14)/L14,NA()))</f>
        <v>#N/A</v>
      </c>
      <c r="N14" s="36" t="e">
        <f t="shared" ca="1" si="4"/>
        <v>#N/A</v>
      </c>
    </row>
    <row r="15" spans="1:14" ht="14.65" customHeight="1" x14ac:dyDescent="0.25">
      <c r="A15" s="8">
        <v>43669.80069444445</v>
      </c>
      <c r="B15" s="42">
        <v>165</v>
      </c>
      <c r="C15" s="42">
        <v>2437</v>
      </c>
      <c r="D15" s="42">
        <f t="shared" si="0"/>
        <v>4850053</v>
      </c>
      <c r="E15" s="46">
        <f>IF(ISBLANK(A15),"-",D15/PLAYER_EXP_MAX)</f>
        <v>0.42423421531391808</v>
      </c>
      <c r="F15" s="51">
        <f ca="1">IF(ISBLANK(A15),NA(),IFERROR(SLOPE(INDIRECT("D" &amp; MATCH(A15-$B$1,A:A,1)):D15, INDIRECT("A" &amp; MATCH(A15-$B$1,A:A,1)):A15),NA()))</f>
        <v>23379.731903456068</v>
      </c>
      <c r="G15" s="58">
        <f ca="1">IF(ISBLANK(A15),NA(),IFERROR(A15+(PLAYER_EXP_MAX-D15)/F15,NA()))</f>
        <v>43951.34524025795</v>
      </c>
      <c r="H15" s="125" t="str">
        <f t="shared" ca="1" si="1"/>
        <v>-244 D 21 H</v>
      </c>
      <c r="I15" s="51" t="e">
        <f ca="1">IF(ISBLANK(A15),NA(),IFERROR(SLOPE(INDIRECT("D" &amp; MATCH(A15-$C$1,A:A,1)):D15, INDIRECT("A" &amp; MATCH(A15-$C$1,A:A,1)):A15),NA()))</f>
        <v>#N/A</v>
      </c>
      <c r="J15" s="58" t="e">
        <f ca="1">IF(ISBLANK(A15),NA(),IFERROR(A15+(PLAYER_EXP_MAX-D15)/I15,NA()))</f>
        <v>#N/A</v>
      </c>
      <c r="K15" s="36" t="e">
        <f t="shared" ca="1" si="2"/>
        <v>#N/A</v>
      </c>
      <c r="L15" s="51" t="e">
        <f t="shared" si="5"/>
        <v>#N/A</v>
      </c>
      <c r="M15" s="58" t="e">
        <f>IF(ISBLANK(A15),NA(),IFERROR(A15+(PLAYER_EXP_MAX-D15)/L15,NA()))</f>
        <v>#N/A</v>
      </c>
      <c r="N15" s="36" t="e">
        <f t="shared" ca="1" si="4"/>
        <v>#N/A</v>
      </c>
    </row>
    <row r="16" spans="1:14" ht="14.65" customHeight="1" x14ac:dyDescent="0.25">
      <c r="A16" s="8">
        <v>43669.932638888895</v>
      </c>
      <c r="B16" s="42">
        <v>166</v>
      </c>
      <c r="C16" s="42">
        <v>112999</v>
      </c>
      <c r="D16" s="47">
        <f t="shared" si="0"/>
        <v>4876491</v>
      </c>
      <c r="E16" s="46">
        <f>IF(ISBLANK(A16),"-",D16/PLAYER_EXP_MAX)</f>
        <v>0.42654674760675476</v>
      </c>
      <c r="F16" s="51">
        <f ca="1">IF(ISBLANK(A16),NA(),IFERROR(SLOPE(INDIRECT("D" &amp; MATCH(A16-$B$1,A:A,1)):D16, INDIRECT("A" &amp; MATCH(A16-$B$1,A:A,1)):A16),NA()))</f>
        <v>35744.517552287689</v>
      </c>
      <c r="G16" s="58">
        <f ca="1">IF(ISBLANK(A16),NA(),IFERROR(A16+(PLAYER_EXP_MAX-D16)/F16,NA()))</f>
        <v>43853.345325615184</v>
      </c>
      <c r="H16" s="125" t="str">
        <f t="shared" ca="1" si="1"/>
        <v>-342 D 21 H</v>
      </c>
      <c r="I16" s="51" t="e">
        <f ca="1">IF(ISBLANK(A16),NA(),IFERROR(SLOPE(INDIRECT("D" &amp; MATCH(A16-$C$1,A:A,1)):D16, INDIRECT("A" &amp; MATCH(A16-$C$1,A:A,1)):A16),NA()))</f>
        <v>#N/A</v>
      </c>
      <c r="J16" s="58" t="e">
        <f ca="1">IF(ISBLANK(A16),NA(),IFERROR(A16+(PLAYER_EXP_MAX-D16)/I16,NA()))</f>
        <v>#N/A</v>
      </c>
      <c r="K16" s="36" t="e">
        <f t="shared" ca="1" si="2"/>
        <v>#N/A</v>
      </c>
      <c r="L16" s="51" t="e">
        <f t="shared" si="5"/>
        <v>#N/A</v>
      </c>
      <c r="M16" s="58" t="e">
        <f>IF(ISBLANK(A16),NA(),IFERROR(A16+(PLAYER_EXP_MAX-D16)/L16,NA()))</f>
        <v>#N/A</v>
      </c>
      <c r="N16" s="36" t="e">
        <f t="shared" ca="1" si="4"/>
        <v>#N/A</v>
      </c>
    </row>
    <row r="17" spans="1:14" ht="14.65" customHeight="1" x14ac:dyDescent="0.25">
      <c r="A17" s="8">
        <v>43670.075000000004</v>
      </c>
      <c r="B17" s="42">
        <v>166</v>
      </c>
      <c r="C17" s="42">
        <v>82919</v>
      </c>
      <c r="D17" s="47">
        <f t="shared" si="0"/>
        <v>4906571</v>
      </c>
      <c r="E17" s="46">
        <f>IF(ISBLANK(A17),"-",D17/PLAYER_EXP_MAX)</f>
        <v>0.42917784569921735</v>
      </c>
      <c r="F17" s="51">
        <f ca="1">IF(ISBLANK(A17),NA(),IFERROR(SLOPE(INDIRECT("D" &amp; MATCH(A17-$B$1,A:A,1)):D17, INDIRECT("A" &amp; MATCH(A17-$B$1,A:A,1)):A17),NA()))</f>
        <v>49989.374076422886</v>
      </c>
      <c r="G17" s="58">
        <f ca="1">IF(ISBLANK(A17),NA(),IFERROR(A17+(PLAYER_EXP_MAX-D17)/F17,NA()))</f>
        <v>43800.621103458376</v>
      </c>
      <c r="H17" s="125" t="str">
        <f t="shared" ca="1" si="1"/>
        <v>-395 D 15 H</v>
      </c>
      <c r="I17" s="51" t="e">
        <f ca="1">IF(ISBLANK(A17),NA(),IFERROR(SLOPE(INDIRECT("D" &amp; MATCH(A17-$C$1,A:A,1)):D17, INDIRECT("A" &amp; MATCH(A17-$C$1,A:A,1)):A17),NA()))</f>
        <v>#N/A</v>
      </c>
      <c r="J17" s="58" t="e">
        <f ca="1">IF(ISBLANK(A17),NA(),IFERROR(A17+(PLAYER_EXP_MAX-D17)/I17,NA()))</f>
        <v>#N/A</v>
      </c>
      <c r="K17" s="36" t="e">
        <f t="shared" ca="1" si="2"/>
        <v>#N/A</v>
      </c>
      <c r="L17" s="51" t="e">
        <f t="shared" si="5"/>
        <v>#N/A</v>
      </c>
      <c r="M17" s="58" t="e">
        <f>IF(ISBLANK(A17),NA(),IFERROR(A17+(PLAYER_EXP_MAX-D17)/L17,NA()))</f>
        <v>#N/A</v>
      </c>
      <c r="N17" s="36" t="e">
        <f t="shared" ca="1" si="4"/>
        <v>#N/A</v>
      </c>
    </row>
    <row r="18" spans="1:14" ht="14.65" customHeight="1" x14ac:dyDescent="0.25">
      <c r="A18" s="8">
        <v>43670.095138888893</v>
      </c>
      <c r="B18" s="42">
        <v>166</v>
      </c>
      <c r="C18" s="42">
        <v>78040</v>
      </c>
      <c r="D18" s="47">
        <f t="shared" si="0"/>
        <v>4911450</v>
      </c>
      <c r="E18" s="46">
        <f>IF(ISBLANK(A18),"-",D18/PLAYER_EXP_MAX)</f>
        <v>0.42960461190909521</v>
      </c>
      <c r="F18" s="51">
        <f ca="1">IF(ISBLANK(A18),NA(),IFERROR(SLOPE(INDIRECT("D" &amp; MATCH(A18-$B$1,A:A,1)):D18, INDIRECT("A" &amp; MATCH(A18-$B$1,A:A,1)):A18),NA()))</f>
        <v>57077.654723748972</v>
      </c>
      <c r="G18" s="58">
        <f ca="1">IF(ISBLANK(A18),NA(),IFERROR(A18+(PLAYER_EXP_MAX-D18)/F18,NA()))</f>
        <v>43784.343683815299</v>
      </c>
      <c r="H18" s="125" t="str">
        <f t="shared" ca="1" si="1"/>
        <v>-411 D 21 H</v>
      </c>
      <c r="I18" s="51" t="e">
        <f ca="1">IF(ISBLANK(A18),NA(),IFERROR(SLOPE(INDIRECT("D" &amp; MATCH(A18-$C$1,A:A,1)):D18, INDIRECT("A" &amp; MATCH(A18-$C$1,A:A,1)):A18),NA()))</f>
        <v>#N/A</v>
      </c>
      <c r="J18" s="58" t="e">
        <f ca="1">IF(ISBLANK(A18),NA(),IFERROR(A18+(PLAYER_EXP_MAX-D18)/I18,NA()))</f>
        <v>#N/A</v>
      </c>
      <c r="K18" s="36" t="e">
        <f t="shared" ca="1" si="2"/>
        <v>#N/A</v>
      </c>
      <c r="L18" s="51" t="e">
        <f t="shared" si="5"/>
        <v>#N/A</v>
      </c>
      <c r="M18" s="58" t="e">
        <f>IF(ISBLANK(A18),NA(),IFERROR(A18+(PLAYER_EXP_MAX-D18)/L18,NA()))</f>
        <v>#N/A</v>
      </c>
      <c r="N18" s="36" t="e">
        <f t="shared" ca="1" si="4"/>
        <v>#N/A</v>
      </c>
    </row>
    <row r="19" spans="1:14" ht="14.65" customHeight="1" x14ac:dyDescent="0.25">
      <c r="A19" s="8">
        <v>43670.361111111117</v>
      </c>
      <c r="B19" s="42">
        <v>166</v>
      </c>
      <c r="C19" s="42">
        <v>44973</v>
      </c>
      <c r="D19" s="47">
        <f t="shared" si="0"/>
        <v>4944517</v>
      </c>
      <c r="E19" s="46">
        <f>IF(ISBLANK(A19),"-",D19/PLAYER_EXP_MAX)</f>
        <v>0.4324969829404603</v>
      </c>
      <c r="F19" s="51">
        <f ca="1">IF(ISBLANK(A19),NA(),IFERROR(SLOPE(INDIRECT("D" &amp; MATCH(A19-$B$1,A:A,1)):D19, INDIRECT("A" &amp; MATCH(A19-$B$1,A:A,1)):A19),NA()))</f>
        <v>68694.168389614249</v>
      </c>
      <c r="G19" s="58">
        <f ca="1">IF(ISBLANK(A19),NA(),IFERROR(A19+(PLAYER_EXP_MAX-D19)/F19,NA()))</f>
        <v>43764.808313138543</v>
      </c>
      <c r="H19" s="125" t="str">
        <f t="shared" ca="1" si="1"/>
        <v>-431 D 10 H</v>
      </c>
      <c r="I19" s="51" t="e">
        <f ca="1">IF(ISBLANK(A19),NA(),IFERROR(SLOPE(INDIRECT("D" &amp; MATCH(A19-$C$1,A:A,1)):D19, INDIRECT("A" &amp; MATCH(A19-$C$1,A:A,1)):A19),NA()))</f>
        <v>#N/A</v>
      </c>
      <c r="J19" s="58" t="e">
        <f ca="1">IF(ISBLANK(A19),NA(),IFERROR(A19+(PLAYER_EXP_MAX-D19)/I19,NA()))</f>
        <v>#N/A</v>
      </c>
      <c r="K19" s="36" t="e">
        <f t="shared" ca="1" si="2"/>
        <v>#N/A</v>
      </c>
      <c r="L19" s="51" t="e">
        <f t="shared" si="5"/>
        <v>#N/A</v>
      </c>
      <c r="M19" s="58" t="e">
        <f>IF(ISBLANK(A19),NA(),IFERROR(A19+(PLAYER_EXP_MAX-D19)/L19,NA()))</f>
        <v>#N/A</v>
      </c>
      <c r="N19" s="36" t="e">
        <f t="shared" ca="1" si="4"/>
        <v>#N/A</v>
      </c>
    </row>
    <row r="20" spans="1:14" ht="14.65" customHeight="1" x14ac:dyDescent="0.25">
      <c r="A20" s="8">
        <v>43670.506944444445</v>
      </c>
      <c r="B20" s="42">
        <v>166</v>
      </c>
      <c r="C20" s="42">
        <v>24191</v>
      </c>
      <c r="D20" s="47">
        <f t="shared" si="0"/>
        <v>4965299</v>
      </c>
      <c r="E20" s="46">
        <f>IF(ISBLANK(A20),"-",D20/PLAYER_EXP_MAX)</f>
        <v>0.4343147848206983</v>
      </c>
      <c r="F20" s="51">
        <f ca="1">IF(ISBLANK(A20),NA(),IFERROR(SLOPE(INDIRECT("D" &amp; MATCH(A20-$B$1,A:A,1)):D20, INDIRECT("A" &amp; MATCH(A20-$B$1,A:A,1)):A20),NA()))</f>
        <v>78595.245663102149</v>
      </c>
      <c r="G20" s="58">
        <f ca="1">IF(ISBLANK(A20),NA(),IFERROR(A20+(PLAYER_EXP_MAX-D20)/F20,NA()))</f>
        <v>43752.791692655825</v>
      </c>
      <c r="H20" s="125" t="str">
        <f t="shared" ca="1" si="1"/>
        <v>-443 D 10 H</v>
      </c>
      <c r="I20" s="51" t="e">
        <f ca="1">IF(ISBLANK(A20),NA(),IFERROR(SLOPE(INDIRECT("D" &amp; MATCH(A20-$C$1,A:A,1)):D20, INDIRECT("A" &amp; MATCH(A20-$C$1,A:A,1)):A20),NA()))</f>
        <v>#N/A</v>
      </c>
      <c r="J20" s="58" t="e">
        <f ca="1">IF(ISBLANK(A20),NA(),IFERROR(A20+(PLAYER_EXP_MAX-D20)/I20,NA()))</f>
        <v>#N/A</v>
      </c>
      <c r="K20" s="36" t="e">
        <f t="shared" ca="1" si="2"/>
        <v>#N/A</v>
      </c>
      <c r="L20" s="51" t="e">
        <f t="shared" si="5"/>
        <v>#N/A</v>
      </c>
      <c r="M20" s="58" t="e">
        <f>IF(ISBLANK(A20),NA(),IFERROR(A20+(PLAYER_EXP_MAX-D20)/L20,NA()))</f>
        <v>#N/A</v>
      </c>
      <c r="N20" s="36" t="e">
        <f t="shared" ca="1" si="4"/>
        <v>#N/A</v>
      </c>
    </row>
    <row r="21" spans="1:14" ht="14.65" customHeight="1" x14ac:dyDescent="0.25">
      <c r="A21" s="8">
        <v>43670.904861111114</v>
      </c>
      <c r="B21" s="42">
        <v>166</v>
      </c>
      <c r="C21" s="42">
        <v>17185</v>
      </c>
      <c r="D21" s="47">
        <f t="shared" si="0"/>
        <v>4972305</v>
      </c>
      <c r="E21" s="46">
        <f>IF(ISBLANK(A21),"-",D21/PLAYER_EXP_MAX)</f>
        <v>0.43492759975539885</v>
      </c>
      <c r="F21" s="51">
        <f ca="1">IF(ISBLANK(A21),NA(),IFERROR(SLOPE(INDIRECT("D" &amp; MATCH(A21-$B$1,A:A,1)):D21, INDIRECT("A" &amp; MATCH(A21-$B$1,A:A,1)):A21),NA()))</f>
        <v>112762.50443480143</v>
      </c>
      <c r="G21" s="58">
        <f ca="1">IF(ISBLANK(A21),NA(),IFERROR(A21+(PLAYER_EXP_MAX-D21)/F21,NA()))</f>
        <v>43728.195039547471</v>
      </c>
      <c r="H21" s="125" t="str">
        <f t="shared" ca="1" si="1"/>
        <v>-468 D 01 H</v>
      </c>
      <c r="I21" s="51" t="e">
        <f ca="1">IF(ISBLANK(A21),NA(),IFERROR(SLOPE(INDIRECT("D" &amp; MATCH(A21-$C$1,A:A,1)):D21, INDIRECT("A" &amp; MATCH(A21-$C$1,A:A,1)):A21),NA()))</f>
        <v>#N/A</v>
      </c>
      <c r="J21" s="58" t="e">
        <f ca="1">IF(ISBLANK(A21),NA(),IFERROR(A21+(PLAYER_EXP_MAX-D21)/I21,NA()))</f>
        <v>#N/A</v>
      </c>
      <c r="K21" s="36" t="e">
        <f t="shared" ca="1" si="2"/>
        <v>#N/A</v>
      </c>
      <c r="L21" s="51" t="e">
        <f t="shared" si="5"/>
        <v>#N/A</v>
      </c>
      <c r="M21" s="58" t="e">
        <f>IF(ISBLANK(A21),NA(),IFERROR(A21+(PLAYER_EXP_MAX-D21)/L21,NA()))</f>
        <v>#N/A</v>
      </c>
      <c r="N21" s="36" t="e">
        <f t="shared" ca="1" si="4"/>
        <v>#N/A</v>
      </c>
    </row>
    <row r="22" spans="1:14" ht="14.65" customHeight="1" x14ac:dyDescent="0.25">
      <c r="A22" s="8">
        <v>43671.138194444444</v>
      </c>
      <c r="B22" s="42">
        <v>167</v>
      </c>
      <c r="C22" s="42">
        <v>120328</v>
      </c>
      <c r="D22" s="47">
        <f t="shared" si="0"/>
        <v>5009162</v>
      </c>
      <c r="E22" s="46">
        <f>IF(ISBLANK(A22),"-",D22/PLAYER_EXP_MAX)</f>
        <v>0.43815148214881289</v>
      </c>
      <c r="F22" s="51">
        <f ca="1">IF(ISBLANK(A22),NA(),IFERROR(SLOPE(INDIRECT("D" &amp; MATCH(A22-$B$1,A:A,1)):D22, INDIRECT("A" &amp; MATCH(A22-$B$1,A:A,1)):A22),NA()))</f>
        <v>82371.195561163724</v>
      </c>
      <c r="G22" s="58">
        <f ca="1">IF(ISBLANK(A22),NA(),IFERROR(A22+(PLAYER_EXP_MAX-D22)/F22,NA()))</f>
        <v>43749.118451453469</v>
      </c>
      <c r="H22" s="125" t="str">
        <f t="shared" ca="1" si="1"/>
        <v>-447 D 03 H</v>
      </c>
      <c r="I22" s="51" t="e">
        <f ca="1">IF(ISBLANK(A22),NA(),IFERROR(SLOPE(INDIRECT("D" &amp; MATCH(A22-$C$1,A:A,1)):D22, INDIRECT("A" &amp; MATCH(A22-$C$1,A:A,1)):A22),NA()))</f>
        <v>#N/A</v>
      </c>
      <c r="J22" s="58" t="e">
        <f ca="1">IF(ISBLANK(A22),NA(),IFERROR(A22+(PLAYER_EXP_MAX-D22)/I22,NA()))</f>
        <v>#N/A</v>
      </c>
      <c r="K22" s="36" t="e">
        <f t="shared" ca="1" si="2"/>
        <v>#N/A</v>
      </c>
      <c r="L22" s="51" t="e">
        <f t="shared" si="5"/>
        <v>#N/A</v>
      </c>
      <c r="M22" s="58" t="e">
        <f>IF(ISBLANK(A22),NA(),IFERROR(A22+(PLAYER_EXP_MAX-D22)/L22,NA()))</f>
        <v>#N/A</v>
      </c>
      <c r="N22" s="36" t="e">
        <f t="shared" ca="1" si="4"/>
        <v>#N/A</v>
      </c>
    </row>
    <row r="23" spans="1:14" ht="14.65" customHeight="1" x14ac:dyDescent="0.25">
      <c r="A23" s="8">
        <v>43671.278472222228</v>
      </c>
      <c r="B23" s="42">
        <v>167</v>
      </c>
      <c r="C23" s="42">
        <v>100906</v>
      </c>
      <c r="D23" s="47">
        <f t="shared" si="0"/>
        <v>5028584</v>
      </c>
      <c r="E23" s="46">
        <f>IF(ISBLANK(A23),"-",D23/PLAYER_EXP_MAX)</f>
        <v>0.43985032480678532</v>
      </c>
      <c r="F23" s="51">
        <f ca="1">IF(ISBLANK(A23),NA(),IFERROR(SLOPE(INDIRECT("D" &amp; MATCH(A23-$B$1,A:A,1)):D23, INDIRECT("A" &amp; MATCH(A23-$B$1,A:A,1)):A23),NA()))</f>
        <v>88742.598114167908</v>
      </c>
      <c r="G23" s="58">
        <f ca="1">IF(ISBLANK(A23),NA(),IFERROR(A23+(PLAYER_EXP_MAX-D23)/F23,NA()))</f>
        <v>43743.441166757737</v>
      </c>
      <c r="H23" s="125" t="str">
        <f t="shared" ca="1" si="1"/>
        <v>-452 D 19 H</v>
      </c>
      <c r="I23" s="51" t="e">
        <f ca="1">IF(ISBLANK(A23),NA(),IFERROR(SLOPE(INDIRECT("D" &amp; MATCH(A23-$C$1,A:A,1)):D23, INDIRECT("A" &amp; MATCH(A23-$C$1,A:A,1)):A23),NA()))</f>
        <v>#N/A</v>
      </c>
      <c r="J23" s="58" t="e">
        <f ca="1">IF(ISBLANK(A23),NA(),IFERROR(A23+(PLAYER_EXP_MAX-D23)/I23,NA()))</f>
        <v>#N/A</v>
      </c>
      <c r="K23" s="36" t="e">
        <f t="shared" ca="1" si="2"/>
        <v>#N/A</v>
      </c>
      <c r="L23" s="51" t="e">
        <f t="shared" si="5"/>
        <v>#N/A</v>
      </c>
      <c r="M23" s="58" t="e">
        <f>IF(ISBLANK(A23),NA(),IFERROR(A23+(PLAYER_EXP_MAX-D23)/L23,NA()))</f>
        <v>#N/A</v>
      </c>
      <c r="N23" s="36" t="e">
        <f t="shared" ca="1" si="4"/>
        <v>#N/A</v>
      </c>
    </row>
    <row r="24" spans="1:14" ht="14.65" customHeight="1" x14ac:dyDescent="0.25">
      <c r="A24" s="8">
        <v>43671.481250000004</v>
      </c>
      <c r="B24" s="42">
        <v>167</v>
      </c>
      <c r="C24" s="42">
        <v>70771</v>
      </c>
      <c r="D24" s="47">
        <f t="shared" si="0"/>
        <v>5058719</v>
      </c>
      <c r="E24" s="46">
        <f>IF(ISBLANK(A24),"-",D24/PLAYER_EXP_MAX)</f>
        <v>0.44248623375014839</v>
      </c>
      <c r="F24" s="51">
        <f ca="1">IF(ISBLANK(A24),NA(),IFERROR(SLOPE(INDIRECT("D" &amp; MATCH(A24-$B$1,A:A,1)):D24, INDIRECT("A" &amp; MATCH(A24-$B$1,A:A,1)):A24),NA()))</f>
        <v>94280.803588024355</v>
      </c>
      <c r="G24" s="58">
        <f ca="1">IF(ISBLANK(A24),NA(),IFERROR(A24+(PLAYER_EXP_MAX-D24)/F24,NA()))</f>
        <v>43739.085361944693</v>
      </c>
      <c r="H24" s="125" t="str">
        <f t="shared" ca="1" si="1"/>
        <v>-457 D 03 H</v>
      </c>
      <c r="I24" s="51" t="e">
        <f ca="1">IF(ISBLANK(A24),NA(),IFERROR(SLOPE(INDIRECT("D" &amp; MATCH(A24-$C$1,A:A,1)):D24, INDIRECT("A" &amp; MATCH(A24-$C$1,A:A,1)):A24),NA()))</f>
        <v>#N/A</v>
      </c>
      <c r="J24" s="58" t="e">
        <f ca="1">IF(ISBLANK(A24),NA(),IFERROR(A24+(PLAYER_EXP_MAX-D24)/I24,NA()))</f>
        <v>#N/A</v>
      </c>
      <c r="K24" s="36" t="e">
        <f t="shared" ca="1" si="2"/>
        <v>#N/A</v>
      </c>
      <c r="L24" s="51" t="e">
        <f t="shared" si="5"/>
        <v>#N/A</v>
      </c>
      <c r="M24" s="58" t="e">
        <f>IF(ISBLANK(A24),NA(),IFERROR(A24+(PLAYER_EXP_MAX-D24)/L24,NA()))</f>
        <v>#N/A</v>
      </c>
      <c r="N24" s="36" t="e">
        <f t="shared" ca="1" si="4"/>
        <v>#N/A</v>
      </c>
    </row>
    <row r="25" spans="1:14" ht="14.65" customHeight="1" x14ac:dyDescent="0.25">
      <c r="A25" s="8">
        <v>43671.541666666672</v>
      </c>
      <c r="B25" s="42">
        <v>167</v>
      </c>
      <c r="C25" s="42">
        <v>63020</v>
      </c>
      <c r="D25" s="48">
        <f t="shared" si="0"/>
        <v>5066470</v>
      </c>
      <c r="E25" s="46">
        <f>IF(ISBLANK(A25),"-",D25/PLAYER_EXP_MAX)</f>
        <v>0.44316421384704591</v>
      </c>
      <c r="F25" s="51">
        <f ca="1">IF(ISBLANK(A25),NA(),IFERROR(SLOPE(INDIRECT("D" &amp; MATCH(A25-$B$1,A:A,1)):D25, INDIRECT("A" &amp; MATCH(A25-$B$1,A:A,1)):A25),NA()))</f>
        <v>104871.0027829872</v>
      </c>
      <c r="G25" s="58">
        <f ca="1">IF(ISBLANK(A25),NA(),IFERROR(A25+(PLAYER_EXP_MAX-D25)/F25,NA()))</f>
        <v>43732.244995814515</v>
      </c>
      <c r="H25" s="125" t="str">
        <f t="shared" ca="1" si="1"/>
        <v>-464 D 00 H</v>
      </c>
      <c r="I25" s="51" t="e">
        <f ca="1">IF(ISBLANK(A25),NA(),IFERROR(SLOPE(INDIRECT("D" &amp; MATCH(A25-$C$1,A:A,1)):D25, INDIRECT("A" &amp; MATCH(A25-$C$1,A:A,1)):A25),NA()))</f>
        <v>#N/A</v>
      </c>
      <c r="J25" s="58" t="e">
        <f ca="1">IF(ISBLANK(A25),NA(),IFERROR(A25+(PLAYER_EXP_MAX-D25)/I25,NA()))</f>
        <v>#N/A</v>
      </c>
      <c r="K25" s="36" t="e">
        <f t="shared" ca="1" si="2"/>
        <v>#N/A</v>
      </c>
      <c r="L25" s="51" t="e">
        <f t="shared" si="5"/>
        <v>#N/A</v>
      </c>
      <c r="M25" s="58" t="e">
        <f>IF(ISBLANK(A25),NA(),IFERROR(A25+(PLAYER_EXP_MAX-D25)/L25,NA()))</f>
        <v>#N/A</v>
      </c>
      <c r="N25" s="36" t="e">
        <f t="shared" ca="1" si="4"/>
        <v>#N/A</v>
      </c>
    </row>
    <row r="26" spans="1:14" ht="14.65" customHeight="1" x14ac:dyDescent="0.25">
      <c r="A26" s="8">
        <v>43671.563888888893</v>
      </c>
      <c r="B26" s="42">
        <v>167</v>
      </c>
      <c r="C26" s="42">
        <v>60034</v>
      </c>
      <c r="D26" s="48">
        <f t="shared" si="0"/>
        <v>5069456</v>
      </c>
      <c r="E26" s="46">
        <f>IF(ISBLANK(A26),"-",D26/PLAYER_EXP_MAX)</f>
        <v>0.443425399315932</v>
      </c>
      <c r="F26" s="51">
        <f ca="1">IF(ISBLANK(A26),NA(),IFERROR(SLOPE(INDIRECT("D" &amp; MATCH(A26-$B$1,A:A,1)):D26, INDIRECT("A" &amp; MATCH(A26-$B$1,A:A,1)):A26),NA()))</f>
        <v>108243.8769074406</v>
      </c>
      <c r="G26" s="58">
        <f ca="1">IF(ISBLANK(A26),NA(),IFERROR(A26+(PLAYER_EXP_MAX-D26)/F26,NA()))</f>
        <v>43730.348119293361</v>
      </c>
      <c r="H26" s="125" t="str">
        <f t="shared" ca="1" si="1"/>
        <v>-465 D 21 H</v>
      </c>
      <c r="I26" s="51" t="e">
        <f ca="1">IF(ISBLANK(A26),NA(),IFERROR(SLOPE(INDIRECT("D" &amp; MATCH(A26-$C$1,A:A,1)):D26, INDIRECT("A" &amp; MATCH(A26-$C$1,A:A,1)):A26),NA()))</f>
        <v>#N/A</v>
      </c>
      <c r="J26" s="58" t="e">
        <f ca="1">IF(ISBLANK(A26),NA(),IFERROR(A26+(PLAYER_EXP_MAX-D26)/I26,NA()))</f>
        <v>#N/A</v>
      </c>
      <c r="K26" s="36" t="e">
        <f t="shared" ca="1" si="2"/>
        <v>#N/A</v>
      </c>
      <c r="L26" s="51" t="e">
        <f t="shared" si="5"/>
        <v>#N/A</v>
      </c>
      <c r="M26" s="58" t="e">
        <f>IF(ISBLANK(A26),NA(),IFERROR(A26+(PLAYER_EXP_MAX-D26)/L26,NA()))</f>
        <v>#N/A</v>
      </c>
      <c r="N26" s="36" t="e">
        <f t="shared" ca="1" si="4"/>
        <v>#N/A</v>
      </c>
    </row>
    <row r="27" spans="1:14" ht="14.65" customHeight="1" x14ac:dyDescent="0.25">
      <c r="A27" s="8">
        <v>43671.871527777781</v>
      </c>
      <c r="B27" s="42">
        <v>167</v>
      </c>
      <c r="C27" s="42">
        <v>51593</v>
      </c>
      <c r="D27" s="48">
        <f t="shared" si="0"/>
        <v>5077897</v>
      </c>
      <c r="E27" s="46">
        <f>IF(ISBLANK(A27),"-",D27/PLAYER_EXP_MAX)</f>
        <v>0.44416373372412604</v>
      </c>
      <c r="F27" s="51">
        <f ca="1">IF(ISBLANK(A27),NA(),IFERROR(SLOPE(INDIRECT("D" &amp; MATCH(A27-$B$1,A:A,1)):D27, INDIRECT("A" &amp; MATCH(A27-$B$1,A:A,1)):A27),NA()))</f>
        <v>99740.459604289557</v>
      </c>
      <c r="G27" s="58">
        <f ca="1">IF(ISBLANK(A27),NA(),IFERROR(A27+(PLAYER_EXP_MAX-D27)/F27,NA()))</f>
        <v>43735.582804276921</v>
      </c>
      <c r="H27" s="125" t="str">
        <f t="shared" ca="1" si="1"/>
        <v>-460 D 15 H</v>
      </c>
      <c r="I27" s="51" t="e">
        <f ca="1">IF(ISBLANK(A27),NA(),IFERROR(SLOPE(INDIRECT("D" &amp; MATCH(A27-$C$1,A:A,1)):D27, INDIRECT("A" &amp; MATCH(A27-$C$1,A:A,1)):A27),NA()))</f>
        <v>#N/A</v>
      </c>
      <c r="J27" s="58" t="e">
        <f ca="1">IF(ISBLANK(A27),NA(),IFERROR(A27+(PLAYER_EXP_MAX-D27)/I27,NA()))</f>
        <v>#N/A</v>
      </c>
      <c r="K27" s="36" t="e">
        <f t="shared" ca="1" si="2"/>
        <v>#N/A</v>
      </c>
      <c r="L27" s="51" t="e">
        <f t="shared" si="5"/>
        <v>#N/A</v>
      </c>
      <c r="M27" s="58" t="e">
        <f>IF(ISBLANK(A27),NA(),IFERROR(A27+(PLAYER_EXP_MAX-D27)/L27,NA()))</f>
        <v>#N/A</v>
      </c>
      <c r="N27" s="36" t="e">
        <f t="shared" ca="1" si="4"/>
        <v>#N/A</v>
      </c>
    </row>
    <row r="28" spans="1:14" ht="14.65" customHeight="1" x14ac:dyDescent="0.25">
      <c r="A28" s="8">
        <v>43673.193750000006</v>
      </c>
      <c r="B28" s="42">
        <v>168</v>
      </c>
      <c r="C28" s="42">
        <v>100662</v>
      </c>
      <c r="D28" s="48">
        <f t="shared" si="0"/>
        <v>5171828</v>
      </c>
      <c r="E28" s="46">
        <f>IF(ISBLANK(A28),"-",D28/PLAYER_EXP_MAX)</f>
        <v>0.45237987983194211</v>
      </c>
      <c r="F28" s="51">
        <f ca="1">IF(ISBLANK(A28),NA(),IFERROR(SLOPE(INDIRECT("D" &amp; MATCH(A28-$B$1,A:A,1)):D28, INDIRECT("A" &amp; MATCH(A28-$B$1,A:A,1)):A28),NA()))</f>
        <v>71040.252100701342</v>
      </c>
      <c r="G28" s="58">
        <f ca="1">IF(ISBLANK(A28),NA(),IFERROR(A28+(PLAYER_EXP_MAX-D28)/F28,NA()))</f>
        <v>43761.322111244073</v>
      </c>
      <c r="H28" s="125" t="str">
        <f t="shared" ca="1" si="1"/>
        <v>-434 D 22 H</v>
      </c>
      <c r="I28" s="51" t="e">
        <f ca="1">IF(ISBLANK(A28),NA(),IFERROR(SLOPE(INDIRECT("D" &amp; MATCH(A28-$C$1,A:A,1)):D28, INDIRECT("A" &amp; MATCH(A28-$C$1,A:A,1)):A28),NA()))</f>
        <v>#N/A</v>
      </c>
      <c r="J28" s="58" t="e">
        <f ca="1">IF(ISBLANK(A28),NA(),IFERROR(A28+(PLAYER_EXP_MAX-D28)/I28,NA()))</f>
        <v>#N/A</v>
      </c>
      <c r="K28" s="36" t="e">
        <f t="shared" ca="1" si="2"/>
        <v>#N/A</v>
      </c>
      <c r="L28" s="51" t="e">
        <f t="shared" si="5"/>
        <v>#N/A</v>
      </c>
      <c r="M28" s="58" t="e">
        <f>IF(ISBLANK(A28),NA(),IFERROR(A28+(PLAYER_EXP_MAX-D28)/L28,NA()))</f>
        <v>#N/A</v>
      </c>
      <c r="N28" s="36" t="e">
        <f t="shared" ca="1" si="4"/>
        <v>#N/A</v>
      </c>
    </row>
    <row r="29" spans="1:14" ht="14.65" customHeight="1" x14ac:dyDescent="0.25">
      <c r="A29" s="8">
        <v>43674.024305555555</v>
      </c>
      <c r="B29" s="42">
        <v>168</v>
      </c>
      <c r="C29" s="42">
        <v>60111</v>
      </c>
      <c r="D29" s="48">
        <f t="shared" si="0"/>
        <v>5212379</v>
      </c>
      <c r="E29" s="46">
        <f>IF(ISBLANK(A29),"-",D29/PLAYER_EXP_MAX)</f>
        <v>0.45592687646583346</v>
      </c>
      <c r="F29" s="51">
        <f ca="1">IF(ISBLANK(A29),NA(),IFERROR(SLOPE(INDIRECT("D" &amp; MATCH(A29-$B$1,A:A,1)):D29, INDIRECT("A" &amp; MATCH(A29-$B$1,A:A,1)):A29),NA()))</f>
        <v>63256.902996178353</v>
      </c>
      <c r="G29" s="58">
        <f ca="1">IF(ISBLANK(A29),NA(),IFERROR(A29+(PLAYER_EXP_MAX-D29)/F29,NA()))</f>
        <v>43772.355233966256</v>
      </c>
      <c r="H29" s="125" t="str">
        <f t="shared" ca="1" si="1"/>
        <v>-423 D 21 H</v>
      </c>
      <c r="I29" s="51">
        <f ca="1">IF(ISBLANK(A29),NA(),IFERROR(SLOPE(INDIRECT("D" &amp; MATCH(A29-$C$1,A:A,1)):D29, INDIRECT("A" &amp; MATCH(A29-$C$1,A:A,1)):A29),NA()))</f>
        <v>75773.419627475188</v>
      </c>
      <c r="J29" s="58">
        <f ca="1">IF(ISBLANK(A29),NA(),IFERROR(A29+(PLAYER_EXP_MAX-D29)/I29,NA()))</f>
        <v>43756.112589687116</v>
      </c>
      <c r="K29" s="36" t="str">
        <f t="shared" ca="1" si="2"/>
        <v>-440 D 03 H</v>
      </c>
      <c r="L29" s="51">
        <f t="shared" si="5"/>
        <v>74908.709929687073</v>
      </c>
      <c r="M29" s="58">
        <f>IF(ISBLANK(A29),NA(),IFERROR(A29+(PLAYER_EXP_MAX-D29)/L29,NA()))</f>
        <v>43757.060176895997</v>
      </c>
      <c r="N29" s="36" t="str">
        <f t="shared" ca="1" si="4"/>
        <v>-439 D 04 H</v>
      </c>
    </row>
    <row r="30" spans="1:14" ht="14.65" customHeight="1" x14ac:dyDescent="0.25">
      <c r="A30" s="8">
        <v>43674.384027777778</v>
      </c>
      <c r="B30" s="42">
        <v>169</v>
      </c>
      <c r="C30" s="42">
        <v>135425</v>
      </c>
      <c r="D30" s="48">
        <f t="shared" si="0"/>
        <v>5283065</v>
      </c>
      <c r="E30" s="46">
        <f>IF(ISBLANK(A30),"-",D30/PLAYER_EXP_MAX)</f>
        <v>0.46210978204308789</v>
      </c>
      <c r="F30" s="51">
        <f ca="1">IF(ISBLANK(A30),NA(),IFERROR(SLOPE(INDIRECT("D" &amp; MATCH(A30-$B$1,A:A,1)):D30, INDIRECT("A" &amp; MATCH(A30-$B$1,A:A,1)):A30),NA()))</f>
        <v>85649.150418000805</v>
      </c>
      <c r="G30" s="58">
        <f ca="1">IF(ISBLANK(A30),NA(),IFERROR(A30+(PLAYER_EXP_MAX-D30)/F30,NA()))</f>
        <v>43746.181867802909</v>
      </c>
      <c r="H30" s="125" t="str">
        <f t="shared" ca="1" si="1"/>
        <v>-450 D 01 H</v>
      </c>
      <c r="I30" s="51">
        <f ca="1">IF(ISBLANK(A30),NA(),IFERROR(SLOPE(INDIRECT("D" &amp; MATCH(A30-$C$1,A:A,1)):D30, INDIRECT("A" &amp; MATCH(A30-$C$1,A:A,1)):A30),NA()))</f>
        <v>76773.454083775578</v>
      </c>
      <c r="J30" s="58">
        <f ca="1">IF(ISBLANK(A30),NA(),IFERROR(A30+(PLAYER_EXP_MAX-D30)/I30,NA()))</f>
        <v>43754.482338755028</v>
      </c>
      <c r="K30" s="36" t="str">
        <f t="shared" ca="1" si="2"/>
        <v>-441 D 18 H</v>
      </c>
      <c r="L30" s="51">
        <f t="shared" si="5"/>
        <v>80767.791627950704</v>
      </c>
      <c r="M30" s="58">
        <f>IF(ISBLANK(A30),NA(),IFERROR(A30+(PLAYER_EXP_MAX-D30)/L30,NA()))</f>
        <v>43750.521110098001</v>
      </c>
      <c r="N30" s="36" t="str">
        <f t="shared" ca="1" si="4"/>
        <v>-445 D 17 H</v>
      </c>
    </row>
    <row r="31" spans="1:14" ht="14.65" customHeight="1" x14ac:dyDescent="0.25">
      <c r="A31" s="8">
        <v>43674.999305555561</v>
      </c>
      <c r="B31" s="42">
        <v>169</v>
      </c>
      <c r="C31" s="42">
        <v>107468</v>
      </c>
      <c r="D31" s="48">
        <f t="shared" si="0"/>
        <v>5311022</v>
      </c>
      <c r="E31" s="46">
        <f>IF(ISBLANK(A31),"-",D31/PLAYER_EXP_MAX)</f>
        <v>0.46455518129079326</v>
      </c>
      <c r="F31" s="51">
        <f ca="1">IF(ISBLANK(A31),NA(),IFERROR(SLOPE(INDIRECT("D" &amp; MATCH(A31-$B$1,A:A,1)):D31, INDIRECT("A" &amp; MATCH(A31-$B$1,A:A,1)):A31),NA()))</f>
        <v>81493.631896865845</v>
      </c>
      <c r="G31" s="58">
        <f ca="1">IF(ISBLANK(A31),NA(),IFERROR(A31+(PLAYER_EXP_MAX-D31)/F31,NA()))</f>
        <v>43750.115199368549</v>
      </c>
      <c r="H31" s="125" t="str">
        <f t="shared" ca="1" si="1"/>
        <v>-446 D 03 H</v>
      </c>
      <c r="I31" s="51">
        <f ca="1">IF(ISBLANK(A31),NA(),IFERROR(SLOPE(INDIRECT("D" &amp; MATCH(A31-$C$1,A:A,1)):D31, INDIRECT("A" &amp; MATCH(A31-$C$1,A:A,1)):A31),NA()))</f>
        <v>76787.908598536815</v>
      </c>
      <c r="J31" s="58">
        <f ca="1">IF(ISBLANK(A31),NA(),IFERROR(A31+(PLAYER_EXP_MAX-D31)/I31,NA()))</f>
        <v>43754.71845811126</v>
      </c>
      <c r="K31" s="36" t="str">
        <f t="shared" ca="1" si="2"/>
        <v>-441 D 12 H</v>
      </c>
      <c r="L31" s="51">
        <f t="shared" si="5"/>
        <v>78077.676177374291</v>
      </c>
      <c r="M31" s="58">
        <f>IF(ISBLANK(A31),NA(),IFERROR(A31+(PLAYER_EXP_MAX-D31)/L31,NA()))</f>
        <v>43753.401574932708</v>
      </c>
      <c r="N31" s="36" t="str">
        <f t="shared" ca="1" si="4"/>
        <v>-442 D 20 H</v>
      </c>
    </row>
    <row r="32" spans="1:14" ht="14.65" customHeight="1" x14ac:dyDescent="0.25">
      <c r="A32" s="8">
        <v>43675.103472222225</v>
      </c>
      <c r="B32" s="42">
        <v>169</v>
      </c>
      <c r="C32" s="42">
        <v>95179</v>
      </c>
      <c r="D32" s="48">
        <f t="shared" si="0"/>
        <v>5323311</v>
      </c>
      <c r="E32" s="46">
        <f>IF(ISBLANK(A32),"-",D32/PLAYER_EXP_MAX)</f>
        <v>0.46563010032198587</v>
      </c>
      <c r="F32" s="51">
        <f ca="1">IF(ISBLANK(A32),NA(),IFERROR(SLOPE(INDIRECT("D" &amp; MATCH(A32-$B$1,A:A,1)):D32, INDIRECT("A" &amp; MATCH(A32-$B$1,A:A,1)):A32),NA()))</f>
        <v>91620.308921285628</v>
      </c>
      <c r="G32" s="58">
        <f ca="1">IF(ISBLANK(A32),NA(),IFERROR(A32+(PLAYER_EXP_MAX-D32)/F32,NA()))</f>
        <v>43741.78277151654</v>
      </c>
      <c r="H32" s="125" t="str">
        <f t="shared" ca="1" si="1"/>
        <v>-454 D 11 H</v>
      </c>
      <c r="I32" s="51">
        <f ca="1">IF(ISBLANK(A32),NA(),IFERROR(SLOPE(INDIRECT("D" &amp; MATCH(A32-$C$1,A:A,1)):D32, INDIRECT("A" &amp; MATCH(A32-$C$1,A:A,1)):A32),NA()))</f>
        <v>77295.231211640712</v>
      </c>
      <c r="J32" s="58">
        <f ca="1">IF(ISBLANK(A32),NA(),IFERROR(A32+(PLAYER_EXP_MAX-D32)/I32,NA()))</f>
        <v>43754.140405086458</v>
      </c>
      <c r="K32" s="36" t="str">
        <f t="shared" ca="1" si="2"/>
        <v>-442 D 02 H</v>
      </c>
      <c r="L32" s="51">
        <f t="shared" si="5"/>
        <v>78585.440352978214</v>
      </c>
      <c r="M32" s="58">
        <f>IF(ISBLANK(A32),NA(),IFERROR(A32+(PLAYER_EXP_MAX-D32)/L32,NA()))</f>
        <v>43752.842783379099</v>
      </c>
      <c r="N32" s="36" t="str">
        <f t="shared" ca="1" si="4"/>
        <v>-443 D 09 H</v>
      </c>
    </row>
    <row r="33" spans="1:14" ht="14.65" customHeight="1" x14ac:dyDescent="0.25">
      <c r="A33" s="8">
        <v>43675.160416666666</v>
      </c>
      <c r="B33" s="42">
        <v>169</v>
      </c>
      <c r="C33" s="42">
        <v>89429</v>
      </c>
      <c r="D33" s="48">
        <f t="shared" si="0"/>
        <v>5329061</v>
      </c>
      <c r="E33" s="46">
        <f>IF(ISBLANK(A33),"-",D33/PLAYER_EXP_MAX)</f>
        <v>0.4661330529161235</v>
      </c>
      <c r="F33" s="51">
        <f ca="1">IF(ISBLANK(A33),NA(),IFERROR(SLOPE(INDIRECT("D" &amp; MATCH(A33-$B$1,A:A,1)):D33, INDIRECT("A" &amp; MATCH(A33-$B$1,A:A,1)):A33),NA()))</f>
        <v>90703.410095147672</v>
      </c>
      <c r="G33" s="58">
        <f ca="1">IF(ISBLANK(A33),NA(),IFERROR(A33+(PLAYER_EXP_MAX-D33)/F33,NA()))</f>
        <v>43742.450367436955</v>
      </c>
      <c r="H33" s="125" t="str">
        <f t="shared" ca="1" si="1"/>
        <v>-453 D 19 H</v>
      </c>
      <c r="I33" s="51">
        <f ca="1">IF(ISBLANK(A33),NA(),IFERROR(SLOPE(INDIRECT("D" &amp; MATCH(A33-$C$1,A:A,1)):D33, INDIRECT("A" &amp; MATCH(A33-$C$1,A:A,1)):A33),NA()))</f>
        <v>79504.604664771658</v>
      </c>
      <c r="J33" s="58">
        <f ca="1">IF(ISBLANK(A33),NA(),IFERROR(A33+(PLAYER_EXP_MAX-D33)/I33,NA()))</f>
        <v>43751.928649471985</v>
      </c>
      <c r="K33" s="36" t="str">
        <f t="shared" ca="1" si="2"/>
        <v>-444 D 07 H</v>
      </c>
      <c r="L33" s="51">
        <f t="shared" si="5"/>
        <v>78740.141557179391</v>
      </c>
      <c r="M33" s="58">
        <f>IF(ISBLANK(A33),NA(),IFERROR(A33+(PLAYER_EXP_MAX-D33)/L33,NA()))</f>
        <v>43752.673967941751</v>
      </c>
      <c r="N33" s="36" t="str">
        <f t="shared" ca="1" si="4"/>
        <v>-443 D 13 H</v>
      </c>
    </row>
    <row r="34" spans="1:14" ht="14.65" customHeight="1" x14ac:dyDescent="0.25">
      <c r="A34" s="8">
        <v>43675.356250000004</v>
      </c>
      <c r="B34" s="42">
        <v>169</v>
      </c>
      <c r="C34" s="42">
        <v>71804</v>
      </c>
      <c r="D34" s="48">
        <f t="shared" si="0"/>
        <v>5346686</v>
      </c>
      <c r="E34" s="46">
        <f>IF(ISBLANK(A34),"-",D34/PLAYER_EXP_MAX)</f>
        <v>0.46767471195467586</v>
      </c>
      <c r="F34" s="51">
        <f ca="1">IF(ISBLANK(A34),NA(),IFERROR(SLOPE(INDIRECT("D" &amp; MATCH(A34-$B$1,A:A,1)):D34, INDIRECT("A" &amp; MATCH(A34-$B$1,A:A,1)):A34),NA()))</f>
        <v>90124.325614031812</v>
      </c>
      <c r="G34" s="58">
        <f ca="1">IF(ISBLANK(A34),NA(),IFERROR(A34+(PLAYER_EXP_MAX-D34)/F34,NA()))</f>
        <v>43742.883002167488</v>
      </c>
      <c r="H34" s="125" t="str">
        <f t="shared" ca="1" si="1"/>
        <v>-453 D 08 H</v>
      </c>
      <c r="I34" s="51">
        <f ca="1">IF(ISBLANK(A34),NA(),IFERROR(SLOPE(INDIRECT("D" &amp; MATCH(A34-$C$1,A:A,1)):D34, INDIRECT("A" &amp; MATCH(A34-$C$1,A:A,1)):A34),NA()))</f>
        <v>79601.679759733262</v>
      </c>
      <c r="J34" s="58">
        <f ca="1">IF(ISBLANK(A34),NA(),IFERROR(A34+(PLAYER_EXP_MAX-D34)/I34,NA()))</f>
        <v>43751.809448203472</v>
      </c>
      <c r="K34" s="36" t="str">
        <f t="shared" ca="1" si="2"/>
        <v>-444 D 10 H</v>
      </c>
      <c r="L34" s="51">
        <f t="shared" si="5"/>
        <v>79001.481481481474</v>
      </c>
      <c r="M34" s="58">
        <f>IF(ISBLANK(A34),NA(),IFERROR(A34+(PLAYER_EXP_MAX-D34)/L34,NA()))</f>
        <v>43752.390286398761</v>
      </c>
      <c r="N34" s="36" t="str">
        <f t="shared" ca="1" si="4"/>
        <v>-443 D 20 H</v>
      </c>
    </row>
    <row r="35" spans="1:14" ht="14.65" customHeight="1" x14ac:dyDescent="0.25">
      <c r="A35" s="8">
        <v>43675.500694444447</v>
      </c>
      <c r="B35" s="42">
        <v>169</v>
      </c>
      <c r="C35" s="42">
        <v>55728</v>
      </c>
      <c r="D35" s="48">
        <f t="shared" si="0"/>
        <v>5362762</v>
      </c>
      <c r="E35" s="46">
        <f>IF(ISBLANK(A35),"-",D35/PLAYER_EXP_MAX)</f>
        <v>0.46908087993786829</v>
      </c>
      <c r="F35" s="51">
        <f ca="1">IF(ISBLANK(A35),NA(),IFERROR(SLOPE(INDIRECT("D" &amp; MATCH(A35-$B$1,A:A,1)):D35, INDIRECT("A" &amp; MATCH(A35-$B$1,A:A,1)):A35),NA()))</f>
        <v>69835.164545997744</v>
      </c>
      <c r="G35" s="58">
        <f ca="1">IF(ISBLANK(A35),NA(),IFERROR(A35+(PLAYER_EXP_MAX-D35)/F35,NA()))</f>
        <v>43762.415747046667</v>
      </c>
      <c r="H35" s="125" t="str">
        <f t="shared" ca="1" si="1"/>
        <v>-433 D 19 H</v>
      </c>
      <c r="I35" s="51">
        <f ca="1">IF(ISBLANK(A35),NA(),IFERROR(SLOPE(INDIRECT("D" &amp; MATCH(A35-$C$1,A:A,1)):D35, INDIRECT("A" &amp; MATCH(A35-$C$1,A:A,1)):A35),NA()))</f>
        <v>79815.566266745271</v>
      </c>
      <c r="J35" s="58">
        <f ca="1">IF(ISBLANK(A35),NA(),IFERROR(A35+(PLAYER_EXP_MAX-D35)/I35,NA()))</f>
        <v>43751.54760213304</v>
      </c>
      <c r="K35" s="36" t="str">
        <f t="shared" ca="1" si="2"/>
        <v>-444 D 16 H</v>
      </c>
      <c r="L35" s="51">
        <f t="shared" si="5"/>
        <v>79545.026703369542</v>
      </c>
      <c r="M35" s="58">
        <f>IF(ISBLANK(A35),NA(),IFERROR(A35+(PLAYER_EXP_MAX-D35)/L35,NA()))</f>
        <v>43751.806244288993</v>
      </c>
      <c r="N35" s="36" t="str">
        <f t="shared" ref="N35:N66" ca="1" si="6">IF(ISBLANK(D35),NA(),IFERROR(TEXT(TRUNC(M35-NOW()),"000") &amp; " D " &amp; TEXT(TRUNC(ABS(M35-NOW()-TRUNC(M35-NOW()))*24),"00") &amp; " H", NA()))</f>
        <v>-444 D 10 H</v>
      </c>
    </row>
    <row r="36" spans="1:14" ht="14.65" customHeight="1" x14ac:dyDescent="0.25">
      <c r="A36" s="8">
        <v>43676.070138888892</v>
      </c>
      <c r="B36" s="42">
        <v>169</v>
      </c>
      <c r="C36" s="42">
        <v>32745</v>
      </c>
      <c r="D36" s="49">
        <f t="shared" si="0"/>
        <v>5385745</v>
      </c>
      <c r="E36" s="46">
        <f>IF(ISBLANK(A36),"-",D36/PLAYER_EXP_MAX)</f>
        <v>0.47109120332414051</v>
      </c>
      <c r="F36" s="51">
        <f ca="1">IF(ISBLANK(A36),NA(),IFERROR(SLOPE(INDIRECT("D" &amp; MATCH(A36-$B$1,A:A,1)):D36, INDIRECT("A" &amp; MATCH(A36-$B$1,A:A,1)):A36),NA()))</f>
        <v>69087.770889939682</v>
      </c>
      <c r="G36" s="58">
        <f ca="1">IF(ISBLANK(A36),NA(),IFERROR(A36+(PLAYER_EXP_MAX-D36)/F36,NA()))</f>
        <v>43763.592777441416</v>
      </c>
      <c r="H36" s="125" t="str">
        <f t="shared" ca="1" si="1"/>
        <v>-432 D 15 H</v>
      </c>
      <c r="I36" s="51">
        <f ca="1">IF(ISBLANK(A36),NA(),IFERROR(SLOPE(INDIRECT("D" &amp; MATCH(A36-$C$1,A:A,1)):D36, INDIRECT("A" &amp; MATCH(A36-$C$1,A:A,1)):A36),NA()))</f>
        <v>80956.523480327771</v>
      </c>
      <c r="J36" s="58">
        <f ca="1">IF(ISBLANK(A36),NA(),IFERROR(A36+(PLAYER_EXP_MAX-D36)/I36,NA()))</f>
        <v>43750.761389699204</v>
      </c>
      <c r="K36" s="36" t="str">
        <f t="shared" ca="1" si="2"/>
        <v>-445 D 11 H</v>
      </c>
      <c r="L36" s="51">
        <f t="shared" si="5"/>
        <v>77106.765821835157</v>
      </c>
      <c r="M36" s="58">
        <f>IF(ISBLANK(A36),NA(),IFERROR(A36+(PLAYER_EXP_MAX-D36)/L36,NA()))</f>
        <v>43754.49054643097</v>
      </c>
      <c r="N36" s="36" t="str">
        <f t="shared" ca="1" si="6"/>
        <v>-441 D 18 H</v>
      </c>
    </row>
    <row r="37" spans="1:14" ht="14.65" customHeight="1" x14ac:dyDescent="0.25">
      <c r="A37" s="8">
        <v>43676.309027777781</v>
      </c>
      <c r="B37" s="42">
        <v>170</v>
      </c>
      <c r="C37" s="42">
        <v>141726</v>
      </c>
      <c r="D37" s="49">
        <f t="shared" si="0"/>
        <v>5425764</v>
      </c>
      <c r="E37" s="46">
        <f>IF(ISBLANK(A37),"-",D37/PLAYER_EXP_MAX)</f>
        <v>0.47459166590932211</v>
      </c>
      <c r="F37" s="51">
        <f ca="1">IF(ISBLANK(A37),NA(),IFERROR(SLOPE(INDIRECT("D" &amp; MATCH(A37-$B$1,A:A,1)):D37, INDIRECT("A" &amp; MATCH(A37-$B$1,A:A,1)):A37),NA()))</f>
        <v>74712.82566061632</v>
      </c>
      <c r="G37" s="58">
        <f ca="1">IF(ISBLANK(A37),NA(),IFERROR(A37+(PLAYER_EXP_MAX-D37)/F37,NA()))</f>
        <v>43756.706535794488</v>
      </c>
      <c r="H37" s="125" t="str">
        <f t="shared" ca="1" si="1"/>
        <v>-439 D 12 H</v>
      </c>
      <c r="I37" s="51">
        <f ca="1">IF(ISBLANK(A37),NA(),IFERROR(SLOPE(INDIRECT("D" &amp; MATCH(A37-$C$1,A:A,1)):D37, INDIRECT("A" &amp; MATCH(A37-$C$1,A:A,1)):A37),NA()))</f>
        <v>81029.383894943821</v>
      </c>
      <c r="J37" s="58">
        <f ca="1">IF(ISBLANK(A37),NA(),IFERROR(A37+(PLAYER_EXP_MAX-D37)/I37,NA()))</f>
        <v>43750.439234762787</v>
      </c>
      <c r="K37" s="36" t="str">
        <f t="shared" ca="1" si="2"/>
        <v>-445 D 19 H</v>
      </c>
      <c r="L37" s="51">
        <f t="shared" si="5"/>
        <v>79406.916136675747</v>
      </c>
      <c r="M37" s="58">
        <f>IF(ISBLANK(A37),NA(),IFERROR(A37+(PLAYER_EXP_MAX-D37)/L37,NA()))</f>
        <v>43751.95388709534</v>
      </c>
      <c r="N37" s="36" t="str">
        <f t="shared" ca="1" si="6"/>
        <v>-444 D 07 H</v>
      </c>
    </row>
    <row r="38" spans="1:14" ht="14.65" customHeight="1" x14ac:dyDescent="0.25">
      <c r="A38" s="8">
        <v>43676.438194444447</v>
      </c>
      <c r="B38" s="42">
        <v>170</v>
      </c>
      <c r="C38" s="42">
        <v>124016</v>
      </c>
      <c r="D38" s="49">
        <f t="shared" si="0"/>
        <v>5443474</v>
      </c>
      <c r="E38" s="46">
        <f>IF(ISBLANK(A38),"-",D38/PLAYER_EXP_MAX)</f>
        <v>0.47614075989926602</v>
      </c>
      <c r="F38" s="51">
        <f ca="1">IF(ISBLANK(A38),NA(),IFERROR(SLOPE(INDIRECT("D" &amp; MATCH(A38-$B$1,A:A,1)):D38, INDIRECT("A" &amp; MATCH(A38-$B$1,A:A,1)):A38),NA()))</f>
        <v>81940.443022045438</v>
      </c>
      <c r="G38" s="58">
        <f ca="1">IF(ISBLANK(A38),NA(),IFERROR(A38+(PLAYER_EXP_MAX-D38)/F38,NA()))</f>
        <v>43749.528048234824</v>
      </c>
      <c r="H38" s="125" t="str">
        <f t="shared" ca="1" si="1"/>
        <v>-446 D 17 H</v>
      </c>
      <c r="I38" s="51">
        <f ca="1">IF(ISBLANK(A38),NA(),IFERROR(SLOPE(INDIRECT("D" &amp; MATCH(A38-$C$1,A:A,1)):D38, INDIRECT("A" &amp; MATCH(A38-$C$1,A:A,1)):A38),NA()))</f>
        <v>81276.516080436399</v>
      </c>
      <c r="J38" s="58">
        <f ca="1">IF(ISBLANK(A38),NA(),IFERROR(A38+(PLAYER_EXP_MAX-D38)/I38,NA()))</f>
        <v>43750.125100439196</v>
      </c>
      <c r="K38" s="36" t="str">
        <f t="shared" ca="1" si="2"/>
        <v>-446 D 02 H</v>
      </c>
      <c r="L38" s="51">
        <f t="shared" si="5"/>
        <v>80189.868689833878</v>
      </c>
      <c r="M38" s="58">
        <f>IF(ISBLANK(A38),NA(),IFERROR(A38+(PLAYER_EXP_MAX-D38)/L38,NA()))</f>
        <v>43751.12362662996</v>
      </c>
      <c r="N38" s="36" t="str">
        <f t="shared" ca="1" si="6"/>
        <v>-445 D 02 H</v>
      </c>
    </row>
    <row r="39" spans="1:14" ht="14.65" customHeight="1" x14ac:dyDescent="0.25">
      <c r="A39" s="8">
        <v>43676.506250000006</v>
      </c>
      <c r="B39" s="42">
        <v>170</v>
      </c>
      <c r="C39" s="42">
        <v>115046</v>
      </c>
      <c r="D39" s="49">
        <f t="shared" si="0"/>
        <v>5452444</v>
      </c>
      <c r="E39" s="46">
        <f>IF(ISBLANK(A39),"-",D39/PLAYER_EXP_MAX)</f>
        <v>0.47692536594612073</v>
      </c>
      <c r="F39" s="51">
        <f ca="1">IF(ISBLANK(A39),NA(),IFERROR(SLOPE(INDIRECT("D" &amp; MATCH(A39-$B$1,A:A,1)):D39, INDIRECT("A" &amp; MATCH(A39-$B$1,A:A,1)):A39),NA()))</f>
        <v>89987.465138831234</v>
      </c>
      <c r="G39" s="58">
        <f ca="1">IF(ISBLANK(A39),NA(),IFERROR(A39+(PLAYER_EXP_MAX-D39)/F39,NA()))</f>
        <v>43742.960449935228</v>
      </c>
      <c r="H39" s="125" t="str">
        <f t="shared" ca="1" si="1"/>
        <v>-453 D 06 H</v>
      </c>
      <c r="I39" s="51">
        <f ca="1">IF(ISBLANK(A39),NA(),IFERROR(SLOPE(INDIRECT("D" &amp; MATCH(A39-$C$1,A:A,1)):D39, INDIRECT("A" &amp; MATCH(A39-$C$1,A:A,1)):A39),NA()))</f>
        <v>81546.527302864357</v>
      </c>
      <c r="J39" s="58">
        <f ca="1">IF(ISBLANK(A39),NA(),IFERROR(A39+(PLAYER_EXP_MAX-D39)/I39,NA()))</f>
        <v>43749.839170453997</v>
      </c>
      <c r="K39" s="36" t="str">
        <f t="shared" ca="1" si="2"/>
        <v>-446 D 09 H</v>
      </c>
      <c r="L39" s="51">
        <f t="shared" si="5"/>
        <v>80556.245110809148</v>
      </c>
      <c r="M39" s="58">
        <f>IF(ISBLANK(A39),NA(),IFERROR(A39+(PLAYER_EXP_MAX-D39)/L39,NA()))</f>
        <v>43750.740655933078</v>
      </c>
      <c r="N39" s="36" t="str">
        <f t="shared" ca="1" si="6"/>
        <v>-445 D 12 H</v>
      </c>
    </row>
    <row r="40" spans="1:14" ht="14.65" customHeight="1" x14ac:dyDescent="0.25">
      <c r="A40" s="8">
        <v>43676.578472222223</v>
      </c>
      <c r="B40" s="42">
        <v>170</v>
      </c>
      <c r="C40" s="42">
        <v>99568</v>
      </c>
      <c r="D40" s="49">
        <f t="shared" si="0"/>
        <v>5467922</v>
      </c>
      <c r="E40" s="46">
        <f>IF(ISBLANK(A40),"-",D40/PLAYER_EXP_MAX)</f>
        <v>0.4782792268595229</v>
      </c>
      <c r="F40" s="51">
        <f ca="1">IF(ISBLANK(A40),NA(),IFERROR(SLOPE(INDIRECT("D" &amp; MATCH(A40-$B$1,A:A,1)):D40, INDIRECT("A" &amp; MATCH(A40-$B$1,A:A,1)):A40),NA()))</f>
        <v>97125.358004187932</v>
      </c>
      <c r="G40" s="58">
        <f ca="1">IF(ISBLANK(A40),NA(),IFERROR(A40+(PLAYER_EXP_MAX-D40)/F40,NA()))</f>
        <v>43737.989489103551</v>
      </c>
      <c r="H40" s="125" t="str">
        <f t="shared" ca="1" si="1"/>
        <v>-458 D 06 H</v>
      </c>
      <c r="I40" s="51">
        <f ca="1">IF(ISBLANK(A40),NA(),IFERROR(SLOPE(INDIRECT("D" &amp; MATCH(A40-$C$1,A:A,1)):D40, INDIRECT("A" &amp; MATCH(A40-$C$1,A:A,1)):A40),NA()))</f>
        <v>81963.801334355725</v>
      </c>
      <c r="J40" s="58">
        <f ca="1">IF(ISBLANK(A40),NA(),IFERROR(A40+(PLAYER_EXP_MAX-D40)/I40,NA()))</f>
        <v>43749.34921861146</v>
      </c>
      <c r="K40" s="36" t="str">
        <f t="shared" ca="1" si="2"/>
        <v>-446 D 21 H</v>
      </c>
      <c r="L40" s="51">
        <f t="shared" si="5"/>
        <v>81556.27893604456</v>
      </c>
      <c r="M40" s="58">
        <f>IF(ISBLANK(A40),NA(),IFERROR(A40+(PLAYER_EXP_MAX-D40)/L40,NA()))</f>
        <v>43749.712841247048</v>
      </c>
      <c r="N40" s="36" t="str">
        <f t="shared" ca="1" si="6"/>
        <v>-446 D 12 H</v>
      </c>
    </row>
    <row r="41" spans="1:14" ht="14.65" customHeight="1" x14ac:dyDescent="0.25">
      <c r="A41" s="8">
        <v>43677.051388888889</v>
      </c>
      <c r="B41" s="42">
        <v>170</v>
      </c>
      <c r="C41" s="42">
        <v>88973</v>
      </c>
      <c r="D41" s="49">
        <f t="shared" si="0"/>
        <v>5478517</v>
      </c>
      <c r="E41" s="46">
        <f>IF(ISBLANK(A41),"-",D41/PLAYER_EXP_MAX)</f>
        <v>0.47920597168298174</v>
      </c>
      <c r="F41" s="51">
        <f ca="1">IF(ISBLANK(A41),NA(),IFERROR(SLOPE(INDIRECT("D" &amp; MATCH(A41-$B$1,A:A,1)):D41, INDIRECT("A" &amp; MATCH(A41-$B$1,A:A,1)):A41),NA()))</f>
        <v>84962.452476631719</v>
      </c>
      <c r="G41" s="58">
        <f ca="1">IF(ISBLANK(A41),NA(),IFERROR(A41+(PLAYER_EXP_MAX-D41)/F41,NA()))</f>
        <v>43747.129074106808</v>
      </c>
      <c r="H41" s="125" t="str">
        <f t="shared" ca="1" si="1"/>
        <v>-449 D 02 H</v>
      </c>
      <c r="I41" s="51">
        <f ca="1">IF(ISBLANK(A41),NA(),IFERROR(SLOPE(INDIRECT("D" &amp; MATCH(A41-$C$1,A:A,1)):D41, INDIRECT("A" &amp; MATCH(A41-$C$1,A:A,1)):A41),NA()))</f>
        <v>81143.394213795051</v>
      </c>
      <c r="J41" s="58">
        <f ca="1">IF(ISBLANK(A41),NA(),IFERROR(A41+(PLAYER_EXP_MAX-D41)/I41,NA()))</f>
        <v>43750.427318718896</v>
      </c>
      <c r="K41" s="36" t="str">
        <f t="shared" ca="1" si="2"/>
        <v>-445 D 19 H</v>
      </c>
      <c r="L41" s="51">
        <f t="shared" si="5"/>
        <v>78795.465698065731</v>
      </c>
      <c r="M41" s="58">
        <f>IF(ISBLANK(A41),NA(),IFERROR(A41+(PLAYER_EXP_MAX-D41)/L41,NA()))</f>
        <v>43752.613757195904</v>
      </c>
      <c r="N41" s="36" t="str">
        <f t="shared" ca="1" si="6"/>
        <v>-443 D 15 H</v>
      </c>
    </row>
    <row r="42" spans="1:14" ht="14.65" customHeight="1" x14ac:dyDescent="0.25">
      <c r="A42" s="8">
        <v>43677.199305555558</v>
      </c>
      <c r="B42" s="42">
        <v>170</v>
      </c>
      <c r="C42" s="42">
        <v>70499</v>
      </c>
      <c r="D42" s="49">
        <f t="shared" si="0"/>
        <v>5496991</v>
      </c>
      <c r="E42" s="46">
        <f>IF(ISBLANK(A42),"-",D42/PLAYER_EXP_MAX)</f>
        <v>0.48082189276543369</v>
      </c>
      <c r="F42" s="51">
        <f ca="1">IF(ISBLANK(A42),NA(),IFERROR(SLOPE(INDIRECT("D" &amp; MATCH(A42-$B$1,A:A,1)):D42, INDIRECT("A" &amp; MATCH(A42-$B$1,A:A,1)):A42),NA()))</f>
        <v>85711.854609250615</v>
      </c>
      <c r="G42" s="58">
        <f ca="1">IF(ISBLANK(A42),NA(),IFERROR(A42+(PLAYER_EXP_MAX-D42)/F42,NA()))</f>
        <v>43746.448746336639</v>
      </c>
      <c r="H42" s="125" t="str">
        <f t="shared" ca="1" si="1"/>
        <v>-449 D 19 H</v>
      </c>
      <c r="I42" s="51">
        <f ca="1">IF(ISBLANK(A42),NA(),IFERROR(SLOPE(INDIRECT("D" &amp; MATCH(A42-$C$1,A:A,1)):D42, INDIRECT("A" &amp; MATCH(A42-$C$1,A:A,1)):A42),NA()))</f>
        <v>79843.501736949824</v>
      </c>
      <c r="J42" s="58">
        <f ca="1">IF(ISBLANK(A42),NA(),IFERROR(A42+(PLAYER_EXP_MAX-D42)/I42,NA()))</f>
        <v>43751.538454902424</v>
      </c>
      <c r="K42" s="36" t="str">
        <f t="shared" ca="1" si="2"/>
        <v>-444 D 16 H</v>
      </c>
      <c r="L42" s="51">
        <f t="shared" si="5"/>
        <v>79458.740880860511</v>
      </c>
      <c r="M42" s="58">
        <f>IF(ISBLANK(A42),NA(),IFERROR(A42+(PLAYER_EXP_MAX-D42)/L42,NA()))</f>
        <v>43751.89842530249</v>
      </c>
      <c r="N42" s="36" t="str">
        <f t="shared" ca="1" si="6"/>
        <v>-444 D 08 H</v>
      </c>
    </row>
    <row r="43" spans="1:14" ht="14.65" customHeight="1" x14ac:dyDescent="0.25">
      <c r="A43" s="8">
        <v>43677.533333333333</v>
      </c>
      <c r="B43" s="42">
        <v>170</v>
      </c>
      <c r="C43" s="42">
        <v>31279</v>
      </c>
      <c r="D43" s="49">
        <f t="shared" si="0"/>
        <v>5536211</v>
      </c>
      <c r="E43" s="46">
        <f>IF(ISBLANK(A43),"-",D43/PLAYER_EXP_MAX)</f>
        <v>0.4842524668075342</v>
      </c>
      <c r="F43" s="51">
        <f ca="1">IF(ISBLANK(A43),NA(),IFERROR(SLOPE(INDIRECT("D" &amp; MATCH(A43-$B$1,A:A,1)):D43, INDIRECT("A" &amp; MATCH(A43-$B$1,A:A,1)):A43),NA()))</f>
        <v>70926.367068641877</v>
      </c>
      <c r="G43" s="58">
        <f ca="1">IF(ISBLANK(A43),NA(),IFERROR(A43+(PLAYER_EXP_MAX-D43)/F43,NA()))</f>
        <v>43760.665717574775</v>
      </c>
      <c r="H43" s="125" t="str">
        <f t="shared" ca="1" si="1"/>
        <v>-435 D 13 H</v>
      </c>
      <c r="I43" s="51">
        <f ca="1">IF(ISBLANK(A43),NA(),IFERROR(SLOPE(INDIRECT("D" &amp; MATCH(A43-$C$1,A:A,1)):D43, INDIRECT("A" &amp; MATCH(A43-$C$1,A:A,1)):A43),NA()))</f>
        <v>79426.860292606201</v>
      </c>
      <c r="J43" s="58">
        <f ca="1">IF(ISBLANK(A43),NA(),IFERROR(A43+(PLAYER_EXP_MAX-D43)/I43,NA()))</f>
        <v>43751.768648417907</v>
      </c>
      <c r="K43" s="36" t="str">
        <f t="shared" ca="1" si="2"/>
        <v>-444 D 11 H</v>
      </c>
      <c r="L43" s="51">
        <f t="shared" si="5"/>
        <v>80653.189401410753</v>
      </c>
      <c r="M43" s="58">
        <f>IF(ISBLANK(A43),NA(),IFERROR(A43+(PLAYER_EXP_MAX-D43)/L43,NA()))</f>
        <v>43750.639902878327</v>
      </c>
      <c r="N43" s="36" t="str">
        <f t="shared" ca="1" si="6"/>
        <v>-445 D 14 H</v>
      </c>
    </row>
    <row r="44" spans="1:14" ht="14.65" customHeight="1" x14ac:dyDescent="0.25">
      <c r="A44" s="8">
        <v>43678.117361111115</v>
      </c>
      <c r="B44" s="42">
        <v>170</v>
      </c>
      <c r="C44" s="42">
        <v>12604</v>
      </c>
      <c r="D44" s="50">
        <f t="shared" si="0"/>
        <v>5554886</v>
      </c>
      <c r="E44" s="46">
        <f>IF(ISBLANK(A44),"-",D44/PLAYER_EXP_MAX)</f>
        <v>0.48588596936327688</v>
      </c>
      <c r="F44" s="51">
        <f ca="1">IF(ISBLANK(A44),NA(),IFERROR(SLOPE(INDIRECT("D" &amp; MATCH(A44-$B$1,A:A,1)):D44, INDIRECT("A" &amp; MATCH(A44-$B$1,A:A,1)):A44),NA()))</f>
        <v>70404.988318368472</v>
      </c>
      <c r="G44" s="58">
        <f ca="1">IF(ISBLANK(A44),NA(),IFERROR(A44+(PLAYER_EXP_MAX-D44)/F44,NA()))</f>
        <v>43761.600124767319</v>
      </c>
      <c r="H44" s="125" t="str">
        <f t="shared" ca="1" si="1"/>
        <v>-434 D 15 H</v>
      </c>
      <c r="I44" s="51">
        <f ca="1">IF(ISBLANK(A44),NA(),IFERROR(SLOPE(INDIRECT("D" &amp; MATCH(A44-$C$1,A:A,1)):D44, INDIRECT("A" &amp; MATCH(A44-$C$1,A:A,1)):A44),NA()))</f>
        <v>79015.57783268053</v>
      </c>
      <c r="J44" s="58">
        <f ca="1">IF(ISBLANK(A44),NA(),IFERROR(A44+(PLAYER_EXP_MAX-D44)/I44,NA()))</f>
        <v>43752.502731201632</v>
      </c>
      <c r="K44" s="36" t="str">
        <f t="shared" ca="1" si="2"/>
        <v>-443 D 17 H</v>
      </c>
      <c r="L44" s="51">
        <f t="shared" si="5"/>
        <v>78114.597544339456</v>
      </c>
      <c r="M44" s="58">
        <f>IF(ISBLANK(A44),NA(),IFERROR(A44+(PLAYER_EXP_MAX-D44)/L44,NA()))</f>
        <v>43753.360698269244</v>
      </c>
      <c r="N44" s="36" t="str">
        <f t="shared" ca="1" si="6"/>
        <v>-442 D 21 H</v>
      </c>
    </row>
    <row r="45" spans="1:14" ht="14.65" customHeight="1" x14ac:dyDescent="0.25">
      <c r="A45" s="8">
        <v>43678.161805555559</v>
      </c>
      <c r="B45" s="42">
        <v>170</v>
      </c>
      <c r="C45" s="42">
        <v>7087</v>
      </c>
      <c r="D45" s="50">
        <f t="shared" si="0"/>
        <v>5560403</v>
      </c>
      <c r="E45" s="46">
        <f>IF(ISBLANK(A45),"-",D45/PLAYER_EXP_MAX)</f>
        <v>0.48636854144359992</v>
      </c>
      <c r="F45" s="51">
        <f ca="1">IF(ISBLANK(A45),NA(),IFERROR(SLOPE(INDIRECT("D" &amp; MATCH(A45-$B$1,A:A,1)):D45, INDIRECT("A" &amp; MATCH(A45-$B$1,A:A,1)):A45),NA()))</f>
        <v>68006.935160083711</v>
      </c>
      <c r="G45" s="58">
        <f ca="1">IF(ISBLANK(A45),NA(),IFERROR(A45+(PLAYER_EXP_MAX-D45)/F45,NA()))</f>
        <v>43764.507205273658</v>
      </c>
      <c r="H45" s="125" t="str">
        <f t="shared" ca="1" si="1"/>
        <v>-431 D 17 H</v>
      </c>
      <c r="I45" s="51">
        <f ca="1">IF(ISBLANK(A45),NA(),IFERROR(SLOPE(INDIRECT("D" &amp; MATCH(A45-$C$1,A:A,1)):D45, INDIRECT("A" &amp; MATCH(A45-$C$1,A:A,1)):A45),NA()))</f>
        <v>77924.016974976839</v>
      </c>
      <c r="J45" s="58">
        <f ca="1">IF(ISBLANK(A45),NA(),IFERROR(A45+(PLAYER_EXP_MAX-D45)/I45,NA()))</f>
        <v>43753.518367344281</v>
      </c>
      <c r="K45" s="36" t="str">
        <f t="shared" ca="1" si="2"/>
        <v>-442 D 17 H</v>
      </c>
      <c r="L45" s="51">
        <f t="shared" si="5"/>
        <v>78296.508956151403</v>
      </c>
      <c r="M45" s="58">
        <f>IF(ISBLANK(A45),NA(),IFERROR(A45+(PLAYER_EXP_MAX-D45)/L45,NA()))</f>
        <v>43753.159862024317</v>
      </c>
      <c r="N45" s="36" t="str">
        <f t="shared" ca="1" si="6"/>
        <v>-443 D 02 H</v>
      </c>
    </row>
    <row r="46" spans="1:14" ht="14.65" customHeight="1" x14ac:dyDescent="0.25">
      <c r="A46" s="8">
        <v>43678.216666666667</v>
      </c>
      <c r="B46" s="42">
        <v>170</v>
      </c>
      <c r="C46" s="42">
        <v>309</v>
      </c>
      <c r="D46" s="50">
        <f t="shared" si="0"/>
        <v>5567181</v>
      </c>
      <c r="E46" s="46">
        <f>IF(ISBLANK(A46),"-",D46/PLAYER_EXP_MAX)</f>
        <v>0.48696141321456771</v>
      </c>
      <c r="F46" s="51">
        <f ca="1">IF(ISBLANK(A46),NA(),IFERROR(SLOPE(INDIRECT("D" &amp; MATCH(A46-$B$1,A:A,1)):D46, INDIRECT("A" &amp; MATCH(A46-$B$1,A:A,1)):A46),NA()))</f>
        <v>59947.830184462204</v>
      </c>
      <c r="G46" s="58">
        <f ca="1">IF(ISBLANK(A46),NA(),IFERROR(A46+(PLAYER_EXP_MAX-D46)/F46,NA()))</f>
        <v>43776.05687175753</v>
      </c>
      <c r="H46" s="125" t="str">
        <f t="shared" ca="1" si="1"/>
        <v>-420 D 04 H</v>
      </c>
      <c r="I46" s="51">
        <f ca="1">IF(ISBLANK(A46),NA(),IFERROR(SLOPE(INDIRECT("D" &amp; MATCH(A46-$C$1,A:A,1)):D46, INDIRECT("A" &amp; MATCH(A46-$C$1,A:A,1)):A46),NA()))</f>
        <v>77800.483610403142</v>
      </c>
      <c r="J46" s="58">
        <f ca="1">IF(ISBLANK(A46),NA(),IFERROR(A46+(PLAYER_EXP_MAX-D46)/I46,NA()))</f>
        <v>43753.605761024635</v>
      </c>
      <c r="K46" s="36" t="str">
        <f t="shared" ca="1" si="2"/>
        <v>-442 D 15 H</v>
      </c>
      <c r="L46" s="51">
        <f t="shared" si="5"/>
        <v>78516.245620532223</v>
      </c>
      <c r="M46" s="58">
        <f>IF(ISBLANK(A46),NA(),IFERROR(A46+(PLAYER_EXP_MAX-D46)/L46,NA()))</f>
        <v>43752.918506440656</v>
      </c>
      <c r="N46" s="36" t="str">
        <f t="shared" ca="1" si="6"/>
        <v>-443 D 07 H</v>
      </c>
    </row>
    <row r="47" spans="1:14" ht="14.65" customHeight="1" x14ac:dyDescent="0.25">
      <c r="A47" s="8">
        <v>43678.29791666667</v>
      </c>
      <c r="B47" s="42">
        <v>171</v>
      </c>
      <c r="C47" s="42">
        <v>143636</v>
      </c>
      <c r="D47" s="50">
        <f t="shared" si="0"/>
        <v>5575854</v>
      </c>
      <c r="E47" s="46">
        <f>IF(ISBLANK(A47),"-",D47/PLAYER_EXP_MAX)</f>
        <v>0.48772004066656</v>
      </c>
      <c r="F47" s="51">
        <f ca="1">IF(ISBLANK(A47),NA(),IFERROR(SLOPE(INDIRECT("D" &amp; MATCH(A47-$B$1,A:A,1)):D47, INDIRECT("A" &amp; MATCH(A47-$B$1,A:A,1)):A47),NA()))</f>
        <v>62067.940781923971</v>
      </c>
      <c r="G47" s="58">
        <f ca="1">IF(ISBLANK(A47),NA(),IFERROR(A47+(PLAYER_EXP_MAX-D47)/F47,NA()))</f>
        <v>43772.656371711557</v>
      </c>
      <c r="H47" s="125" t="str">
        <f t="shared" ca="1" si="1"/>
        <v>-423 D 14 H</v>
      </c>
      <c r="I47" s="51">
        <f ca="1">IF(ISBLANK(A47),NA(),IFERROR(SLOPE(INDIRECT("D" &amp; MATCH(A47-$C$1,A:A,1)):D47, INDIRECT("A" &amp; MATCH(A47-$C$1,A:A,1)):A47),NA()))</f>
        <v>77367.619050205831</v>
      </c>
      <c r="J47" s="58">
        <f ca="1">IF(ISBLANK(A47),NA(),IFERROR(A47+(PLAYER_EXP_MAX-D47)/I47,NA()))</f>
        <v>43753.996704763013</v>
      </c>
      <c r="K47" s="36" t="str">
        <f t="shared" ca="1" si="2"/>
        <v>-442 D 05 H</v>
      </c>
      <c r="L47" s="51">
        <f t="shared" si="5"/>
        <v>78717.803002569868</v>
      </c>
      <c r="M47" s="58">
        <f>IF(ISBLANK(A47),NA(),IFERROR(A47+(PLAYER_EXP_MAX-D47)/L47,NA()))</f>
        <v>43752.698303575446</v>
      </c>
      <c r="N47" s="36" t="str">
        <f t="shared" ca="1" si="6"/>
        <v>-443 D 13 H</v>
      </c>
    </row>
    <row r="48" spans="1:14" ht="14.65" customHeight="1" x14ac:dyDescent="0.25">
      <c r="A48" s="8">
        <v>43678.412500000006</v>
      </c>
      <c r="B48" s="42">
        <v>171</v>
      </c>
      <c r="C48" s="42">
        <v>128810</v>
      </c>
      <c r="D48" s="50">
        <f t="shared" si="0"/>
        <v>5590680</v>
      </c>
      <c r="E48" s="46">
        <f>IF(ISBLANK(A48),"-",D48/PLAYER_EXP_MAX)</f>
        <v>0.48901687112928777</v>
      </c>
      <c r="F48" s="51">
        <f ca="1">IF(ISBLANK(A48),NA(),IFERROR(SLOPE(INDIRECT("D" &amp; MATCH(A48-$B$1,A:A,1)):D48, INDIRECT("A" &amp; MATCH(A48-$B$1,A:A,1)):A48),NA()))</f>
        <v>66122.235515662105</v>
      </c>
      <c r="G48" s="58">
        <f ca="1">IF(ISBLANK(A48),NA(),IFERROR(A48+(PLAYER_EXP_MAX-D48)/F48,NA()))</f>
        <v>43766.76113120465</v>
      </c>
      <c r="H48" s="125" t="str">
        <f t="shared" ca="1" si="1"/>
        <v>-429 D 11 H</v>
      </c>
      <c r="I48" s="51">
        <f ca="1">IF(ISBLANK(A48),NA(),IFERROR(SLOPE(INDIRECT("D" &amp; MATCH(A48-$C$1,A:A,1)):D48, INDIRECT("A" &amp; MATCH(A48-$C$1,A:A,1)):A48),NA()))</f>
        <v>77469.36108593781</v>
      </c>
      <c r="J48" s="58">
        <f ca="1">IF(ISBLANK(A48),NA(),IFERROR(A48+(PLAYER_EXP_MAX-D48)/I48,NA()))</f>
        <v>43753.820492503255</v>
      </c>
      <c r="K48" s="36" t="str">
        <f t="shared" ca="1" si="2"/>
        <v>-442 D 10 H</v>
      </c>
      <c r="L48" s="51">
        <f t="shared" si="5"/>
        <v>79222.96900488394</v>
      </c>
      <c r="M48" s="58">
        <f>IF(ISBLANK(A48),NA(),IFERROR(A48+(PLAYER_EXP_MAX-D48)/L48,NA()))</f>
        <v>43752.151329450338</v>
      </c>
      <c r="N48" s="36" t="str">
        <f t="shared" ca="1" si="6"/>
        <v>-444 D 02 H</v>
      </c>
    </row>
    <row r="49" spans="1:14" ht="14.65" customHeight="1" x14ac:dyDescent="0.25">
      <c r="A49" s="8">
        <v>43678.514583333337</v>
      </c>
      <c r="B49" s="42">
        <v>171</v>
      </c>
      <c r="C49" s="42">
        <v>114853</v>
      </c>
      <c r="D49" s="50">
        <f t="shared" si="0"/>
        <v>5604637</v>
      </c>
      <c r="E49" s="46">
        <f>IF(ISBLANK(A49),"-",D49/PLAYER_EXP_MAX)</f>
        <v>0.49023769014778845</v>
      </c>
      <c r="F49" s="51">
        <f ca="1">IF(ISBLANK(A49),NA(),IFERROR(SLOPE(INDIRECT("D" &amp; MATCH(A49-$B$1,A:A,1)):D49, INDIRECT("A" &amp; MATCH(A49-$B$1,A:A,1)):A49),NA()))</f>
        <v>71016.977697071343</v>
      </c>
      <c r="G49" s="58">
        <f ca="1">IF(ISBLANK(A49),NA(),IFERROR(A49+(PLAYER_EXP_MAX-D49)/F49,NA()))</f>
        <v>43760.577382807278</v>
      </c>
      <c r="H49" s="125" t="str">
        <f t="shared" ca="1" si="1"/>
        <v>-435 D 16 H</v>
      </c>
      <c r="I49" s="51">
        <f ca="1">IF(ISBLANK(A49),NA(),IFERROR(SLOPE(INDIRECT("D" &amp; MATCH(A49-$C$1,A:A,1)):D49, INDIRECT("A" &amp; MATCH(A49-$C$1,A:A,1)):A49),NA()))</f>
        <v>77515.745786876359</v>
      </c>
      <c r="J49" s="58">
        <f ca="1">IF(ISBLANK(A49),NA(),IFERROR(A49+(PLAYER_EXP_MAX-D49)/I49,NA()))</f>
        <v>43753.697398654796</v>
      </c>
      <c r="K49" s="36" t="str">
        <f t="shared" ca="1" si="2"/>
        <v>-442 D 13 H</v>
      </c>
      <c r="L49" s="51">
        <f t="shared" si="5"/>
        <v>79729.155587498841</v>
      </c>
      <c r="M49" s="58">
        <f>IF(ISBLANK(A49),NA(),IFERROR(A49+(PLAYER_EXP_MAX-D49)/L49,NA()))</f>
        <v>43751.610202583994</v>
      </c>
      <c r="N49" s="36" t="str">
        <f t="shared" ca="1" si="6"/>
        <v>-444 D 15 H</v>
      </c>
    </row>
    <row r="50" spans="1:14" ht="14.65" customHeight="1" x14ac:dyDescent="0.25">
      <c r="A50" s="8">
        <v>43678.996527777781</v>
      </c>
      <c r="B50" s="42">
        <v>171</v>
      </c>
      <c r="C50" s="42">
        <v>97173</v>
      </c>
      <c r="D50" s="50">
        <f t="shared" si="0"/>
        <v>5622317</v>
      </c>
      <c r="E50" s="46">
        <f>IF(ISBLANK(A50),"-",D50/PLAYER_EXP_MAX)</f>
        <v>0.49178416003724124</v>
      </c>
      <c r="F50" s="51">
        <f ca="1">IF(ISBLANK(A50),NA(),IFERROR(SLOPE(INDIRECT("D" &amp; MATCH(A50-$B$1,A:A,1)):D50, INDIRECT("A" &amp; MATCH(A50-$B$1,A:A,1)):A50),NA()))</f>
        <v>65127.136359625722</v>
      </c>
      <c r="G50" s="58">
        <f ca="1">IF(ISBLANK(A50),NA(),IFERROR(A50+(PLAYER_EXP_MAX-D50)/F50,NA()))</f>
        <v>43768.209294141663</v>
      </c>
      <c r="H50" s="125" t="str">
        <f t="shared" ca="1" si="1"/>
        <v>-428 D 00 H</v>
      </c>
      <c r="I50" s="51">
        <f ca="1">IF(ISBLANK(A50),NA(),IFERROR(SLOPE(INDIRECT("D" &amp; MATCH(A50-$C$1,A:A,1)):D50, INDIRECT("A" &amp; MATCH(A50-$C$1,A:A,1)):A50),NA()))</f>
        <v>79240.363356152346</v>
      </c>
      <c r="J50" s="58">
        <f ca="1">IF(ISBLANK(A50),NA(),IFERROR(A50+(PLAYER_EXP_MAX-D50)/I50,NA()))</f>
        <v>43752.319916943547</v>
      </c>
      <c r="K50" s="36" t="str">
        <f t="shared" ca="1" si="2"/>
        <v>-443 D 22 H</v>
      </c>
      <c r="L50" s="51">
        <f t="shared" si="5"/>
        <v>78011.536338553764</v>
      </c>
      <c r="M50" s="58">
        <f>IF(ISBLANK(A50),NA(),IFERROR(A50+(PLAYER_EXP_MAX-D50)/L50,NA()))</f>
        <v>43753.474896910069</v>
      </c>
      <c r="N50" s="36" t="str">
        <f t="shared" ca="1" si="6"/>
        <v>-442 D 18 H</v>
      </c>
    </row>
    <row r="51" spans="1:14" ht="14.65" customHeight="1" x14ac:dyDescent="0.25">
      <c r="A51" s="8">
        <v>43679.132638888892</v>
      </c>
      <c r="B51" s="42">
        <v>171</v>
      </c>
      <c r="C51" s="42">
        <v>76491</v>
      </c>
      <c r="D51" s="50">
        <f t="shared" si="0"/>
        <v>5642999</v>
      </c>
      <c r="E51" s="46">
        <f>IF(ISBLANK(A51),"-",D51/PLAYER_EXP_MAX)</f>
        <v>0.49359321491584202</v>
      </c>
      <c r="F51" s="51">
        <f ca="1">IF(ISBLANK(A51),NA(),IFERROR(SLOPE(INDIRECT("D" &amp; MATCH(A51-$B$1,A:A,1)):D51, INDIRECT("A" &amp; MATCH(A51-$B$1,A:A,1)):A51),NA()))</f>
        <v>79788.107295130409</v>
      </c>
      <c r="G51" s="58">
        <f ca="1">IF(ISBLANK(A51),NA(),IFERROR(A51+(PLAYER_EXP_MAX-D51)/F51,NA()))</f>
        <v>43751.693452727792</v>
      </c>
      <c r="H51" s="125" t="str">
        <f t="shared" ca="1" si="1"/>
        <v>-444 D 13 H</v>
      </c>
      <c r="I51" s="51">
        <f ca="1">IF(ISBLANK(A51),NA(),IFERROR(SLOPE(INDIRECT("D" &amp; MATCH(A51-$C$1,A:A,1)):D51, INDIRECT("A" &amp; MATCH(A51-$C$1,A:A,1)):A51),NA()))</f>
        <v>79145.113969218291</v>
      </c>
      <c r="J51" s="58">
        <f ca="1">IF(ISBLANK(A51),NA(),IFERROR(A51+(PLAYER_EXP_MAX-D51)/I51,NA()))</f>
        <v>43752.282953667032</v>
      </c>
      <c r="K51" s="36" t="str">
        <f t="shared" ca="1" si="2"/>
        <v>-443 D 23 H</v>
      </c>
      <c r="L51" s="51">
        <f t="shared" si="5"/>
        <v>78835.496929733155</v>
      </c>
      <c r="M51" s="58">
        <f>IF(ISBLANK(A51),NA(),IFERROR(A51+(PLAYER_EXP_MAX-D51)/L51,NA()))</f>
        <v>43752.570242829664</v>
      </c>
      <c r="N51" s="36" t="str">
        <f t="shared" ca="1" si="6"/>
        <v>-443 D 16 H</v>
      </c>
    </row>
    <row r="52" spans="1:14" ht="14.65" customHeight="1" x14ac:dyDescent="0.25">
      <c r="A52" s="8">
        <v>43679.166666666672</v>
      </c>
      <c r="B52" s="42">
        <v>171</v>
      </c>
      <c r="C52" s="42">
        <v>69602</v>
      </c>
      <c r="D52" s="50">
        <f t="shared" si="0"/>
        <v>5649888</v>
      </c>
      <c r="E52" s="46">
        <f>IF(ISBLANK(A52),"-",D52/PLAYER_EXP_MAX)</f>
        <v>0.49419579585862711</v>
      </c>
      <c r="F52" s="51">
        <f ca="1">IF(ISBLANK(A52),NA(),IFERROR(SLOPE(INDIRECT("D" &amp; MATCH(A52-$B$1,A:A,1)):D52, INDIRECT("A" &amp; MATCH(A52-$B$1,A:A,1)):A52),NA()))</f>
        <v>79795.365453882216</v>
      </c>
      <c r="G52" s="58">
        <f ca="1">IF(ISBLANK(A52),NA(),IFERROR(A52+(PLAYER_EXP_MAX-D52)/F52,NA()))</f>
        <v>43751.634547064335</v>
      </c>
      <c r="H52" s="125" t="str">
        <f t="shared" ca="1" si="1"/>
        <v>-444 D 14 H</v>
      </c>
      <c r="I52" s="51">
        <f ca="1">IF(ISBLANK(A52),NA(),IFERROR(SLOPE(INDIRECT("D" &amp; MATCH(A52-$C$1,A:A,1)):D52, INDIRECT("A" &amp; MATCH(A52-$C$1,A:A,1)):A52),NA()))</f>
        <v>79188.38938172521</v>
      </c>
      <c r="J52" s="58">
        <f ca="1">IF(ISBLANK(A52),NA(),IFERROR(A52+(PLAYER_EXP_MAX-D52)/I52,NA()))</f>
        <v>43752.190010684004</v>
      </c>
      <c r="K52" s="36" t="str">
        <f t="shared" ca="1" si="2"/>
        <v>-444 D 01 H</v>
      </c>
      <c r="L52" s="51">
        <f t="shared" si="5"/>
        <v>79178.93519305691</v>
      </c>
      <c r="M52" s="58">
        <f>IF(ISBLANK(A52),NA(),IFERROR(A52+(PLAYER_EXP_MAX-D52)/L52,NA()))</f>
        <v>43752.198729877688</v>
      </c>
      <c r="N52" s="36" t="str">
        <f t="shared" ca="1" si="6"/>
        <v>-444 D 01 H</v>
      </c>
    </row>
    <row r="53" spans="1:14" ht="14.65" customHeight="1" x14ac:dyDescent="0.25">
      <c r="A53" s="8">
        <v>43679.974305555559</v>
      </c>
      <c r="B53" s="42">
        <v>171</v>
      </c>
      <c r="C53" s="42">
        <v>21494</v>
      </c>
      <c r="D53" s="50">
        <f t="shared" si="0"/>
        <v>5697996</v>
      </c>
      <c r="E53" s="46">
        <f>IF(ISBLANK(A53),"-",D53/PLAYER_EXP_MAX)</f>
        <v>0.49840380340623991</v>
      </c>
      <c r="F53" s="51">
        <f ca="1">IF(ISBLANK(A53),NA(),IFERROR(SLOPE(INDIRECT("D" &amp; MATCH(A53-$B$1,A:A,1)):D53, INDIRECT("A" &amp; MATCH(A53-$B$1,A:A,1)):A53),NA()))</f>
        <v>65917.876480589053</v>
      </c>
      <c r="G53" s="58">
        <f ca="1">IF(ISBLANK(A53),NA(),IFERROR(A53+(PLAYER_EXP_MAX-D53)/F53,NA()))</f>
        <v>43766.968810023383</v>
      </c>
      <c r="H53" s="125" t="str">
        <f t="shared" ca="1" si="1"/>
        <v>-429 D 06 H</v>
      </c>
      <c r="I53" s="51">
        <f ca="1">IF(ISBLANK(A53),NA(),IFERROR(SLOPE(INDIRECT("D" &amp; MATCH(A53-$C$1,A:A,1)):D53, INDIRECT("A" &amp; MATCH(A53-$C$1,A:A,1)):A53),NA()))</f>
        <v>78729.69606683735</v>
      </c>
      <c r="J53" s="58">
        <f ca="1">IF(ISBLANK(A53),NA(),IFERROR(A53+(PLAYER_EXP_MAX-D53)/I53,NA()))</f>
        <v>43752.812043873913</v>
      </c>
      <c r="K53" s="36" t="str">
        <f t="shared" ca="1" si="2"/>
        <v>-443 D 10 H</v>
      </c>
      <c r="L53" s="51">
        <f t="shared" si="5"/>
        <v>77965.659574472913</v>
      </c>
      <c r="M53" s="58">
        <f>IF(ISBLANK(A53),NA(),IFERROR(A53+(PLAYER_EXP_MAX-D53)/L53,NA()))</f>
        <v>43753.525828511927</v>
      </c>
      <c r="N53" s="36" t="str">
        <f t="shared" ca="1" si="6"/>
        <v>-442 D 17 H</v>
      </c>
    </row>
    <row r="54" spans="1:14" ht="14.65" customHeight="1" x14ac:dyDescent="0.25">
      <c r="A54" s="8">
        <v>43680.202777777777</v>
      </c>
      <c r="B54" s="42">
        <v>172</v>
      </c>
      <c r="C54" s="42">
        <v>144260</v>
      </c>
      <c r="D54" s="50">
        <f t="shared" si="0"/>
        <v>5730230</v>
      </c>
      <c r="E54" s="46">
        <f>IF(ISBLANK(A54),"-",D54/PLAYER_EXP_MAX)</f>
        <v>0.5012233119139673</v>
      </c>
      <c r="F54" s="51">
        <f ca="1">IF(ISBLANK(A54),NA(),IFERROR(SLOPE(INDIRECT("D" &amp; MATCH(A54-$B$1,A:A,1)):D54, INDIRECT("A" &amp; MATCH(A54-$B$1,A:A,1)):A54),NA()))</f>
        <v>72812.846265175205</v>
      </c>
      <c r="G54" s="58">
        <f ca="1">IF(ISBLANK(A54),NA(),IFERROR(A54+(PLAYER_EXP_MAX-D54)/F54,NA()))</f>
        <v>43758.516692045501</v>
      </c>
      <c r="H54" s="125" t="str">
        <f t="shared" ca="1" si="1"/>
        <v>-437 D 17 H</v>
      </c>
      <c r="I54" s="51">
        <f ca="1">IF(ISBLANK(A54),NA(),IFERROR(SLOPE(INDIRECT("D" &amp; MATCH(A54-$C$1,A:A,1)):D54, INDIRECT("A" &amp; MATCH(A54-$C$1,A:A,1)):A54),NA()))</f>
        <v>79097.265841461223</v>
      </c>
      <c r="J54" s="58">
        <f ca="1">IF(ISBLANK(A54),NA(),IFERROR(A54+(PLAYER_EXP_MAX-D54)/I54,NA()))</f>
        <v>43752.294511156135</v>
      </c>
      <c r="K54" s="36" t="str">
        <f t="shared" ca="1" si="2"/>
        <v>-443 D 22 H</v>
      </c>
      <c r="L54" s="51">
        <f t="shared" si="5"/>
        <v>79051.249934686901</v>
      </c>
      <c r="M54" s="58">
        <f>IF(ISBLANK(A54),NA(),IFERROR(A54+(PLAYER_EXP_MAX-D54)/L54,NA()))</f>
        <v>43752.336475912991</v>
      </c>
      <c r="N54" s="36" t="str">
        <f t="shared" ca="1" si="6"/>
        <v>-443 D 21 H</v>
      </c>
    </row>
    <row r="55" spans="1:14" ht="14.65" customHeight="1" x14ac:dyDescent="0.25">
      <c r="A55" s="8">
        <v>43680.578472222223</v>
      </c>
      <c r="B55" s="42">
        <v>172</v>
      </c>
      <c r="C55" s="42">
        <v>86973</v>
      </c>
      <c r="D55" s="50">
        <f t="shared" si="0"/>
        <v>5787517</v>
      </c>
      <c r="E55" s="46">
        <f>IF(ISBLANK(A55),"-",D55/PLAYER_EXP_MAX)</f>
        <v>0.50623420674185649</v>
      </c>
      <c r="F55" s="51">
        <f ca="1">IF(ISBLANK(A55),NA(),IFERROR(SLOPE(INDIRECT("D" &amp; MATCH(A55-$B$1,A:A,1)):D55, INDIRECT("A" &amp; MATCH(A55-$B$1,A:A,1)):A55),NA()))</f>
        <v>93369.423853448243</v>
      </c>
      <c r="G55" s="58">
        <f ca="1">IF(ISBLANK(A55),NA(),IFERROR(A55+(PLAYER_EXP_MAX-D55)/F55,NA()))</f>
        <v>43741.036936749755</v>
      </c>
      <c r="H55" s="125" t="str">
        <f t="shared" ca="1" si="1"/>
        <v>-455 D 05 H</v>
      </c>
      <c r="I55" s="51">
        <f ca="1">IF(ISBLANK(A55),NA(),IFERROR(SLOPE(INDIRECT("D" &amp; MATCH(A55-$C$1,A:A,1)):D55, INDIRECT("A" &amp; MATCH(A55-$C$1,A:A,1)):A55),NA()))</f>
        <v>80047.06044880487</v>
      </c>
      <c r="J55" s="58">
        <f ca="1">IF(ISBLANK(A55),NA(),IFERROR(A55+(PLAYER_EXP_MAX-D55)/I55,NA()))</f>
        <v>43751.099138044927</v>
      </c>
      <c r="K55" s="36" t="str">
        <f t="shared" ca="1" si="2"/>
        <v>-445 D 03 H</v>
      </c>
      <c r="L55" s="51">
        <f t="shared" si="5"/>
        <v>81070.901881056299</v>
      </c>
      <c r="M55" s="58">
        <f>IF(ISBLANK(A55),NA(),IFERROR(A55+(PLAYER_EXP_MAX-D55)/L55,NA()))</f>
        <v>43750.208535155063</v>
      </c>
      <c r="N55" s="36" t="str">
        <f t="shared" ca="1" si="6"/>
        <v>-446 D 00 H</v>
      </c>
    </row>
    <row r="56" spans="1:14" ht="14.65" customHeight="1" x14ac:dyDescent="0.25">
      <c r="A56" s="8">
        <v>43680.97152777778</v>
      </c>
      <c r="B56" s="42">
        <v>172</v>
      </c>
      <c r="C56" s="42">
        <v>67052</v>
      </c>
      <c r="D56" s="50">
        <f t="shared" si="0"/>
        <v>5807438</v>
      </c>
      <c r="E56" s="46">
        <f>IF(ISBLANK(A56),"-",D56/PLAYER_EXP_MAX)</f>
        <v>0.50797669693799841</v>
      </c>
      <c r="F56" s="51">
        <f ca="1">IF(ISBLANK(A56),NA(),IFERROR(SLOPE(INDIRECT("D" &amp; MATCH(A56-$B$1,A:A,1)):D56, INDIRECT("A" &amp; MATCH(A56-$B$1,A:A,1)):A56),NA()))</f>
        <v>92729.950879565149</v>
      </c>
      <c r="G56" s="58">
        <f ca="1">IF(ISBLANK(A56),NA(),IFERROR(A56+(PLAYER_EXP_MAX-D56)/F56,NA()))</f>
        <v>43741.632090483195</v>
      </c>
      <c r="H56" s="125" t="str">
        <f t="shared" ca="1" si="1"/>
        <v>-454 D 14 H</v>
      </c>
      <c r="I56" s="51">
        <f ca="1">IF(ISBLANK(A56),NA(),IFERROR(SLOPE(INDIRECT("D" &amp; MATCH(A56-$C$1,A:A,1)):D56, INDIRECT("A" &amp; MATCH(A56-$C$1,A:A,1)):A56),NA()))</f>
        <v>80442.15442900882</v>
      </c>
      <c r="J56" s="58">
        <f ca="1">IF(ISBLANK(A56),NA(),IFERROR(A56+(PLAYER_EXP_MAX-D56)/I56,NA()))</f>
        <v>43750.898185510006</v>
      </c>
      <c r="K56" s="36" t="str">
        <f t="shared" ca="1" si="2"/>
        <v>-445 D 08 H</v>
      </c>
      <c r="L56" s="51">
        <f t="shared" si="5"/>
        <v>80220.936944074856</v>
      </c>
      <c r="M56" s="58">
        <f>IF(ISBLANK(A56),NA(),IFERROR(A56+(PLAYER_EXP_MAX-D56)/L56,NA()))</f>
        <v>43751.09101546117</v>
      </c>
      <c r="N56" s="36" t="str">
        <f t="shared" ca="1" si="6"/>
        <v>-445 D 03 H</v>
      </c>
    </row>
    <row r="57" spans="1:14" ht="14.65" customHeight="1" x14ac:dyDescent="0.25">
      <c r="A57" s="8">
        <v>43681.293055555558</v>
      </c>
      <c r="B57" s="42">
        <v>172</v>
      </c>
      <c r="C57" s="42">
        <v>29428</v>
      </c>
      <c r="D57" s="50">
        <f t="shared" si="0"/>
        <v>5845062</v>
      </c>
      <c r="E57" s="46">
        <f>IF(ISBLANK(A57),"-",D57/PLAYER_EXP_MAX)</f>
        <v>0.51126766883396957</v>
      </c>
      <c r="F57" s="51">
        <f ca="1">IF(ISBLANK(A57),NA(),IFERROR(SLOPE(INDIRECT("D" &amp; MATCH(A57-$B$1,A:A,1)):D57, INDIRECT("A" &amp; MATCH(A57-$B$1,A:A,1)):A57),NA()))</f>
        <v>99326.855135016987</v>
      </c>
      <c r="G57" s="58">
        <f ca="1">IF(ISBLANK(A57),NA(),IFERROR(A57+(PLAYER_EXP_MAX-D57)/F57,NA()))</f>
        <v>43737.545989290396</v>
      </c>
      <c r="H57" s="125" t="str">
        <f t="shared" ca="1" si="1"/>
        <v>-458 D 16 H</v>
      </c>
      <c r="I57" s="51">
        <f ca="1">IF(ISBLANK(A57),NA(),IFERROR(SLOPE(INDIRECT("D" &amp; MATCH(A57-$C$1,A:A,1)):D57, INDIRECT("A" &amp; MATCH(A57-$C$1,A:A,1)):A57),NA()))</f>
        <v>81195.362912725774</v>
      </c>
      <c r="J57" s="58">
        <f ca="1">IF(ISBLANK(A57),NA(),IFERROR(A57+(PLAYER_EXP_MAX-D57)/I57,NA()))</f>
        <v>43750.107662690272</v>
      </c>
      <c r="K57" s="36" t="str">
        <f t="shared" ca="1" si="2"/>
        <v>-446 D 03 H</v>
      </c>
      <c r="L57" s="51">
        <f t="shared" si="5"/>
        <v>81043.984733574776</v>
      </c>
      <c r="M57" s="58">
        <f>IF(ISBLANK(A57),NA(),IFERROR(A57+(PLAYER_EXP_MAX-D57)/L57,NA()))</f>
        <v>43750.23619820048</v>
      </c>
      <c r="N57" s="36" t="str">
        <f t="shared" ca="1" si="6"/>
        <v>-446 D 00 H</v>
      </c>
    </row>
    <row r="58" spans="1:14" ht="14.65" customHeight="1" x14ac:dyDescent="0.25">
      <c r="A58" s="8">
        <v>43681.466666666667</v>
      </c>
      <c r="B58" s="42">
        <v>173</v>
      </c>
      <c r="C58" s="42">
        <v>151875</v>
      </c>
      <c r="D58" s="50">
        <f t="shared" si="0"/>
        <v>5880615</v>
      </c>
      <c r="E58" s="46">
        <f>IF(ISBLANK(A58),"-",D58/PLAYER_EXP_MAX)</f>
        <v>0.51437749032603486</v>
      </c>
      <c r="F58" s="51">
        <f ca="1">IF(ISBLANK(A58),NA(),IFERROR(SLOPE(INDIRECT("D" &amp; MATCH(A58-$B$1,A:A,1)):D58, INDIRECT("A" &amp; MATCH(A58-$B$1,A:A,1)):A58),NA()))</f>
        <v>108819.60038937855</v>
      </c>
      <c r="G58" s="58">
        <f ca="1">IF(ISBLANK(A58),NA(),IFERROR(A58+(PLAYER_EXP_MAX-D58)/F58,NA()))</f>
        <v>43732.485729226486</v>
      </c>
      <c r="H58" s="125" t="str">
        <f t="shared" ca="1" si="1"/>
        <v>-463 D 18 H</v>
      </c>
      <c r="I58" s="51">
        <f ca="1">IF(ISBLANK(A58),NA(),IFERROR(SLOPE(INDIRECT("D" &amp; MATCH(A58-$C$1,A:A,1)):D58, INDIRECT("A" &amp; MATCH(A58-$C$1,A:A,1)):A58),NA()))</f>
        <v>81700.211699478838</v>
      </c>
      <c r="J58" s="58">
        <f ca="1">IF(ISBLANK(A58),NA(),IFERROR(A58+(PLAYER_EXP_MAX-D58)/I58,NA()))</f>
        <v>43749.420884709842</v>
      </c>
      <c r="K58" s="36" t="str">
        <f t="shared" ca="1" si="2"/>
        <v>-446 D 19 H</v>
      </c>
      <c r="L58" s="51">
        <f t="shared" si="5"/>
        <v>82520.681655470966</v>
      </c>
      <c r="M58" s="58">
        <f>IF(ISBLANK(A58),NA(),IFERROR(A58+(PLAYER_EXP_MAX-D58)/L58,NA()))</f>
        <v>43748.745243244346</v>
      </c>
      <c r="N58" s="36" t="str">
        <f t="shared" ca="1" si="6"/>
        <v>-447 D 12 H</v>
      </c>
    </row>
    <row r="59" spans="1:14" ht="14.65" customHeight="1" x14ac:dyDescent="0.25">
      <c r="A59" s="8">
        <v>43681.725000000006</v>
      </c>
      <c r="B59" s="42">
        <v>173</v>
      </c>
      <c r="C59" s="42">
        <v>116505</v>
      </c>
      <c r="D59" s="50">
        <f t="shared" si="0"/>
        <v>5915985</v>
      </c>
      <c r="E59" s="46">
        <f>IF(ISBLANK(A59),"-",D59/PLAYER_EXP_MAX)</f>
        <v>0.51747130480510417</v>
      </c>
      <c r="F59" s="51">
        <f ca="1">IF(ISBLANK(A59),NA(),IFERROR(SLOPE(INDIRECT("D" &amp; MATCH(A59-$B$1,A:A,1)):D59, INDIRECT("A" &amp; MATCH(A59-$B$1,A:A,1)):A59),NA()))</f>
        <v>114658.39328068083</v>
      </c>
      <c r="G59" s="58">
        <f ca="1">IF(ISBLANK(A59),NA(),IFERROR(A59+(PLAYER_EXP_MAX-D59)/F59,NA()))</f>
        <v>43729.837517907836</v>
      </c>
      <c r="H59" s="125" t="str">
        <f t="shared" ca="1" si="1"/>
        <v>-466 D 09 H</v>
      </c>
      <c r="I59" s="51">
        <f ca="1">IF(ISBLANK(A59),NA(),IFERROR(SLOPE(INDIRECT("D" &amp; MATCH(A59-$C$1,A:A,1)):D59, INDIRECT("A" &amp; MATCH(A59-$C$1,A:A,1)):A59),NA()))</f>
        <v>83158.009337357318</v>
      </c>
      <c r="J59" s="58">
        <f ca="1">IF(ISBLANK(A59),NA(),IFERROR(A59+(PLAYER_EXP_MAX-D59)/I59,NA()))</f>
        <v>43748.062614908755</v>
      </c>
      <c r="K59" s="36" t="str">
        <f t="shared" ca="1" si="2"/>
        <v>-448 D 04 H</v>
      </c>
      <c r="L59" s="51">
        <f t="shared" si="5"/>
        <v>83469.750949759633</v>
      </c>
      <c r="M59" s="58">
        <f>IF(ISBLANK(A59),NA(),IFERROR(A59+(PLAYER_EXP_MAX-D59)/L59,NA()))</f>
        <v>43747.81485814898</v>
      </c>
      <c r="N59" s="36" t="str">
        <f t="shared" ca="1" si="6"/>
        <v>-448 D 10 H</v>
      </c>
    </row>
    <row r="60" spans="1:14" ht="14.65" customHeight="1" x14ac:dyDescent="0.25">
      <c r="A60" s="8">
        <v>43681.9</v>
      </c>
      <c r="B60" s="42">
        <v>173</v>
      </c>
      <c r="C60" s="42">
        <v>99053</v>
      </c>
      <c r="D60" s="50">
        <f t="shared" si="0"/>
        <v>5933437</v>
      </c>
      <c r="E60" s="46">
        <f>IF(ISBLANK(A60),"-",D60/PLAYER_EXP_MAX)</f>
        <v>0.51899783153082413</v>
      </c>
      <c r="F60" s="51">
        <f ca="1">IF(ISBLANK(A60),NA(),IFERROR(SLOPE(INDIRECT("D" &amp; MATCH(A60-$B$1,A:A,1)):D60, INDIRECT("A" &amp; MATCH(A60-$B$1,A:A,1)):A60),NA()))</f>
        <v>117874.75349889205</v>
      </c>
      <c r="G60" s="58">
        <f ca="1">IF(ISBLANK(A60),NA(),IFERROR(A60+(PLAYER_EXP_MAX-D60)/F60,NA()))</f>
        <v>43728.551652171234</v>
      </c>
      <c r="H60" s="125" t="str">
        <f t="shared" ca="1" si="1"/>
        <v>-467 D 16 H</v>
      </c>
      <c r="I60" s="51">
        <f ca="1">IF(ISBLANK(A60),NA(),IFERROR(SLOPE(INDIRECT("D" &amp; MATCH(A60-$C$1,A:A,1)):D60, INDIRECT("A" &amp; MATCH(A60-$C$1,A:A,1)):A60),NA()))</f>
        <v>84365.727775386913</v>
      </c>
      <c r="J60" s="58">
        <f ca="1">IF(ISBLANK(A60),NA(),IFERROR(A60+(PLAYER_EXP_MAX-D60)/I60,NA()))</f>
        <v>43747.081112579748</v>
      </c>
      <c r="K60" s="36" t="str">
        <f t="shared" ca="1" si="2"/>
        <v>-449 D 03 H</v>
      </c>
      <c r="L60" s="51">
        <f t="shared" si="5"/>
        <v>83659.641218205652</v>
      </c>
      <c r="M60" s="58">
        <f>IF(ISBLANK(A60),NA(),IFERROR(A60+(PLAYER_EXP_MAX-D60)/L60,NA()))</f>
        <v>43747.631240535171</v>
      </c>
      <c r="N60" s="36" t="str">
        <f t="shared" ca="1" si="6"/>
        <v>-448 D 14 H</v>
      </c>
    </row>
    <row r="61" spans="1:14" ht="14.65" customHeight="1" x14ac:dyDescent="0.25">
      <c r="A61" s="8">
        <v>43682.024305555555</v>
      </c>
      <c r="B61" s="42">
        <v>173</v>
      </c>
      <c r="C61" s="42">
        <v>80278</v>
      </c>
      <c r="D61" s="50">
        <f t="shared" si="0"/>
        <v>5952212</v>
      </c>
      <c r="E61" s="46">
        <f>IF(ISBLANK(A61),"-",D61/PLAYER_EXP_MAX)</f>
        <v>0.52064008108820403</v>
      </c>
      <c r="F61" s="51">
        <f ca="1">IF(ISBLANK(A61),NA(),IFERROR(SLOPE(INDIRECT("D" &amp; MATCH(A61-$B$1,A:A,1)):D61, INDIRECT("A" &amp; MATCH(A61-$B$1,A:A,1)):A61),NA()))</f>
        <v>139454.76436366205</v>
      </c>
      <c r="G61" s="58">
        <f ca="1">IF(ISBLANK(A61),NA(),IFERROR(A61+(PLAYER_EXP_MAX-D61)/F61,NA()))</f>
        <v>43721.322188456914</v>
      </c>
      <c r="H61" s="125" t="str">
        <f t="shared" ca="1" si="1"/>
        <v>-474 D 22 H</v>
      </c>
      <c r="I61" s="51">
        <f ca="1">IF(ISBLANK(A61),NA(),IFERROR(SLOPE(INDIRECT("D" &amp; MATCH(A61-$C$1,A:A,1)):D61, INDIRECT("A" &amp; MATCH(A61-$C$1,A:A,1)):A61),NA()))</f>
        <v>86209.767658505516</v>
      </c>
      <c r="J61" s="58">
        <f ca="1">IF(ISBLANK(A61),NA(),IFERROR(A61+(PLAYER_EXP_MAX-D61)/I61,NA()))</f>
        <v>43745.593401597071</v>
      </c>
      <c r="K61" s="36" t="str">
        <f t="shared" ca="1" si="2"/>
        <v>-450 D 15 H</v>
      </c>
      <c r="L61" s="51">
        <f t="shared" si="5"/>
        <v>84214.115483662536</v>
      </c>
      <c r="M61" s="58">
        <f>IF(ISBLANK(A61),NA(),IFERROR(A61+(PLAYER_EXP_MAX-D61)/L61,NA()))</f>
        <v>43747.09982132302</v>
      </c>
      <c r="N61" s="36" t="str">
        <f t="shared" ca="1" si="6"/>
        <v>-449 D 03 H</v>
      </c>
    </row>
    <row r="62" spans="1:14" ht="14.65" customHeight="1" x14ac:dyDescent="0.25">
      <c r="A62" s="8">
        <v>43682.135416666672</v>
      </c>
      <c r="B62" s="42">
        <v>173</v>
      </c>
      <c r="C62" s="42">
        <v>62703</v>
      </c>
      <c r="D62" s="50">
        <f t="shared" si="0"/>
        <v>5969787</v>
      </c>
      <c r="E62" s="46">
        <f>IF(ISBLANK(A62),"-",D62/PLAYER_EXP_MAX)</f>
        <v>0.52217736662593772</v>
      </c>
      <c r="F62" s="51">
        <f ca="1">IF(ISBLANK(A62),NA(),IFERROR(SLOPE(INDIRECT("D" &amp; MATCH(A62-$B$1,A:A,1)):D62, INDIRECT("A" &amp; MATCH(A62-$B$1,A:A,1)):A62),NA()))</f>
        <v>139866.92006742011</v>
      </c>
      <c r="G62" s="58">
        <f ca="1">IF(ISBLANK(A62),NA(),IFERROR(A62+(PLAYER_EXP_MAX-D62)/F62,NA()))</f>
        <v>43721.191842570428</v>
      </c>
      <c r="H62" s="125" t="str">
        <f t="shared" ca="1" si="1"/>
        <v>-475 D 01 H</v>
      </c>
      <c r="I62" s="51">
        <f ca="1">IF(ISBLANK(A62),NA(),IFERROR(SLOPE(INDIRECT("D" &amp; MATCH(A62-$C$1,A:A,1)):D62, INDIRECT("A" &amp; MATCH(A62-$C$1,A:A,1)):A62),NA()))</f>
        <v>87495.80732107356</v>
      </c>
      <c r="J62" s="58">
        <f ca="1">IF(ISBLANK(A62),NA(),IFERROR(A62+(PLAYER_EXP_MAX-D62)/I62,NA()))</f>
        <v>43744.5692882687</v>
      </c>
      <c r="K62" s="36" t="str">
        <f t="shared" ca="1" si="2"/>
        <v>-451 D 16 H</v>
      </c>
      <c r="L62" s="51">
        <f t="shared" si="5"/>
        <v>84754.1730558571</v>
      </c>
      <c r="M62" s="58">
        <f>IF(ISBLANK(A62),NA(),IFERROR(A62+(PLAYER_EXP_MAX-D62)/L62,NA()))</f>
        <v>43746.588903769894</v>
      </c>
      <c r="N62" s="36" t="str">
        <f t="shared" ca="1" si="6"/>
        <v>-449 D 15 H</v>
      </c>
    </row>
    <row r="63" spans="1:14" ht="14.65" customHeight="1" x14ac:dyDescent="0.25">
      <c r="A63" s="8">
        <v>43682.183333333334</v>
      </c>
      <c r="B63" s="42">
        <v>173</v>
      </c>
      <c r="C63" s="42">
        <v>54185</v>
      </c>
      <c r="D63" s="50">
        <f t="shared" si="0"/>
        <v>5978305</v>
      </c>
      <c r="E63" s="46">
        <f>IF(ISBLANK(A63),"-",D63/PLAYER_EXP_MAX)</f>
        <v>0.52292243622539236</v>
      </c>
      <c r="F63" s="51">
        <f ca="1">IF(ISBLANK(A63),NA(),IFERROR(SLOPE(INDIRECT("D" &amp; MATCH(A63-$B$1,A:A,1)):D63, INDIRECT("A" &amp; MATCH(A63-$B$1,A:A,1)):A63),NA()))</f>
        <v>140717.47913582891</v>
      </c>
      <c r="G63" s="58">
        <f ca="1">IF(ISBLANK(A63),NA(),IFERROR(A63+(PLAYER_EXP_MAX-D63)/F63,NA()))</f>
        <v>43720.943152180967</v>
      </c>
      <c r="H63" s="125" t="str">
        <f t="shared" ca="1" si="1"/>
        <v>-475 D 07 H</v>
      </c>
      <c r="I63" s="51">
        <f ca="1">IF(ISBLANK(A63),NA(),IFERROR(SLOPE(INDIRECT("D" &amp; MATCH(A63-$C$1,A:A,1)):D63, INDIRECT("A" &amp; MATCH(A63-$C$1,A:A,1)):A63),NA()))</f>
        <v>88839.597945768022</v>
      </c>
      <c r="J63" s="58">
        <f ca="1">IF(ISBLANK(A63),NA(),IFERROR(A63+(PLAYER_EXP_MAX-D63)/I63,NA()))</f>
        <v>43743.57694751121</v>
      </c>
      <c r="K63" s="36" t="str">
        <f t="shared" ca="1" si="2"/>
        <v>-452 D 16 H</v>
      </c>
      <c r="L63" s="51">
        <f t="shared" si="5"/>
        <v>85046.147127083197</v>
      </c>
      <c r="M63" s="58">
        <f>IF(ISBLANK(A63),NA(),IFERROR(A63+(PLAYER_EXP_MAX-D63)/L63,NA()))</f>
        <v>43746.315386156959</v>
      </c>
      <c r="N63" s="36" t="str">
        <f t="shared" ca="1" si="6"/>
        <v>-449 D 22 H</v>
      </c>
    </row>
    <row r="64" spans="1:14" ht="14.65" customHeight="1" x14ac:dyDescent="0.25">
      <c r="A64" s="8">
        <v>43682.317361111112</v>
      </c>
      <c r="B64" s="42">
        <v>173</v>
      </c>
      <c r="C64" s="42">
        <v>33737</v>
      </c>
      <c r="D64" s="50">
        <f t="shared" si="0"/>
        <v>5998753</v>
      </c>
      <c r="E64" s="46">
        <f>IF(ISBLANK(A64),"-",D64/PLAYER_EXP_MAX)</f>
        <v>0.52471102312016216</v>
      </c>
      <c r="F64" s="51">
        <f ca="1">IF(ISBLANK(A64),NA(),IFERROR(SLOPE(INDIRECT("D" &amp; MATCH(A64-$B$1,A:A,1)):D64, INDIRECT("A" &amp; MATCH(A64-$B$1,A:A,1)):A64),NA()))</f>
        <v>143627.21967524628</v>
      </c>
      <c r="G64" s="58">
        <f ca="1">IF(ISBLANK(A64),NA(),IFERROR(A64+(PLAYER_EXP_MAX-D64)/F64,NA()))</f>
        <v>43720.149577123411</v>
      </c>
      <c r="H64" s="125" t="str">
        <f t="shared" ca="1" si="1"/>
        <v>-476 D 02 H</v>
      </c>
      <c r="I64" s="51">
        <f ca="1">IF(ISBLANK(A64),NA(),IFERROR(SLOPE(INDIRECT("D" &amp; MATCH(A64-$C$1,A:A,1)):D64, INDIRECT("A" &amp; MATCH(A64-$C$1,A:A,1)):A64),NA()))</f>
        <v>89894.307555743377</v>
      </c>
      <c r="J64" s="58">
        <f ca="1">IF(ISBLANK(A64),NA(),IFERROR(A64+(PLAYER_EXP_MAX-D64)/I64,NA()))</f>
        <v>43742.763190749778</v>
      </c>
      <c r="K64" s="36" t="str">
        <f t="shared" ca="1" si="2"/>
        <v>-453 D 11 H</v>
      </c>
      <c r="L64" s="51">
        <f t="shared" si="5"/>
        <v>85633.827004617066</v>
      </c>
      <c r="M64" s="58">
        <f>IF(ISBLANK(A64),NA(),IFERROR(A64+(PLAYER_EXP_MAX-D64)/L64,NA()))</f>
        <v>43745.770510293703</v>
      </c>
      <c r="N64" s="36" t="str">
        <f t="shared" ca="1" si="6"/>
        <v>-450 D 11 H</v>
      </c>
    </row>
    <row r="65" spans="1:14" ht="14.65" customHeight="1" x14ac:dyDescent="0.25">
      <c r="A65" s="8">
        <v>43682.372222222228</v>
      </c>
      <c r="B65" s="42">
        <v>173</v>
      </c>
      <c r="C65" s="42">
        <v>23979</v>
      </c>
      <c r="D65" s="50">
        <f t="shared" si="0"/>
        <v>6008511</v>
      </c>
      <c r="E65" s="46">
        <f>IF(ISBLANK(A65),"-",D65/PLAYER_EXP_MAX)</f>
        <v>0.52556455553991788</v>
      </c>
      <c r="F65" s="51">
        <f ca="1">IF(ISBLANK(A65),NA(),IFERROR(SLOPE(INDIRECT("D" &amp; MATCH(A65-$B$1,A:A,1)):D65, INDIRECT("A" &amp; MATCH(A65-$B$1,A:A,1)):A65),NA()))</f>
        <v>145041.30720468902</v>
      </c>
      <c r="G65" s="58">
        <f ca="1">IF(ISBLANK(A65),NA(),IFERROR(A65+(PLAYER_EXP_MAX-D65)/F65,NA()))</f>
        <v>43719.768313753208</v>
      </c>
      <c r="H65" s="125" t="str">
        <f t="shared" ca="1" si="1"/>
        <v>-476 D 11 H</v>
      </c>
      <c r="I65" s="51">
        <f ca="1">IF(ISBLANK(A65),NA(),IFERROR(SLOPE(INDIRECT("D" &amp; MATCH(A65-$C$1,A:A,1)):D65, INDIRECT("A" &amp; MATCH(A65-$C$1,A:A,1)):A65),NA()))</f>
        <v>91352.07524749756</v>
      </c>
      <c r="J65" s="58">
        <f ca="1">IF(ISBLANK(A65),NA(),IFERROR(A65+(PLAYER_EXP_MAX-D65)/I65,NA()))</f>
        <v>43741.746658821561</v>
      </c>
      <c r="K65" s="36" t="str">
        <f t="shared" ca="1" si="2"/>
        <v>-454 D 11 H</v>
      </c>
      <c r="L65" s="51">
        <f t="shared" si="5"/>
        <v>85961.263649838671</v>
      </c>
      <c r="M65" s="58">
        <f>IF(ISBLANK(A65),NA(),IFERROR(A65+(PLAYER_EXP_MAX-D65)/L65,NA()))</f>
        <v>43745.470154589697</v>
      </c>
      <c r="N65" s="36" t="str">
        <f t="shared" ca="1" si="6"/>
        <v>-450 D 18 H</v>
      </c>
    </row>
    <row r="66" spans="1:14" ht="14.65" customHeight="1" x14ac:dyDescent="0.25">
      <c r="A66" s="8">
        <v>43682.470138888893</v>
      </c>
      <c r="B66" s="42">
        <v>173</v>
      </c>
      <c r="C66" s="42">
        <v>14795</v>
      </c>
      <c r="D66" s="50">
        <f t="shared" si="0"/>
        <v>6017695</v>
      </c>
      <c r="E66" s="46">
        <f>IF(ISBLANK(A66),"-",D66/PLAYER_EXP_MAX)</f>
        <v>0.52636788017027614</v>
      </c>
      <c r="F66" s="51">
        <f ca="1">IF(ISBLANK(A66),NA(),IFERROR(SLOPE(INDIRECT("D" &amp; MATCH(A66-$B$1,A:A,1)):D66, INDIRECT("A" &amp; MATCH(A66-$B$1,A:A,1)):A66),NA()))</f>
        <v>139941.33542582259</v>
      </c>
      <c r="G66" s="58">
        <f ca="1">IF(ISBLANK(A66),NA(),IFERROR(A66+(PLAYER_EXP_MAX-D66)/F66,NA()))</f>
        <v>43721.163452651577</v>
      </c>
      <c r="H66" s="125" t="str">
        <f t="shared" ca="1" si="1"/>
        <v>-475 D 01 H</v>
      </c>
      <c r="I66" s="51">
        <f ca="1">IF(ISBLANK(A66),NA(),IFERROR(SLOPE(INDIRECT("D" &amp; MATCH(A66-$C$1,A:A,1)):D66, INDIRECT("A" &amp; MATCH(A66-$C$1,A:A,1)):A66),NA()))</f>
        <v>92192.138939146593</v>
      </c>
      <c r="J66" s="58">
        <f ca="1">IF(ISBLANK(A66),NA(),IFERROR(A66+(PLAYER_EXP_MAX-D66)/I66,NA()))</f>
        <v>43741.203931838143</v>
      </c>
      <c r="K66" s="36" t="str">
        <f t="shared" ca="1" si="2"/>
        <v>-455 D 01 H</v>
      </c>
      <c r="L66" s="51">
        <f t="shared" si="5"/>
        <v>86010.581405732781</v>
      </c>
      <c r="M66" s="58">
        <f>IF(ISBLANK(A66),NA(),IFERROR(A66+(PLAYER_EXP_MAX-D66)/L66,NA()))</f>
        <v>43745.42511386409</v>
      </c>
      <c r="N66" s="36" t="str">
        <f t="shared" ca="1" si="6"/>
        <v>-450 D 19 H</v>
      </c>
    </row>
    <row r="67" spans="1:14" ht="14.65" customHeight="1" x14ac:dyDescent="0.25">
      <c r="A67" s="8">
        <v>43682.546527777777</v>
      </c>
      <c r="B67" s="42">
        <v>173</v>
      </c>
      <c r="C67" s="42">
        <v>2607</v>
      </c>
      <c r="D67" s="50">
        <f t="shared" ref="D67:D130" si="7">IF(ISBLANK(A67),"-",INDEX(DATA_PLAYER_EXP, B67, 3) + INDEX(DATA_PLAYER_EXP, B67, 2) - C67)</f>
        <v>6029883</v>
      </c>
      <c r="E67" s="46">
        <f>IF(ISBLANK(A67),"-",D67/PLAYER_EXP_MAX)</f>
        <v>0.52743396472981519</v>
      </c>
      <c r="F67" s="51">
        <f ca="1">IF(ISBLANK(A67),NA(),IFERROR(SLOPE(INDIRECT("D" &amp; MATCH(A67-$B$1,A:A,1)):D67, INDIRECT("A" &amp; MATCH(A67-$B$1,A:A,1)):A67),NA()))</f>
        <v>140329.67390035282</v>
      </c>
      <c r="G67" s="58">
        <f ca="1">IF(ISBLANK(A67),NA(),IFERROR(A67+(PLAYER_EXP_MAX-D67)/F67,NA()))</f>
        <v>43721.045911762922</v>
      </c>
      <c r="H67" s="125" t="str">
        <f t="shared" ref="H67:H130" ca="1" si="8">IF(ISBLANK(A67),NA(),IFERROR(TEXT(TRUNC(G67-NOW()),"000") &amp; " D " &amp; TEXT(TRUNC(ABS(G67-NOW()-TRUNC(G67-NOW()))*24),"00") &amp; " H", NA()))</f>
        <v>-475 D 04 H</v>
      </c>
      <c r="I67" s="51">
        <f ca="1">IF(ISBLANK(A67),NA(),IFERROR(SLOPE(INDIRECT("D" &amp; MATCH(A67-$C$1,A:A,1)):D67, INDIRECT("A" &amp; MATCH(A67-$C$1,A:A,1)):A67),NA()))</f>
        <v>93637.088726316812</v>
      </c>
      <c r="J67" s="58">
        <f ca="1">IF(ISBLANK(A67),NA(),IFERROR(A67+(PLAYER_EXP_MAX-D67)/I67,NA()))</f>
        <v>43740.243814969079</v>
      </c>
      <c r="K67" s="36" t="str">
        <f t="shared" ref="K67:K130" ca="1" si="9">IF(ISBLANK(A67),NA(),IFERROR(TEXT(TRUNC(J67-NOW()),"000") &amp; " D " &amp; TEXT(TRUNC(ABS(J67-NOW()-TRUNC(J67-NOW()))*24),"00") &amp; " H", NA()))</f>
        <v>-456 D 00 H</v>
      </c>
      <c r="L67" s="51">
        <f t="shared" si="5"/>
        <v>86370.053323883913</v>
      </c>
      <c r="M67" s="58">
        <f>IF(ISBLANK(A67),NA(),IFERROR(A67+(PLAYER_EXP_MAX-D67)/L67,NA()))</f>
        <v>43745.098370599277</v>
      </c>
      <c r="N67" s="36" t="str">
        <f t="shared" ref="N67:N98" ca="1" si="10">IF(ISBLANK(D67),NA(),IFERROR(TEXT(TRUNC(M67-NOW()),"000") &amp; " D " &amp; TEXT(TRUNC(ABS(M67-NOW()-TRUNC(M67-NOW()))*24),"00") &amp; " H", NA()))</f>
        <v>-451 D 03 H</v>
      </c>
    </row>
    <row r="68" spans="1:14" ht="14.65" customHeight="1" x14ac:dyDescent="0.25">
      <c r="A68" s="8">
        <v>43682.586805555555</v>
      </c>
      <c r="B68" s="42">
        <v>174</v>
      </c>
      <c r="C68" s="42">
        <v>156426</v>
      </c>
      <c r="D68" s="50">
        <f t="shared" si="7"/>
        <v>6037064</v>
      </c>
      <c r="E68" s="46">
        <f>IF(ISBLANK(A68),"-",D68/PLAYER_EXP_MAX)</f>
        <v>0.52806208691738077</v>
      </c>
      <c r="F68" s="51">
        <f ca="1">IF(ISBLANK(A68),NA(),IFERROR(SLOPE(INDIRECT("D" &amp; MATCH(A68-$B$1,A:A,1)):D68, INDIRECT("A" &amp; MATCH(A68-$B$1,A:A,1)):A68),NA()))</f>
        <v>141086.92291228496</v>
      </c>
      <c r="G68" s="58">
        <f ca="1">IF(ISBLANK(A68),NA(),IFERROR(A68+(PLAYER_EXP_MAX-D68)/F68,NA()))</f>
        <v>43720.828655959755</v>
      </c>
      <c r="H68" s="125" t="str">
        <f t="shared" ca="1" si="8"/>
        <v>-475 D 10 H</v>
      </c>
      <c r="I68" s="51">
        <f ca="1">IF(ISBLANK(A68),NA(),IFERROR(SLOPE(INDIRECT("D" &amp; MATCH(A68-$C$1,A:A,1)):D68, INDIRECT("A" &amp; MATCH(A68-$C$1,A:A,1)):A68),NA()))</f>
        <v>94393.404459905578</v>
      </c>
      <c r="J68" s="58">
        <f ca="1">IF(ISBLANK(A68),NA(),IFERROR(A68+(PLAYER_EXP_MAX-D68)/I68,NA()))</f>
        <v>43739.745724982939</v>
      </c>
      <c r="K68" s="36" t="str">
        <f t="shared" ca="1" si="9"/>
        <v>-456 D 12 H</v>
      </c>
      <c r="L68" s="51">
        <f t="shared" si="5"/>
        <v>86606.343409300825</v>
      </c>
      <c r="M68" s="58">
        <f>IF(ISBLANK(A68),NA(),IFERROR(A68+(PLAYER_EXP_MAX-D68)/L68,NA()))</f>
        <v>43744.885071336168</v>
      </c>
      <c r="N68" s="36" t="str">
        <f t="shared" ca="1" si="10"/>
        <v>-451 D 08 H</v>
      </c>
    </row>
    <row r="69" spans="1:14" ht="14.65" customHeight="1" x14ac:dyDescent="0.25">
      <c r="A69" s="8">
        <v>43682.931944444448</v>
      </c>
      <c r="B69" s="42">
        <v>174</v>
      </c>
      <c r="C69" s="42">
        <v>139206</v>
      </c>
      <c r="D69" s="50">
        <f t="shared" si="7"/>
        <v>6054284</v>
      </c>
      <c r="E69" s="46">
        <f>IF(ISBLANK(A69),"-",D69/PLAYER_EXP_MAX)</f>
        <v>0.52956832059930259</v>
      </c>
      <c r="F69" s="51">
        <f ca="1">IF(ISBLANK(A69),NA(),IFERROR(SLOPE(INDIRECT("D" &amp; MATCH(A69-$B$1,A:A,1)):D69, INDIRECT("A" &amp; MATCH(A69-$B$1,A:A,1)):A69),NA()))</f>
        <v>125230.89399966605</v>
      </c>
      <c r="G69" s="58">
        <f ca="1">IF(ISBLANK(A69),NA(),IFERROR(A69+(PLAYER_EXP_MAX-D69)/F69,NA()))</f>
        <v>43725.878256079137</v>
      </c>
      <c r="H69" s="125" t="str">
        <f t="shared" ca="1" si="8"/>
        <v>-470 D 08 H</v>
      </c>
      <c r="I69" s="51">
        <f ca="1">IF(ISBLANK(A69),NA(),IFERROR(SLOPE(INDIRECT("D" &amp; MATCH(A69-$C$1,A:A,1)):D69, INDIRECT("A" &amp; MATCH(A69-$C$1,A:A,1)):A69),NA()))</f>
        <v>94822.144648453308</v>
      </c>
      <c r="J69" s="58">
        <f ca="1">IF(ISBLANK(A69),NA(),IFERROR(A69+(PLAYER_EXP_MAX-D69)/I69,NA()))</f>
        <v>43739.650815547175</v>
      </c>
      <c r="K69" s="36" t="str">
        <f t="shared" ca="1" si="9"/>
        <v>-456 D 14 H</v>
      </c>
      <c r="L69" s="51">
        <f t="shared" si="5"/>
        <v>85815.044884864037</v>
      </c>
      <c r="M69" s="58">
        <f>IF(ISBLANK(A69),NA(),IFERROR(A69+(PLAYER_EXP_MAX-D69)/L69,NA()))</f>
        <v>43745.603996964091</v>
      </c>
      <c r="N69" s="36" t="str">
        <f t="shared" ca="1" si="10"/>
        <v>-450 D 15 H</v>
      </c>
    </row>
    <row r="70" spans="1:14" ht="14.65" customHeight="1" x14ac:dyDescent="0.25">
      <c r="A70" s="8">
        <v>43682.96875</v>
      </c>
      <c r="B70" s="42">
        <v>174</v>
      </c>
      <c r="C70" s="42">
        <v>131512</v>
      </c>
      <c r="D70" s="52">
        <f t="shared" si="7"/>
        <v>6061978</v>
      </c>
      <c r="E70" s="46">
        <f>IF(ISBLANK(A70),"-",D70/PLAYER_EXP_MAX)</f>
        <v>0.53024131490526694</v>
      </c>
      <c r="F70" s="51">
        <f ca="1">IF(ISBLANK(A70),NA(),IFERROR(SLOPE(INDIRECT("D" &amp; MATCH(A70-$B$1,A:A,1)):D70, INDIRECT("A" &amp; MATCH(A70-$B$1,A:A,1)):A70),NA()))</f>
        <v>118588.3619546689</v>
      </c>
      <c r="G70" s="58">
        <f ca="1">IF(ISBLANK(A70),NA(),IFERROR(A70+(PLAYER_EXP_MAX-D70)/F70,NA()))</f>
        <v>43728.255748753327</v>
      </c>
      <c r="H70" s="125" t="str">
        <f t="shared" ca="1" si="8"/>
        <v>-467 D 23 H</v>
      </c>
      <c r="I70" s="51">
        <f ca="1">IF(ISBLANK(A70),NA(),IFERROR(SLOPE(INDIRECT("D" &amp; MATCH(A70-$C$1,A:A,1)):D70, INDIRECT("A" &amp; MATCH(A70-$C$1,A:A,1)):A70),NA()))</f>
        <v>95254.596552983174</v>
      </c>
      <c r="J70" s="58">
        <f ca="1">IF(ISBLANK(A70),NA(),IFERROR(A70+(PLAYER_EXP_MAX-D70)/I70,NA()))</f>
        <v>43739.349346783201</v>
      </c>
      <c r="K70" s="36" t="str">
        <f t="shared" ca="1" si="9"/>
        <v>-456 D 21 H</v>
      </c>
      <c r="L70" s="51">
        <f t="shared" si="5"/>
        <v>86097.632398777307</v>
      </c>
      <c r="M70" s="58">
        <f>IF(ISBLANK(A70),NA(),IFERROR(A70+(PLAYER_EXP_MAX-D70)/L70,NA()))</f>
        <v>43745.345738197837</v>
      </c>
      <c r="N70" s="36" t="str">
        <f t="shared" ca="1" si="10"/>
        <v>-450 D 21 H</v>
      </c>
    </row>
    <row r="71" spans="1:14" ht="14.65" customHeight="1" x14ac:dyDescent="0.25">
      <c r="A71" s="8">
        <v>43683.018750000003</v>
      </c>
      <c r="B71" s="42">
        <v>174</v>
      </c>
      <c r="C71" s="42">
        <v>121754</v>
      </c>
      <c r="D71" s="52">
        <f t="shared" si="7"/>
        <v>6071736</v>
      </c>
      <c r="E71" s="46">
        <f>IF(ISBLANK(A71),"-",D71/PLAYER_EXP_MAX)</f>
        <v>0.53109484732502255</v>
      </c>
      <c r="F71" s="51">
        <f ca="1">IF(ISBLANK(A71),NA(),IFERROR(SLOPE(INDIRECT("D" &amp; MATCH(A71-$B$1,A:A,1)):D71, INDIRECT("A" &amp; MATCH(A71-$B$1,A:A,1)):A71),NA()))</f>
        <v>116725.60715069942</v>
      </c>
      <c r="G71" s="58">
        <f ca="1">IF(ISBLANK(A71),NA(),IFERROR(A71+(PLAYER_EXP_MAX-D71)/F71,NA()))</f>
        <v>43728.944859367584</v>
      </c>
      <c r="H71" s="125" t="str">
        <f t="shared" ca="1" si="8"/>
        <v>-467 D 07 H</v>
      </c>
      <c r="I71" s="51">
        <f ca="1">IF(ISBLANK(A71),NA(),IFERROR(SLOPE(INDIRECT("D" &amp; MATCH(A71-$C$1,A:A,1)):D71, INDIRECT("A" &amp; MATCH(A71-$C$1,A:A,1)):A71),NA()))</f>
        <v>95703.945386078718</v>
      </c>
      <c r="J71" s="58">
        <f ca="1">IF(ISBLANK(A71),NA(),IFERROR(A71+(PLAYER_EXP_MAX-D71)/I71,NA()))</f>
        <v>43739.032668531516</v>
      </c>
      <c r="K71" s="36" t="str">
        <f t="shared" ca="1" si="9"/>
        <v>-457 D 05 H</v>
      </c>
      <c r="L71" s="51">
        <f t="shared" si="5"/>
        <v>86436.335403734527</v>
      </c>
      <c r="M71" s="58">
        <f>IF(ISBLANK(A71),NA(),IFERROR(A71+(PLAYER_EXP_MAX-D71)/L71,NA()))</f>
        <v>43745.038420026045</v>
      </c>
      <c r="N71" s="36" t="str">
        <f t="shared" ca="1" si="10"/>
        <v>-451 D 04 H</v>
      </c>
    </row>
    <row r="72" spans="1:14" ht="14.65" customHeight="1" x14ac:dyDescent="0.25">
      <c r="A72" s="8">
        <v>43683.190972222226</v>
      </c>
      <c r="B72" s="42">
        <v>174</v>
      </c>
      <c r="C72" s="42">
        <v>96578</v>
      </c>
      <c r="D72" s="52">
        <f t="shared" si="7"/>
        <v>6096912</v>
      </c>
      <c r="E72" s="46">
        <f>IF(ISBLANK(A72),"-",D72/PLAYER_EXP_MAX)</f>
        <v>0.53329699245719808</v>
      </c>
      <c r="F72" s="51">
        <f ca="1">IF(ISBLANK(A72),NA(),IFERROR(SLOPE(INDIRECT("D" &amp; MATCH(A72-$B$1,A:A,1)):D72, INDIRECT("A" &amp; MATCH(A72-$B$1,A:A,1)):A72),NA()))</f>
        <v>104007.86468439556</v>
      </c>
      <c r="G72" s="58">
        <f ca="1">IF(ISBLANK(A72),NA(),IFERROR(A72+(PLAYER_EXP_MAX-D72)/F72,NA()))</f>
        <v>43734.49071783464</v>
      </c>
      <c r="H72" s="125" t="str">
        <f t="shared" ca="1" si="8"/>
        <v>-461 D 18 H</v>
      </c>
      <c r="I72" s="51">
        <f ca="1">IF(ISBLANK(A72),NA(),IFERROR(SLOPE(INDIRECT("D" &amp; MATCH(A72-$C$1,A:A,1)):D72, INDIRECT("A" &amp; MATCH(A72-$C$1,A:A,1)):A72),NA()))</f>
        <v>97103.676203774594</v>
      </c>
      <c r="J72" s="58">
        <f ca="1">IF(ISBLANK(A72),NA(),IFERROR(A72+(PLAYER_EXP_MAX-D72)/I72,NA()))</f>
        <v>43738.138191612801</v>
      </c>
      <c r="K72" s="36" t="str">
        <f t="shared" ca="1" si="9"/>
        <v>-458 D 02 H</v>
      </c>
      <c r="L72" s="51">
        <f t="shared" si="5"/>
        <v>87068.685558212717</v>
      </c>
      <c r="M72" s="58">
        <f>IF(ISBLANK(A72),NA(),IFERROR(A72+(PLAYER_EXP_MAX-D72)/L72,NA()))</f>
        <v>43744.471063517885</v>
      </c>
      <c r="N72" s="36" t="str">
        <f t="shared" ca="1" si="10"/>
        <v>-451 D 18 H</v>
      </c>
    </row>
    <row r="73" spans="1:14" ht="14.65" customHeight="1" x14ac:dyDescent="0.25">
      <c r="A73" s="8">
        <v>43683.255555555559</v>
      </c>
      <c r="B73" s="42">
        <v>174</v>
      </c>
      <c r="C73" s="42">
        <v>81001</v>
      </c>
      <c r="D73" s="52">
        <f t="shared" si="7"/>
        <v>6112489</v>
      </c>
      <c r="E73" s="46">
        <f>IF(ISBLANK(A73),"-",D73/PLAYER_EXP_MAX)</f>
        <v>0.53465951290222102</v>
      </c>
      <c r="F73" s="51">
        <f ca="1">IF(ISBLANK(A73),NA(),IFERROR(SLOPE(INDIRECT("D" &amp; MATCH(A73-$B$1,A:A,1)):D73, INDIRECT("A" &amp; MATCH(A73-$B$1,A:A,1)):A73),NA()))</f>
        <v>109842.26175181783</v>
      </c>
      <c r="G73" s="58">
        <f ca="1">IF(ISBLANK(A73),NA(),IFERROR(A73+(PLAYER_EXP_MAX-D73)/F73,NA()))</f>
        <v>43731.688644196984</v>
      </c>
      <c r="H73" s="125" t="str">
        <f t="shared" ca="1" si="8"/>
        <v>-464 D 13 H</v>
      </c>
      <c r="I73" s="51">
        <f ca="1">IF(ISBLANK(A73),NA(),IFERROR(SLOPE(INDIRECT("D" &amp; MATCH(A73-$C$1,A:A,1)):D73, INDIRECT("A" &amp; MATCH(A73-$C$1,A:A,1)):A73),NA()))</f>
        <v>97711.48773149382</v>
      </c>
      <c r="J73" s="58">
        <f ca="1">IF(ISBLANK(A73),NA(),IFERROR(A73+(PLAYER_EXP_MAX-D73)/I73,NA()))</f>
        <v>43737.701559024659</v>
      </c>
      <c r="K73" s="36" t="str">
        <f t="shared" ca="1" si="9"/>
        <v>-458 D 13 H</v>
      </c>
      <c r="L73" s="51">
        <f t="shared" si="5"/>
        <v>87677.973219983091</v>
      </c>
      <c r="M73" s="58">
        <f>IF(ISBLANK(A73),NA(),IFERROR(A73+(PLAYER_EXP_MAX-D73)/L73,NA()))</f>
        <v>43743.932140615892</v>
      </c>
      <c r="N73" s="36" t="str">
        <f t="shared" ca="1" si="10"/>
        <v>-452 D 07 H</v>
      </c>
    </row>
    <row r="74" spans="1:14" ht="14.65" customHeight="1" x14ac:dyDescent="0.25">
      <c r="A74" s="8">
        <v>43683.352777777778</v>
      </c>
      <c r="B74" s="42">
        <v>174</v>
      </c>
      <c r="C74" s="42">
        <v>61198</v>
      </c>
      <c r="D74" s="52">
        <f t="shared" si="7"/>
        <v>6132292</v>
      </c>
      <c r="E74" s="46">
        <f>IF(ISBLANK(A74),"-",D74/PLAYER_EXP_MAX)</f>
        <v>0.53639168163643103</v>
      </c>
      <c r="F74" s="51">
        <f ca="1">IF(ISBLANK(A74),NA(),IFERROR(SLOPE(INDIRECT("D" &amp; MATCH(A74-$B$1,A:A,1)):D74, INDIRECT("A" &amp; MATCH(A74-$B$1,A:A,1)):A74),NA()))</f>
        <v>114567.68237776282</v>
      </c>
      <c r="G74" s="58">
        <f ca="1">IF(ISBLANK(A74),NA(),IFERROR(A74+(PLAYER_EXP_MAX-D74)/F74,NA()))</f>
        <v>43729.615361518663</v>
      </c>
      <c r="H74" s="125" t="str">
        <f t="shared" ca="1" si="8"/>
        <v>-466 D 15 H</v>
      </c>
      <c r="I74" s="51">
        <f ca="1">IF(ISBLANK(A74),NA(),IFERROR(SLOPE(INDIRECT("D" &amp; MATCH(A74-$C$1,A:A,1)):D74, INDIRECT("A" &amp; MATCH(A74-$C$1,A:A,1)):A74),NA()))</f>
        <v>98691.134229464966</v>
      </c>
      <c r="J74" s="58">
        <f ca="1">IF(ISBLANK(A74),NA(),IFERROR(A74+(PLAYER_EXP_MAX-D74)/I74,NA()))</f>
        <v>43737.057672765375</v>
      </c>
      <c r="K74" s="36" t="str">
        <f t="shared" ca="1" si="9"/>
        <v>-459 D 04 H</v>
      </c>
      <c r="L74" s="51">
        <f t="shared" ref="L74:L137" si="11">IFERROR(IF(OR(ISBLANK($A74),$A74-$A$3 &lt; $C$1),NA(),($D74-$D$3)/($A74-$A$3)),NA())</f>
        <v>88364.278047771571</v>
      </c>
      <c r="M74" s="58">
        <f>IF(ISBLANK(A74),NA(),IFERROR(A74+(PLAYER_EXP_MAX-D74)/L74,NA()))</f>
        <v>43743.333995494904</v>
      </c>
      <c r="N74" s="36" t="str">
        <f t="shared" ca="1" si="10"/>
        <v>-452 D 21 H</v>
      </c>
    </row>
    <row r="75" spans="1:14" ht="14.65" customHeight="1" x14ac:dyDescent="0.25">
      <c r="A75" s="8">
        <v>43683.452777777777</v>
      </c>
      <c r="B75" s="42">
        <v>174</v>
      </c>
      <c r="C75" s="42">
        <v>43286</v>
      </c>
      <c r="D75" s="52">
        <f t="shared" si="7"/>
        <v>6150204</v>
      </c>
      <c r="E75" s="46">
        <f>IF(ISBLANK(A75),"-",D75/PLAYER_EXP_MAX)</f>
        <v>0.53795844456968211</v>
      </c>
      <c r="F75" s="51">
        <f ca="1">IF(ISBLANK(A75),NA(),IFERROR(SLOPE(INDIRECT("D" &amp; MATCH(A75-$B$1,A:A,1)):D75, INDIRECT("A" &amp; MATCH(A75-$B$1,A:A,1)):A75),NA()))</f>
        <v>122331.44924717413</v>
      </c>
      <c r="G75" s="58">
        <f ca="1">IF(ISBLANK(A75),NA(),IFERROR(A75+(PLAYER_EXP_MAX-D75)/F75,NA()))</f>
        <v>43726.63288422225</v>
      </c>
      <c r="H75" s="125" t="str">
        <f t="shared" ca="1" si="8"/>
        <v>-469 D 14 H</v>
      </c>
      <c r="I75" s="51">
        <f ca="1">IF(ISBLANK(A75),NA(),IFERROR(SLOPE(INDIRECT("D" &amp; MATCH(A75-$C$1,A:A,1)):D75, INDIRECT("A" &amp; MATCH(A75-$C$1,A:A,1)):A75),NA()))</f>
        <v>100154.5658983602</v>
      </c>
      <c r="J75" s="58">
        <f ca="1">IF(ISBLANK(A75),NA(),IFERROR(A75+(PLAYER_EXP_MAX-D75)/I75,NA()))</f>
        <v>43736.194107667427</v>
      </c>
      <c r="K75" s="36" t="str">
        <f t="shared" ca="1" si="9"/>
        <v>-460 D 01 H</v>
      </c>
      <c r="L75" s="51">
        <f t="shared" si="11"/>
        <v>88913.180730005624</v>
      </c>
      <c r="M75" s="58">
        <f>IF(ISBLANK(A75),NA(),IFERROR(A75+(PLAYER_EXP_MAX-D75)/L75,NA()))</f>
        <v>43742.862248416786</v>
      </c>
      <c r="N75" s="36" t="str">
        <f t="shared" ca="1" si="10"/>
        <v>-453 D 09 H</v>
      </c>
    </row>
    <row r="76" spans="1:14" ht="14.65" customHeight="1" x14ac:dyDescent="0.25">
      <c r="A76" s="8">
        <v>43683.760416666672</v>
      </c>
      <c r="B76" s="42">
        <v>174</v>
      </c>
      <c r="C76" s="42">
        <v>5223</v>
      </c>
      <c r="D76" s="52">
        <f t="shared" si="7"/>
        <v>6188267</v>
      </c>
      <c r="E76" s="46">
        <f>IF(ISBLANK(A76),"-",D76/PLAYER_EXP_MAX)</f>
        <v>0.54128781580284047</v>
      </c>
      <c r="F76" s="51">
        <f ca="1">IF(ISBLANK(A76),NA(),IFERROR(SLOPE(INDIRECT("D" &amp; MATCH(A76-$B$1,A:A,1)):D76, INDIRECT("A" &amp; MATCH(A76-$B$1,A:A,1)):A76),NA()))</f>
        <v>142747.65785793294</v>
      </c>
      <c r="G76" s="58">
        <f ca="1">IF(ISBLANK(A76),NA(),IFERROR(A76+(PLAYER_EXP_MAX-D76)/F76,NA()))</f>
        <v>43720.498126263417</v>
      </c>
      <c r="H76" s="125" t="str">
        <f t="shared" ca="1" si="8"/>
        <v>-475 D 17 H</v>
      </c>
      <c r="I76" s="51">
        <f ca="1">IF(ISBLANK(A76),NA(),IFERROR(SLOPE(INDIRECT("D" &amp; MATCH(A76-$C$1,A:A,1)):D76, INDIRECT("A" &amp; MATCH(A76-$C$1,A:A,1)):A76),NA()))</f>
        <v>103253.36457708389</v>
      </c>
      <c r="J76" s="58">
        <f ca="1">IF(ISBLANK(A76),NA(),IFERROR(A76+(PLAYER_EXP_MAX-D76)/I76,NA()))</f>
        <v>43734.550257961237</v>
      </c>
      <c r="K76" s="36" t="str">
        <f t="shared" ca="1" si="9"/>
        <v>-461 D 16 H</v>
      </c>
      <c r="L76" s="51">
        <f t="shared" si="11"/>
        <v>89549.094507666887</v>
      </c>
      <c r="M76" s="58">
        <f>IF(ISBLANK(A76),NA(),IFERROR(A76+(PLAYER_EXP_MAX-D76)/L76,NA()))</f>
        <v>43742.322951875234</v>
      </c>
      <c r="N76" s="36" t="str">
        <f t="shared" ca="1" si="10"/>
        <v>-453 D 22 H</v>
      </c>
    </row>
    <row r="77" spans="1:14" ht="14.65" customHeight="1" x14ac:dyDescent="0.25">
      <c r="A77" s="8">
        <v>43684.124305555561</v>
      </c>
      <c r="B77" s="42">
        <v>175</v>
      </c>
      <c r="C77" s="42">
        <v>109755</v>
      </c>
      <c r="D77" s="52">
        <f t="shared" si="7"/>
        <v>6247735</v>
      </c>
      <c r="E77" s="46">
        <f>IF(ISBLANK(A77),"-",D77/PLAYER_EXP_MAX)</f>
        <v>0.54648948273643649</v>
      </c>
      <c r="F77" s="51">
        <f ca="1">IF(ISBLANK(A77),NA(),IFERROR(SLOPE(INDIRECT("D" &amp; MATCH(A77-$B$1,A:A,1)):D77, INDIRECT("A" &amp; MATCH(A77-$B$1,A:A,1)):A77),NA()))</f>
        <v>157791.04254146936</v>
      </c>
      <c r="G77" s="58">
        <f ca="1">IF(ISBLANK(A77),NA(),IFERROR(A77+(PLAYER_EXP_MAX-D77)/F77,NA()))</f>
        <v>43716.982659974747</v>
      </c>
      <c r="H77" s="125" t="str">
        <f t="shared" ca="1" si="8"/>
        <v>-479 D 06 H</v>
      </c>
      <c r="I77" s="51">
        <f ca="1">IF(ISBLANK(A77),NA(),IFERROR(SLOPE(INDIRECT("D" &amp; MATCH(A77-$C$1,A:A,1)):D77, INDIRECT("A" &amp; MATCH(A77-$C$1,A:A,1)):A77),NA()))</f>
        <v>106314.23046903504</v>
      </c>
      <c r="J77" s="58">
        <f ca="1">IF(ISBLANK(A77),NA(),IFERROR(A77+(PLAYER_EXP_MAX-D77)/I77,NA()))</f>
        <v>43732.892508806675</v>
      </c>
      <c r="K77" s="36" t="str">
        <f t="shared" ca="1" si="9"/>
        <v>-463 D 08 H</v>
      </c>
      <c r="L77" s="51">
        <f t="shared" si="11"/>
        <v>91111.501453015619</v>
      </c>
      <c r="M77" s="58">
        <f>IF(ISBLANK(A77),NA(),IFERROR(A77+(PLAYER_EXP_MAX-D77)/L77,NA()))</f>
        <v>43741.029898343688</v>
      </c>
      <c r="N77" s="36" t="str">
        <f t="shared" ca="1" si="10"/>
        <v>-455 D 05 H</v>
      </c>
    </row>
    <row r="78" spans="1:14" ht="14.65" customHeight="1" x14ac:dyDescent="0.25">
      <c r="A78" s="8">
        <v>43684.243055555555</v>
      </c>
      <c r="B78" s="42">
        <v>175</v>
      </c>
      <c r="C78" s="42">
        <v>89950</v>
      </c>
      <c r="D78" s="52">
        <f t="shared" si="7"/>
        <v>6267540</v>
      </c>
      <c r="E78" s="46">
        <f>IF(ISBLANK(A78),"-",D78/PLAYER_EXP_MAX)</f>
        <v>0.54822182641067929</v>
      </c>
      <c r="F78" s="51">
        <f ca="1">IF(ISBLANK(A78),NA(),IFERROR(SLOPE(INDIRECT("D" &amp; MATCH(A78-$B$1,A:A,1)):D78, INDIRECT("A" &amp; MATCH(A78-$B$1,A:A,1)):A78),NA()))</f>
        <v>156002.20282159341</v>
      </c>
      <c r="G78" s="58">
        <f ca="1">IF(ISBLANK(A78),NA(),IFERROR(A78+(PLAYER_EXP_MAX-D78)/F78,NA()))</f>
        <v>43717.351235482391</v>
      </c>
      <c r="H78" s="125" t="str">
        <f t="shared" ca="1" si="8"/>
        <v>-478 D 21 H</v>
      </c>
      <c r="I78" s="51">
        <f ca="1">IF(ISBLANK(A78),NA(),IFERROR(SLOPE(INDIRECT("D" &amp; MATCH(A78-$C$1,A:A,1)):D78, INDIRECT("A" &amp; MATCH(A78-$C$1,A:A,1)):A78),NA()))</f>
        <v>108615.62661823105</v>
      </c>
      <c r="J78" s="58">
        <f ca="1">IF(ISBLANK(A78),NA(),IFERROR(A78+(PLAYER_EXP_MAX-D78)/I78,NA()))</f>
        <v>43731.795596205659</v>
      </c>
      <c r="K78" s="36" t="str">
        <f t="shared" ca="1" si="9"/>
        <v>-464 D 10 H</v>
      </c>
      <c r="L78" s="51">
        <f t="shared" si="11"/>
        <v>91630.166352695014</v>
      </c>
      <c r="M78" s="58">
        <f>IF(ISBLANK(A78),NA(),IFERROR(A78+(PLAYER_EXP_MAX-D78)/L78,NA()))</f>
        <v>43740.61039838149</v>
      </c>
      <c r="N78" s="36" t="str">
        <f t="shared" ca="1" si="10"/>
        <v>-455 D 15 H</v>
      </c>
    </row>
    <row r="79" spans="1:14" ht="14.65" customHeight="1" x14ac:dyDescent="0.25">
      <c r="A79" s="8">
        <v>43684.358333333337</v>
      </c>
      <c r="B79" s="42">
        <v>175</v>
      </c>
      <c r="C79" s="42">
        <v>74167</v>
      </c>
      <c r="D79" s="53">
        <f t="shared" si="7"/>
        <v>6283323</v>
      </c>
      <c r="E79" s="46">
        <f>IF(ISBLANK(A79),"-",D79/PLAYER_EXP_MAX)</f>
        <v>0.54960236567907483</v>
      </c>
      <c r="F79" s="51">
        <f ca="1">IF(ISBLANK(A79),NA(),IFERROR(SLOPE(INDIRECT("D" &amp; MATCH(A79-$B$1,A:A,1)):D79, INDIRECT("A" &amp; MATCH(A79-$B$1,A:A,1)):A79),NA()))</f>
        <v>150021.95727302562</v>
      </c>
      <c r="G79" s="58">
        <f ca="1">IF(ISBLANK(A79),NA(),IFERROR(A79+(PLAYER_EXP_MAX-D79)/F79,NA()))</f>
        <v>43718.681082440184</v>
      </c>
      <c r="H79" s="125" t="str">
        <f t="shared" ca="1" si="8"/>
        <v>-477 D 13 H</v>
      </c>
      <c r="I79" s="51">
        <f ca="1">IF(ISBLANK(A79),NA(),IFERROR(SLOPE(INDIRECT("D" &amp; MATCH(A79-$C$1,A:A,1)):D79, INDIRECT("A" &amp; MATCH(A79-$C$1,A:A,1)):A79),NA()))</f>
        <v>109728.25256653382</v>
      </c>
      <c r="J79" s="58">
        <f ca="1">IF(ISBLANK(A79),NA(),IFERROR(A79+(PLAYER_EXP_MAX-D79)/I79,NA()))</f>
        <v>43731.284862094726</v>
      </c>
      <c r="K79" s="36" t="str">
        <f t="shared" ca="1" si="9"/>
        <v>-464 D 23 H</v>
      </c>
      <c r="L79" s="51">
        <f t="shared" si="11"/>
        <v>91929.489905629118</v>
      </c>
      <c r="M79" s="58">
        <f>IF(ISBLANK(A79),NA(),IFERROR(A79+(PLAYER_EXP_MAX-D79)/L79,NA()))</f>
        <v>43740.370457465491</v>
      </c>
      <c r="N79" s="36" t="str">
        <f t="shared" ca="1" si="10"/>
        <v>-455 D 21 H</v>
      </c>
    </row>
    <row r="80" spans="1:14" ht="14.65" customHeight="1" x14ac:dyDescent="0.25">
      <c r="A80" s="8">
        <v>43684.490277777782</v>
      </c>
      <c r="B80" s="42">
        <v>175</v>
      </c>
      <c r="C80" s="42">
        <v>55946</v>
      </c>
      <c r="D80" s="53">
        <f t="shared" si="7"/>
        <v>6301544</v>
      </c>
      <c r="E80" s="46">
        <f>IF(ISBLANK(A80),"-",D80/PLAYER_EXP_MAX)</f>
        <v>0.55119615684738466</v>
      </c>
      <c r="F80" s="51">
        <f ca="1">IF(ISBLANK(A80),NA(),IFERROR(SLOPE(INDIRECT("D" &amp; MATCH(A80-$B$1,A:A,1)):D80, INDIRECT("A" &amp; MATCH(A80-$B$1,A:A,1)):A80),NA()))</f>
        <v>149436.26831608711</v>
      </c>
      <c r="G80" s="58">
        <f ca="1">IF(ISBLANK(A80),NA(),IFERROR(A80+(PLAYER_EXP_MAX-D80)/F80,NA()))</f>
        <v>43718.825617235983</v>
      </c>
      <c r="H80" s="125" t="str">
        <f t="shared" ca="1" si="8"/>
        <v>-477 D 10 H</v>
      </c>
      <c r="I80" s="51">
        <f ca="1">IF(ISBLANK(A80),NA(),IFERROR(SLOPE(INDIRECT("D" &amp; MATCH(A80-$C$1,A:A,1)):D80, INDIRECT("A" &amp; MATCH(A80-$C$1,A:A,1)):A80),NA()))</f>
        <v>110770.41848198907</v>
      </c>
      <c r="J80" s="58">
        <f ca="1">IF(ISBLANK(A80),NA(),IFERROR(A80+(PLAYER_EXP_MAX-D80)/I80,NA()))</f>
        <v>43730.810812360163</v>
      </c>
      <c r="K80" s="36" t="str">
        <f t="shared" ca="1" si="9"/>
        <v>-465 D 10 H</v>
      </c>
      <c r="L80" s="51">
        <f t="shared" si="11"/>
        <v>92276.153815751371</v>
      </c>
      <c r="M80" s="58">
        <f>IF(ISBLANK(A80),NA(),IFERROR(A80+(PLAYER_EXP_MAX-D80)/L80,NA()))</f>
        <v>43740.094513409938</v>
      </c>
      <c r="N80" s="36" t="str">
        <f t="shared" ca="1" si="10"/>
        <v>-456 D 03 H</v>
      </c>
    </row>
    <row r="81" spans="1:14" ht="14.65" customHeight="1" x14ac:dyDescent="0.25">
      <c r="A81" s="8">
        <v>43684.535416666666</v>
      </c>
      <c r="B81" s="42">
        <v>175</v>
      </c>
      <c r="C81" s="42">
        <v>49424</v>
      </c>
      <c r="D81" s="53">
        <f t="shared" si="7"/>
        <v>6308066</v>
      </c>
      <c r="E81" s="46">
        <f>IF(ISBLANK(A81),"-",D81/PLAYER_EXP_MAX)</f>
        <v>0.55176663629416134</v>
      </c>
      <c r="F81" s="51">
        <f ca="1">IF(ISBLANK(A81),NA(),IFERROR(SLOPE(INDIRECT("D" &amp; MATCH(A81-$B$1,A:A,1)):D81, INDIRECT("A" &amp; MATCH(A81-$B$1,A:A,1)):A81),NA()))</f>
        <v>149009.15896208482</v>
      </c>
      <c r="G81" s="58">
        <f ca="1">IF(ISBLANK(A81),NA(),IFERROR(A81+(PLAYER_EXP_MAX-D81)/F81,NA()))</f>
        <v>43718.925403400994</v>
      </c>
      <c r="H81" s="125" t="str">
        <f t="shared" ca="1" si="8"/>
        <v>-477 D 07 H</v>
      </c>
      <c r="I81" s="51">
        <f ca="1">IF(ISBLANK(A81),NA(),IFERROR(SLOPE(INDIRECT("D" &amp; MATCH(A81-$C$1,A:A,1)):D81, INDIRECT("A" &amp; MATCH(A81-$C$1,A:A,1)):A81),NA()))</f>
        <v>113196.99762213408</v>
      </c>
      <c r="J81" s="58">
        <f ca="1">IF(ISBLANK(A81),NA(),IFERROR(A81+(PLAYER_EXP_MAX-D81)/I81,NA()))</f>
        <v>43729.805371768358</v>
      </c>
      <c r="K81" s="36" t="str">
        <f t="shared" ca="1" si="9"/>
        <v>-466 D 10 H</v>
      </c>
      <c r="L81" s="51">
        <f t="shared" si="11"/>
        <v>92409.933774862424</v>
      </c>
      <c r="M81" s="58">
        <f>IF(ISBLANK(A81),NA(),IFERROR(A81+(PLAYER_EXP_MAX-D81)/L81,NA()))</f>
        <v>43739.98857836338</v>
      </c>
      <c r="N81" s="36" t="str">
        <f t="shared" ca="1" si="10"/>
        <v>-456 D 06 H</v>
      </c>
    </row>
    <row r="82" spans="1:14" ht="14.65" customHeight="1" x14ac:dyDescent="0.25">
      <c r="A82" s="8">
        <v>43684.581250000003</v>
      </c>
      <c r="B82" s="42">
        <v>175</v>
      </c>
      <c r="C82" s="42">
        <v>41675</v>
      </c>
      <c r="D82" s="53">
        <f t="shared" si="7"/>
        <v>6315815</v>
      </c>
      <c r="E82" s="46">
        <f>IF(ISBLANK(A82),"-",D82/PLAYER_EXP_MAX)</f>
        <v>0.55244444145102611</v>
      </c>
      <c r="F82" s="51">
        <f ca="1">IF(ISBLANK(A82),NA(),IFERROR(SLOPE(INDIRECT("D" &amp; MATCH(A82-$B$1,A:A,1)):D82, INDIRECT("A" &amp; MATCH(A82-$B$1,A:A,1)):A82),NA()))</f>
        <v>149081.85821846777</v>
      </c>
      <c r="G82" s="58">
        <f ca="1">IF(ISBLANK(A82),NA(),IFERROR(A82+(PLAYER_EXP_MAX-D82)/F82,NA()))</f>
        <v>43718.902488419917</v>
      </c>
      <c r="H82" s="125" t="str">
        <f t="shared" ca="1" si="8"/>
        <v>-477 D 08 H</v>
      </c>
      <c r="I82" s="51">
        <f ca="1">IF(ISBLANK(A82),NA(),IFERROR(SLOPE(INDIRECT("D" &amp; MATCH(A82-$C$1,A:A,1)):D82, INDIRECT("A" &amp; MATCH(A82-$C$1,A:A,1)):A82),NA()))</f>
        <v>114043.2015367081</v>
      </c>
      <c r="J82" s="58">
        <f ca="1">IF(ISBLANK(A82),NA(),IFERROR(A82+(PLAYER_EXP_MAX-D82)/I82,NA()))</f>
        <v>43729.447352766794</v>
      </c>
      <c r="K82" s="36" t="str">
        <f t="shared" ca="1" si="9"/>
        <v>-466 D 19 H</v>
      </c>
      <c r="L82" s="51">
        <f t="shared" si="11"/>
        <v>92608.860580333174</v>
      </c>
      <c r="M82" s="58">
        <f>IF(ISBLANK(A82),NA(),IFERROR(A82+(PLAYER_EXP_MAX-D82)/L82,NA()))</f>
        <v>43739.831622026359</v>
      </c>
      <c r="N82" s="36" t="str">
        <f t="shared" ca="1" si="10"/>
        <v>-456 D 09 H</v>
      </c>
    </row>
    <row r="83" spans="1:14" ht="14.65" customHeight="1" x14ac:dyDescent="0.25">
      <c r="A83" s="8">
        <v>43685.039583333339</v>
      </c>
      <c r="B83" s="42">
        <v>176</v>
      </c>
      <c r="C83" s="42">
        <v>163630</v>
      </c>
      <c r="D83" s="53">
        <f t="shared" si="7"/>
        <v>6360860</v>
      </c>
      <c r="E83" s="46">
        <f>IF(ISBLANK(A83),"-",D83/PLAYER_EXP_MAX)</f>
        <v>0.55638452833849217</v>
      </c>
      <c r="F83" s="51">
        <f ca="1">IF(ISBLANK(A83),NA(),IFERROR(SLOPE(INDIRECT("D" &amp; MATCH(A83-$B$1,A:A,1)):D83, INDIRECT("A" &amp; MATCH(A83-$B$1,A:A,1)):A83),NA()))</f>
        <v>136443.07967168337</v>
      </c>
      <c r="G83" s="58">
        <f ca="1">IF(ISBLANK(A83),NA(),IFERROR(A83+(PLAYER_EXP_MAX-D83)/F83,NA()))</f>
        <v>43722.2098745068</v>
      </c>
      <c r="H83" s="125" t="str">
        <f t="shared" ca="1" si="8"/>
        <v>-474 D 00 H</v>
      </c>
      <c r="I83" s="51">
        <f ca="1">IF(ISBLANK(A83),NA(),IFERROR(SLOPE(INDIRECT("D" &amp; MATCH(A83-$C$1,A:A,1)):D83, INDIRECT("A" &amp; MATCH(A83-$C$1,A:A,1)):A83),NA()))</f>
        <v>114744.95667927164</v>
      </c>
      <c r="J83" s="58">
        <f ca="1">IF(ISBLANK(A83),NA(),IFERROR(A83+(PLAYER_EXP_MAX-D83)/I83,NA()))</f>
        <v>43729.238728522578</v>
      </c>
      <c r="K83" s="36" t="str">
        <f t="shared" ca="1" si="9"/>
        <v>-467 D 00 H</v>
      </c>
      <c r="L83" s="51">
        <f t="shared" si="11"/>
        <v>92752.301678541829</v>
      </c>
      <c r="M83" s="58">
        <f>IF(ISBLANK(A83),NA(),IFERROR(A83+(PLAYER_EXP_MAX-D83)/L83,NA()))</f>
        <v>43739.718862534159</v>
      </c>
      <c r="N83" s="36" t="str">
        <f t="shared" ca="1" si="10"/>
        <v>-456 D 12 H</v>
      </c>
    </row>
    <row r="84" spans="1:14" ht="14.65" customHeight="1" x14ac:dyDescent="0.25">
      <c r="A84" s="8">
        <v>43685.32916666667</v>
      </c>
      <c r="B84" s="42">
        <v>176</v>
      </c>
      <c r="C84" s="42">
        <v>126558</v>
      </c>
      <c r="D84" s="53">
        <f t="shared" si="7"/>
        <v>6397932</v>
      </c>
      <c r="E84" s="46">
        <f>IF(ISBLANK(A84),"-",D84/PLAYER_EXP_MAX)</f>
        <v>0.55962721678542615</v>
      </c>
      <c r="F84" s="51">
        <f ca="1">IF(ISBLANK(A84),NA(),IFERROR(SLOPE(INDIRECT("D" &amp; MATCH(A84-$B$1,A:A,1)):D84, INDIRECT("A" &amp; MATCH(A84-$B$1,A:A,1)):A84),NA()))</f>
        <v>116336.86083213052</v>
      </c>
      <c r="G84" s="58">
        <f ca="1">IF(ISBLANK(A84),NA(),IFERROR(A84+(PLAYER_EXP_MAX-D84)/F84,NA()))</f>
        <v>43728.604848716102</v>
      </c>
      <c r="H84" s="125" t="str">
        <f t="shared" ca="1" si="8"/>
        <v>-467 D 15 H</v>
      </c>
      <c r="I84" s="51">
        <f ca="1">IF(ISBLANK(A84),NA(),IFERROR(SLOPE(INDIRECT("D" &amp; MATCH(A84-$C$1,A:A,1)):D84, INDIRECT("A" &amp; MATCH(A84-$C$1,A:A,1)):A84),NA()))</f>
        <v>120157.98260925229</v>
      </c>
      <c r="J84" s="58">
        <f ca="1">IF(ISBLANK(A84),NA(),IFERROR(A84+(PLAYER_EXP_MAX-D84)/I84,NA()))</f>
        <v>43727.228646756746</v>
      </c>
      <c r="K84" s="36" t="str">
        <f t="shared" ca="1" si="9"/>
        <v>-469 D 00 H</v>
      </c>
      <c r="L84" s="51">
        <f t="shared" si="11"/>
        <v>93307.01369243447</v>
      </c>
      <c r="M84" s="58">
        <f>IF(ISBLANK(A84),NA(),IFERROR(A84+(PLAYER_EXP_MAX-D84)/L84,NA()))</f>
        <v>43739.2860644471</v>
      </c>
      <c r="N84" s="36" t="str">
        <f t="shared" ca="1" si="10"/>
        <v>-456 D 23 H</v>
      </c>
    </row>
    <row r="85" spans="1:14" ht="14.65" customHeight="1" x14ac:dyDescent="0.25">
      <c r="A85" s="8">
        <v>43685.415972222225</v>
      </c>
      <c r="B85" s="42">
        <v>176</v>
      </c>
      <c r="C85" s="42">
        <v>113846</v>
      </c>
      <c r="D85" s="53">
        <f t="shared" si="7"/>
        <v>6410644</v>
      </c>
      <c r="E85" s="46">
        <f>IF(ISBLANK(A85),"-",D85/PLAYER_EXP_MAX)</f>
        <v>0.56073913563354405</v>
      </c>
      <c r="F85" s="51">
        <f ca="1">IF(ISBLANK(A85),NA(),IFERROR(SLOPE(INDIRECT("D" &amp; MATCH(A85-$B$1,A:A,1)):D85, INDIRECT("A" &amp; MATCH(A85-$B$1,A:A,1)):A85),NA()))</f>
        <v>115716.93467294933</v>
      </c>
      <c r="G85" s="58">
        <f ca="1">IF(ISBLANK(A85),NA(),IFERROR(A85+(PLAYER_EXP_MAX-D85)/F85,NA()))</f>
        <v>43728.813639246444</v>
      </c>
      <c r="H85" s="125" t="str">
        <f t="shared" ca="1" si="8"/>
        <v>-467 D 10 H</v>
      </c>
      <c r="I85" s="51">
        <f ca="1">IF(ISBLANK(A85),NA(),IFERROR(SLOPE(INDIRECT("D" &amp; MATCH(A85-$C$1,A:A,1)):D85, INDIRECT("A" &amp; MATCH(A85-$C$1,A:A,1)):A85),NA()))</f>
        <v>122243.36376709287</v>
      </c>
      <c r="J85" s="58">
        <f ca="1">IF(ISBLANK(A85),NA(),IFERROR(A85+(PLAYER_EXP_MAX-D85)/I85,NA()))</f>
        <v>43726.496688960091</v>
      </c>
      <c r="K85" s="36" t="str">
        <f t="shared" ca="1" si="9"/>
        <v>-469 D 17 H</v>
      </c>
      <c r="L85" s="51">
        <f t="shared" si="11"/>
        <v>93556.371827610739</v>
      </c>
      <c r="M85" s="58">
        <f>IF(ISBLANK(A85),NA(),IFERROR(A85+(PLAYER_EXP_MAX-D85)/L85,NA()))</f>
        <v>43739.093182035933</v>
      </c>
      <c r="N85" s="36" t="str">
        <f t="shared" ca="1" si="10"/>
        <v>-457 D 03 H</v>
      </c>
    </row>
    <row r="86" spans="1:14" ht="14.65" customHeight="1" x14ac:dyDescent="0.25">
      <c r="A86" s="8">
        <v>43685.504166666666</v>
      </c>
      <c r="B86" s="42">
        <v>176</v>
      </c>
      <c r="C86" s="42">
        <v>104837</v>
      </c>
      <c r="D86" s="53">
        <f t="shared" si="7"/>
        <v>6419653</v>
      </c>
      <c r="E86" s="46">
        <f>IF(ISBLANK(A86),"-",D86/PLAYER_EXP_MAX)</f>
        <v>0.56152715301103728</v>
      </c>
      <c r="F86" s="51">
        <f ca="1">IF(ISBLANK(A86),NA(),IFERROR(SLOPE(INDIRECT("D" &amp; MATCH(A86-$B$1,A:A,1)):D86, INDIRECT("A" &amp; MATCH(A86-$B$1,A:A,1)):A86),NA()))</f>
        <v>114619.48086574778</v>
      </c>
      <c r="G86" s="58">
        <f ca="1">IF(ISBLANK(A86),NA(),IFERROR(A86+(PLAYER_EXP_MAX-D86)/F86,NA()))</f>
        <v>43729.238756652041</v>
      </c>
      <c r="H86" s="125" t="str">
        <f t="shared" ca="1" si="8"/>
        <v>-467 D 00 H</v>
      </c>
      <c r="I86" s="51">
        <f ca="1">IF(ISBLANK(A86),NA(),IFERROR(SLOPE(INDIRECT("D" &amp; MATCH(A86-$C$1,A:A,1)):D86, INDIRECT("A" &amp; MATCH(A86-$C$1,A:A,1)):A86),NA()))</f>
        <v>122682.66102653518</v>
      </c>
      <c r="J86" s="58">
        <f ca="1">IF(ISBLANK(A86),NA(),IFERROR(A86+(PLAYER_EXP_MAX-D86)/I86,NA()))</f>
        <v>43726.364349825846</v>
      </c>
      <c r="K86" s="36" t="str">
        <f t="shared" ca="1" si="9"/>
        <v>-469 D 21 H</v>
      </c>
      <c r="L86" s="51">
        <f t="shared" si="11"/>
        <v>93597.148301786758</v>
      </c>
      <c r="M86" s="58">
        <f>IF(ISBLANK(A86),NA(),IFERROR(A86+(PLAYER_EXP_MAX-D86)/L86,NA()))</f>
        <v>43739.061738568715</v>
      </c>
      <c r="N86" s="36" t="str">
        <f t="shared" ca="1" si="10"/>
        <v>-457 D 04 H</v>
      </c>
    </row>
    <row r="87" spans="1:14" ht="14.65" customHeight="1" x14ac:dyDescent="0.25">
      <c r="A87" s="8">
        <v>43685.577083333337</v>
      </c>
      <c r="B87" s="42">
        <v>176</v>
      </c>
      <c r="C87" s="42">
        <v>93325</v>
      </c>
      <c r="D87" s="53">
        <f t="shared" si="7"/>
        <v>6431165</v>
      </c>
      <c r="E87" s="46">
        <f>IF(ISBLANK(A87),"-",D87/PLAYER_EXP_MAX)</f>
        <v>0.56253410783950897</v>
      </c>
      <c r="F87" s="51">
        <f ca="1">IF(ISBLANK(A87),NA(),IFERROR(SLOPE(INDIRECT("D" &amp; MATCH(A87-$B$1,A:A,1)):D87, INDIRECT("A" &amp; MATCH(A87-$B$1,A:A,1)):A87),NA()))</f>
        <v>115660.56855085674</v>
      </c>
      <c r="G87" s="58">
        <f ca="1">IF(ISBLANK(A87),NA(),IFERROR(A87+(PLAYER_EXP_MAX-D87)/F87,NA()))</f>
        <v>43728.818475474698</v>
      </c>
      <c r="H87" s="125" t="str">
        <f t="shared" ca="1" si="8"/>
        <v>-467 D 10 H</v>
      </c>
      <c r="I87" s="51">
        <f ca="1">IF(ISBLANK(A87),NA(),IFERROR(SLOPE(INDIRECT("D" &amp; MATCH(A87-$C$1,A:A,1)):D87, INDIRECT("A" &amp; MATCH(A87-$C$1,A:A,1)):A87),NA()))</f>
        <v>124948.1997197192</v>
      </c>
      <c r="J87" s="58">
        <f ca="1">IF(ISBLANK(A87),NA(),IFERROR(A87+(PLAYER_EXP_MAX-D87)/I87,NA()))</f>
        <v>43725.604262686211</v>
      </c>
      <c r="K87" s="36" t="str">
        <f t="shared" ca="1" si="9"/>
        <v>-470 D 15 H</v>
      </c>
      <c r="L87" s="51">
        <f t="shared" si="11"/>
        <v>93848.360875393235</v>
      </c>
      <c r="M87" s="58">
        <f>IF(ISBLANK(A87),NA(),IFERROR(A87+(PLAYER_EXP_MAX-D87)/L87,NA()))</f>
        <v>43738.868626769457</v>
      </c>
      <c r="N87" s="36" t="str">
        <f t="shared" ca="1" si="10"/>
        <v>-457 D 09 H</v>
      </c>
    </row>
    <row r="88" spans="1:14" ht="14.65" customHeight="1" x14ac:dyDescent="0.25">
      <c r="A88" s="8">
        <v>43686.179166666669</v>
      </c>
      <c r="B88" s="42">
        <v>176</v>
      </c>
      <c r="C88" s="42">
        <v>36590</v>
      </c>
      <c r="D88" s="53">
        <f t="shared" si="7"/>
        <v>6487900</v>
      </c>
      <c r="E88" s="46">
        <f>IF(ISBLANK(A88),"-",D88/PLAYER_EXP_MAX)</f>
        <v>0.56749671921836098</v>
      </c>
      <c r="F88" s="51">
        <f ca="1">IF(ISBLANK(A88),NA(),IFERROR(SLOPE(INDIRECT("D" &amp; MATCH(A88-$B$1,A:A,1)):D88, INDIRECT("A" &amp; MATCH(A88-$B$1,A:A,1)):A88),NA()))</f>
        <v>110260.39361499237</v>
      </c>
      <c r="G88" s="58">
        <f ca="1">IF(ISBLANK(A88),NA(),IFERROR(A88+(PLAYER_EXP_MAX-D88)/F88,NA()))</f>
        <v>43731.023818838556</v>
      </c>
      <c r="H88" s="125" t="str">
        <f t="shared" ca="1" si="8"/>
        <v>-465 D 05 H</v>
      </c>
      <c r="I88" s="51">
        <f ca="1">IF(ISBLANK(A88),NA(),IFERROR(SLOPE(INDIRECT("D" &amp; MATCH(A88-$C$1,A:A,1)):D88, INDIRECT("A" &amp; MATCH(A88-$C$1,A:A,1)):A88),NA()))</f>
        <v>130289.97142259849</v>
      </c>
      <c r="J88" s="58">
        <f ca="1">IF(ISBLANK(A88),NA(),IFERROR(A88+(PLAYER_EXP_MAX-D88)/I88,NA()))</f>
        <v>43724.129815868684</v>
      </c>
      <c r="K88" s="36" t="str">
        <f t="shared" ca="1" si="9"/>
        <v>-472 D 02 H</v>
      </c>
      <c r="L88" s="51">
        <f t="shared" si="11"/>
        <v>93860.326663072934</v>
      </c>
      <c r="M88" s="58">
        <f>IF(ISBLANK(A88),NA(),IFERROR(A88+(PLAYER_EXP_MAX-D88)/L88,NA()))</f>
        <v>43738.859454236401</v>
      </c>
      <c r="N88" s="36" t="str">
        <f t="shared" ca="1" si="10"/>
        <v>-457 D 09 H</v>
      </c>
    </row>
    <row r="89" spans="1:14" ht="14.65" customHeight="1" x14ac:dyDescent="0.25">
      <c r="A89" s="8">
        <v>43686.44027777778</v>
      </c>
      <c r="B89" s="42">
        <v>177</v>
      </c>
      <c r="C89" s="42">
        <v>166208</v>
      </c>
      <c r="D89" s="53">
        <f t="shared" si="7"/>
        <v>6528282</v>
      </c>
      <c r="E89" s="46">
        <f>IF(ISBLANK(A89),"-",D89/PLAYER_EXP_MAX)</f>
        <v>0.57102893341948546</v>
      </c>
      <c r="F89" s="51">
        <f ca="1">IF(ISBLANK(A89),NA(),IFERROR(SLOPE(INDIRECT("D" &amp; MATCH(A89-$B$1,A:A,1)):D89, INDIRECT("A" &amp; MATCH(A89-$B$1,A:A,1)):A89),NA()))</f>
        <v>110253.80070139472</v>
      </c>
      <c r="G89" s="58">
        <f ca="1">IF(ISBLANK(A89),NA(),IFERROR(A89+(PLAYER_EXP_MAX-D89)/F89,NA()))</f>
        <v>43730.921347535026</v>
      </c>
      <c r="H89" s="125" t="str">
        <f t="shared" ca="1" si="8"/>
        <v>-465 D 07 H</v>
      </c>
      <c r="I89" s="51">
        <f ca="1">IF(ISBLANK(A89),NA(),IFERROR(SLOPE(INDIRECT("D" &amp; MATCH(A89-$C$1,A:A,1)):D89, INDIRECT("A" &amp; MATCH(A89-$C$1,A:A,1)):A89),NA()))</f>
        <v>130018.2425205912</v>
      </c>
      <c r="J89" s="58">
        <f ca="1">IF(ISBLANK(A89),NA(),IFERROR(A89+(PLAYER_EXP_MAX-D89)/I89,NA()))</f>
        <v>43724.159653958573</v>
      </c>
      <c r="K89" s="36" t="str">
        <f t="shared" ca="1" si="9"/>
        <v>-472 D 02 H</v>
      </c>
      <c r="L89" s="51">
        <f t="shared" si="11"/>
        <v>94673.481555275604</v>
      </c>
      <c r="M89" s="58">
        <f>IF(ISBLANK(A89),NA(),IFERROR(A89+(PLAYER_EXP_MAX-D89)/L89,NA()))</f>
        <v>43738.241552215295</v>
      </c>
      <c r="N89" s="36" t="str">
        <f t="shared" ca="1" si="10"/>
        <v>-458 D 00 H</v>
      </c>
    </row>
    <row r="90" spans="1:14" ht="14.65" customHeight="1" x14ac:dyDescent="0.25">
      <c r="A90" s="8">
        <v>43686.808333333334</v>
      </c>
      <c r="B90" s="42">
        <v>177</v>
      </c>
      <c r="C90" s="42">
        <v>123880</v>
      </c>
      <c r="D90" s="53">
        <f t="shared" si="7"/>
        <v>6570610</v>
      </c>
      <c r="E90" s="46">
        <f>IF(ISBLANK(A90),"-",D90/PLAYER_EXP_MAX)</f>
        <v>0.5747313642724694</v>
      </c>
      <c r="F90" s="51">
        <f ca="1">IF(ISBLANK(A90),NA(),IFERROR(SLOPE(INDIRECT("D" &amp; MATCH(A90-$B$1,A:A,1)):D90, INDIRECT("A" &amp; MATCH(A90-$B$1,A:A,1)):A90),NA()))</f>
        <v>114127.887393759</v>
      </c>
      <c r="G90" s="58">
        <f ca="1">IF(ISBLANK(A90),NA(),IFERROR(A90+(PLAYER_EXP_MAX-D90)/F90,NA()))</f>
        <v>43729.408604932381</v>
      </c>
      <c r="H90" s="125" t="str">
        <f t="shared" ca="1" si="8"/>
        <v>-466 D 20 H</v>
      </c>
      <c r="I90" s="51">
        <f ca="1">IF(ISBLANK(A90),NA(),IFERROR(SLOPE(INDIRECT("D" &amp; MATCH(A90-$C$1,A:A,1)):D90, INDIRECT("A" &amp; MATCH(A90-$C$1,A:A,1)):A90),NA()))</f>
        <v>129632.96373019749</v>
      </c>
      <c r="J90" s="58">
        <f ca="1">IF(ISBLANK(A90),NA(),IFERROR(A90+(PLAYER_EXP_MAX-D90)/I90,NA()))</f>
        <v>43724.313292412407</v>
      </c>
      <c r="K90" s="36" t="str">
        <f t="shared" ca="1" si="9"/>
        <v>-471 D 22 H</v>
      </c>
      <c r="L90" s="51">
        <f t="shared" si="11"/>
        <v>95049.703571818885</v>
      </c>
      <c r="M90" s="58">
        <f>IF(ISBLANK(A90),NA(),IFERROR(A90+(PLAYER_EXP_MAX-D90)/L90,NA()))</f>
        <v>43737.959245091057</v>
      </c>
      <c r="N90" s="36" t="str">
        <f t="shared" ca="1" si="10"/>
        <v>-458 D 06 H</v>
      </c>
    </row>
    <row r="91" spans="1:14" ht="14.65" customHeight="1" x14ac:dyDescent="0.25">
      <c r="A91" s="8">
        <v>43687.155555555561</v>
      </c>
      <c r="B91" s="42">
        <v>177</v>
      </c>
      <c r="C91" s="42">
        <v>80799</v>
      </c>
      <c r="D91" s="53">
        <f t="shared" si="7"/>
        <v>6613691</v>
      </c>
      <c r="E91" s="46">
        <f>IF(ISBLANK(A91),"-",D91/PLAYER_EXP_MAX)</f>
        <v>0.57849966004778142</v>
      </c>
      <c r="F91" s="51">
        <f ca="1">IF(ISBLANK(A91),NA(),IFERROR(SLOPE(INDIRECT("D" &amp; MATCH(A91-$B$1,A:A,1)):D91, INDIRECT("A" &amp; MATCH(A91-$B$1,A:A,1)):A91),NA()))</f>
        <v>117096.68070407392</v>
      </c>
      <c r="G91" s="58">
        <f ca="1">IF(ISBLANK(A91),NA(),IFERROR(A91+(PLAYER_EXP_MAX-D91)/F91,NA()))</f>
        <v>43728.307857832842</v>
      </c>
      <c r="H91" s="125" t="str">
        <f t="shared" ca="1" si="8"/>
        <v>-467 D 22 H</v>
      </c>
      <c r="I91" s="51">
        <f ca="1">IF(ISBLANK(A91),NA(),IFERROR(SLOPE(INDIRECT("D" &amp; MATCH(A91-$C$1,A:A,1)):D91, INDIRECT("A" &amp; MATCH(A91-$C$1,A:A,1)):A91),NA()))</f>
        <v>131136.92205863481</v>
      </c>
      <c r="J91" s="58">
        <f ca="1">IF(ISBLANK(A91),NA(),IFERROR(A91+(PLAYER_EXP_MAX-D91)/I91,NA()))</f>
        <v>43723.901865628672</v>
      </c>
      <c r="K91" s="36" t="str">
        <f t="shared" ca="1" si="9"/>
        <v>-472 D 08 H</v>
      </c>
      <c r="L91" s="51">
        <f t="shared" si="11"/>
        <v>95547.688823304314</v>
      </c>
      <c r="M91" s="58">
        <f>IF(ISBLANK(A91),NA(),IFERROR(A91+(PLAYER_EXP_MAX-D91)/L91,NA()))</f>
        <v>43737.588988947253</v>
      </c>
      <c r="N91" s="36" t="str">
        <f t="shared" ca="1" si="10"/>
        <v>-458 D 15 H</v>
      </c>
    </row>
    <row r="92" spans="1:14" ht="14.65" customHeight="1" x14ac:dyDescent="0.25">
      <c r="A92" s="8">
        <v>43687.426388888889</v>
      </c>
      <c r="B92" s="42">
        <v>177</v>
      </c>
      <c r="C92" s="42">
        <v>36772</v>
      </c>
      <c r="D92" s="53">
        <f t="shared" si="7"/>
        <v>6657718</v>
      </c>
      <c r="E92" s="46">
        <f>IF(ISBLANK(A92),"-",D92/PLAYER_EXP_MAX)</f>
        <v>0.582350702458581</v>
      </c>
      <c r="F92" s="51">
        <f ca="1">IF(ISBLANK(A92),NA(),IFERROR(SLOPE(INDIRECT("D" &amp; MATCH(A92-$B$1,A:A,1)):D92, INDIRECT("A" &amp; MATCH(A92-$B$1,A:A,1)):A92),NA()))</f>
        <v>132002.42027478406</v>
      </c>
      <c r="G92" s="58">
        <f ca="1">IF(ISBLANK(A92),NA(),IFERROR(A92+(PLAYER_EXP_MAX-D92)/F92,NA()))</f>
        <v>43723.598233238867</v>
      </c>
      <c r="H92" s="125" t="str">
        <f t="shared" ca="1" si="8"/>
        <v>-472 D 15 H</v>
      </c>
      <c r="I92" s="51">
        <f ca="1">IF(ISBLANK(A92),NA(),IFERROR(SLOPE(INDIRECT("D" &amp; MATCH(A92-$C$1,A:A,1)):D92, INDIRECT("A" &amp; MATCH(A92-$C$1,A:A,1)):A92),NA()))</f>
        <v>131090.82604314722</v>
      </c>
      <c r="J92" s="58">
        <f ca="1">IF(ISBLANK(A92),NA(),IFERROR(A92+(PLAYER_EXP_MAX-D92)/I92,NA()))</f>
        <v>43723.849769106419</v>
      </c>
      <c r="K92" s="36" t="str">
        <f t="shared" ca="1" si="9"/>
        <v>-472 D 09 H</v>
      </c>
      <c r="L92" s="51">
        <f t="shared" si="11"/>
        <v>96432.70055198211</v>
      </c>
      <c r="M92" s="58">
        <f>IF(ISBLANK(A92),NA(),IFERROR(A92+(PLAYER_EXP_MAX-D92)/L92,NA()))</f>
        <v>43736.940412375414</v>
      </c>
      <c r="N92" s="36" t="str">
        <f t="shared" ca="1" si="10"/>
        <v>-459 D 07 H</v>
      </c>
    </row>
    <row r="93" spans="1:14" ht="14.65" customHeight="1" x14ac:dyDescent="0.25">
      <c r="A93" s="8">
        <v>43687.495833333334</v>
      </c>
      <c r="B93" s="42">
        <v>177</v>
      </c>
      <c r="C93" s="42">
        <v>26912</v>
      </c>
      <c r="D93" s="53">
        <f t="shared" si="7"/>
        <v>6667578</v>
      </c>
      <c r="E93" s="46">
        <f>IF(ISBLANK(A93),"-",D93/PLAYER_EXP_MAX)</f>
        <v>0.58321315682000652</v>
      </c>
      <c r="F93" s="51">
        <f ca="1">IF(ISBLANK(A93),NA(),IFERROR(SLOPE(INDIRECT("D" &amp; MATCH(A93-$B$1,A:A,1)):D93, INDIRECT("A" &amp; MATCH(A93-$B$1,A:A,1)):A93),NA()))</f>
        <v>132658.6877548944</v>
      </c>
      <c r="G93" s="58">
        <f ca="1">IF(ISBLANK(A93),NA(),IFERROR(A93+(PLAYER_EXP_MAX-D93)/F93,NA()))</f>
        <v>43723.414408140918</v>
      </c>
      <c r="H93" s="125" t="str">
        <f t="shared" ca="1" si="8"/>
        <v>-472 D 19 H</v>
      </c>
      <c r="I93" s="51">
        <f ca="1">IF(ISBLANK(A93),NA(),IFERROR(SLOPE(INDIRECT("D" &amp; MATCH(A93-$C$1,A:A,1)):D93, INDIRECT("A" &amp; MATCH(A93-$C$1,A:A,1)):A93),NA()))</f>
        <v>130883.52420083396</v>
      </c>
      <c r="J93" s="58">
        <f ca="1">IF(ISBLANK(A93),NA(),IFERROR(A93+(PLAYER_EXP_MAX-D93)/I93,NA()))</f>
        <v>43723.901569113252</v>
      </c>
      <c r="K93" s="36" t="str">
        <f t="shared" ca="1" si="9"/>
        <v>-472 D 08 H</v>
      </c>
      <c r="L93" s="51">
        <f t="shared" si="11"/>
        <v>96586.429077671099</v>
      </c>
      <c r="M93" s="58">
        <f>IF(ISBLANK(A93),NA(),IFERROR(A93+(PLAYER_EXP_MAX-D93)/L93,NA()))</f>
        <v>43736.828964762884</v>
      </c>
      <c r="N93" s="36" t="str">
        <f t="shared" ca="1" si="10"/>
        <v>-459 D 10 H</v>
      </c>
    </row>
    <row r="94" spans="1:14" ht="14.65" customHeight="1" x14ac:dyDescent="0.25">
      <c r="A94" s="8">
        <v>43687.976388888892</v>
      </c>
      <c r="B94" s="42">
        <v>177</v>
      </c>
      <c r="C94" s="42">
        <v>5661</v>
      </c>
      <c r="D94" s="53">
        <f t="shared" si="7"/>
        <v>6688829</v>
      </c>
      <c r="E94" s="46">
        <f>IF(ISBLANK(A94),"-",D94/PLAYER_EXP_MAX)</f>
        <v>0.58507198213792289</v>
      </c>
      <c r="F94" s="51">
        <f ca="1">IF(ISBLANK(A94),NA(),IFERROR(SLOPE(INDIRECT("D" &amp; MATCH(A94-$B$1,A:A,1)):D94, INDIRECT("A" &amp; MATCH(A94-$B$1,A:A,1)):A94),NA()))</f>
        <v>105191.38574055371</v>
      </c>
      <c r="G94" s="58">
        <f ca="1">IF(ISBLANK(A94),NA(),IFERROR(A94+(PLAYER_EXP_MAX-D94)/F94,NA()))</f>
        <v>43733.071906612175</v>
      </c>
      <c r="H94" s="125" t="str">
        <f t="shared" ca="1" si="8"/>
        <v>-463 D 04 H</v>
      </c>
      <c r="I94" s="51">
        <f ca="1">IF(ISBLANK(A94),NA(),IFERROR(SLOPE(INDIRECT("D" &amp; MATCH(A94-$C$1,A:A,1)):D94, INDIRECT("A" &amp; MATCH(A94-$C$1,A:A,1)):A94),NA()))</f>
        <v>130207.50898797356</v>
      </c>
      <c r="J94" s="58">
        <f ca="1">IF(ISBLANK(A94),NA(),IFERROR(A94+(PLAYER_EXP_MAX-D94)/I94,NA()))</f>
        <v>43724.407928335961</v>
      </c>
      <c r="K94" s="36" t="str">
        <f t="shared" ca="1" si="9"/>
        <v>-471 D 20 H</v>
      </c>
      <c r="L94" s="51">
        <f t="shared" si="11"/>
        <v>95391.416416587337</v>
      </c>
      <c r="M94" s="58">
        <f>IF(ISBLANK(A94),NA(),IFERROR(A94+(PLAYER_EXP_MAX-D94)/L94,NA()))</f>
        <v>43737.70476255392</v>
      </c>
      <c r="N94" s="36" t="str">
        <f t="shared" ca="1" si="10"/>
        <v>-458 D 12 H</v>
      </c>
    </row>
    <row r="95" spans="1:14" ht="14.65" customHeight="1" x14ac:dyDescent="0.25">
      <c r="A95" s="8">
        <v>43688.018055555556</v>
      </c>
      <c r="B95" s="42">
        <v>178</v>
      </c>
      <c r="C95" s="42">
        <v>169427</v>
      </c>
      <c r="D95" s="53">
        <f t="shared" si="7"/>
        <v>6698063</v>
      </c>
      <c r="E95" s="46">
        <f>IF(ISBLANK(A95),"-",D95/PLAYER_EXP_MAX)</f>
        <v>0.58587968026909976</v>
      </c>
      <c r="F95" s="51">
        <f ca="1">IF(ISBLANK(A95),NA(),IFERROR(SLOPE(INDIRECT("D" &amp; MATCH(A95-$B$1,A:A,1)):D95, INDIRECT("A" &amp; MATCH(A95-$B$1,A:A,1)):A95),NA()))</f>
        <v>100511.6798993165</v>
      </c>
      <c r="G95" s="58">
        <f ca="1">IF(ISBLANK(A95),NA(),IFERROR(A95+(PLAYER_EXP_MAX-D95)/F95,NA()))</f>
        <v>43735.121297733407</v>
      </c>
      <c r="H95" s="125" t="str">
        <f t="shared" ca="1" si="8"/>
        <v>-461 D 03 H</v>
      </c>
      <c r="I95" s="51">
        <f ca="1">IF(ISBLANK(A95),NA(),IFERROR(SLOPE(INDIRECT("D" &amp; MATCH(A95-$C$1,A:A,1)):D95, INDIRECT("A" &amp; MATCH(A95-$C$1,A:A,1)):A95),NA()))</f>
        <v>129187.02396924738</v>
      </c>
      <c r="J95" s="58">
        <f ca="1">IF(ISBLANK(A95),NA(),IFERROR(A95+(PLAYER_EXP_MAX-D95)/I95,NA()))</f>
        <v>43724.66590031996</v>
      </c>
      <c r="K95" s="36" t="str">
        <f t="shared" ca="1" si="9"/>
        <v>-471 D 13 H</v>
      </c>
      <c r="L95" s="51">
        <f t="shared" si="11"/>
        <v>95640.68327684929</v>
      </c>
      <c r="M95" s="58">
        <f>IF(ISBLANK(A95),NA(),IFERROR(A95+(PLAYER_EXP_MAX-D95)/L95,NA()))</f>
        <v>43737.520274044473</v>
      </c>
      <c r="N95" s="36" t="str">
        <f t="shared" ca="1" si="10"/>
        <v>-458 D 17 H</v>
      </c>
    </row>
    <row r="96" spans="1:14" ht="14.65" customHeight="1" x14ac:dyDescent="0.25">
      <c r="A96" s="8">
        <v>43688.25</v>
      </c>
      <c r="B96" s="42">
        <v>178</v>
      </c>
      <c r="C96" s="42">
        <v>127528</v>
      </c>
      <c r="D96" s="53">
        <f t="shared" si="7"/>
        <v>6739962</v>
      </c>
      <c r="E96" s="46">
        <f>IF(ISBLANK(A96),"-",D96/PLAYER_EXP_MAX)</f>
        <v>0.58954458648506025</v>
      </c>
      <c r="F96" s="51">
        <f ca="1">IF(ISBLANK(A96),NA(),IFERROR(SLOPE(INDIRECT("D" &amp; MATCH(A96-$B$1,A:A,1)):D96, INDIRECT("A" &amp; MATCH(A96-$B$1,A:A,1)):A96),NA()))</f>
        <v>96782.131661400039</v>
      </c>
      <c r="G96" s="58">
        <f ca="1">IF(ISBLANK(A96),NA(),IFERROR(A96+(PLAYER_EXP_MAX-D96)/F96,NA()))</f>
        <v>43736.735468541003</v>
      </c>
      <c r="H96" s="125" t="str">
        <f t="shared" ca="1" si="8"/>
        <v>-459 D 12 H</v>
      </c>
      <c r="I96" s="51">
        <f ca="1">IF(ISBLANK(A96),NA(),IFERROR(SLOPE(INDIRECT("D" &amp; MATCH(A96-$C$1,A:A,1)):D96, INDIRECT("A" &amp; MATCH(A96-$C$1,A:A,1)):A96),NA()))</f>
        <v>128639.5508943906</v>
      </c>
      <c r="J96" s="58">
        <f ca="1">IF(ISBLANK(A96),NA(),IFERROR(A96+(PLAYER_EXP_MAX-D96)/I96,NA()))</f>
        <v>43724.728104652684</v>
      </c>
      <c r="K96" s="36" t="str">
        <f t="shared" ca="1" si="9"/>
        <v>-471 D 12 H</v>
      </c>
      <c r="L96" s="51">
        <f t="shared" si="11"/>
        <v>96564.945795507607</v>
      </c>
      <c r="M96" s="58">
        <f>IF(ISBLANK(A96),NA(),IFERROR(A96+(PLAYER_EXP_MAX-D96)/L96,NA()))</f>
        <v>43736.844518034908</v>
      </c>
      <c r="N96" s="36" t="str">
        <f t="shared" ca="1" si="10"/>
        <v>-459 D 09 H</v>
      </c>
    </row>
    <row r="97" spans="1:14" ht="14.65" customHeight="1" x14ac:dyDescent="0.25">
      <c r="A97" s="8">
        <v>43688.70694444445</v>
      </c>
      <c r="B97" s="42">
        <v>178</v>
      </c>
      <c r="C97" s="42">
        <v>50275</v>
      </c>
      <c r="D97" s="53">
        <f t="shared" si="7"/>
        <v>6817215</v>
      </c>
      <c r="E97" s="46">
        <f>IF(ISBLANK(A97),"-",D97/PLAYER_EXP_MAX)</f>
        <v>0.59630190765982805</v>
      </c>
      <c r="F97" s="51">
        <f ca="1">IF(ISBLANK(A97),NA(),IFERROR(SLOPE(INDIRECT("D" &amp; MATCH(A97-$B$1,A:A,1)):D97, INDIRECT("A" &amp; MATCH(A97-$B$1,A:A,1)):A97),NA()))</f>
        <v>127928.73769606929</v>
      </c>
      <c r="G97" s="58">
        <f ca="1">IF(ISBLANK(A97),NA(),IFERROR(A97+(PLAYER_EXP_MAX-D97)/F97,NA()))</f>
        <v>43724.783857912982</v>
      </c>
      <c r="H97" s="125" t="str">
        <f t="shared" ca="1" si="8"/>
        <v>-471 D 11 H</v>
      </c>
      <c r="I97" s="51">
        <f ca="1">IF(ISBLANK(A97),NA(),IFERROR(SLOPE(INDIRECT("D" &amp; MATCH(A97-$C$1,A:A,1)):D97, INDIRECT("A" &amp; MATCH(A97-$C$1,A:A,1)):A97),NA()))</f>
        <v>127889.46416532971</v>
      </c>
      <c r="J97" s="58">
        <f ca="1">IF(ISBLANK(A97),NA(),IFERROR(A97+(PLAYER_EXP_MAX-D97)/I97,NA()))</f>
        <v>43724.794936759703</v>
      </c>
      <c r="K97" s="36" t="str">
        <f t="shared" ca="1" si="9"/>
        <v>-471 D 10 H</v>
      </c>
      <c r="L97" s="51">
        <f t="shared" si="11"/>
        <v>98085.410677287204</v>
      </c>
      <c r="M97" s="58">
        <f>IF(ISBLANK(A97),NA(),IFERROR(A97+(PLAYER_EXP_MAX-D97)/L97,NA()))</f>
        <v>43735.760568098885</v>
      </c>
      <c r="N97" s="36" t="str">
        <f t="shared" ca="1" si="10"/>
        <v>-460 D 11 H</v>
      </c>
    </row>
    <row r="98" spans="1:14" ht="14.65" customHeight="1" x14ac:dyDescent="0.25">
      <c r="A98" s="8">
        <v>43688.764583333337</v>
      </c>
      <c r="B98" s="42">
        <v>178</v>
      </c>
      <c r="C98" s="42">
        <v>39943</v>
      </c>
      <c r="D98" s="53">
        <f t="shared" si="7"/>
        <v>6827547</v>
      </c>
      <c r="E98" s="46">
        <f>IF(ISBLANK(A98),"-",D98/PLAYER_EXP_MAX)</f>
        <v>0.59720564786898112</v>
      </c>
      <c r="F98" s="51">
        <f ca="1">IF(ISBLANK(A98),NA(),IFERROR(SLOPE(INDIRECT("D" &amp; MATCH(A98-$B$1,A:A,1)):D98, INDIRECT("A" &amp; MATCH(A98-$B$1,A:A,1)):A98),NA()))</f>
        <v>137092.5175265171</v>
      </c>
      <c r="G98" s="58">
        <f ca="1">IF(ISBLANK(A98),NA(),IFERROR(A98+(PLAYER_EXP_MAX-D98)/F98,NA()))</f>
        <v>43722.35461496369</v>
      </c>
      <c r="H98" s="125" t="str">
        <f t="shared" ca="1" si="8"/>
        <v>-473 D 21 H</v>
      </c>
      <c r="I98" s="51">
        <f ca="1">IF(ISBLANK(A98),NA(),IFERROR(SLOPE(INDIRECT("D" &amp; MATCH(A98-$C$1,A:A,1)):D98, INDIRECT("A" &amp; MATCH(A98-$C$1,A:A,1)):A98),NA()))</f>
        <v>127791.67816550874</v>
      </c>
      <c r="J98" s="58">
        <f ca="1">IF(ISBLANK(A98),NA(),IFERROR(A98+(PLAYER_EXP_MAX-D98)/I98,NA()))</f>
        <v>43724.799339790923</v>
      </c>
      <c r="K98" s="36" t="str">
        <f t="shared" ca="1" si="9"/>
        <v>-471 D 10 H</v>
      </c>
      <c r="L98" s="51">
        <f t="shared" si="11"/>
        <v>98299.568949077133</v>
      </c>
      <c r="M98" s="58">
        <f>IF(ISBLANK(A98),NA(),IFERROR(A98+(PLAYER_EXP_MAX-D98)/L98,NA()))</f>
        <v>43735.610587331437</v>
      </c>
      <c r="N98" s="36" t="str">
        <f t="shared" ca="1" si="10"/>
        <v>-460 D 15 H</v>
      </c>
    </row>
    <row r="99" spans="1:14" ht="14.65" customHeight="1" x14ac:dyDescent="0.25">
      <c r="A99" s="8">
        <v>43689.26666666667</v>
      </c>
      <c r="B99" s="42">
        <v>179</v>
      </c>
      <c r="C99" s="42">
        <v>147950</v>
      </c>
      <c r="D99" s="53">
        <f t="shared" si="7"/>
        <v>6895540</v>
      </c>
      <c r="E99" s="46">
        <f>IF(ISBLANK(A99),"-",D99/PLAYER_EXP_MAX)</f>
        <v>0.60315299669214639</v>
      </c>
      <c r="F99" s="51">
        <f ca="1">IF(ISBLANK(A99),NA(),IFERROR(SLOPE(INDIRECT("D" &amp; MATCH(A99-$B$1,A:A,1)):D99, INDIRECT("A" &amp; MATCH(A99-$B$1,A:A,1)):A99),NA()))</f>
        <v>152759.93635594673</v>
      </c>
      <c r="G99" s="58">
        <f ca="1">IF(ISBLANK(A99),NA(),IFERROR(A99+(PLAYER_EXP_MAX-D99)/F99,NA()))</f>
        <v>43718.966528477482</v>
      </c>
      <c r="H99" s="125" t="str">
        <f t="shared" ca="1" si="8"/>
        <v>-477 D 06 H</v>
      </c>
      <c r="I99" s="51">
        <f ca="1">IF(ISBLANK(A99),NA(),IFERROR(SLOPE(INDIRECT("D" &amp; MATCH(A99-$C$1,A:A,1)):D99, INDIRECT("A" &amp; MATCH(A99-$C$1,A:A,1)):A99),NA()))</f>
        <v>127249.63399049053</v>
      </c>
      <c r="J99" s="58">
        <f ca="1">IF(ISBLANK(A99),NA(),IFERROR(A99+(PLAYER_EXP_MAX-D99)/I99,NA()))</f>
        <v>43724.920592400864</v>
      </c>
      <c r="K99" s="36" t="str">
        <f t="shared" ca="1" si="9"/>
        <v>-471 D 07 H</v>
      </c>
      <c r="L99" s="51">
        <f t="shared" si="11"/>
        <v>99133.580684258981</v>
      </c>
      <c r="M99" s="58">
        <f>IF(ISBLANK(A99),NA(),IFERROR(A99+(PLAYER_EXP_MAX-D99)/L99,NA()))</f>
        <v>43735.032682265868</v>
      </c>
      <c r="N99" s="36" t="str">
        <f t="shared" ref="N99:N115" ca="1" si="12">IF(ISBLANK(D99),NA(),IFERROR(TEXT(TRUNC(M99-NOW()),"000") &amp; " D " &amp; TEXT(TRUNC(ABS(M99-NOW()-TRUNC(M99-NOW()))*24),"00") &amp; " H", NA()))</f>
        <v>-461 D 05 H</v>
      </c>
    </row>
    <row r="100" spans="1:14" ht="14.65" customHeight="1" x14ac:dyDescent="0.25">
      <c r="A100" s="8">
        <v>43689.381944444445</v>
      </c>
      <c r="B100" s="42">
        <v>179</v>
      </c>
      <c r="C100" s="42">
        <v>131406</v>
      </c>
      <c r="D100" s="53">
        <f t="shared" si="7"/>
        <v>6912084</v>
      </c>
      <c r="E100" s="46">
        <f>IF(ISBLANK(A100),"-",D100/PLAYER_EXP_MAX)</f>
        <v>0.60460010064300085</v>
      </c>
      <c r="F100" s="51">
        <f ca="1">IF(ISBLANK(A100),NA(),IFERROR(SLOPE(INDIRECT("D" &amp; MATCH(A100-$B$1,A:A,1)):D100, INDIRECT("A" &amp; MATCH(A100-$B$1,A:A,1)):A100),NA()))</f>
        <v>149760.758775936</v>
      </c>
      <c r="G100" s="58">
        <f ca="1">IF(ISBLANK(A100),NA(),IFERROR(A100+(PLAYER_EXP_MAX-D100)/F100,NA()))</f>
        <v>43719.566119771465</v>
      </c>
      <c r="H100" s="125" t="str">
        <f t="shared" ca="1" si="8"/>
        <v>-476 D 16 H</v>
      </c>
      <c r="I100" s="51">
        <f ca="1">IF(ISBLANK(A100),NA(),IFERROR(SLOPE(INDIRECT("D" &amp; MATCH(A100-$C$1,A:A,1)):D100, INDIRECT("A" &amp; MATCH(A100-$C$1,A:A,1)):A100),NA()))</f>
        <v>127286.40433505065</v>
      </c>
      <c r="J100" s="58">
        <f ca="1">IF(ISBLANK(A100),NA(),IFERROR(A100+(PLAYER_EXP_MAX-D100)/I100,NA()))</f>
        <v>43724.895595911112</v>
      </c>
      <c r="K100" s="36" t="str">
        <f t="shared" ca="1" si="9"/>
        <v>-471 D 08 H</v>
      </c>
      <c r="L100" s="51">
        <f t="shared" si="11"/>
        <v>99361.335517992673</v>
      </c>
      <c r="M100" s="58">
        <f>IF(ISBLANK(A100),NA(),IFERROR(A100+(PLAYER_EXP_MAX-D100)/L100,NA()))</f>
        <v>43734.876552346344</v>
      </c>
      <c r="N100" s="36" t="str">
        <f t="shared" ca="1" si="12"/>
        <v>-461 D 08 H</v>
      </c>
    </row>
    <row r="101" spans="1:14" ht="14.65" customHeight="1" x14ac:dyDescent="0.25">
      <c r="A101" s="8">
        <v>43689.458333333336</v>
      </c>
      <c r="B101" s="42">
        <v>179</v>
      </c>
      <c r="C101" s="42">
        <v>119981</v>
      </c>
      <c r="D101" s="53">
        <f t="shared" si="7"/>
        <v>6923509</v>
      </c>
      <c r="E101" s="46">
        <f>IF(ISBLANK(A101),"-",D101/PLAYER_EXP_MAX)</f>
        <v>0.60559944558004819</v>
      </c>
      <c r="F101" s="51">
        <f ca="1">IF(ISBLANK(A101),NA(),IFERROR(SLOPE(INDIRECT("D" &amp; MATCH(A101-$B$1,A:A,1)):D101, INDIRECT("A" &amp; MATCH(A101-$B$1,A:A,1)):A101),NA()))</f>
        <v>148694.06008254565</v>
      </c>
      <c r="G101" s="58">
        <f ca="1">IF(ISBLANK(A101),NA(),IFERROR(A101+(PLAYER_EXP_MAX-D101)/F101,NA()))</f>
        <v>43719.782207720091</v>
      </c>
      <c r="H101" s="125" t="str">
        <f t="shared" ca="1" si="8"/>
        <v>-476 D 11 H</v>
      </c>
      <c r="I101" s="51">
        <f ca="1">IF(ISBLANK(A101),NA(),IFERROR(SLOPE(INDIRECT("D" &amp; MATCH(A101-$C$1,A:A,1)):D101, INDIRECT("A" &amp; MATCH(A101-$C$1,A:A,1)):A101),NA()))</f>
        <v>127531.84591762052</v>
      </c>
      <c r="J101" s="58">
        <f ca="1">IF(ISBLANK(A101),NA(),IFERROR(A101+(PLAYER_EXP_MAX-D101)/I101,NA()))</f>
        <v>43724.814051487941</v>
      </c>
      <c r="K101" s="36" t="str">
        <f t="shared" ca="1" si="9"/>
        <v>-471 D 10 H</v>
      </c>
      <c r="L101" s="51">
        <f t="shared" si="11"/>
        <v>99531.476106857634</v>
      </c>
      <c r="M101" s="58">
        <f>IF(ISBLANK(A101),NA(),IFERROR(A101+(PLAYER_EXP_MAX-D101)/L101,NA()))</f>
        <v>43734.760384266039</v>
      </c>
      <c r="N101" s="36" t="str">
        <f t="shared" ca="1" si="12"/>
        <v>-461 D 11 H</v>
      </c>
    </row>
    <row r="102" spans="1:14" ht="14.65" customHeight="1" x14ac:dyDescent="0.25">
      <c r="A102" s="8">
        <v>43689.56527777778</v>
      </c>
      <c r="B102" s="42">
        <v>179</v>
      </c>
      <c r="C102" s="42">
        <v>100465</v>
      </c>
      <c r="D102" s="53">
        <f t="shared" si="7"/>
        <v>6943025</v>
      </c>
      <c r="E102" s="46">
        <f>IF(ISBLANK(A102),"-",D102/PLAYER_EXP_MAX)</f>
        <v>0.60730651041955952</v>
      </c>
      <c r="F102" s="51">
        <f ca="1">IF(ISBLANK(A102),NA(),IFERROR(SLOPE(INDIRECT("D" &amp; MATCH(A102-$B$1,A:A,1)):D102, INDIRECT("A" &amp; MATCH(A102-$B$1,A:A,1)):A102),NA()))</f>
        <v>149434.60540313675</v>
      </c>
      <c r="G102" s="58">
        <f ca="1">IF(ISBLANK(A102),NA(),IFERROR(A102+(PLAYER_EXP_MAX-D102)/F102,NA()))</f>
        <v>43719.608278780717</v>
      </c>
      <c r="H102" s="125" t="str">
        <f t="shared" ca="1" si="8"/>
        <v>-476 D 15 H</v>
      </c>
      <c r="I102" s="51">
        <f ca="1">IF(ISBLANK(A102),NA(),IFERROR(SLOPE(INDIRECT("D" &amp; MATCH(A102-$C$1,A:A,1)):D102, INDIRECT("A" &amp; MATCH(A102-$C$1,A:A,1)):A102),NA()))</f>
        <v>127760.23676475137</v>
      </c>
      <c r="J102" s="58">
        <f ca="1">IF(ISBLANK(A102),NA(),IFERROR(A102+(PLAYER_EXP_MAX-D102)/I102,NA()))</f>
        <v>43724.705037328058</v>
      </c>
      <c r="K102" s="36" t="str">
        <f t="shared" ca="1" si="9"/>
        <v>-471 D 12 H</v>
      </c>
      <c r="L102" s="51">
        <f t="shared" si="11"/>
        <v>99923.22099906081</v>
      </c>
      <c r="M102" s="58">
        <f>IF(ISBLANK(A102),NA(),IFERROR(A102+(PLAYER_EXP_MAX-D102)/L102,NA()))</f>
        <v>43734.494413919638</v>
      </c>
      <c r="N102" s="36" t="str">
        <f t="shared" ca="1" si="12"/>
        <v>-461 D 18 H</v>
      </c>
    </row>
    <row r="103" spans="1:14" ht="14.65" customHeight="1" x14ac:dyDescent="0.25">
      <c r="A103" s="8">
        <v>43689.613888888889</v>
      </c>
      <c r="B103" s="42">
        <v>179</v>
      </c>
      <c r="C103" s="42">
        <v>92577</v>
      </c>
      <c r="D103" s="53">
        <f t="shared" si="7"/>
        <v>6950913</v>
      </c>
      <c r="E103" s="46">
        <f>IF(ISBLANK(A103),"-",D103/PLAYER_EXP_MAX)</f>
        <v>0.60799647390870004</v>
      </c>
      <c r="F103" s="51">
        <f ca="1">IF(ISBLANK(A103),NA(),IFERROR(SLOPE(INDIRECT("D" &amp; MATCH(A103-$B$1,A:A,1)):D103, INDIRECT("A" &amp; MATCH(A103-$B$1,A:A,1)):A103),NA()))</f>
        <v>150016.52940733664</v>
      </c>
      <c r="G103" s="58">
        <f ca="1">IF(ISBLANK(A103),NA(),IFERROR(A103+(PLAYER_EXP_MAX-D103)/F103,NA()))</f>
        <v>43719.487770238535</v>
      </c>
      <c r="H103" s="125" t="str">
        <f t="shared" ca="1" si="8"/>
        <v>-476 D 18 H</v>
      </c>
      <c r="I103" s="51">
        <f ca="1">IF(ISBLANK(A103),NA(),IFERROR(SLOPE(INDIRECT("D" &amp; MATCH(A103-$C$1,A:A,1)):D103, INDIRECT("A" &amp; MATCH(A103-$C$1,A:A,1)):A103),NA()))</f>
        <v>128043.01588278852</v>
      </c>
      <c r="J103" s="58">
        <f ca="1">IF(ISBLANK(A103),NA(),IFERROR(A103+(PLAYER_EXP_MAX-D103)/I103,NA()))</f>
        <v>43724.61443904855</v>
      </c>
      <c r="K103" s="36" t="str">
        <f t="shared" ca="1" si="9"/>
        <v>-471 D 15 H</v>
      </c>
      <c r="L103" s="51">
        <f t="shared" si="11"/>
        <v>100056.75713719304</v>
      </c>
      <c r="M103" s="58">
        <f>IF(ISBLANK(A103),NA(),IFERROR(A103+(PLAYER_EXP_MAX-D103)/L103,NA()))</f>
        <v>43734.404227175139</v>
      </c>
      <c r="N103" s="36" t="str">
        <f t="shared" ca="1" si="12"/>
        <v>-461 D 20 H</v>
      </c>
    </row>
    <row r="104" spans="1:14" ht="14.65" customHeight="1" x14ac:dyDescent="0.25">
      <c r="A104" s="8">
        <v>43690.145138888889</v>
      </c>
      <c r="B104" s="42">
        <v>179</v>
      </c>
      <c r="C104" s="42">
        <v>78291</v>
      </c>
      <c r="D104" s="53">
        <f t="shared" si="7"/>
        <v>6965199</v>
      </c>
      <c r="E104" s="46">
        <f>IF(ISBLANK(A104),"-",D104/PLAYER_EXP_MAX)</f>
        <v>0.60924607056258706</v>
      </c>
      <c r="F104" s="51">
        <f ca="1">IF(ISBLANK(A104),NA(),IFERROR(SLOPE(INDIRECT("D" &amp; MATCH(A104-$B$1,A:A,1)):D104, INDIRECT("A" &amp; MATCH(A104-$B$1,A:A,1)):A104),NA()))</f>
        <v>104450.32604490203</v>
      </c>
      <c r="G104" s="58">
        <f ca="1">IF(ISBLANK(A104),NA(),IFERROR(A104+(PLAYER_EXP_MAX-D104)/F104,NA()))</f>
        <v>43732.914655932611</v>
      </c>
      <c r="H104" s="125" t="str">
        <f t="shared" ca="1" si="8"/>
        <v>-463 D 07 H</v>
      </c>
      <c r="I104" s="51">
        <f ca="1">IF(ISBLANK(A104),NA(),IFERROR(SLOPE(INDIRECT("D" &amp; MATCH(A104-$C$1,A:A,1)):D104, INDIRECT("A" &amp; MATCH(A104-$C$1,A:A,1)):A104),NA()))</f>
        <v>126163.4417878747</v>
      </c>
      <c r="J104" s="58">
        <f ca="1">IF(ISBLANK(A104),NA(),IFERROR(A104+(PLAYER_EXP_MAX-D104)/I104,NA()))</f>
        <v>43725.553890716626</v>
      </c>
      <c r="K104" s="36" t="str">
        <f t="shared" ca="1" si="9"/>
        <v>-470 D 16 H</v>
      </c>
      <c r="L104" s="51">
        <f t="shared" si="11"/>
        <v>98383.266160395724</v>
      </c>
      <c r="M104" s="58">
        <f>IF(ISBLANK(A104),NA(),IFERROR(A104+(PLAYER_EXP_MAX-D104)/L104,NA()))</f>
        <v>43735.552149393268</v>
      </c>
      <c r="N104" s="36" t="str">
        <f t="shared" ca="1" si="12"/>
        <v>-460 D 16 H</v>
      </c>
    </row>
    <row r="105" spans="1:14" ht="14.65" customHeight="1" x14ac:dyDescent="0.25">
      <c r="A105" s="8">
        <v>43690.409722222226</v>
      </c>
      <c r="B105" s="42">
        <v>179</v>
      </c>
      <c r="C105" s="42">
        <v>49127</v>
      </c>
      <c r="D105" s="53">
        <f t="shared" si="7"/>
        <v>6994363</v>
      </c>
      <c r="E105" s="46">
        <f>IF(ISBLANK(A105),"-",D105/PLAYER_EXP_MAX)</f>
        <v>0.61179704612005315</v>
      </c>
      <c r="F105" s="51">
        <f ca="1">IF(ISBLANK(A105),NA(),IFERROR(SLOPE(INDIRECT("D" &amp; MATCH(A105-$B$1,A:A,1)):D105, INDIRECT("A" &amp; MATCH(A105-$B$1,A:A,1)):A105),NA()))</f>
        <v>67452.378943727643</v>
      </c>
      <c r="G105" s="58">
        <f ca="1">IF(ISBLANK(A105),NA(),IFERROR(A105+(PLAYER_EXP_MAX-D105)/F105,NA()))</f>
        <v>43756.206156232394</v>
      </c>
      <c r="H105" s="125" t="str">
        <f t="shared" ca="1" si="8"/>
        <v>-440 D 00 H</v>
      </c>
      <c r="I105" s="51">
        <f ca="1">IF(ISBLANK(A105),NA(),IFERROR(SLOPE(INDIRECT("D" &amp; MATCH(A105-$C$1,A:A,1)):D105, INDIRECT("A" &amp; MATCH(A105-$C$1,A:A,1)):A105),NA()))</f>
        <v>123706.54314921932</v>
      </c>
      <c r="J105" s="58">
        <f ca="1">IF(ISBLANK(A105),NA(),IFERROR(A105+(PLAYER_EXP_MAX-D105)/I105,NA()))</f>
        <v>43726.28596520031</v>
      </c>
      <c r="K105" s="36" t="str">
        <f t="shared" ca="1" si="9"/>
        <v>-469 D 23 H</v>
      </c>
      <c r="L105" s="51">
        <f t="shared" si="11"/>
        <v>98516.654743253792</v>
      </c>
      <c r="M105" s="58">
        <f>IF(ISBLANK(A105),NA(),IFERROR(A105+(PLAYER_EXP_MAX-D105)/L105,NA()))</f>
        <v>43735.459221837962</v>
      </c>
      <c r="N105" s="36" t="str">
        <f t="shared" ca="1" si="12"/>
        <v>-460 D 18 H</v>
      </c>
    </row>
    <row r="106" spans="1:14" ht="14.65" customHeight="1" x14ac:dyDescent="0.25">
      <c r="A106" s="8">
        <v>43690.547222222223</v>
      </c>
      <c r="B106" s="42">
        <v>179</v>
      </c>
      <c r="C106" s="42">
        <v>25420</v>
      </c>
      <c r="D106" s="53">
        <f t="shared" si="7"/>
        <v>7018070</v>
      </c>
      <c r="E106" s="46">
        <f>IF(ISBLANK(A106),"-",D106/PLAYER_EXP_MAX)</f>
        <v>0.61387069779817849</v>
      </c>
      <c r="F106" s="51">
        <f ca="1">IF(ISBLANK(A106),NA(),IFERROR(SLOPE(INDIRECT("D" &amp; MATCH(A106-$B$1,A:A,1)):D106, INDIRECT("A" &amp; MATCH(A106-$B$1,A:A,1)):A106),NA()))</f>
        <v>71072.294190646076</v>
      </c>
      <c r="G106" s="58">
        <f ca="1">IF(ISBLANK(A106),NA(),IFERROR(A106+(PLAYER_EXP_MAX-D106)/F106,NA()))</f>
        <v>43752.658893869666</v>
      </c>
      <c r="H106" s="125" t="str">
        <f t="shared" ca="1" si="8"/>
        <v>-443 D 14 H</v>
      </c>
      <c r="I106" s="51">
        <f ca="1">IF(ISBLANK(A106),NA(),IFERROR(SLOPE(INDIRECT("D" &amp; MATCH(A106-$C$1,A:A,1)):D106, INDIRECT("A" &amp; MATCH(A106-$C$1,A:A,1)):A106),NA()))</f>
        <v>122782.40069116873</v>
      </c>
      <c r="J106" s="58">
        <f ca="1">IF(ISBLANK(A106),NA(),IFERROR(A106+(PLAYER_EXP_MAX-D106)/I106,NA()))</f>
        <v>43726.500412379362</v>
      </c>
      <c r="K106" s="36" t="str">
        <f t="shared" ca="1" si="9"/>
        <v>-469 D 17 H</v>
      </c>
      <c r="L106" s="51">
        <f t="shared" si="11"/>
        <v>98946.685084510231</v>
      </c>
      <c r="M106" s="58">
        <f>IF(ISBLANK(A106),NA(),IFERROR(A106+(PLAYER_EXP_MAX-D106)/L106,NA()))</f>
        <v>43735.161339372586</v>
      </c>
      <c r="N106" s="36" t="str">
        <f t="shared" ca="1" si="12"/>
        <v>-461 D 02 H</v>
      </c>
    </row>
    <row r="107" spans="1:14" ht="14.65" customHeight="1" x14ac:dyDescent="0.25">
      <c r="A107" s="8">
        <v>43690.630555555559</v>
      </c>
      <c r="B107" s="42">
        <v>179</v>
      </c>
      <c r="C107" s="42">
        <v>12788</v>
      </c>
      <c r="D107" s="53">
        <f t="shared" si="7"/>
        <v>7030702</v>
      </c>
      <c r="E107" s="46">
        <f>IF(ISBLANK(A107),"-",D107/PLAYER_EXP_MAX)</f>
        <v>0.61497561904498665</v>
      </c>
      <c r="F107" s="51">
        <f ca="1">IF(ISBLANK(A107),NA(),IFERROR(SLOPE(INDIRECT("D" &amp; MATCH(A107-$B$1,A:A,1)):D107, INDIRECT("A" &amp; MATCH(A107-$B$1,A:A,1)):A107),NA()))</f>
        <v>77054.819067857403</v>
      </c>
      <c r="G107" s="58">
        <f ca="1">IF(ISBLANK(A107),NA(),IFERROR(A107+(PLAYER_EXP_MAX-D107)/F107,NA()))</f>
        <v>43747.755950868261</v>
      </c>
      <c r="H107" s="125" t="str">
        <f t="shared" ca="1" si="8"/>
        <v>-448 D 11 H</v>
      </c>
      <c r="I107" s="51">
        <f ca="1">IF(ISBLANK(A107),NA(),IFERROR(SLOPE(INDIRECT("D" &amp; MATCH(A107-$C$1,A:A,1)):D107, INDIRECT("A" &amp; MATCH(A107-$C$1,A:A,1)):A107),NA()))</f>
        <v>122440.22467015345</v>
      </c>
      <c r="J107" s="58">
        <f ca="1">IF(ISBLANK(A107),NA(),IFERROR(A107+(PLAYER_EXP_MAX-D107)/I107,NA()))</f>
        <v>43726.581053129848</v>
      </c>
      <c r="K107" s="36" t="str">
        <f t="shared" ca="1" si="9"/>
        <v>-469 D 15 H</v>
      </c>
      <c r="L107" s="51">
        <f t="shared" si="11"/>
        <v>99131.67491580364</v>
      </c>
      <c r="M107" s="58">
        <f>IF(ISBLANK(A107),NA(),IFERROR(A107+(PLAYER_EXP_MAX-D107)/L107,NA()))</f>
        <v>43735.03399173011</v>
      </c>
      <c r="N107" s="36" t="str">
        <f t="shared" ca="1" si="12"/>
        <v>-461 D 05 H</v>
      </c>
    </row>
    <row r="108" spans="1:14" ht="14.65" customHeight="1" x14ac:dyDescent="0.25">
      <c r="A108" s="8">
        <v>43691.04791666667</v>
      </c>
      <c r="B108" s="42">
        <v>180</v>
      </c>
      <c r="C108" s="42">
        <v>144540</v>
      </c>
      <c r="D108" s="53">
        <f t="shared" si="7"/>
        <v>7077950</v>
      </c>
      <c r="E108" s="46">
        <f>IF(ISBLANK(A108),"-",D108/PLAYER_EXP_MAX)</f>
        <v>0.61910840237851972</v>
      </c>
      <c r="F108" s="51">
        <f ca="1">IF(ISBLANK(A108),NA(),IFERROR(SLOPE(INDIRECT("D" &amp; MATCH(A108-$B$1,A:A,1)):D108, INDIRECT("A" &amp; MATCH(A108-$B$1,A:A,1)):A108),NA()))</f>
        <v>91437.770573233953</v>
      </c>
      <c r="G108" s="58">
        <f ca="1">IF(ISBLANK(A108),NA(),IFERROR(A108+(PLAYER_EXP_MAX-D108)/F108,NA()))</f>
        <v>43738.670895362462</v>
      </c>
      <c r="H108" s="125" t="str">
        <f t="shared" ca="1" si="8"/>
        <v>-457 D 13 H</v>
      </c>
      <c r="I108" s="51">
        <f ca="1">IF(ISBLANK(A108),NA(),IFERROR(SLOPE(INDIRECT("D" &amp; MATCH(A108-$C$1,A:A,1)):D108, INDIRECT("A" &amp; MATCH(A108-$C$1,A:A,1)):A108),NA()))</f>
        <v>121672.94879639958</v>
      </c>
      <c r="J108" s="58">
        <f ca="1">IF(ISBLANK(A108),NA(),IFERROR(A108+(PLAYER_EXP_MAX-D108)/I108,NA()))</f>
        <v>43726.836800252342</v>
      </c>
      <c r="K108" s="36" t="str">
        <f t="shared" ca="1" si="9"/>
        <v>-469 D 09 H</v>
      </c>
      <c r="L108" s="51">
        <f t="shared" si="11"/>
        <v>99375.126921088435</v>
      </c>
      <c r="M108" s="58">
        <f>IF(ISBLANK(A108),NA(),IFERROR(A108+(PLAYER_EXP_MAX-D108)/L108,NA()))</f>
        <v>43734.867121078431</v>
      </c>
      <c r="N108" s="36" t="str">
        <f t="shared" ca="1" si="12"/>
        <v>-461 D 09 H</v>
      </c>
    </row>
    <row r="109" spans="1:14" ht="14.65" customHeight="1" x14ac:dyDescent="0.25">
      <c r="A109" s="8">
        <v>43691.166666666672</v>
      </c>
      <c r="B109" s="42">
        <v>180</v>
      </c>
      <c r="C109" s="42">
        <v>123938</v>
      </c>
      <c r="D109" s="53">
        <f t="shared" si="7"/>
        <v>7098552</v>
      </c>
      <c r="E109" s="46">
        <f>IF(ISBLANK(A109),"-",D109/PLAYER_EXP_MAX)</f>
        <v>0.62091045965581071</v>
      </c>
      <c r="F109" s="51">
        <f ca="1">IF(ISBLANK(A109),NA(),IFERROR(SLOPE(INDIRECT("D" &amp; MATCH(A109-$B$1,A:A,1)):D109, INDIRECT("A" &amp; MATCH(A109-$B$1,A:A,1)):A109),NA()))</f>
        <v>129532.7173700898</v>
      </c>
      <c r="G109" s="58">
        <f ca="1">IF(ISBLANK(A109),NA(),IFERROR(A109+(PLAYER_EXP_MAX-D109)/F109,NA()))</f>
        <v>43724.624908630496</v>
      </c>
      <c r="H109" s="125" t="str">
        <f t="shared" ca="1" si="8"/>
        <v>-471 D 14 H</v>
      </c>
      <c r="I109" s="51">
        <f ca="1">IF(ISBLANK(A109),NA(),IFERROR(SLOPE(INDIRECT("D" &amp; MATCH(A109-$C$1,A:A,1)):D109, INDIRECT("A" &amp; MATCH(A109-$C$1,A:A,1)):A109),NA()))</f>
        <v>121077.92992138737</v>
      </c>
      <c r="J109" s="58">
        <f ca="1">IF(ISBLANK(A109),NA(),IFERROR(A109+(PLAYER_EXP_MAX-D109)/I109,NA()))</f>
        <v>43726.961274344671</v>
      </c>
      <c r="K109" s="36" t="str">
        <f t="shared" ca="1" si="9"/>
        <v>-469 D 06 H</v>
      </c>
      <c r="L109" s="51">
        <f t="shared" si="11"/>
        <v>99738.094337999544</v>
      </c>
      <c r="M109" s="58">
        <f>IF(ISBLANK(A109),NA(),IFERROR(A109+(PLAYER_EXP_MAX-D109)/L109,NA()))</f>
        <v>43734.619842995795</v>
      </c>
      <c r="N109" s="36" t="str">
        <f t="shared" ca="1" si="12"/>
        <v>-461 D 15 H</v>
      </c>
    </row>
    <row r="110" spans="1:14" ht="14.65" customHeight="1" x14ac:dyDescent="0.25">
      <c r="A110" s="8">
        <v>43691.233333333337</v>
      </c>
      <c r="B110" s="42">
        <v>180</v>
      </c>
      <c r="C110" s="42">
        <v>112745</v>
      </c>
      <c r="D110" s="53">
        <f t="shared" si="7"/>
        <v>7109745</v>
      </c>
      <c r="E110" s="46">
        <f>IF(ISBLANK(A110),"-",D110/PLAYER_EXP_MAX)</f>
        <v>0.62188951154905991</v>
      </c>
      <c r="F110" s="51">
        <f ca="1">IF(ISBLANK(A110),NA(),IFERROR(SLOPE(INDIRECT("D" &amp; MATCH(A110-$B$1,A:A,1)):D110, INDIRECT("A" &amp; MATCH(A110-$B$1,A:A,1)):A110),NA()))</f>
        <v>131633.99751781696</v>
      </c>
      <c r="G110" s="58">
        <f ca="1">IF(ISBLANK(A110),NA(),IFERROR(A110+(PLAYER_EXP_MAX-D110)/F110,NA()))</f>
        <v>43724.072448467065</v>
      </c>
      <c r="H110" s="125" t="str">
        <f t="shared" ca="1" si="8"/>
        <v>-472 D 04 H</v>
      </c>
      <c r="I110" s="51">
        <f ca="1">IF(ISBLANK(A110),NA(),IFERROR(SLOPE(INDIRECT("D" &amp; MATCH(A110-$C$1,A:A,1)):D110, INDIRECT("A" &amp; MATCH(A110-$C$1,A:A,1)):A110),NA()))</f>
        <v>121000.63916190818</v>
      </c>
      <c r="J110" s="58">
        <f ca="1">IF(ISBLANK(A110),NA(),IFERROR(A110+(PLAYER_EXP_MAX-D110)/I110,NA()))</f>
        <v>43726.958301647064</v>
      </c>
      <c r="K110" s="36" t="str">
        <f t="shared" ca="1" si="9"/>
        <v>-469 D 06 H</v>
      </c>
      <c r="L110" s="51">
        <f t="shared" si="11"/>
        <v>99924.969582728416</v>
      </c>
      <c r="M110" s="58">
        <f>IF(ISBLANK(A110),NA(),IFERROR(A110+(PLAYER_EXP_MAX-D110)/L110,NA()))</f>
        <v>43734.493231415378</v>
      </c>
      <c r="N110" s="36" t="str">
        <f t="shared" ca="1" si="12"/>
        <v>-461 D 18 H</v>
      </c>
    </row>
    <row r="111" spans="1:14" ht="14.65" customHeight="1" x14ac:dyDescent="0.25">
      <c r="A111" s="8">
        <v>43691.299305555556</v>
      </c>
      <c r="B111" s="42">
        <v>180</v>
      </c>
      <c r="C111" s="42">
        <v>102987</v>
      </c>
      <c r="D111" s="53">
        <f t="shared" si="7"/>
        <v>7119503</v>
      </c>
      <c r="E111" s="46">
        <f>IF(ISBLANK(A111),"-",D111/PLAYER_EXP_MAX)</f>
        <v>0.62274304396881552</v>
      </c>
      <c r="F111" s="51">
        <f ca="1">IF(ISBLANK(A111),NA(),IFERROR(SLOPE(INDIRECT("D" &amp; MATCH(A111-$B$1,A:A,1)):D111, INDIRECT("A" &amp; MATCH(A111-$B$1,A:A,1)):A111),NA()))</f>
        <v>133060.35250265643</v>
      </c>
      <c r="G111" s="58">
        <f ca="1">IF(ISBLANK(A111),NA(),IFERROR(A111+(PLAYER_EXP_MAX-D111)/F111,NA()))</f>
        <v>43723.713063063929</v>
      </c>
      <c r="H111" s="125" t="str">
        <f t="shared" ca="1" si="8"/>
        <v>-472 D 12 H</v>
      </c>
      <c r="I111" s="51">
        <f ca="1">IF(ISBLANK(A111),NA(),IFERROR(SLOPE(INDIRECT("D" &amp; MATCH(A111-$C$1,A:A,1)):D111, INDIRECT("A" &amp; MATCH(A111-$C$1,A:A,1)):A111),NA()))</f>
        <v>120859.86912066284</v>
      </c>
      <c r="J111" s="58">
        <f ca="1">IF(ISBLANK(A111),NA(),IFERROR(A111+(PLAYER_EXP_MAX-D111)/I111,NA()))</f>
        <v>43726.985145953862</v>
      </c>
      <c r="K111" s="36" t="str">
        <f t="shared" ca="1" si="9"/>
        <v>-469 D 06 H</v>
      </c>
      <c r="L111" s="51">
        <f t="shared" si="11"/>
        <v>100054.81599636938</v>
      </c>
      <c r="M111" s="58">
        <f>IF(ISBLANK(A111),NA(),IFERROR(A111+(PLAYER_EXP_MAX-D111)/L111,NA()))</f>
        <v>43734.4055364456</v>
      </c>
      <c r="N111" s="36" t="str">
        <f t="shared" ca="1" si="12"/>
        <v>-461 D 20 H</v>
      </c>
    </row>
    <row r="112" spans="1:14" ht="14.65" customHeight="1" x14ac:dyDescent="0.25">
      <c r="A112" s="8">
        <v>43691.458333333336</v>
      </c>
      <c r="B112" s="42">
        <v>180</v>
      </c>
      <c r="C112" s="42">
        <v>74861</v>
      </c>
      <c r="D112" s="53">
        <f t="shared" si="7"/>
        <v>7147629</v>
      </c>
      <c r="E112" s="46">
        <f>IF(ISBLANK(A112),"-",D112/PLAYER_EXP_MAX)</f>
        <v>0.62520322564928776</v>
      </c>
      <c r="F112" s="51">
        <f ca="1">IF(ISBLANK(A112),NA(),IFERROR(SLOPE(INDIRECT("D" &amp; MATCH(A112-$B$1,A:A,1)):D112, INDIRECT("A" &amp; MATCH(A112-$B$1,A:A,1)):A112),NA()))</f>
        <v>138885.10331117013</v>
      </c>
      <c r="G112" s="58">
        <f ca="1">IF(ISBLANK(A112),NA(),IFERROR(A112+(PLAYER_EXP_MAX-D112)/F112,NA()))</f>
        <v>43722.310166235817</v>
      </c>
      <c r="H112" s="125" t="str">
        <f t="shared" ca="1" si="8"/>
        <v>-473 D 22 H</v>
      </c>
      <c r="I112" s="51">
        <f ca="1">IF(ISBLANK(A112),NA(),IFERROR(SLOPE(INDIRECT("D" &amp; MATCH(A112-$C$1,A:A,1)):D112, INDIRECT("A" &amp; MATCH(A112-$C$1,A:A,1)):A112),NA()))</f>
        <v>120993.24754661811</v>
      </c>
      <c r="J112" s="58">
        <f ca="1">IF(ISBLANK(A112),NA(),IFERROR(A112+(PLAYER_EXP_MAX-D112)/I112,NA()))</f>
        <v>43726.872375743835</v>
      </c>
      <c r="K112" s="36" t="str">
        <f t="shared" ca="1" si="9"/>
        <v>-469 D 08 H</v>
      </c>
      <c r="L112" s="51">
        <f t="shared" si="11"/>
        <v>100552.56303591932</v>
      </c>
      <c r="M112" s="58">
        <f>IF(ISBLANK(A112),NA(),IFERROR(A112+(PLAYER_EXP_MAX-D112)/L112,NA()))</f>
        <v>43734.07146889776</v>
      </c>
      <c r="N112" s="36" t="str">
        <f t="shared" ca="1" si="12"/>
        <v>-462 D 04 H</v>
      </c>
    </row>
    <row r="113" spans="1:14" ht="14.65" customHeight="1" x14ac:dyDescent="0.25">
      <c r="A113" s="8">
        <v>43691.592361111114</v>
      </c>
      <c r="B113" s="42">
        <v>180</v>
      </c>
      <c r="C113" s="42">
        <v>54345</v>
      </c>
      <c r="D113" s="53">
        <f t="shared" si="7"/>
        <v>7168145</v>
      </c>
      <c r="E113" s="46">
        <f>IF(ISBLANK(A113),"-",D113/PLAYER_EXP_MAX)</f>
        <v>0.62699776050517086</v>
      </c>
      <c r="F113" s="51">
        <f ca="1">IF(ISBLANK(A113),NA(),IFERROR(SLOPE(INDIRECT("D" &amp; MATCH(A113-$B$1,A:A,1)):D113, INDIRECT("A" &amp; MATCH(A113-$B$1,A:A,1)):A113),NA()))</f>
        <v>141327.88112919315</v>
      </c>
      <c r="G113" s="58">
        <f ca="1">IF(ISBLANK(A113),NA(),IFERROR(A113+(PLAYER_EXP_MAX-D113)/F113,NA()))</f>
        <v>43721.765770391212</v>
      </c>
      <c r="H113" s="125" t="str">
        <f t="shared" ca="1" si="8"/>
        <v>-474 D 11 H</v>
      </c>
      <c r="I113" s="51">
        <f ca="1">IF(ISBLANK(A113),NA(),IFERROR(SLOPE(INDIRECT("D" &amp; MATCH(A113-$C$1,A:A,1)):D113, INDIRECT("A" &amp; MATCH(A113-$C$1,A:A,1)):A113),NA()))</f>
        <v>121508.27650015183</v>
      </c>
      <c r="J113" s="58">
        <f ca="1">IF(ISBLANK(A113),NA(),IFERROR(A113+(PLAYER_EXP_MAX-D113)/I113,NA()))</f>
        <v>43726.687451938073</v>
      </c>
      <c r="K113" s="36" t="str">
        <f t="shared" ca="1" si="9"/>
        <v>-469 D 13 H</v>
      </c>
      <c r="L113" s="51">
        <f t="shared" si="11"/>
        <v>100837.8542077184</v>
      </c>
      <c r="M113" s="58">
        <f>IF(ISBLANK(A113),NA(),IFERROR(A113+(PLAYER_EXP_MAX-D113)/L113,NA()))</f>
        <v>43733.881479949516</v>
      </c>
      <c r="N113" s="36" t="str">
        <f t="shared" ca="1" si="12"/>
        <v>-462 D 08 H</v>
      </c>
    </row>
    <row r="114" spans="1:14" ht="14.65" customHeight="1" x14ac:dyDescent="0.25">
      <c r="A114" s="8">
        <v>43691.950000000004</v>
      </c>
      <c r="B114" s="42">
        <v>180</v>
      </c>
      <c r="C114" s="42">
        <v>37873</v>
      </c>
      <c r="D114" s="53">
        <f t="shared" si="7"/>
        <v>7184617</v>
      </c>
      <c r="E114" s="46">
        <f>IF(ISBLANK(A114),"-",D114/PLAYER_EXP_MAX)</f>
        <v>0.62843856661484654</v>
      </c>
      <c r="F114" s="51">
        <f ca="1">IF(ISBLANK(A114),NA(),IFERROR(SLOPE(INDIRECT("D" &amp; MATCH(A114-$B$1,A:A,1)):D114, INDIRECT("A" &amp; MATCH(A114-$B$1,A:A,1)):A114),NA()))</f>
        <v>125889.54293160973</v>
      </c>
      <c r="G114" s="58">
        <f ca="1">IF(ISBLANK(A114),NA(),IFERROR(A114+(PLAYER_EXP_MAX-D114)/F114,NA()))</f>
        <v>43725.692850288273</v>
      </c>
      <c r="H114" s="125" t="str">
        <f t="shared" ca="1" si="8"/>
        <v>-470 D 13 H</v>
      </c>
      <c r="I114" s="51">
        <f ca="1">IF(ISBLANK(A114),NA(),IFERROR(SLOPE(INDIRECT("D" &amp; MATCH(A114-$C$1,A:A,1)):D114, INDIRECT("A" &amp; MATCH(A114-$C$1,A:A,1)):A114),NA()))</f>
        <v>121142.55668832926</v>
      </c>
      <c r="J114" s="58">
        <f ca="1">IF(ISBLANK(A114),NA(),IFERROR(A114+(PLAYER_EXP_MAX-D114)/I114,NA()))</f>
        <v>43727.01506809931</v>
      </c>
      <c r="K114" s="36" t="str">
        <f t="shared" ca="1" si="9"/>
        <v>-469 D 05 H</v>
      </c>
      <c r="L114" s="51">
        <f t="shared" si="11"/>
        <v>100055.17103620475</v>
      </c>
      <c r="M114" s="58">
        <f>IF(ISBLANK(A114),NA(),IFERROR(A114+(PLAYER_EXP_MAX-D114)/L114,NA()))</f>
        <v>43734.405296972742</v>
      </c>
      <c r="N114" s="36" t="str">
        <f t="shared" ca="1" si="12"/>
        <v>-461 D 20 H</v>
      </c>
    </row>
    <row r="115" spans="1:14" ht="14.65" customHeight="1" x14ac:dyDescent="0.25">
      <c r="A115" s="8">
        <v>43692.168750000004</v>
      </c>
      <c r="B115" s="42">
        <v>180</v>
      </c>
      <c r="C115" s="42">
        <v>14099</v>
      </c>
      <c r="D115" s="53">
        <f t="shared" si="7"/>
        <v>7208391</v>
      </c>
      <c r="E115" s="46">
        <f>IF(ISBLANK(A115),"-",D115/PLAYER_EXP_MAX)</f>
        <v>0.63051807878406885</v>
      </c>
      <c r="F115" s="51">
        <f ca="1">IF(ISBLANK(A115),NA(),IFERROR(SLOPE(INDIRECT("D" &amp; MATCH(A115-$B$1,A:A,1)):D115, INDIRECT("A" &amp; MATCH(A115-$B$1,A:A,1)):A115),NA()))</f>
        <v>105568.36917345885</v>
      </c>
      <c r="G115" s="58">
        <f ca="1">IF(ISBLANK(A115),NA(),IFERROR(A115+(PLAYER_EXP_MAX-D115)/F115,NA()))</f>
        <v>43732.181663271964</v>
      </c>
      <c r="H115" s="125" t="str">
        <f t="shared" ca="1" si="8"/>
        <v>-464 D 01 H</v>
      </c>
      <c r="I115" s="51">
        <f ca="1">IF(ISBLANK(A115),NA(),IFERROR(SLOPE(INDIRECT("D" &amp; MATCH(A115-$C$1,A:A,1)):D115, INDIRECT("A" &amp; MATCH(A115-$C$1,A:A,1)):A115),NA()))</f>
        <v>120969.26200716723</v>
      </c>
      <c r="J115" s="58">
        <f ca="1">IF(ISBLANK(A115),NA(),IFERROR(A115+(PLAYER_EXP_MAX-D115)/I115,NA()))</f>
        <v>43727.087521346642</v>
      </c>
      <c r="K115" s="36" t="str">
        <f t="shared" ca="1" si="9"/>
        <v>-469 D 03 H</v>
      </c>
      <c r="L115" s="51">
        <f t="shared" si="11"/>
        <v>100129.90099009901</v>
      </c>
      <c r="M115" s="58">
        <f>IF(ISBLANK(A115),NA(),IFERROR(A115+(PLAYER_EXP_MAX-D115)/L115,NA()))</f>
        <v>43734.354929734844</v>
      </c>
      <c r="N115" s="36" t="str">
        <f t="shared" ca="1" si="12"/>
        <v>-461 D 21 H</v>
      </c>
    </row>
    <row r="116" spans="1:14" ht="14.65" customHeight="1" x14ac:dyDescent="0.25">
      <c r="A116" s="8">
        <v>43692.247222222228</v>
      </c>
      <c r="B116" s="42">
        <v>180</v>
      </c>
      <c r="C116" s="42">
        <v>7316</v>
      </c>
      <c r="D116" s="59">
        <f t="shared" si="7"/>
        <v>7215174</v>
      </c>
      <c r="E116" s="46">
        <f>IF(ISBLANK(A116),"-",D116/PLAYER_EXP_MAX)</f>
        <v>0.63111138790511845</v>
      </c>
      <c r="F116" s="51">
        <f ca="1">IF(ISBLANK(A116),NA(),IFERROR(SLOPE(INDIRECT("D" &amp; MATCH(A116-$B$1,A:A,1)):D116, INDIRECT("A" &amp; MATCH(A116-$B$1,A:A,1)):A116),NA()))</f>
        <v>97691.334551134511</v>
      </c>
      <c r="G116" s="58">
        <f ca="1">IF(ISBLANK(A116),NA(),IFERROR(A116+(PLAYER_EXP_MAX-D116)/F116,NA()))</f>
        <v>43735.417018390712</v>
      </c>
      <c r="H116" s="125" t="str">
        <f t="shared" ca="1" si="8"/>
        <v>-460 D 19 H</v>
      </c>
      <c r="I116" s="51">
        <f ca="1">IF(ISBLANK(A116),NA(),IFERROR(SLOPE(INDIRECT("D" &amp; MATCH(A116-$C$1,A:A,1)):D116, INDIRECT("A" &amp; MATCH(A116-$C$1,A:A,1)):A116),NA()))</f>
        <v>120575.35513070833</v>
      </c>
      <c r="J116" s="58">
        <f ca="1">IF(ISBLANK(A116),NA(),IFERROR(A116+(PLAYER_EXP_MAX-D116)/I116,NA()))</f>
        <v>43727.223814208446</v>
      </c>
      <c r="K116" s="59" t="str">
        <f t="shared" ca="1" si="9"/>
        <v>-469 D 00 H</v>
      </c>
      <c r="L116" s="51">
        <f t="shared" si="11"/>
        <v>100087.48169878642</v>
      </c>
      <c r="M116" s="58">
        <f>IF(ISBLANK(A116),NA(),IFERROR(A116+(PLAYER_EXP_MAX-D116)/L116,NA()))</f>
        <v>43734.383510681277</v>
      </c>
      <c r="N116" s="59" t="str">
        <f t="shared" ref="N116:N147" ca="1" si="13">IF(ISBLANK(D116),NA(),IFERROR(TEXT(TRUNC(M116-NOW()),"000") &amp; " D " &amp; TEXT(TRUNC(ABS(M116-NOW()-TRUNC(M116-NOW()))*24),"00") &amp; " H", NA()))</f>
        <v>-461 D 20 H</v>
      </c>
    </row>
    <row r="117" spans="1:14" ht="14.65" customHeight="1" x14ac:dyDescent="0.25">
      <c r="A117" s="8">
        <v>43692.295833333337</v>
      </c>
      <c r="B117" s="42">
        <v>181</v>
      </c>
      <c r="C117" s="42">
        <v>181969</v>
      </c>
      <c r="D117" s="59">
        <f t="shared" si="7"/>
        <v>7222521</v>
      </c>
      <c r="E117" s="46">
        <f>IF(ISBLANK(A117),"-",D117/PLAYER_EXP_MAX)</f>
        <v>0.63175403011540177</v>
      </c>
      <c r="F117" s="51">
        <f ca="1">IF(ISBLANK(A117),NA(),IFERROR(SLOPE(INDIRECT("D" &amp; MATCH(A117-$B$1,A:A,1)):D117, INDIRECT("A" &amp; MATCH(A117-$B$1,A:A,1)):A117),NA()))</f>
        <v>97791.019123142381</v>
      </c>
      <c r="G117" s="58">
        <f ca="1">IF(ISBLANK(A117),NA(),IFERROR(A117+(PLAYER_EXP_MAX-D117)/F117,NA()))</f>
        <v>43735.346494199228</v>
      </c>
      <c r="H117" s="125" t="str">
        <f t="shared" ca="1" si="8"/>
        <v>-460 D 21 H</v>
      </c>
      <c r="I117" s="51">
        <f ca="1">IF(ISBLANK(A117),NA(),IFERROR(SLOPE(INDIRECT("D" &amp; MATCH(A117-$C$1,A:A,1)):D117, INDIRECT("A" &amp; MATCH(A117-$C$1,A:A,1)):A117),NA()))</f>
        <v>120273.642190574</v>
      </c>
      <c r="J117" s="58">
        <f ca="1">IF(ISBLANK(A117),NA(),IFERROR(A117+(PLAYER_EXP_MAX-D117)/I117,NA()))</f>
        <v>43727.299080290213</v>
      </c>
      <c r="K117" s="59" t="str">
        <f t="shared" ca="1" si="9"/>
        <v>-468 D 22 H</v>
      </c>
      <c r="L117" s="51">
        <f t="shared" si="11"/>
        <v>100185.27214514599</v>
      </c>
      <c r="M117" s="58">
        <f>IF(ISBLANK(A117),NA(),IFERROR(A117+(PLAYER_EXP_MAX-D117)/L117,NA()))</f>
        <v>43734.317658596243</v>
      </c>
      <c r="N117" s="59" t="str">
        <f t="shared" ca="1" si="13"/>
        <v>-461 D 22 H</v>
      </c>
    </row>
    <row r="118" spans="1:14" ht="14.65" customHeight="1" x14ac:dyDescent="0.25">
      <c r="A118" s="8">
        <v>43693.11319444445</v>
      </c>
      <c r="B118" s="42">
        <v>181</v>
      </c>
      <c r="C118" s="42">
        <v>151591</v>
      </c>
      <c r="D118" s="59">
        <f t="shared" si="7"/>
        <v>7252899</v>
      </c>
      <c r="E118" s="46">
        <f>IF(ISBLANK(A118),"-",D118/PLAYER_EXP_MAX)</f>
        <v>0.63441119427274328</v>
      </c>
      <c r="F118" s="51">
        <f ca="1">IF(ISBLANK(A118),NA(),IFERROR(SLOPE(INDIRECT("D" &amp; MATCH(A118-$B$1,A:A,1)):D118, INDIRECT("A" &amp; MATCH(A118-$B$1,A:A,1)):A118),NA()))</f>
        <v>53008.313416373603</v>
      </c>
      <c r="G118" s="58">
        <f ca="1">IF(ISBLANK(A118),NA(),IFERROR(A118+(PLAYER_EXP_MAX-D118)/F118,NA()))</f>
        <v>43771.961015297944</v>
      </c>
      <c r="H118" s="125" t="str">
        <f t="shared" ca="1" si="8"/>
        <v>-424 D 06 H</v>
      </c>
      <c r="I118" s="51">
        <f ca="1">IF(ISBLANK(A118),NA(),IFERROR(SLOPE(INDIRECT("D" &amp; MATCH(A118-$C$1,A:A,1)):D118, INDIRECT("A" &amp; MATCH(A118-$C$1,A:A,1)):A118),NA()))</f>
        <v>117821.88800069971</v>
      </c>
      <c r="J118" s="58">
        <f ca="1">IF(ISBLANK(A118),NA(),IFERROR(A118+(PLAYER_EXP_MAX-D118)/I118,NA()))</f>
        <v>43728.586993675839</v>
      </c>
      <c r="K118" s="59" t="str">
        <f t="shared" ca="1" si="9"/>
        <v>-467 D 15 H</v>
      </c>
      <c r="L118" s="51">
        <f t="shared" si="11"/>
        <v>98218.841993634298</v>
      </c>
      <c r="M118" s="58">
        <f>IF(ISBLANK(A118),NA(),IFERROR(A118+(PLAYER_EXP_MAX-D118)/L118,NA()))</f>
        <v>43735.667045774433</v>
      </c>
      <c r="N118" s="59" t="str">
        <f t="shared" ca="1" si="13"/>
        <v>-460 D 13 H</v>
      </c>
    </row>
    <row r="119" spans="1:14" ht="14.65" customHeight="1" x14ac:dyDescent="0.25">
      <c r="A119" s="8">
        <v>43693.369444444448</v>
      </c>
      <c r="B119" s="42">
        <v>181</v>
      </c>
      <c r="C119" s="42">
        <v>92346</v>
      </c>
      <c r="D119" s="59">
        <f t="shared" si="7"/>
        <v>7312144</v>
      </c>
      <c r="E119" s="46">
        <f>IF(ISBLANK(A119),"-",D119/PLAYER_EXP_MAX)</f>
        <v>0.63959335539268836</v>
      </c>
      <c r="F119" s="51">
        <f ca="1">IF(ISBLANK(A119),NA(),IFERROR(SLOPE(INDIRECT("D" &amp; MATCH(A119-$B$1,A:A,1)):D119, INDIRECT("A" &amp; MATCH(A119-$B$1,A:A,1)):A119),NA()))</f>
        <v>72218.366410042247</v>
      </c>
      <c r="G119" s="58">
        <f ca="1">IF(ISBLANK(A119),NA(),IFERROR(A119+(PLAYER_EXP_MAX-D119)/F119,NA()))</f>
        <v>43750.423421221014</v>
      </c>
      <c r="H119" s="125" t="str">
        <f t="shared" ca="1" si="8"/>
        <v>-445 D 19 H</v>
      </c>
      <c r="I119" s="51">
        <f ca="1">IF(ISBLANK(A119),NA(),IFERROR(SLOPE(INDIRECT("D" &amp; MATCH(A119-$C$1,A:A,1)):D119, INDIRECT("A" &amp; MATCH(A119-$C$1,A:A,1)):A119),NA()))</f>
        <v>116422.00054958214</v>
      </c>
      <c r="J119" s="58">
        <f ca="1">IF(ISBLANK(A119),NA(),IFERROR(A119+(PLAYER_EXP_MAX-D119)/I119,NA()))</f>
        <v>43728.760908090058</v>
      </c>
      <c r="K119" s="59" t="str">
        <f t="shared" ca="1" si="9"/>
        <v>-467 D 11 H</v>
      </c>
      <c r="L119" s="51">
        <f t="shared" si="11"/>
        <v>99507.141694454898</v>
      </c>
      <c r="M119" s="58">
        <f>IF(ISBLANK(A119),NA(),IFERROR(A119+(PLAYER_EXP_MAX-D119)/L119,NA()))</f>
        <v>43734.77697489741</v>
      </c>
      <c r="N119" s="59" t="str">
        <f t="shared" ca="1" si="13"/>
        <v>-461 D 11 H</v>
      </c>
    </row>
    <row r="120" spans="1:14" ht="14.65" customHeight="1" x14ac:dyDescent="0.25">
      <c r="A120" s="8">
        <v>43694.386805555558</v>
      </c>
      <c r="B120" s="42">
        <v>182</v>
      </c>
      <c r="C120" s="42">
        <v>109517</v>
      </c>
      <c r="D120" s="59">
        <f t="shared" si="7"/>
        <v>7479973</v>
      </c>
      <c r="E120" s="46">
        <f>IF(ISBLANK(A120),"-",D120/PLAYER_EXP_MAX)</f>
        <v>0.65427336077034493</v>
      </c>
      <c r="F120" s="51">
        <f ca="1">IF(ISBLANK(A120),NA(),IFERROR(SLOPE(INDIRECT("D" &amp; MATCH(A120-$B$1,A:A,1)):D120, INDIRECT("A" &amp; MATCH(A120-$B$1,A:A,1)):A120),NA()))</f>
        <v>164965.02389104717</v>
      </c>
      <c r="G120" s="58">
        <f ca="1">IF(ISBLANK(A120),NA(),IFERROR(A120+(PLAYER_EXP_MAX-D120)/F120,NA()))</f>
        <v>43718.346526875699</v>
      </c>
      <c r="H120" s="125" t="str">
        <f t="shared" ca="1" si="8"/>
        <v>-477 D 21 H</v>
      </c>
      <c r="I120" s="51">
        <f ca="1">IF(ISBLANK(A120),NA(),IFERROR(SLOPE(INDIRECT("D" &amp; MATCH(A120-$C$1,A:A,1)):D120, INDIRECT("A" &amp; MATCH(A120-$C$1,A:A,1)):A120),NA()))</f>
        <v>114957.25979500465</v>
      </c>
      <c r="J120" s="58">
        <f ca="1">IF(ISBLANK(A120),NA(),IFERROR(A120+(PLAYER_EXP_MAX-D120)/I120,NA()))</f>
        <v>43728.769288289128</v>
      </c>
      <c r="K120" s="59" t="str">
        <f t="shared" ca="1" si="9"/>
        <v>-467 D 11 H</v>
      </c>
      <c r="L120" s="51">
        <f t="shared" si="11"/>
        <v>101931.56899429469</v>
      </c>
      <c r="M120" s="58">
        <f>IF(ISBLANK(A120),NA(),IFERROR(A120+(PLAYER_EXP_MAX-D120)/L120,NA()))</f>
        <v>43733.162977049804</v>
      </c>
      <c r="N120" s="59" t="str">
        <f t="shared" ca="1" si="13"/>
        <v>-463 D 02 H</v>
      </c>
    </row>
    <row r="121" spans="1:14" ht="14.65" customHeight="1" x14ac:dyDescent="0.25">
      <c r="A121" s="8">
        <v>43695.855555555558</v>
      </c>
      <c r="B121" s="42">
        <v>182</v>
      </c>
      <c r="C121" s="42">
        <v>46463</v>
      </c>
      <c r="D121" s="59">
        <f t="shared" si="7"/>
        <v>7543027</v>
      </c>
      <c r="E121" s="46">
        <f>IF(ISBLANK(A121),"-",D121/PLAYER_EXP_MAX)</f>
        <v>0.65978869518265004</v>
      </c>
      <c r="F121" s="51">
        <f ca="1">IF(ISBLANK(A121),NA(),IFERROR(SLOPE(INDIRECT("D" &amp; MATCH(A121-$B$1,A:A,1)):D121, INDIRECT("A" &amp; MATCH(A121-$B$1,A:A,1)):A121),NA()))</f>
        <v>42930.382978723406</v>
      </c>
      <c r="G121" s="58">
        <f ca="1">IF(ISBLANK(A121),NA(),IFERROR(A121+(PLAYER_EXP_MAX-D121)/F121,NA()))</f>
        <v>43786.454840493861</v>
      </c>
      <c r="H121" s="125" t="str">
        <f t="shared" ca="1" si="8"/>
        <v>-409 D 18 H</v>
      </c>
      <c r="I121" s="51">
        <f ca="1">IF(ISBLANK(A121),NA(),IFERROR(SLOPE(INDIRECT("D" &amp; MATCH(A121-$C$1,A:A,1)):D121, INDIRECT("A" &amp; MATCH(A121-$C$1,A:A,1)):A121),NA()))</f>
        <v>103273.57764374824</v>
      </c>
      <c r="J121" s="58">
        <f ca="1">IF(ISBLANK(A121),NA(),IFERROR(A121+(PLAYER_EXP_MAX-D121)/I121,NA()))</f>
        <v>43733.517289454394</v>
      </c>
      <c r="K121" s="59" t="str">
        <f t="shared" ca="1" si="9"/>
        <v>-462 D 17 H</v>
      </c>
      <c r="L121" s="51">
        <f t="shared" si="11"/>
        <v>98936.836497163895</v>
      </c>
      <c r="M121" s="58">
        <f>IF(ISBLANK(A121),NA(),IFERROR(A121+(PLAYER_EXP_MAX-D121)/L121,NA()))</f>
        <v>43735.168132525934</v>
      </c>
      <c r="N121" s="59" t="str">
        <f t="shared" ca="1" si="13"/>
        <v>-461 D 01 H</v>
      </c>
    </row>
    <row r="122" spans="1:14" ht="14.65" customHeight="1" x14ac:dyDescent="0.25">
      <c r="A122" s="8">
        <v>43696.416666666672</v>
      </c>
      <c r="B122" s="42">
        <v>182</v>
      </c>
      <c r="C122" s="42">
        <v>11000</v>
      </c>
      <c r="D122" s="59">
        <f t="shared" si="7"/>
        <v>7578490</v>
      </c>
      <c r="E122" s="46">
        <f>IF(ISBLANK(A122),"-",D122/PLAYER_EXP_MAX)</f>
        <v>0.66289064437324186</v>
      </c>
      <c r="F122" s="51">
        <f ca="1">IF(ISBLANK(A122),NA(),IFERROR(SLOPE(INDIRECT("D" &amp; MATCH(A122-$B$1,A:A,1)):D122, INDIRECT("A" &amp; MATCH(A122-$B$1,A:A,1)):A122),NA()))</f>
        <v>47400.745719527476</v>
      </c>
      <c r="G122" s="58">
        <f ca="1">IF(ISBLANK(A122),NA(),IFERROR(A122+(PLAYER_EXP_MAX-D122)/F122,NA()))</f>
        <v>43777.723383291013</v>
      </c>
      <c r="H122" s="125" t="str">
        <f t="shared" ca="1" si="8"/>
        <v>-418 D 12 H</v>
      </c>
      <c r="I122" s="51">
        <f ca="1">IF(ISBLANK(A122),NA(),IFERROR(SLOPE(INDIRECT("D" &amp; MATCH(A122-$C$1,A:A,1)):D122, INDIRECT("A" &amp; MATCH(A122-$C$1,A:A,1)):A122),NA()))</f>
        <v>98902.101491349924</v>
      </c>
      <c r="J122" s="58">
        <f ca="1">IF(ISBLANK(A122),NA(),IFERROR(A122+(PLAYER_EXP_MAX-D122)/I122,NA()))</f>
        <v>43735.384483749272</v>
      </c>
      <c r="K122" s="59" t="str">
        <f t="shared" ca="1" si="9"/>
        <v>-460 D 20 H</v>
      </c>
      <c r="L122" s="51">
        <f t="shared" si="11"/>
        <v>98257.074652163079</v>
      </c>
      <c r="M122" s="58">
        <f>IF(ISBLANK(A122),NA(),IFERROR(A122+(PLAYER_EXP_MAX-D122)/L122,NA()))</f>
        <v>43735.640295231264</v>
      </c>
      <c r="N122" s="59" t="str">
        <f t="shared" ca="1" si="13"/>
        <v>-460 D 14 H</v>
      </c>
    </row>
    <row r="123" spans="1:14" ht="14.65" customHeight="1" x14ac:dyDescent="0.25">
      <c r="A123" s="8">
        <v>43696.540972222225</v>
      </c>
      <c r="B123" s="42">
        <v>183</v>
      </c>
      <c r="C123" s="42">
        <v>183759</v>
      </c>
      <c r="D123" s="59">
        <f t="shared" si="7"/>
        <v>7593731</v>
      </c>
      <c r="E123" s="46">
        <f>IF(ISBLANK(A123),"-",D123/PLAYER_EXP_MAX)</f>
        <v>0.66422377489276396</v>
      </c>
      <c r="F123" s="51">
        <f ca="1">IF(ISBLANK(A123),NA(),IFERROR(SLOPE(INDIRECT("D" &amp; MATCH(A123-$B$1,A:A,1)):D123, INDIRECT("A" &amp; MATCH(A123-$B$1,A:A,1)):A123),NA()))</f>
        <v>50706.783967061579</v>
      </c>
      <c r="G123" s="58">
        <f ca="1">IF(ISBLANK(A123),NA(),IFERROR(A123+(PLAYER_EXP_MAX-D123)/F123,NA()))</f>
        <v>43772.245990361291</v>
      </c>
      <c r="H123" s="125" t="str">
        <f t="shared" ca="1" si="8"/>
        <v>-424 D 00 H</v>
      </c>
      <c r="I123" s="51">
        <f ca="1">IF(ISBLANK(A123),NA(),IFERROR(SLOPE(INDIRECT("D" &amp; MATCH(A123-$C$1,A:A,1)):D123, INDIRECT("A" &amp; MATCH(A123-$C$1,A:A,1)):A123),NA()))</f>
        <v>97057.631303445203</v>
      </c>
      <c r="J123" s="58">
        <f ca="1">IF(ISBLANK(A123),NA(),IFERROR(A123+(PLAYER_EXP_MAX-D123)/I123,NA()))</f>
        <v>43736.092298052528</v>
      </c>
      <c r="K123" s="59" t="str">
        <f t="shared" ca="1" si="9"/>
        <v>-460 D 03 H</v>
      </c>
      <c r="L123" s="51">
        <f t="shared" si="11"/>
        <v>98359.26481620995</v>
      </c>
      <c r="M123" s="58">
        <f>IF(ISBLANK(A123),NA(),IFERROR(A123+(PLAYER_EXP_MAX-D123)/L123,NA()))</f>
        <v>43735.568897117482</v>
      </c>
      <c r="N123" s="59" t="str">
        <f t="shared" ca="1" si="13"/>
        <v>-460 D 16 H</v>
      </c>
    </row>
    <row r="124" spans="1:14" ht="14.65" customHeight="1" x14ac:dyDescent="0.25">
      <c r="A124" s="8">
        <v>43697.338888888895</v>
      </c>
      <c r="B124" s="42">
        <v>183</v>
      </c>
      <c r="C124" s="42">
        <v>104328</v>
      </c>
      <c r="D124" s="59">
        <f t="shared" si="7"/>
        <v>7673162</v>
      </c>
      <c r="E124" s="46">
        <f>IF(ISBLANK(A124),"-",D124/PLAYER_EXP_MAX)</f>
        <v>0.67117160576318946</v>
      </c>
      <c r="F124" s="51">
        <f ca="1">IF(ISBLANK(A124),NA(),IFERROR(SLOPE(INDIRECT("D" &amp; MATCH(A124-$B$1,A:A,1)):D124, INDIRECT("A" &amp; MATCH(A124-$B$1,A:A,1)):A124),NA()))</f>
        <v>89195.518477038568</v>
      </c>
      <c r="G124" s="58">
        <f ca="1">IF(ISBLANK(A124),NA(),IFERROR(A124+(PLAYER_EXP_MAX-D124)/F124,NA()))</f>
        <v>43739.485927935122</v>
      </c>
      <c r="H124" s="125" t="str">
        <f t="shared" ca="1" si="8"/>
        <v>-456 D 18 H</v>
      </c>
      <c r="I124" s="51">
        <f ca="1">IF(ISBLANK(A124),NA(),IFERROR(SLOPE(INDIRECT("D" &amp; MATCH(A124-$C$1,A:A,1)):D124, INDIRECT("A" &amp; MATCH(A124-$C$1,A:A,1)):A124),NA()))</f>
        <v>95904.480523869992</v>
      </c>
      <c r="J124" s="58">
        <f ca="1">IF(ISBLANK(A124),NA(),IFERROR(A124+(PLAYER_EXP_MAX-D124)/I124,NA()))</f>
        <v>43736.5375475904</v>
      </c>
      <c r="K124" s="59" t="str">
        <f t="shared" ca="1" si="9"/>
        <v>-459 D 17 H</v>
      </c>
      <c r="L124" s="51">
        <f t="shared" si="11"/>
        <v>98390.444926373035</v>
      </c>
      <c r="M124" s="58">
        <f>IF(ISBLANK(A124),NA(),IFERROR(A124+(PLAYER_EXP_MAX-D124)/L124,NA()))</f>
        <v>43735.547141761548</v>
      </c>
      <c r="N124" s="59" t="str">
        <f t="shared" ca="1" si="13"/>
        <v>-460 D 16 H</v>
      </c>
    </row>
    <row r="125" spans="1:14" ht="14.65" customHeight="1" x14ac:dyDescent="0.25">
      <c r="A125" s="8">
        <v>43697.827083333337</v>
      </c>
      <c r="B125" s="42">
        <v>183</v>
      </c>
      <c r="C125" s="42">
        <v>32675</v>
      </c>
      <c r="D125" s="59">
        <f t="shared" si="7"/>
        <v>7744815</v>
      </c>
      <c r="E125" s="46">
        <f>IF(ISBLANK(A125),"-",D125/PLAYER_EXP_MAX)</f>
        <v>0.6774390948462754</v>
      </c>
      <c r="F125" s="51">
        <f ca="1">IF(ISBLANK(A125),NA(),IFERROR(SLOPE(INDIRECT("D" &amp; MATCH(A125-$B$1,A:A,1)):D125, INDIRECT("A" &amp; MATCH(A125-$B$1,A:A,1)):A125),NA()))</f>
        <v>115721.90723878205</v>
      </c>
      <c r="G125" s="58">
        <f ca="1">IF(ISBLANK(A125),NA(),IFERROR(A125+(PLAYER_EXP_MAX-D125)/F125,NA()))</f>
        <v>43729.693772087361</v>
      </c>
      <c r="H125" s="125" t="str">
        <f t="shared" ca="1" si="8"/>
        <v>-466 D 13 H</v>
      </c>
      <c r="I125" s="51">
        <f ca="1">IF(ISBLANK(A125),NA(),IFERROR(SLOPE(INDIRECT("D" &amp; MATCH(A125-$C$1,A:A,1)):D125, INDIRECT("A" &amp; MATCH(A125-$C$1,A:A,1)):A125),NA()))</f>
        <v>93833.201630096301</v>
      </c>
      <c r="J125" s="58">
        <f ca="1">IF(ISBLANK(A125),NA(),IFERROR(A125+(PLAYER_EXP_MAX-D125)/I125,NA()))</f>
        <v>43737.127394267387</v>
      </c>
      <c r="K125" s="59" t="str">
        <f t="shared" ca="1" si="9"/>
        <v>-459 D 02 H</v>
      </c>
      <c r="L125" s="51">
        <f t="shared" si="11"/>
        <v>99154.618495552917</v>
      </c>
      <c r="M125" s="58">
        <f>IF(ISBLANK(A125),NA(),IFERROR(A125+(PLAYER_EXP_MAX-D125)/L125,NA()))</f>
        <v>43735.018230412032</v>
      </c>
      <c r="N125" s="59" t="str">
        <f t="shared" ca="1" si="13"/>
        <v>-461 D 05 H</v>
      </c>
    </row>
    <row r="126" spans="1:14" ht="14.65" customHeight="1" x14ac:dyDescent="0.25">
      <c r="A126" s="8">
        <v>43698.55</v>
      </c>
      <c r="B126" s="42">
        <v>184</v>
      </c>
      <c r="C126" s="42">
        <v>169365</v>
      </c>
      <c r="D126" s="59">
        <f t="shared" si="7"/>
        <v>7799125</v>
      </c>
      <c r="E126" s="46">
        <f>IF(ISBLANK(A126),"-",D126/PLAYER_EXP_MAX)</f>
        <v>0.68218959143542579</v>
      </c>
      <c r="F126" s="51">
        <f ca="1">IF(ISBLANK(A126),NA(),IFERROR(SLOPE(INDIRECT("D" &amp; MATCH(A126-$B$1,A:A,1)):D126, INDIRECT("A" &amp; MATCH(A126-$B$1,A:A,1)):A126),NA()))</f>
        <v>101806.3861269942</v>
      </c>
      <c r="G126" s="58">
        <f ca="1">IF(ISBLANK(A126),NA(),IFERROR(A126+(PLAYER_EXP_MAX-D126)/F126,NA()))</f>
        <v>43734.238959585186</v>
      </c>
      <c r="H126" s="125" t="str">
        <f t="shared" ca="1" si="8"/>
        <v>-462 D 00 H</v>
      </c>
      <c r="I126" s="51">
        <f ca="1">IF(ISBLANK(A126),NA(),IFERROR(SLOPE(INDIRECT("D" &amp; MATCH(A126-$C$1,A:A,1)):D126, INDIRECT("A" &amp; MATCH(A126-$C$1,A:A,1)):A126),NA()))</f>
        <v>91645.166556435259</v>
      </c>
      <c r="J126" s="58">
        <f ca="1">IF(ISBLANK(A126),NA(),IFERROR(A126+(PLAYER_EXP_MAX-D126)/I126,NA()))</f>
        <v>43738.195997017887</v>
      </c>
      <c r="K126" s="59" t="str">
        <f t="shared" ca="1" si="9"/>
        <v>-458 D 01 H</v>
      </c>
      <c r="L126" s="51">
        <f t="shared" si="11"/>
        <v>98605.461371275043</v>
      </c>
      <c r="M126" s="58">
        <f>IF(ISBLANK(A126),NA(),IFERROR(A126+(PLAYER_EXP_MAX-D126)/L126,NA()))</f>
        <v>43735.397492516866</v>
      </c>
      <c r="N126" s="59" t="str">
        <f t="shared" ca="1" si="13"/>
        <v>-460 D 20 H</v>
      </c>
    </row>
    <row r="127" spans="1:14" ht="14.65" customHeight="1" x14ac:dyDescent="0.25">
      <c r="A127" s="8">
        <v>43698.892361111117</v>
      </c>
      <c r="B127" s="42">
        <v>184</v>
      </c>
      <c r="C127" s="42">
        <v>116937</v>
      </c>
      <c r="D127" s="59">
        <f t="shared" si="7"/>
        <v>7851553</v>
      </c>
      <c r="E127" s="46">
        <f>IF(ISBLANK(A127),"-",D127/PLAYER_EXP_MAX)</f>
        <v>0.68677546945376466</v>
      </c>
      <c r="F127" s="51">
        <f ca="1">IF(ISBLANK(A127),NA(),IFERROR(SLOPE(INDIRECT("D" &amp; MATCH(A127-$B$1,A:A,1)):D127, INDIRECT("A" &amp; MATCH(A127-$B$1,A:A,1)):A127),NA()))</f>
        <v>96310.733712873363</v>
      </c>
      <c r="G127" s="58">
        <f ca="1">IF(ISBLANK(A127),NA(),IFERROR(A127+(PLAYER_EXP_MAX-D127)/F127,NA()))</f>
        <v>43736.073429741286</v>
      </c>
      <c r="H127" s="125" t="str">
        <f t="shared" ca="1" si="8"/>
        <v>-460 D 04 H</v>
      </c>
      <c r="I127" s="51">
        <f ca="1">IF(ISBLANK(A127),NA(),IFERROR(SLOPE(INDIRECT("D" &amp; MATCH(A127-$C$1,A:A,1)):D127, INDIRECT("A" &amp; MATCH(A127-$C$1,A:A,1)):A127),NA()))</f>
        <v>92870.436150385241</v>
      </c>
      <c r="J127" s="58">
        <f ca="1">IF(ISBLANK(A127),NA(),IFERROR(A127+(PLAYER_EXP_MAX-D127)/I127,NA()))</f>
        <v>43737.450767299728</v>
      </c>
      <c r="K127" s="59" t="str">
        <f t="shared" ca="1" si="9"/>
        <v>-458 D 19 H</v>
      </c>
      <c r="L127" s="51">
        <f t="shared" si="11"/>
        <v>99189.359280652774</v>
      </c>
      <c r="M127" s="58">
        <f>IF(ISBLANK(A127),NA(),IFERROR(A127+(PLAYER_EXP_MAX-D127)/L127,NA()))</f>
        <v>43734.994378766736</v>
      </c>
      <c r="N127" s="59" t="str">
        <f t="shared" ca="1" si="13"/>
        <v>-461 D 06 H</v>
      </c>
    </row>
    <row r="128" spans="1:14" ht="14.65" customHeight="1" x14ac:dyDescent="0.25">
      <c r="A128" s="8">
        <v>43699.05069444445</v>
      </c>
      <c r="B128" s="42">
        <v>184</v>
      </c>
      <c r="C128" s="42">
        <v>96674</v>
      </c>
      <c r="D128" s="59">
        <f t="shared" si="7"/>
        <v>7871816</v>
      </c>
      <c r="E128" s="46">
        <f>IF(ISBLANK(A128),"-",D128/PLAYER_EXP_MAX)</f>
        <v>0.68854787439550569</v>
      </c>
      <c r="F128" s="51">
        <f ca="1">IF(ISBLANK(A128),NA(),IFERROR(SLOPE(INDIRECT("D" &amp; MATCH(A128-$B$1,A:A,1)):D128, INDIRECT("A" &amp; MATCH(A128-$B$1,A:A,1)):A128),NA()))</f>
        <v>103145.24923269781</v>
      </c>
      <c r="G128" s="58">
        <f ca="1">IF(ISBLANK(A128),NA(),IFERROR(A128+(PLAYER_EXP_MAX-D128)/F128,NA()))</f>
        <v>43733.571654221931</v>
      </c>
      <c r="H128" s="125" t="str">
        <f t="shared" ca="1" si="8"/>
        <v>-462 D 16 H</v>
      </c>
      <c r="I128" s="51">
        <f ca="1">IF(ISBLANK(A128),NA(),IFERROR(SLOPE(INDIRECT("D" &amp; MATCH(A128-$C$1,A:A,1)):D128, INDIRECT("A" &amp; MATCH(A128-$C$1,A:A,1)):A128),NA()))</f>
        <v>94343.022874737988</v>
      </c>
      <c r="J128" s="58">
        <f ca="1">IF(ISBLANK(A128),NA(),IFERROR(A128+(PLAYER_EXP_MAX-D128)/I128,NA()))</f>
        <v>43736.79246793763</v>
      </c>
      <c r="K128" s="59" t="str">
        <f t="shared" ca="1" si="9"/>
        <v>-459 D 10 H</v>
      </c>
      <c r="L128" s="51">
        <f t="shared" si="11"/>
        <v>99331.212448668346</v>
      </c>
      <c r="M128" s="58">
        <f>IF(ISBLANK(A128),NA(),IFERROR(A128+(PLAYER_EXP_MAX-D128)/L128,NA()))</f>
        <v>43734.897161151377</v>
      </c>
      <c r="N128" s="59" t="str">
        <f t="shared" ca="1" si="13"/>
        <v>-461 D 08 H</v>
      </c>
    </row>
    <row r="129" spans="1:14" ht="14.65" customHeight="1" x14ac:dyDescent="0.25">
      <c r="A129" s="8">
        <v>43699.563888888893</v>
      </c>
      <c r="B129" s="42">
        <v>184</v>
      </c>
      <c r="C129" s="42">
        <v>53751</v>
      </c>
      <c r="D129" s="59">
        <f t="shared" si="7"/>
        <v>7914739</v>
      </c>
      <c r="E129" s="46">
        <f>IF(ISBLANK(A129),"-",D129/PLAYER_EXP_MAX)</f>
        <v>0.69230234990823081</v>
      </c>
      <c r="F129" s="51">
        <f ca="1">IF(ISBLANK(A129),NA(),IFERROR(SLOPE(INDIRECT("D" &amp; MATCH(A129-$B$1,A:A,1)):D129, INDIRECT("A" &amp; MATCH(A129-$B$1,A:A,1)):A129),NA()))</f>
        <v>112038.75261188895</v>
      </c>
      <c r="G129" s="58">
        <f ca="1">IF(ISBLANK(A129),NA(),IFERROR(A129+(PLAYER_EXP_MAX-D129)/F129,NA()))</f>
        <v>43730.96150728425</v>
      </c>
      <c r="H129" s="125" t="str">
        <f t="shared" ca="1" si="8"/>
        <v>-465 D 06 H</v>
      </c>
      <c r="I129" s="51">
        <f ca="1">IF(ISBLANK(A129),NA(),IFERROR(SLOPE(INDIRECT("D" &amp; MATCH(A129-$C$1,A:A,1)):D129, INDIRECT("A" &amp; MATCH(A129-$C$1,A:A,1)):A129),NA()))</f>
        <v>95577.292658545775</v>
      </c>
      <c r="J129" s="58">
        <f ca="1">IF(ISBLANK(A129),NA(),IFERROR(A129+(PLAYER_EXP_MAX-D129)/I129,NA()))</f>
        <v>43736.369179163928</v>
      </c>
      <c r="K129" s="59" t="str">
        <f t="shared" ca="1" si="9"/>
        <v>-459 D 21 H</v>
      </c>
      <c r="L129" s="51">
        <f t="shared" si="11"/>
        <v>99084.522538236866</v>
      </c>
      <c r="M129" s="58">
        <f>IF(ISBLANK(A129),NA(),IFERROR(A129+(PLAYER_EXP_MAX-D129)/L129,NA()))</f>
        <v>43735.066406435391</v>
      </c>
      <c r="N129" s="59" t="str">
        <f t="shared" ca="1" si="13"/>
        <v>-461 D 04 H</v>
      </c>
    </row>
    <row r="130" spans="1:14" ht="14.65" customHeight="1" x14ac:dyDescent="0.25">
      <c r="A130" s="8">
        <v>43700.182638888888</v>
      </c>
      <c r="B130" s="42">
        <v>185</v>
      </c>
      <c r="C130" s="42">
        <v>166928</v>
      </c>
      <c r="D130" s="59">
        <f t="shared" si="7"/>
        <v>7995562</v>
      </c>
      <c r="E130" s="46">
        <f>IF(ISBLANK(A130),"-",D130/PLAYER_EXP_MAX)</f>
        <v>0.69937193904144579</v>
      </c>
      <c r="F130" s="51">
        <f ca="1">IF(ISBLANK(A130),NA(),IFERROR(SLOPE(INDIRECT("D" &amp; MATCH(A130-$B$1,A:A,1)):D130, INDIRECT("A" &amp; MATCH(A130-$B$1,A:A,1)):A130),NA()))</f>
        <v>110043.40181531686</v>
      </c>
      <c r="G130" s="58">
        <f ca="1">IF(ISBLANK(A130),NA(),IFERROR(A130+(PLAYER_EXP_MAX-D130)/F130,NA()))</f>
        <v>43731.415106654364</v>
      </c>
      <c r="H130" s="125" t="str">
        <f t="shared" ca="1" si="8"/>
        <v>-464 D 19 H</v>
      </c>
      <c r="I130" s="51">
        <f ca="1">IF(ISBLANK(A130),NA(),IFERROR(SLOPE(INDIRECT("D" &amp; MATCH(A130-$C$1,A:A,1)):D130, INDIRECT("A" &amp; MATCH(A130-$C$1,A:A,1)):A130),NA()))</f>
        <v>97970.350546807385</v>
      </c>
      <c r="J130" s="58">
        <f ca="1">IF(ISBLANK(A130),NA(),IFERROR(A130+(PLAYER_EXP_MAX-D130)/I130,NA()))</f>
        <v>43735.263936248928</v>
      </c>
      <c r="K130" s="59" t="str">
        <f t="shared" ca="1" si="9"/>
        <v>-460 D 23 H</v>
      </c>
      <c r="L130" s="51">
        <f t="shared" si="11"/>
        <v>99671.178288117168</v>
      </c>
      <c r="M130" s="58">
        <f>IF(ISBLANK(A130),NA(),IFERROR(A130+(PLAYER_EXP_MAX-D130)/L130,NA()))</f>
        <v>43734.665295350169</v>
      </c>
      <c r="N130" s="59" t="str">
        <f t="shared" ca="1" si="13"/>
        <v>-461 D 13 H</v>
      </c>
    </row>
    <row r="131" spans="1:14" ht="14.65" customHeight="1" x14ac:dyDescent="0.25">
      <c r="A131" s="8">
        <v>43700.598611111112</v>
      </c>
      <c r="B131" s="42">
        <v>185</v>
      </c>
      <c r="C131" s="42">
        <v>133297</v>
      </c>
      <c r="D131" s="59">
        <f t="shared" ref="D131:D194" si="14">IF(ISBLANK(A131),"-",INDEX(DATA_PLAYER_EXP, B131, 3) + INDEX(DATA_PLAYER_EXP, B131, 2) - C131)</f>
        <v>8029193</v>
      </c>
      <c r="E131" s="46">
        <f>IF(ISBLANK(A131),"-",D131/PLAYER_EXP_MAX)</f>
        <v>0.70231364316204459</v>
      </c>
      <c r="F131" s="51">
        <f ca="1">IF(ISBLANK(A131),NA(),IFERROR(SLOPE(INDIRECT("D" &amp; MATCH(A131-$B$1,A:A,1)):D131, INDIRECT("A" &amp; MATCH(A131-$B$1,A:A,1)):A131),NA()))</f>
        <v>112156.78916727155</v>
      </c>
      <c r="G131" s="58">
        <f ca="1">IF(ISBLANK(A131),NA(),IFERROR(A131+(PLAYER_EXP_MAX-D131)/F131,NA()))</f>
        <v>43730.942703744899</v>
      </c>
      <c r="H131" s="125" t="str">
        <f t="shared" ref="H131:H194" ca="1" si="15">IF(ISBLANK(A131),NA(),IFERROR(TEXT(TRUNC(G131-NOW()),"000") &amp; " D " &amp; TEXT(TRUNC(ABS(G131-NOW()-TRUNC(G131-NOW()))*24),"00") &amp; " H", NA()))</f>
        <v>-465 D 07 H</v>
      </c>
      <c r="I131" s="51">
        <f ca="1">IF(ISBLANK(A131),NA(),IFERROR(SLOPE(INDIRECT("D" &amp; MATCH(A131-$C$1,A:A,1)):D131, INDIRECT("A" &amp; MATCH(A131-$C$1,A:A,1)):A131),NA()))</f>
        <v>96588.08348155109</v>
      </c>
      <c r="J131" s="58">
        <f ca="1">IF(ISBLANK(A131),NA(),IFERROR(A131+(PLAYER_EXP_MAX-D131)/I131,NA()))</f>
        <v>43735.833765152136</v>
      </c>
      <c r="K131" s="59" t="str">
        <f t="shared" ref="K131:K194" ca="1" si="16">IF(ISBLANK(A131),NA(),IFERROR(TEXT(TRUNC(J131-NOW()),"000") &amp; " D " &amp; TEXT(TRUNC(ABS(J131-NOW()-TRUNC(J131-NOW()))*24),"00") &amp; " H", NA()))</f>
        <v>-460 D 09 H</v>
      </c>
      <c r="L131" s="51">
        <f t="shared" si="11"/>
        <v>99438.711726024034</v>
      </c>
      <c r="M131" s="58">
        <f>IF(ISBLANK(A131),NA(),IFERROR(A131+(PLAYER_EXP_MAX-D131)/L131,NA()))</f>
        <v>43734.8236723667</v>
      </c>
      <c r="N131" s="59" t="str">
        <f t="shared" ca="1" si="13"/>
        <v>-461 D 10 H</v>
      </c>
    </row>
    <row r="132" spans="1:14" ht="14.65" customHeight="1" x14ac:dyDescent="0.25">
      <c r="A132" s="8">
        <v>43700.984722222223</v>
      </c>
      <c r="B132" s="42">
        <v>185</v>
      </c>
      <c r="C132" s="42">
        <v>80385</v>
      </c>
      <c r="D132" s="59">
        <f t="shared" si="14"/>
        <v>8082105</v>
      </c>
      <c r="E132" s="46">
        <f>IF(ISBLANK(A132),"-",D132/PLAYER_EXP_MAX)</f>
        <v>0.70694185666830733</v>
      </c>
      <c r="F132" s="51">
        <f ca="1">IF(ISBLANK(A132),NA(),IFERROR(SLOPE(INDIRECT("D" &amp; MATCH(A132-$B$1,A:A,1)):D132, INDIRECT("A" &amp; MATCH(A132-$B$1,A:A,1)):A132),NA()))</f>
        <v>114939.77432679766</v>
      </c>
      <c r="G132" s="58">
        <f ca="1">IF(ISBLANK(A132),NA(),IFERROR(A132+(PLAYER_EXP_MAX-D132)/F132,NA()))</f>
        <v>43730.133761531055</v>
      </c>
      <c r="H132" s="125" t="str">
        <f t="shared" ca="1" si="15"/>
        <v>-466 D 02 H</v>
      </c>
      <c r="I132" s="51">
        <f ca="1">IF(ISBLANK(A132),NA(),IFERROR(SLOPE(INDIRECT("D" &amp; MATCH(A132-$C$1,A:A,1)):D132, INDIRECT("A" &amp; MATCH(A132-$C$1,A:A,1)):A132),NA()))</f>
        <v>98028.775363738256</v>
      </c>
      <c r="J132" s="58">
        <f ca="1">IF(ISBLANK(A132),NA(),IFERROR(A132+(PLAYER_EXP_MAX-D132)/I132,NA()))</f>
        <v>43735.162278634292</v>
      </c>
      <c r="K132" s="59" t="str">
        <f t="shared" ca="1" si="16"/>
        <v>-461 D 02 H</v>
      </c>
      <c r="L132" s="51">
        <f t="shared" si="11"/>
        <v>99864.873305482921</v>
      </c>
      <c r="M132" s="58">
        <f>IF(ISBLANK(A132),NA(),IFERROR(A132+(PLAYER_EXP_MAX-D132)/L132,NA()))</f>
        <v>43734.533896111941</v>
      </c>
      <c r="N132" s="59" t="str">
        <f t="shared" ca="1" si="13"/>
        <v>-461 D 17 H</v>
      </c>
    </row>
    <row r="133" spans="1:14" ht="14.65" customHeight="1" x14ac:dyDescent="0.25">
      <c r="A133" s="8">
        <v>43701.518750000003</v>
      </c>
      <c r="B133" s="42">
        <v>185</v>
      </c>
      <c r="C133" s="42">
        <v>34907</v>
      </c>
      <c r="D133" s="59">
        <f t="shared" si="14"/>
        <v>8127583</v>
      </c>
      <c r="E133" s="46">
        <f>IF(ISBLANK(A133),"-",D133/PLAYER_EXP_MAX)</f>
        <v>0.71091981807286231</v>
      </c>
      <c r="F133" s="51">
        <f ca="1">IF(ISBLANK(A133),NA(),IFERROR(SLOPE(INDIRECT("D" &amp; MATCH(A133-$B$1,A:A,1)):D133, INDIRECT("A" &amp; MATCH(A133-$B$1,A:A,1)):A133),NA()))</f>
        <v>101751.2557227895</v>
      </c>
      <c r="G133" s="58">
        <f ca="1">IF(ISBLANK(A133),NA(),IFERROR(A133+(PLAYER_EXP_MAX-D133)/F133,NA()))</f>
        <v>43733.998997801602</v>
      </c>
      <c r="H133" s="125" t="str">
        <f t="shared" ca="1" si="15"/>
        <v>-462 D 05 H</v>
      </c>
      <c r="I133" s="51">
        <f ca="1">IF(ISBLANK(A133),NA(),IFERROR(SLOPE(INDIRECT("D" &amp; MATCH(A133-$C$1,A:A,1)):D133, INDIRECT("A" &amp; MATCH(A133-$C$1,A:A,1)):A133),NA()))</f>
        <v>99082.53716394004</v>
      </c>
      <c r="J133" s="58">
        <f ca="1">IF(ISBLANK(A133),NA(),IFERROR(A133+(PLAYER_EXP_MAX-D133)/I133,NA()))</f>
        <v>43734.87383046723</v>
      </c>
      <c r="K133" s="59" t="str">
        <f t="shared" ca="1" si="16"/>
        <v>-461 D 08 H</v>
      </c>
      <c r="L133" s="51">
        <f t="shared" si="11"/>
        <v>99637.919075148704</v>
      </c>
      <c r="M133" s="58">
        <f>IF(ISBLANK(A133),NA(),IFERROR(A133+(PLAYER_EXP_MAX-D133)/L133,NA()))</f>
        <v>43734.687909198394</v>
      </c>
      <c r="N133" s="59" t="str">
        <f t="shared" ca="1" si="13"/>
        <v>-461 D 13 H</v>
      </c>
    </row>
    <row r="134" spans="1:14" ht="14.65" customHeight="1" x14ac:dyDescent="0.25">
      <c r="A134" s="8">
        <v>43701.775694444441</v>
      </c>
      <c r="B134" s="42">
        <v>186</v>
      </c>
      <c r="C134" s="42">
        <v>193737</v>
      </c>
      <c r="D134" s="59">
        <f t="shared" si="14"/>
        <v>8165753</v>
      </c>
      <c r="E134" s="46">
        <f>IF(ISBLANK(A134),"-",D134/PLAYER_EXP_MAX)</f>
        <v>0.71425854859777249</v>
      </c>
      <c r="F134" s="51">
        <f ca="1">IF(ISBLANK(A134),NA(),IFERROR(SLOPE(INDIRECT("D" &amp; MATCH(A134-$B$1,A:A,1)):D134, INDIRECT("A" &amp; MATCH(A134-$B$1,A:A,1)):A134),NA()))</f>
        <v>110765.48438080249</v>
      </c>
      <c r="G134" s="58">
        <f ca="1">IF(ISBLANK(A134),NA(),IFERROR(A134+(PLAYER_EXP_MAX-D134)/F134,NA()))</f>
        <v>43731.268058588939</v>
      </c>
      <c r="H134" s="125" t="str">
        <f t="shared" ca="1" si="15"/>
        <v>-464 D 23 H</v>
      </c>
      <c r="I134" s="51">
        <f ca="1">IF(ISBLANK(A134),NA(),IFERROR(SLOPE(INDIRECT("D" &amp; MATCH(A134-$C$1,A:A,1)):D134, INDIRECT("A" &amp; MATCH(A134-$C$1,A:A,1)):A134),NA()))</f>
        <v>100275.24666473205</v>
      </c>
      <c r="J134" s="58">
        <f ca="1">IF(ISBLANK(A134),NA(),IFERROR(A134+(PLAYER_EXP_MAX-D134)/I134,NA()))</f>
        <v>43734.353385436538</v>
      </c>
      <c r="K134" s="59" t="str">
        <f t="shared" ca="1" si="16"/>
        <v>-461 D 21 H</v>
      </c>
      <c r="L134" s="51">
        <f t="shared" si="11"/>
        <v>99998.495437724443</v>
      </c>
      <c r="M134" s="58">
        <f>IF(ISBLANK(A134),NA(),IFERROR(A134+(PLAYER_EXP_MAX-D134)/L134,NA()))</f>
        <v>43734.443545952614</v>
      </c>
      <c r="N134" s="59" t="str">
        <f t="shared" ca="1" si="13"/>
        <v>-461 D 19 H</v>
      </c>
    </row>
    <row r="135" spans="1:14" ht="14.65" customHeight="1" x14ac:dyDescent="0.25">
      <c r="A135" s="8">
        <v>43703.731249999997</v>
      </c>
      <c r="B135" s="42">
        <v>187</v>
      </c>
      <c r="C135" s="42">
        <v>168485</v>
      </c>
      <c r="D135" s="59">
        <f t="shared" si="14"/>
        <v>8391005</v>
      </c>
      <c r="E135" s="46">
        <f>IF(ISBLANK(A135),"-",D135/PLAYER_EXP_MAX)</f>
        <v>0.73396134472554486</v>
      </c>
      <c r="F135" s="51">
        <f ca="1">IF(ISBLANK(A135),NA(),IFERROR(SLOPE(INDIRECT("D" &amp; MATCH(A135-$B$1,A:A,1)):D135, INDIRECT("A" &amp; MATCH(A135-$B$1,A:A,1)):A135),NA()))</f>
        <v>115185.68181814373</v>
      </c>
      <c r="G135" s="58">
        <f ca="1">IF(ISBLANK(A135),NA(),IFERROR(A135+(PLAYER_EXP_MAX-D135)/F135,NA()))</f>
        <v>43730.13630271134</v>
      </c>
      <c r="H135" s="125" t="str">
        <f t="shared" ca="1" si="15"/>
        <v>-466 D 02 H</v>
      </c>
      <c r="I135" s="51">
        <f ca="1">IF(ISBLANK(A135),NA(),IFERROR(SLOPE(INDIRECT("D" &amp; MATCH(A135-$C$1,A:A,1)):D135, INDIRECT("A" &amp; MATCH(A135-$C$1,A:A,1)):A135),NA()))</f>
        <v>110108.18659100711</v>
      </c>
      <c r="J135" s="58">
        <f ca="1">IF(ISBLANK(A135),NA(),IFERROR(A135+(PLAYER_EXP_MAX-D135)/I135,NA()))</f>
        <v>43731.353937233034</v>
      </c>
      <c r="K135" s="59" t="str">
        <f t="shared" ca="1" si="16"/>
        <v>-464 D 21 H</v>
      </c>
      <c r="L135" s="51">
        <f t="shared" si="11"/>
        <v>100805.26994908614</v>
      </c>
      <c r="M135" s="58">
        <f>IF(ISBLANK(A135),NA(),IFERROR(A135+(PLAYER_EXP_MAX-D135)/L135,NA()))</f>
        <v>43733.903124957884</v>
      </c>
      <c r="N135" s="59" t="str">
        <f t="shared" ca="1" si="13"/>
        <v>-462 D 08 H</v>
      </c>
    </row>
    <row r="136" spans="1:14" ht="14.65" customHeight="1" x14ac:dyDescent="0.25">
      <c r="A136" s="8">
        <v>43704.039583333331</v>
      </c>
      <c r="B136" s="42">
        <v>187</v>
      </c>
      <c r="C136" s="42">
        <v>138373</v>
      </c>
      <c r="D136" s="59">
        <f t="shared" si="14"/>
        <v>8421117</v>
      </c>
      <c r="E136" s="46">
        <f>IF(ISBLANK(A136),"-",D136/PLAYER_EXP_MAX)</f>
        <v>0.73659524185853142</v>
      </c>
      <c r="F136" s="51">
        <f ca="1">IF(ISBLANK(A136),NA(),IFERROR(SLOPE(INDIRECT("D" &amp; MATCH(A136-$B$1,A:A,1)):D136, INDIRECT("A" &amp; MATCH(A136-$B$1,A:A,1)):A136),NA()))</f>
        <v>113648.91542288719</v>
      </c>
      <c r="G136" s="58">
        <f ca="1">IF(ISBLANK(A136),NA(),IFERROR(A136+(PLAYER_EXP_MAX-D136)/F136,NA()))</f>
        <v>43730.536730171865</v>
      </c>
      <c r="H136" s="125" t="str">
        <f t="shared" ca="1" si="15"/>
        <v>-465 D 17 H</v>
      </c>
      <c r="I136" s="51">
        <f ca="1">IF(ISBLANK(A136),NA(),IFERROR(SLOPE(INDIRECT("D" &amp; MATCH(A136-$C$1,A:A,1)):D136, INDIRECT("A" &amp; MATCH(A136-$C$1,A:A,1)):A136),NA()))</f>
        <v>110451.51288716085</v>
      </c>
      <c r="J136" s="58">
        <f ca="1">IF(ISBLANK(A136),NA(),IFERROR(A136+(PLAYER_EXP_MAX-D136)/I136,NA()))</f>
        <v>43731.303782087009</v>
      </c>
      <c r="K136" s="59" t="str">
        <f t="shared" ca="1" si="16"/>
        <v>-464 D 22 H</v>
      </c>
      <c r="L136" s="51">
        <f t="shared" si="11"/>
        <v>100779.1491750087</v>
      </c>
      <c r="M136" s="58">
        <f>IF(ISBLANK(A136),NA(),IFERROR(A136+(PLAYER_EXP_MAX-D136)/L136,NA()))</f>
        <v>43733.920486522649</v>
      </c>
      <c r="N136" s="59" t="str">
        <f t="shared" ca="1" si="13"/>
        <v>-462 D 07 H</v>
      </c>
    </row>
    <row r="137" spans="1:14" ht="14.65" customHeight="1" x14ac:dyDescent="0.25">
      <c r="A137" s="8">
        <v>43704.647222222222</v>
      </c>
      <c r="B137" s="42">
        <v>187</v>
      </c>
      <c r="C137" s="42">
        <v>81012</v>
      </c>
      <c r="D137" s="59">
        <f t="shared" si="14"/>
        <v>8478478</v>
      </c>
      <c r="E137" s="46">
        <f>IF(ISBLANK(A137),"-",D137/PLAYER_EXP_MAX)</f>
        <v>0.74161260946763208</v>
      </c>
      <c r="F137" s="51">
        <f ca="1">IF(ISBLANK(A137),NA(),IFERROR(SLOPE(INDIRECT("D" &amp; MATCH(A137-$B$1,A:A,1)):D137, INDIRECT("A" &amp; MATCH(A137-$B$1,A:A,1)):A137),NA()))</f>
        <v>110327.02332994599</v>
      </c>
      <c r="G137" s="58">
        <f ca="1">IF(ISBLANK(A137),NA(),IFERROR(A137+(PLAYER_EXP_MAX-D137)/F137,NA()))</f>
        <v>43731.422267091926</v>
      </c>
      <c r="H137" s="125" t="str">
        <f t="shared" ca="1" si="15"/>
        <v>-464 D 19 H</v>
      </c>
      <c r="I137" s="51">
        <f ca="1">IF(ISBLANK(A137),NA(),IFERROR(SLOPE(INDIRECT("D" &amp; MATCH(A137-$C$1,A:A,1)):D137, INDIRECT("A" &amp; MATCH(A137-$C$1,A:A,1)):A137),NA()))</f>
        <v>110382.96360954897</v>
      </c>
      <c r="J137" s="58">
        <f ca="1">IF(ISBLANK(A137),NA(),IFERROR(A137+(PLAYER_EXP_MAX-D137)/I137,NA()))</f>
        <v>43731.408697937346</v>
      </c>
      <c r="K137" s="59" t="str">
        <f t="shared" ca="1" si="16"/>
        <v>-464 D 20 H</v>
      </c>
      <c r="L137" s="51">
        <f t="shared" si="11"/>
        <v>100676.4063391684</v>
      </c>
      <c r="M137" s="58">
        <f>IF(ISBLANK(A137),NA(),IFERROR(A137+(PLAYER_EXP_MAX-D137)/L137,NA()))</f>
        <v>43733.988863500599</v>
      </c>
      <c r="N137" s="59" t="str">
        <f t="shared" ca="1" si="13"/>
        <v>-462 D 06 H</v>
      </c>
    </row>
    <row r="138" spans="1:14" ht="14.65" customHeight="1" x14ac:dyDescent="0.25">
      <c r="A138" s="8">
        <v>43706.906944444447</v>
      </c>
      <c r="B138" s="42">
        <v>188</v>
      </c>
      <c r="C138" s="61">
        <v>47030</v>
      </c>
      <c r="D138" s="59">
        <f t="shared" si="14"/>
        <v>8715460</v>
      </c>
      <c r="E138" s="46">
        <f>IF(ISBLANK(A138),"-",D138/PLAYER_EXP_MAX)</f>
        <v>0.76234142888744527</v>
      </c>
      <c r="F138" s="51">
        <f ca="1">IF(ISBLANK(A138),NA(),IFERROR(SLOPE(INDIRECT("D" &amp; MATCH(A138-$B$1,A:A,1)):D138, INDIRECT("A" &amp; MATCH(A138-$B$1,A:A,1)):A138),NA()))</f>
        <v>104872.18192981233</v>
      </c>
      <c r="G138" s="58">
        <f ca="1">IF(ISBLANK(A138),NA(),IFERROR(A138+(PLAYER_EXP_MAX-D138)/F138,NA()))</f>
        <v>43732.814949312873</v>
      </c>
      <c r="H138" s="125" t="str">
        <f t="shared" ca="1" si="15"/>
        <v>-463 D 10 H</v>
      </c>
      <c r="I138" s="51">
        <f ca="1">IF(ISBLANK(A138),NA(),IFERROR(SLOPE(INDIRECT("D" &amp; MATCH(A138-$C$1,A:A,1)):D138, INDIRECT("A" &amp; MATCH(A138-$C$1,A:A,1)):A138),NA()))</f>
        <v>109548.19827167204</v>
      </c>
      <c r="J138" s="58">
        <f ca="1">IF(ISBLANK(A138),NA(),IFERROR(A138+(PLAYER_EXP_MAX-D138)/I138,NA()))</f>
        <v>43731.709077595573</v>
      </c>
      <c r="K138" s="59" t="str">
        <f t="shared" ca="1" si="16"/>
        <v>-464 D 12 H</v>
      </c>
      <c r="L138" s="51">
        <f t="shared" ref="L138:L201" si="17">IFERROR(IF(OR(ISBLANK($A138),$A138-$A$3 &lt; $C$1),NA(),($D138-$D$3)/($A138-$A$3)),NA())</f>
        <v>100913.5085007781</v>
      </c>
      <c r="M138" s="58">
        <f>IF(ISBLANK(A138),NA(),IFERROR(A138+(PLAYER_EXP_MAX-D138)/L138,NA()))</f>
        <v>43733.831278365302</v>
      </c>
      <c r="N138" s="59" t="str">
        <f t="shared" ca="1" si="13"/>
        <v>-462 D 09 H</v>
      </c>
    </row>
    <row r="139" spans="1:14" ht="14.65" customHeight="1" x14ac:dyDescent="0.25">
      <c r="A139" s="8">
        <v>43707.510416666664</v>
      </c>
      <c r="B139" s="42">
        <v>189</v>
      </c>
      <c r="C139" s="42">
        <v>201162</v>
      </c>
      <c r="D139" s="59">
        <f t="shared" si="14"/>
        <v>8767328</v>
      </c>
      <c r="E139" s="46">
        <f>IF(ISBLANK(A139),"-",D139/PLAYER_EXP_MAX)</f>
        <v>0.76687832369661579</v>
      </c>
      <c r="F139" s="51">
        <f ca="1">IF(ISBLANK(A139),NA(),IFERROR(SLOPE(INDIRECT("D" &amp; MATCH(A139-$B$1,A:A,1)):D139, INDIRECT("A" &amp; MATCH(A139-$B$1,A:A,1)):A139),NA()))</f>
        <v>101975.90982349377</v>
      </c>
      <c r="G139" s="58">
        <f ca="1">IF(ISBLANK(A139),NA(),IFERROR(A139+(PLAYER_EXP_MAX-D139)/F139,NA()))</f>
        <v>43733.645618643415</v>
      </c>
      <c r="H139" s="125" t="str">
        <f t="shared" ca="1" si="15"/>
        <v>-462 D 14 H</v>
      </c>
      <c r="I139" s="51">
        <f ca="1">IF(ISBLANK(A139),NA(),IFERROR(SLOPE(INDIRECT("D" &amp; MATCH(A139-$C$1,A:A,1)):D139, INDIRECT("A" &amp; MATCH(A139-$C$1,A:A,1)):A139),NA()))</f>
        <v>107337.63270474457</v>
      </c>
      <c r="J139" s="58">
        <f ca="1">IF(ISBLANK(A139),NA(),IFERROR(A139+(PLAYER_EXP_MAX-D139)/I139,NA()))</f>
        <v>43732.340114628525</v>
      </c>
      <c r="K139" s="59" t="str">
        <f t="shared" ca="1" si="16"/>
        <v>-463 D 21 H</v>
      </c>
      <c r="L139" s="51">
        <f t="shared" si="17"/>
        <v>100691.03674811785</v>
      </c>
      <c r="M139" s="58">
        <f>IF(ISBLANK(A139),NA(),IFERROR(A139+(PLAYER_EXP_MAX-D139)/L139,NA()))</f>
        <v>43733.979118212235</v>
      </c>
      <c r="N139" s="59" t="str">
        <f t="shared" ca="1" si="13"/>
        <v>-462 D 06 H</v>
      </c>
    </row>
    <row r="140" spans="1:14" ht="14.65" customHeight="1" x14ac:dyDescent="0.25">
      <c r="A140" s="8">
        <v>43707.730555555558</v>
      </c>
      <c r="B140" s="42">
        <v>189</v>
      </c>
      <c r="C140" s="42">
        <v>172462</v>
      </c>
      <c r="D140" s="59">
        <f t="shared" si="14"/>
        <v>8796028</v>
      </c>
      <c r="E140" s="46">
        <f>IF(ISBLANK(A140),"-",D140/PLAYER_EXP_MAX)</f>
        <v>0.76938871316648549</v>
      </c>
      <c r="F140" s="51">
        <f ca="1">IF(ISBLANK(A140),NA(),IFERROR(SLOPE(INDIRECT("D" &amp; MATCH(A140-$B$1,A:A,1)):D140, INDIRECT("A" &amp; MATCH(A140-$B$1,A:A,1)):A140),NA()))</f>
        <v>102318.64696373147</v>
      </c>
      <c r="G140" s="58">
        <f ca="1">IF(ISBLANK(A140),NA(),IFERROR(A140+(PLAYER_EXP_MAX-D140)/F140,NA()))</f>
        <v>43733.497716070633</v>
      </c>
      <c r="H140" s="125" t="str">
        <f t="shared" ca="1" si="15"/>
        <v>-462 D 17 H</v>
      </c>
      <c r="I140" s="51">
        <f ca="1">IF(ISBLANK(A140),NA(),IFERROR(SLOPE(INDIRECT("D" &amp; MATCH(A140-$C$1,A:A,1)):D140, INDIRECT("A" &amp; MATCH(A140-$C$1,A:A,1)):A140),NA()))</f>
        <v>106896.76803992363</v>
      </c>
      <c r="J140" s="58">
        <f ca="1">IF(ISBLANK(A140),NA(),IFERROR(A140+(PLAYER_EXP_MAX-D140)/I140,NA()))</f>
        <v>43732.394173065637</v>
      </c>
      <c r="K140" s="59" t="str">
        <f t="shared" ca="1" si="16"/>
        <v>-463 D 20 H</v>
      </c>
      <c r="L140" s="51">
        <f t="shared" si="17"/>
        <v>100851.13716415677</v>
      </c>
      <c r="M140" s="58">
        <f>IF(ISBLANK(A140),NA(),IFERROR(A140+(PLAYER_EXP_MAX-D140)/L140,NA()))</f>
        <v>43733.872660385852</v>
      </c>
      <c r="N140" s="59" t="str">
        <f t="shared" ca="1" si="13"/>
        <v>-462 D 08 H</v>
      </c>
    </row>
    <row r="141" spans="1:14" ht="14.65" customHeight="1" x14ac:dyDescent="0.25">
      <c r="A141" s="8">
        <v>43708.020833333336</v>
      </c>
      <c r="B141" s="42">
        <v>189</v>
      </c>
      <c r="C141" s="42">
        <v>134519</v>
      </c>
      <c r="D141" s="59">
        <f t="shared" si="14"/>
        <v>8833971</v>
      </c>
      <c r="E141" s="46">
        <f>IF(ISBLANK(A141),"-",D141/PLAYER_EXP_MAX)</f>
        <v>0.77270758799767925</v>
      </c>
      <c r="F141" s="51">
        <f ca="1">IF(ISBLANK(A141),NA(),IFERROR(SLOPE(INDIRECT("D" &amp; MATCH(A141-$B$1,A:A,1)):D141, INDIRECT("A" &amp; MATCH(A141-$B$1,A:A,1)):A141),NA()))</f>
        <v>104992.46555009212</v>
      </c>
      <c r="G141" s="58">
        <f ca="1">IF(ISBLANK(A141),NA(),IFERROR(A141+(PLAYER_EXP_MAX-D141)/F141,NA()))</f>
        <v>43732.770399755893</v>
      </c>
      <c r="H141" s="125" t="str">
        <f t="shared" ca="1" si="15"/>
        <v>-463 D 11 H</v>
      </c>
      <c r="I141" s="51">
        <f ca="1">IF(ISBLANK(A141),NA(),IFERROR(SLOPE(INDIRECT("D" &amp; MATCH(A141-$C$1,A:A,1)):D141, INDIRECT("A" &amp; MATCH(A141-$C$1,A:A,1)):A141),NA()))</f>
        <v>106290.99374563659</v>
      </c>
      <c r="J141" s="58">
        <f ca="1">IF(ISBLANK(A141),NA(),IFERROR(A141+(PLAYER_EXP_MAX-D141)/I141,NA()))</f>
        <v>43732.468041026383</v>
      </c>
      <c r="K141" s="59" t="str">
        <f t="shared" ca="1" si="16"/>
        <v>-463 D 18 H</v>
      </c>
      <c r="L141" s="51">
        <f t="shared" si="17"/>
        <v>101062.03051346212</v>
      </c>
      <c r="M141" s="58">
        <f>IF(ISBLANK(A141),NA(),IFERROR(A141+(PLAYER_EXP_MAX-D141)/L141,NA()))</f>
        <v>43733.732942884249</v>
      </c>
      <c r="N141" s="59" t="str">
        <f t="shared" ca="1" si="13"/>
        <v>-462 D 12 H</v>
      </c>
    </row>
    <row r="142" spans="1:14" ht="14.65" customHeight="1" x14ac:dyDescent="0.25">
      <c r="A142" s="8">
        <v>43708.252083333333</v>
      </c>
      <c r="B142" s="42">
        <v>189</v>
      </c>
      <c r="C142" s="42">
        <v>109469</v>
      </c>
      <c r="D142" s="59">
        <f t="shared" si="14"/>
        <v>8859021</v>
      </c>
      <c r="E142" s="46">
        <f>IF(ISBLANK(A142),"-",D142/PLAYER_EXP_MAX)</f>
        <v>0.77489871190779192</v>
      </c>
      <c r="F142" s="51">
        <f ca="1">IF(ISBLANK(A142),NA(),IFERROR(SLOPE(INDIRECT("D" &amp; MATCH(A142-$B$1,A:A,1)):D142, INDIRECT("A" &amp; MATCH(A142-$B$1,A:A,1)):A142),NA()))</f>
        <v>108324.12315950931</v>
      </c>
      <c r="G142" s="58">
        <f ca="1">IF(ISBLANK(A142),NA(),IFERROR(A142+(PLAYER_EXP_MAX-D142)/F142,NA()))</f>
        <v>43732.009192321981</v>
      </c>
      <c r="H142" s="125" t="str">
        <f t="shared" ca="1" si="15"/>
        <v>-464 D 05 H</v>
      </c>
      <c r="I142" s="51">
        <f ca="1">IF(ISBLANK(A142),NA(),IFERROR(SLOPE(INDIRECT("D" &amp; MATCH(A142-$C$1,A:A,1)):D142, INDIRECT("A" &amp; MATCH(A142-$C$1,A:A,1)):A142),NA()))</f>
        <v>106380.27309813842</v>
      </c>
      <c r="J142" s="58">
        <f ca="1">IF(ISBLANK(A142),NA(),IFERROR(A142+(PLAYER_EXP_MAX-D142)/I142,NA()))</f>
        <v>43732.443297785525</v>
      </c>
      <c r="K142" s="59" t="str">
        <f t="shared" ca="1" si="16"/>
        <v>-463 D 19 H</v>
      </c>
      <c r="L142" s="51">
        <f t="shared" si="17"/>
        <v>101102.66129033445</v>
      </c>
      <c r="M142" s="58">
        <f>IF(ISBLANK(A142),NA(),IFERROR(A142+(PLAYER_EXP_MAX-D142)/L142,NA()))</f>
        <v>43733.706091834749</v>
      </c>
      <c r="N142" s="59" t="str">
        <f t="shared" ca="1" si="13"/>
        <v>-462 D 12 H</v>
      </c>
    </row>
    <row r="143" spans="1:14" ht="14.65" customHeight="1" x14ac:dyDescent="0.25">
      <c r="A143" s="8">
        <v>43708.755555555559</v>
      </c>
      <c r="B143" s="42">
        <v>189</v>
      </c>
      <c r="C143" s="42">
        <v>82912</v>
      </c>
      <c r="D143" s="59">
        <f t="shared" si="14"/>
        <v>8885578</v>
      </c>
      <c r="E143" s="46">
        <f>IF(ISBLANK(A143),"-",D143/PLAYER_EXP_MAX)</f>
        <v>0.77722165313257685</v>
      </c>
      <c r="F143" s="51">
        <f ca="1">IF(ISBLANK(A143),NA(),IFERROR(SLOPE(INDIRECT("D" &amp; MATCH(A143-$B$1,A:A,1)):D143, INDIRECT("A" &amp; MATCH(A143-$B$1,A:A,1)):A143),NA()))</f>
        <v>85521.383434978299</v>
      </c>
      <c r="G143" s="58">
        <f ca="1">IF(ISBLANK(A143),NA(),IFERROR(A143+(PLAYER_EXP_MAX-D143)/F143,NA()))</f>
        <v>43738.536540119923</v>
      </c>
      <c r="H143" s="125" t="str">
        <f t="shared" ca="1" si="15"/>
        <v>-457 D 17 H</v>
      </c>
      <c r="I143" s="51">
        <f ca="1">IF(ISBLANK(A143),NA(),IFERROR(SLOPE(INDIRECT("D" &amp; MATCH(A143-$C$1,A:A,1)):D143, INDIRECT("A" &amp; MATCH(A143-$C$1,A:A,1)):A143),NA()))</f>
        <v>105148.83294926383</v>
      </c>
      <c r="J143" s="58">
        <f ca="1">IF(ISBLANK(A143),NA(),IFERROR(A143+(PLAYER_EXP_MAX-D143)/I143,NA()))</f>
        <v>43732.977517212792</v>
      </c>
      <c r="K143" s="59" t="str">
        <f t="shared" ca="1" si="16"/>
        <v>-463 D 06 H</v>
      </c>
      <c r="L143" s="51">
        <f t="shared" si="17"/>
        <v>100520.74827786733</v>
      </c>
      <c r="M143" s="58">
        <f>IF(ISBLANK(A143),NA(),IFERROR(A143+(PLAYER_EXP_MAX-D143)/L143,NA()))</f>
        <v>43734.092722694026</v>
      </c>
      <c r="N143" s="59" t="str">
        <f t="shared" ca="1" si="13"/>
        <v>-462 D 03 H</v>
      </c>
    </row>
    <row r="144" spans="1:14" ht="14.65" customHeight="1" x14ac:dyDescent="0.25">
      <c r="A144" s="8">
        <v>43708.856944444444</v>
      </c>
      <c r="B144" s="42">
        <v>189</v>
      </c>
      <c r="C144" s="42">
        <v>68833</v>
      </c>
      <c r="D144" s="59">
        <f t="shared" si="14"/>
        <v>8899657</v>
      </c>
      <c r="E144" s="46">
        <f>IF(ISBLANK(A144),"-",D144/PLAYER_EXP_MAX)</f>
        <v>0.77845314349307482</v>
      </c>
      <c r="F144" s="51">
        <f ca="1">IF(ISBLANK(A144),NA(),IFERROR(SLOPE(INDIRECT("D" &amp; MATCH(A144-$B$1,A:A,1)):D144, INDIRECT("A" &amp; MATCH(A144-$B$1,A:A,1)):A144),NA()))</f>
        <v>84911.14416370925</v>
      </c>
      <c r="G144" s="58">
        <f ca="1">IF(ISBLANK(A144),NA(),IFERROR(A144+(PLAYER_EXP_MAX-D144)/F144,NA()))</f>
        <v>43738.686150315429</v>
      </c>
      <c r="H144" s="125" t="str">
        <f t="shared" ca="1" si="15"/>
        <v>-457 D 13 H</v>
      </c>
      <c r="I144" s="51">
        <f ca="1">IF(ISBLANK(A144),NA(),IFERROR(SLOPE(INDIRECT("D" &amp; MATCH(A144-$C$1,A:A,1)):D144, INDIRECT("A" &amp; MATCH(A144-$C$1,A:A,1)):A144),NA()))</f>
        <v>103079.0180576101</v>
      </c>
      <c r="J144" s="58">
        <f ca="1">IF(ISBLANK(A144),NA(),IFERROR(A144+(PLAYER_EXP_MAX-D144)/I144,NA()))</f>
        <v>43733.428695783638</v>
      </c>
      <c r="K144" s="59" t="str">
        <f t="shared" ca="1" si="16"/>
        <v>-462 D 19 H</v>
      </c>
      <c r="L144" s="51">
        <f t="shared" si="17"/>
        <v>100613.43975096829</v>
      </c>
      <c r="M144" s="58">
        <f>IF(ISBLANK(A144),NA(),IFERROR(A144+(PLAYER_EXP_MAX-D144)/L144,NA()))</f>
        <v>43734.030837775885</v>
      </c>
      <c r="N144" s="59" t="str">
        <f t="shared" ca="1" si="13"/>
        <v>-462 D 05 H</v>
      </c>
    </row>
    <row r="145" spans="1:14" ht="14.65" customHeight="1" x14ac:dyDescent="0.25">
      <c r="A145" s="8">
        <v>43709.65</v>
      </c>
      <c r="B145" s="42">
        <v>190</v>
      </c>
      <c r="C145" s="42">
        <v>202507</v>
      </c>
      <c r="D145" s="59">
        <f t="shared" si="14"/>
        <v>8974983</v>
      </c>
      <c r="E145" s="46">
        <f>IF(ISBLANK(A145),"-",D145/PLAYER_EXP_MAX)</f>
        <v>0.7850419099462943</v>
      </c>
      <c r="F145" s="51">
        <f ca="1">IF(ISBLANK(A145),NA(),IFERROR(SLOPE(INDIRECT("D" &amp; MATCH(A145-$B$1,A:A,1)):D145, INDIRECT("A" &amp; MATCH(A145-$B$1,A:A,1)):A145),NA()))</f>
        <v>85025.774901254466</v>
      </c>
      <c r="G145" s="58">
        <f ca="1">IF(ISBLANK(A145),NA(),IFERROR(A145+(PLAYER_EXP_MAX-D145)/F145,NA()))</f>
        <v>43738.553070896494</v>
      </c>
      <c r="H145" s="125" t="str">
        <f t="shared" ca="1" si="15"/>
        <v>-457 D 16 H</v>
      </c>
      <c r="I145" s="51">
        <f ca="1">IF(ISBLANK(A145),NA(),IFERROR(SLOPE(INDIRECT("D" &amp; MATCH(A145-$C$1,A:A,1)):D145, INDIRECT("A" &amp; MATCH(A145-$C$1,A:A,1)):A145),NA()))</f>
        <v>102310.72764816589</v>
      </c>
      <c r="J145" s="58">
        <f ca="1">IF(ISBLANK(A145),NA(),IFERROR(A145+(PLAYER_EXP_MAX-D145)/I145,NA()))</f>
        <v>43733.670022694503</v>
      </c>
      <c r="K145" s="59" t="str">
        <f t="shared" ca="1" si="16"/>
        <v>-462 D 13 H</v>
      </c>
      <c r="L145" s="51">
        <f t="shared" si="17"/>
        <v>100508.92496709767</v>
      </c>
      <c r="M145" s="58">
        <f>IF(ISBLANK(A145),NA(),IFERROR(A145+(PLAYER_EXP_MAX-D145)/L145,NA()))</f>
        <v>43734.100624666462</v>
      </c>
      <c r="N145" s="59" t="str">
        <f t="shared" ca="1" si="13"/>
        <v>-462 D 03 H</v>
      </c>
    </row>
    <row r="146" spans="1:14" ht="14.65" customHeight="1" x14ac:dyDescent="0.25">
      <c r="A146" s="8">
        <v>43709.729861111111</v>
      </c>
      <c r="B146" s="42">
        <v>190</v>
      </c>
      <c r="C146" s="42">
        <v>190166</v>
      </c>
      <c r="D146" s="59">
        <f t="shared" si="14"/>
        <v>8987324</v>
      </c>
      <c r="E146" s="46">
        <f>IF(ISBLANK(A146),"-",D146/PLAYER_EXP_MAX)</f>
        <v>0.78612137741833821</v>
      </c>
      <c r="F146" s="51">
        <f ca="1">IF(ISBLANK(A146),NA(),IFERROR(SLOPE(INDIRECT("D" &amp; MATCH(A146-$B$1,A:A,1)):D146, INDIRECT("A" &amp; MATCH(A146-$B$1,A:A,1)):A146),NA()))</f>
        <v>89387.787438649699</v>
      </c>
      <c r="G146" s="58">
        <f ca="1">IF(ISBLANK(A146),NA(),IFERROR(A146+(PLAYER_EXP_MAX-D146)/F146,NA()))</f>
        <v>43737.08443683185</v>
      </c>
      <c r="H146" s="125" t="str">
        <f t="shared" ca="1" si="15"/>
        <v>-459 D 03 H</v>
      </c>
      <c r="I146" s="51">
        <f ca="1">IF(ISBLANK(A146),NA(),IFERROR(SLOPE(INDIRECT("D" &amp; MATCH(A146-$C$1,A:A,1)):D146, INDIRECT("A" &amp; MATCH(A146-$C$1,A:A,1)):A146),NA()))</f>
        <v>101959.12859831368</v>
      </c>
      <c r="J146" s="58">
        <f ca="1">IF(ISBLANK(A146),NA(),IFERROR(A146+(PLAYER_EXP_MAX-D146)/I146,NA()))</f>
        <v>43733.711676507286</v>
      </c>
      <c r="K146" s="59" t="str">
        <f t="shared" ca="1" si="16"/>
        <v>-462 D 12 H</v>
      </c>
      <c r="L146" s="51">
        <f t="shared" si="17"/>
        <v>100609.69893590474</v>
      </c>
      <c r="M146" s="58">
        <f>IF(ISBLANK(A146),NA(),IFERROR(A146+(PLAYER_EXP_MAX-D146)/L146,NA()))</f>
        <v>43734.033333101004</v>
      </c>
      <c r="N146" s="59" t="str">
        <f t="shared" ca="1" si="13"/>
        <v>-462 D 05 H</v>
      </c>
    </row>
    <row r="147" spans="1:14" ht="14.65" customHeight="1" x14ac:dyDescent="0.25">
      <c r="A147" s="8">
        <v>43709.788888888892</v>
      </c>
      <c r="B147" s="42">
        <v>190</v>
      </c>
      <c r="C147" s="42">
        <v>180121</v>
      </c>
      <c r="D147" s="59">
        <f t="shared" si="14"/>
        <v>8997369</v>
      </c>
      <c r="E147" s="46">
        <f>IF(ISBLANK(A147),"-",D147/PLAYER_EXP_MAX)</f>
        <v>0.7870000137327926</v>
      </c>
      <c r="F147" s="51">
        <f ca="1">IF(ISBLANK(A147),NA(),IFERROR(SLOPE(INDIRECT("D" &amp; MATCH(A147-$B$1,A:A,1)):D147, INDIRECT("A" &amp; MATCH(A147-$B$1,A:A,1)):A147),NA()))</f>
        <v>103217.88274243085</v>
      </c>
      <c r="G147" s="58">
        <f ca="1">IF(ISBLANK(A147),NA(),IFERROR(A147+(PLAYER_EXP_MAX-D147)/F147,NA()))</f>
        <v>43733.380924835576</v>
      </c>
      <c r="H147" s="125" t="str">
        <f t="shared" ca="1" si="15"/>
        <v>-462 D 20 H</v>
      </c>
      <c r="I147" s="51">
        <f ca="1">IF(ISBLANK(A147),NA(),IFERROR(SLOPE(INDIRECT("D" &amp; MATCH(A147-$C$1,A:A,1)):D147, INDIRECT("A" &amp; MATCH(A147-$C$1,A:A,1)):A147),NA()))</f>
        <v>101840.10159999476</v>
      </c>
      <c r="J147" s="58">
        <f ca="1">IF(ISBLANK(A147),NA(),IFERROR(A147+(PLAYER_EXP_MAX-D147)/I147,NA()))</f>
        <v>43733.700098341185</v>
      </c>
      <c r="K147" s="59" t="str">
        <f t="shared" ca="1" si="16"/>
        <v>-462 D 13 H</v>
      </c>
      <c r="L147" s="51">
        <f t="shared" si="17"/>
        <v>100705.48199504621</v>
      </c>
      <c r="M147" s="58">
        <f>IF(ISBLANK(A147),NA(),IFERROR(A147+(PLAYER_EXP_MAX-D147)/L147,NA()))</f>
        <v>43733.969499038001</v>
      </c>
      <c r="N147" s="59" t="str">
        <f t="shared" ca="1" si="13"/>
        <v>-462 D 06 H</v>
      </c>
    </row>
    <row r="148" spans="1:14" ht="14.65" customHeight="1" x14ac:dyDescent="0.25">
      <c r="A148" s="8">
        <v>43709.885416666664</v>
      </c>
      <c r="B148" s="42">
        <v>190</v>
      </c>
      <c r="C148" s="42">
        <v>165366</v>
      </c>
      <c r="D148" s="60">
        <f t="shared" si="14"/>
        <v>9012124</v>
      </c>
      <c r="E148" s="46">
        <f>IF(ISBLANK(A148),"-",D148/PLAYER_EXP_MAX)</f>
        <v>0.78829063382435793</v>
      </c>
      <c r="F148" s="51">
        <f ca="1">IF(ISBLANK(A148),NA(),IFERROR(SLOPE(INDIRECT("D" &amp; MATCH(A148-$B$1,A:A,1)):D148, INDIRECT("A" &amp; MATCH(A148-$B$1,A:A,1)):A148),NA()))</f>
        <v>105292.10849968468</v>
      </c>
      <c r="G148" s="58">
        <f ca="1">IF(ISBLANK(A148),NA(),IFERROR(A148+(PLAYER_EXP_MAX-D148)/F148,NA()))</f>
        <v>43732.872561994911</v>
      </c>
      <c r="H148" s="125" t="str">
        <f t="shared" ca="1" si="15"/>
        <v>-463 D 08 H</v>
      </c>
      <c r="I148" s="51">
        <f ca="1">IF(ISBLANK(A148),NA(),IFERROR(SLOPE(INDIRECT("D" &amp; MATCH(A148-$C$1,A:A,1)):D148, INDIRECT("A" &amp; MATCH(A148-$C$1,A:A,1)):A148),NA()))</f>
        <v>101890.59788752173</v>
      </c>
      <c r="J148" s="58">
        <f ca="1">IF(ISBLANK(A148),NA(),IFERROR(A148+(PLAYER_EXP_MAX-D148)/I148,NA()))</f>
        <v>43733.639963702219</v>
      </c>
      <c r="K148" s="60" t="str">
        <f t="shared" ca="1" si="16"/>
        <v>-462 D 14 H</v>
      </c>
      <c r="L148" s="51">
        <f t="shared" si="17"/>
        <v>100822.64546161407</v>
      </c>
      <c r="M148" s="58">
        <f>IF(ISBLANK(A148),NA(),IFERROR(A148+(PLAYER_EXP_MAX-D148)/L148,NA()))</f>
        <v>43733.891581044896</v>
      </c>
      <c r="N148" s="60" t="str">
        <f t="shared" ref="N148:N211" ca="1" si="18">IF(ISBLANK(D148),NA(),IFERROR(TEXT(TRUNC(M148-NOW()),"000") &amp; " D " &amp; TEXT(TRUNC(ABS(M148-NOW()-TRUNC(M148-NOW()))*24),"00") &amp; " H", NA()))</f>
        <v>-462 D 08 H</v>
      </c>
    </row>
    <row r="149" spans="1:14" ht="14.65" customHeight="1" x14ac:dyDescent="0.25">
      <c r="A149" s="8">
        <v>43709.972916666666</v>
      </c>
      <c r="B149" s="42">
        <v>190</v>
      </c>
      <c r="C149" s="42">
        <v>153774</v>
      </c>
      <c r="D149" s="60">
        <f t="shared" si="14"/>
        <v>9023716</v>
      </c>
      <c r="E149" s="46">
        <f>IF(ISBLANK(A149),"-",D149/PLAYER_EXP_MAX)</f>
        <v>0.78930458625413946</v>
      </c>
      <c r="F149" s="51">
        <f ca="1">IF(ISBLANK(A149),NA(),IFERROR(SLOPE(INDIRECT("D" &amp; MATCH(A149-$B$1,A:A,1)):D149, INDIRECT("A" &amp; MATCH(A149-$B$1,A:A,1)):A149),NA()))</f>
        <v>108605.86180135183</v>
      </c>
      <c r="G149" s="58">
        <f ca="1">IF(ISBLANK(A149),NA(),IFERROR(A149+(PLAYER_EXP_MAX-D149)/F149,NA()))</f>
        <v>43732.151949732171</v>
      </c>
      <c r="H149" s="125" t="str">
        <f t="shared" ca="1" si="15"/>
        <v>-464 D 02 H</v>
      </c>
      <c r="I149" s="51">
        <f ca="1">IF(ISBLANK(A149),NA(),IFERROR(SLOPE(INDIRECT("D" &amp; MATCH(A149-$C$1,A:A,1)):D149, INDIRECT("A" &amp; MATCH(A149-$C$1,A:A,1)):A149),NA()))</f>
        <v>101998.33096929338</v>
      </c>
      <c r="J149" s="58">
        <f ca="1">IF(ISBLANK(A149),NA(),IFERROR(A149+(PLAYER_EXP_MAX-D149)/I149,NA()))</f>
        <v>43733.588724661851</v>
      </c>
      <c r="K149" s="60" t="str">
        <f t="shared" ca="1" si="16"/>
        <v>-462 D 15 H</v>
      </c>
      <c r="L149" s="51">
        <f t="shared" si="17"/>
        <v>100886.98345109157</v>
      </c>
      <c r="M149" s="58">
        <f>IF(ISBLANK(A149),NA(),IFERROR(A149+(PLAYER_EXP_MAX-D149)/L149,NA()))</f>
        <v>43733.848870903792</v>
      </c>
      <c r="N149" s="60" t="str">
        <f t="shared" ca="1" si="18"/>
        <v>-462 D 09 H</v>
      </c>
    </row>
    <row r="150" spans="1:14" ht="14.65" customHeight="1" x14ac:dyDescent="0.25">
      <c r="A150" s="8">
        <v>43710.634722222225</v>
      </c>
      <c r="B150" s="42">
        <v>190</v>
      </c>
      <c r="C150" s="42">
        <v>106981</v>
      </c>
      <c r="D150" s="60">
        <f t="shared" si="14"/>
        <v>9070509</v>
      </c>
      <c r="E150" s="46">
        <f>IF(ISBLANK(A150),"-",D150/PLAYER_EXP_MAX)</f>
        <v>0.79339757073022332</v>
      </c>
      <c r="F150" s="51">
        <f ca="1">IF(ISBLANK(A150),NA(),IFERROR(SLOPE(INDIRECT("D" &amp; MATCH(A150-$B$1,A:A,1)):D150, INDIRECT("A" &amp; MATCH(A150-$B$1,A:A,1)):A150),NA()))</f>
        <v>98728.638740137962</v>
      </c>
      <c r="G150" s="58">
        <f ca="1">IF(ISBLANK(A150),NA(),IFERROR(A150+(PLAYER_EXP_MAX-D150)/F150,NA()))</f>
        <v>43734.558682180963</v>
      </c>
      <c r="H150" s="125" t="str">
        <f t="shared" ca="1" si="15"/>
        <v>-461 D 16 H</v>
      </c>
      <c r="I150" s="51">
        <f ca="1">IF(ISBLANK(A150),NA(),IFERROR(SLOPE(INDIRECT("D" &amp; MATCH(A150-$C$1,A:A,1)):D150, INDIRECT("A" &amp; MATCH(A150-$C$1,A:A,1)):A150),NA()))</f>
        <v>101525.38617897917</v>
      </c>
      <c r="J150" s="58">
        <f ca="1">IF(ISBLANK(A150),NA(),IFERROR(A150+(PLAYER_EXP_MAX-D150)/I150,NA()))</f>
        <v>43733.899642346107</v>
      </c>
      <c r="K150" s="60" t="str">
        <f t="shared" ca="1" si="16"/>
        <v>-462 D 08 H</v>
      </c>
      <c r="L150" s="51">
        <f t="shared" si="17"/>
        <v>100430.06655970926</v>
      </c>
      <c r="M150" s="58">
        <f>IF(ISBLANK(A150),NA(),IFERROR(A150+(PLAYER_EXP_MAX-D150)/L150,NA()))</f>
        <v>43734.153376355505</v>
      </c>
      <c r="N150" s="60" t="str">
        <f t="shared" ca="1" si="18"/>
        <v>-462 D 02 H</v>
      </c>
    </row>
    <row r="151" spans="1:14" ht="14.65" customHeight="1" x14ac:dyDescent="0.25">
      <c r="A151" s="8">
        <v>43711.76666666667</v>
      </c>
      <c r="B151" s="42">
        <v>191</v>
      </c>
      <c r="C151" s="42">
        <v>177557</v>
      </c>
      <c r="D151" s="60">
        <f t="shared" si="14"/>
        <v>9211933</v>
      </c>
      <c r="E151" s="46">
        <f>IF(ISBLANK(A151),"-",D151/PLAYER_EXP_MAX)</f>
        <v>0.80576793032558347</v>
      </c>
      <c r="F151" s="51">
        <f ca="1">IF(ISBLANK(A151),NA(),IFERROR(SLOPE(INDIRECT("D" &amp; MATCH(A151-$B$1,A:A,1)):D151, INDIRECT("A" &amp; MATCH(A151-$B$1,A:A,1)):A151),NA()))</f>
        <v>124938.99386494145</v>
      </c>
      <c r="G151" s="58">
        <f ca="1">IF(ISBLANK(A151),NA(),IFERROR(A151+(PLAYER_EXP_MAX-D151)/F151,NA()))</f>
        <v>43729.539788822593</v>
      </c>
      <c r="H151" s="125" t="str">
        <f t="shared" ca="1" si="15"/>
        <v>-466 D 16 H</v>
      </c>
      <c r="I151" s="51">
        <f ca="1">IF(ISBLANK(A151),NA(),IFERROR(SLOPE(INDIRECT("D" &amp; MATCH(A151-$C$1,A:A,1)):D151, INDIRECT("A" &amp; MATCH(A151-$C$1,A:A,1)):A151),NA()))</f>
        <v>100464.14959290033</v>
      </c>
      <c r="J151" s="58">
        <f ca="1">IF(ISBLANK(A151),NA(),IFERROR(A151+(PLAYER_EXP_MAX-D151)/I151,NA()))</f>
        <v>43733.8696358253</v>
      </c>
      <c r="K151" s="60" t="str">
        <f t="shared" ca="1" si="16"/>
        <v>-462 D 09 H</v>
      </c>
      <c r="L151" s="51">
        <f t="shared" si="17"/>
        <v>101048.66260974809</v>
      </c>
      <c r="M151" s="58">
        <f>IF(ISBLANK(A151),NA(),IFERROR(A151+(PLAYER_EXP_MAX-D151)/L151,NA()))</f>
        <v>43733.741781850287</v>
      </c>
      <c r="N151" s="60" t="str">
        <f t="shared" ca="1" si="18"/>
        <v>-462 D 12 H</v>
      </c>
    </row>
    <row r="152" spans="1:14" ht="14.65" customHeight="1" x14ac:dyDescent="0.25">
      <c r="A152" s="8">
        <v>43711.905555555553</v>
      </c>
      <c r="B152" s="42">
        <v>191</v>
      </c>
      <c r="C152" s="42">
        <v>167223</v>
      </c>
      <c r="D152" s="60">
        <f t="shared" si="14"/>
        <v>9222267</v>
      </c>
      <c r="E152" s="46">
        <f>IF(ISBLANK(A152),"-",D152/PLAYER_EXP_MAX)</f>
        <v>0.80667184547476933</v>
      </c>
      <c r="F152" s="51">
        <f ca="1">IF(ISBLANK(A152),NA(),IFERROR(SLOPE(INDIRECT("D" &amp; MATCH(A152-$B$1,A:A,1)):D152, INDIRECT("A" &amp; MATCH(A152-$B$1,A:A,1)):A152),NA()))</f>
        <v>121545.41771173901</v>
      </c>
      <c r="G152" s="58">
        <f ca="1">IF(ISBLANK(A152),NA(),IFERROR(A152+(PLAYER_EXP_MAX-D152)/F152,NA()))</f>
        <v>43730.089885673551</v>
      </c>
      <c r="H152" s="125" t="str">
        <f t="shared" ca="1" si="15"/>
        <v>-466 D 03 H</v>
      </c>
      <c r="I152" s="51">
        <f ca="1">IF(ISBLANK(A152),NA(),IFERROR(SLOPE(INDIRECT("D" &amp; MATCH(A152-$C$1,A:A,1)):D152, INDIRECT("A" &amp; MATCH(A152-$C$1,A:A,1)):A152),NA()))</f>
        <v>101041.36195118733</v>
      </c>
      <c r="J152" s="58">
        <f ca="1">IF(ISBLANK(A152),NA(),IFERROR(A152+(PLAYER_EXP_MAX-D152)/I152,NA()))</f>
        <v>43733.779983585016</v>
      </c>
      <c r="K152" s="60" t="str">
        <f t="shared" ca="1" si="16"/>
        <v>-462 D 11 H</v>
      </c>
      <c r="L152" s="51">
        <f t="shared" si="17"/>
        <v>100966.40434696845</v>
      </c>
      <c r="M152" s="58">
        <f>IF(ISBLANK(A152),NA(),IFERROR(A152+(PLAYER_EXP_MAX-D152)/L152,NA()))</f>
        <v>43733.796223191937</v>
      </c>
      <c r="N152" s="60" t="str">
        <f t="shared" ca="1" si="18"/>
        <v>-462 D 10 H</v>
      </c>
    </row>
    <row r="153" spans="1:14" ht="14.65" customHeight="1" x14ac:dyDescent="0.25">
      <c r="A153" s="8">
        <v>43712.520833333336</v>
      </c>
      <c r="B153" s="42">
        <v>191</v>
      </c>
      <c r="C153" s="42">
        <v>114634</v>
      </c>
      <c r="D153" s="60">
        <f t="shared" si="14"/>
        <v>9274856</v>
      </c>
      <c r="E153" s="46">
        <f>IF(ISBLANK(A153),"-",D153/PLAYER_EXP_MAX)</f>
        <v>0.81127180616574401</v>
      </c>
      <c r="F153" s="51">
        <f ca="1">IF(ISBLANK(A153),NA(),IFERROR(SLOPE(INDIRECT("D" &amp; MATCH(A153-$B$1,A:A,1)):D153, INDIRECT("A" &amp; MATCH(A153-$B$1,A:A,1)):A153),NA()))</f>
        <v>110454.41089434452</v>
      </c>
      <c r="G153" s="58">
        <f ca="1">IF(ISBLANK(A153),NA(),IFERROR(A153+(PLAYER_EXP_MAX-D153)/F153,NA()))</f>
        <v>43732.054983056551</v>
      </c>
      <c r="H153" s="125" t="str">
        <f t="shared" ca="1" si="15"/>
        <v>-464 D 04 H</v>
      </c>
      <c r="I153" s="51">
        <f ca="1">IF(ISBLANK(A153),NA(),IFERROR(SLOPE(INDIRECT("D" &amp; MATCH(A153-$C$1,A:A,1)):D153, INDIRECT("A" &amp; MATCH(A153-$C$1,A:A,1)):A153),NA()))</f>
        <v>100946.69419309517</v>
      </c>
      <c r="J153" s="58">
        <f ca="1">IF(ISBLANK(A153),NA(),IFERROR(A153+(PLAYER_EXP_MAX-D153)/I153,NA()))</f>
        <v>43733.894817070461</v>
      </c>
      <c r="K153" s="60" t="str">
        <f t="shared" ca="1" si="16"/>
        <v>-462 D 08 H</v>
      </c>
      <c r="L153" s="51">
        <f t="shared" si="17"/>
        <v>100757.34843985992</v>
      </c>
      <c r="M153" s="58">
        <f>IF(ISBLANK(A153),NA(),IFERROR(A153+(PLAYER_EXP_MAX-D153)/L153,NA()))</f>
        <v>43733.934983600382</v>
      </c>
      <c r="N153" s="60" t="str">
        <f t="shared" ca="1" si="18"/>
        <v>-462 D 07 H</v>
      </c>
    </row>
    <row r="154" spans="1:14" ht="14.65" customHeight="1" x14ac:dyDescent="0.25">
      <c r="A154" s="8">
        <v>43712.629166666666</v>
      </c>
      <c r="B154" s="42">
        <v>191</v>
      </c>
      <c r="C154" s="42">
        <v>98269</v>
      </c>
      <c r="D154" s="60">
        <f t="shared" si="14"/>
        <v>9291221</v>
      </c>
      <c r="E154" s="46">
        <f>IF(ISBLANK(A154),"-",D154/PLAYER_EXP_MAX)</f>
        <v>0.81270325298366786</v>
      </c>
      <c r="F154" s="51">
        <f ca="1">IF(ISBLANK(A154),NA(),IFERROR(SLOPE(INDIRECT("D" &amp; MATCH(A154-$B$1,A:A,1)):D154, INDIRECT("A" &amp; MATCH(A154-$B$1,A:A,1)):A154),NA()))</f>
        <v>108844.19085054069</v>
      </c>
      <c r="G154" s="58">
        <f ca="1">IF(ISBLANK(A154),NA(),IFERROR(A154+(PLAYER_EXP_MAX-D154)/F154,NA()))</f>
        <v>43732.301948312313</v>
      </c>
      <c r="H154" s="125" t="str">
        <f t="shared" ca="1" si="15"/>
        <v>-463 D 22 H</v>
      </c>
      <c r="I154" s="51">
        <f ca="1">IF(ISBLANK(A154),NA(),IFERROR(SLOPE(INDIRECT("D" &amp; MATCH(A154-$C$1,A:A,1)):D154, INDIRECT("A" &amp; MATCH(A154-$C$1,A:A,1)):A154),NA()))</f>
        <v>101125.14343323221</v>
      </c>
      <c r="J154" s="58">
        <f ca="1">IF(ISBLANK(A154),NA(),IFERROR(A154+(PLAYER_EXP_MAX-D154)/I154,NA()))</f>
        <v>43733.80360387687</v>
      </c>
      <c r="K154" s="60" t="str">
        <f t="shared" ca="1" si="16"/>
        <v>-462 D 10 H</v>
      </c>
      <c r="L154" s="51">
        <f t="shared" si="17"/>
        <v>100876.56898045934</v>
      </c>
      <c r="M154" s="58">
        <f>IF(ISBLANK(A154),NA(),IFERROR(A154+(PLAYER_EXP_MAX-D154)/L154,NA()))</f>
        <v>43733.85578075199</v>
      </c>
      <c r="N154" s="60" t="str">
        <f t="shared" ca="1" si="18"/>
        <v>-462 D 09 H</v>
      </c>
    </row>
    <row r="155" spans="1:14" ht="14.65" customHeight="1" x14ac:dyDescent="0.25">
      <c r="A155" s="8">
        <v>43712.790972222225</v>
      </c>
      <c r="B155" s="42">
        <v>191</v>
      </c>
      <c r="C155" s="42">
        <v>66801</v>
      </c>
      <c r="D155" s="60">
        <f t="shared" si="14"/>
        <v>9322689</v>
      </c>
      <c r="E155" s="46">
        <f>IF(ISBLANK(A155),"-",D155/PLAYER_EXP_MAX)</f>
        <v>0.81545575945885451</v>
      </c>
      <c r="F155" s="51">
        <f ca="1">IF(ISBLANK(A155),NA(),IFERROR(SLOPE(INDIRECT("D" &amp; MATCH(A155-$B$1,A:A,1)):D155, INDIRECT("A" &amp; MATCH(A155-$B$1,A:A,1)):A155),NA()))</f>
        <v>100923.29986575861</v>
      </c>
      <c r="G155" s="58">
        <f ca="1">IF(ISBLANK(A155),NA(),IFERROR(A155+(PLAYER_EXP_MAX-D155)/F155,NA()))</f>
        <v>43733.695956530173</v>
      </c>
      <c r="H155" s="125" t="str">
        <f t="shared" ca="1" si="15"/>
        <v>-462 D 13 H</v>
      </c>
      <c r="I155" s="51">
        <f ca="1">IF(ISBLANK(A155),NA(),IFERROR(SLOPE(INDIRECT("D" &amp; MATCH(A155-$C$1,A:A,1)):D155, INDIRECT("A" &amp; MATCH(A155-$C$1,A:A,1)):A155),NA()))</f>
        <v>101824.1210481075</v>
      </c>
      <c r="J155" s="58">
        <f ca="1">IF(ISBLANK(A155),NA(),IFERROR(A155+(PLAYER_EXP_MAX-D155)/I155,NA()))</f>
        <v>43733.511013586525</v>
      </c>
      <c r="K155" s="60" t="str">
        <f t="shared" ca="1" si="16"/>
        <v>-462 D 17 H</v>
      </c>
      <c r="L155" s="51">
        <f t="shared" si="17"/>
        <v>101206.7385248919</v>
      </c>
      <c r="M155" s="58">
        <f>IF(ISBLANK(A155),NA(),IFERROR(A155+(PLAYER_EXP_MAX-D155)/L155,NA()))</f>
        <v>43733.63741022379</v>
      </c>
      <c r="N155" s="60" t="str">
        <f t="shared" ca="1" si="18"/>
        <v>-462 D 14 H</v>
      </c>
    </row>
    <row r="156" spans="1:14" ht="14.65" customHeight="1" x14ac:dyDescent="0.25">
      <c r="A156" s="8">
        <v>43712.988194444442</v>
      </c>
      <c r="B156" s="42">
        <v>191</v>
      </c>
      <c r="C156" s="42">
        <v>35854</v>
      </c>
      <c r="D156" s="60">
        <f t="shared" si="14"/>
        <v>9353636</v>
      </c>
      <c r="E156" s="46">
        <f>IF(ISBLANK(A156),"-",D156/PLAYER_EXP_MAX)</f>
        <v>0.81816269405551145</v>
      </c>
      <c r="F156" s="51">
        <f ca="1">IF(ISBLANK(A156),NA(),IFERROR(SLOPE(INDIRECT("D" &amp; MATCH(A156-$B$1,A:A,1)):D156, INDIRECT("A" &amp; MATCH(A156-$B$1,A:A,1)):A156),NA()))</f>
        <v>118768.04703146801</v>
      </c>
      <c r="G156" s="58">
        <f ca="1">IF(ISBLANK(A156),NA(),IFERROR(A156+(PLAYER_EXP_MAX-D156)/F156,NA()))</f>
        <v>43730.491664880807</v>
      </c>
      <c r="H156" s="125" t="str">
        <f t="shared" ca="1" si="15"/>
        <v>-465 D 18 H</v>
      </c>
      <c r="I156" s="51">
        <f ca="1">IF(ISBLANK(A156),NA(),IFERROR(SLOPE(INDIRECT("D" &amp; MATCH(A156-$C$1,A:A,1)):D156, INDIRECT("A" &amp; MATCH(A156-$C$1,A:A,1)):A156),NA()))</f>
        <v>102706.94843254179</v>
      </c>
      <c r="J156" s="58">
        <f ca="1">IF(ISBLANK(A156),NA(),IFERROR(A156+(PLAYER_EXP_MAX-D156)/I156,NA()))</f>
        <v>43733.228821117969</v>
      </c>
      <c r="K156" s="60" t="str">
        <f t="shared" ca="1" si="16"/>
        <v>-463 D 00 H</v>
      </c>
      <c r="L156" s="51">
        <f t="shared" si="17"/>
        <v>101445.22158578451</v>
      </c>
      <c r="M156" s="58">
        <f>IF(ISBLANK(A156),NA(),IFERROR(A156+(PLAYER_EXP_MAX-D156)/L156,NA()))</f>
        <v>43733.480564291967</v>
      </c>
      <c r="N156" s="60" t="str">
        <f t="shared" ca="1" si="18"/>
        <v>-462 D 18 H</v>
      </c>
    </row>
    <row r="157" spans="1:14" ht="14.65" customHeight="1" x14ac:dyDescent="0.25">
      <c r="A157" s="8">
        <v>43713.013888888891</v>
      </c>
      <c r="B157" s="42">
        <v>191</v>
      </c>
      <c r="C157" s="42">
        <v>31836</v>
      </c>
      <c r="D157" s="60">
        <f t="shared" si="14"/>
        <v>9357654</v>
      </c>
      <c r="E157" s="46">
        <f>IF(ISBLANK(A157),"-",D157/PLAYER_EXP_MAX)</f>
        <v>0.81851414858129323</v>
      </c>
      <c r="F157" s="51">
        <f ca="1">IF(ISBLANK(A157),NA(),IFERROR(SLOPE(INDIRECT("D" &amp; MATCH(A157-$B$1,A:A,1)):D157, INDIRECT("A" &amp; MATCH(A157-$B$1,A:A,1)):A157),NA()))</f>
        <v>123943.23507637085</v>
      </c>
      <c r="G157" s="58">
        <f ca="1">IF(ISBLANK(A157),NA(),IFERROR(A157+(PLAYER_EXP_MAX-D157)/F157,NA()))</f>
        <v>43729.754092569405</v>
      </c>
      <c r="H157" s="125" t="str">
        <f t="shared" ca="1" si="15"/>
        <v>-466 D 11 H</v>
      </c>
      <c r="I157" s="51">
        <f ca="1">IF(ISBLANK(A157),NA(),IFERROR(SLOPE(INDIRECT("D" &amp; MATCH(A157-$C$1,A:A,1)):D157, INDIRECT("A" &amp; MATCH(A157-$C$1,A:A,1)):A157),NA()))</f>
        <v>103390.96329312363</v>
      </c>
      <c r="J157" s="58">
        <f ca="1">IF(ISBLANK(A157),NA(),IFERROR(A157+(PLAYER_EXP_MAX-D157)/I157,NA()))</f>
        <v>43733.081745246098</v>
      </c>
      <c r="K157" s="60" t="str">
        <f t="shared" ca="1" si="16"/>
        <v>-463 D 03 H</v>
      </c>
      <c r="L157" s="51">
        <f t="shared" si="17"/>
        <v>101475.84133058743</v>
      </c>
      <c r="M157" s="58">
        <f>IF(ISBLANK(A157),NA(),IFERROR(A157+(PLAYER_EXP_MAX-D157)/L157,NA()))</f>
        <v>43733.460479651716</v>
      </c>
      <c r="N157" s="60" t="str">
        <f t="shared" ca="1" si="18"/>
        <v>-462 D 18 H</v>
      </c>
    </row>
    <row r="158" spans="1:14" ht="14.65" customHeight="1" x14ac:dyDescent="0.25">
      <c r="A158" s="8">
        <v>43713.513194444444</v>
      </c>
      <c r="B158" s="42">
        <v>192</v>
      </c>
      <c r="C158" s="42">
        <v>205633</v>
      </c>
      <c r="D158" s="60">
        <f t="shared" si="14"/>
        <v>9398857</v>
      </c>
      <c r="E158" s="46">
        <f>IF(ISBLANK(A158),"-",D158/PLAYER_EXP_MAX)</f>
        <v>0.82211817566585899</v>
      </c>
      <c r="F158" s="51">
        <f ca="1">IF(ISBLANK(A158),NA(),IFERROR(SLOPE(INDIRECT("D" &amp; MATCH(A158-$B$1,A:A,1)):D158, INDIRECT("A" &amp; MATCH(A158-$B$1,A:A,1)):A158),NA()))</f>
        <v>117463.27370709059</v>
      </c>
      <c r="G158" s="58">
        <f ca="1">IF(ISBLANK(A158),NA(),IFERROR(A158+(PLAYER_EXP_MAX-D158)/F158,NA()))</f>
        <v>43730.82611222563</v>
      </c>
      <c r="H158" s="125" t="str">
        <f t="shared" ca="1" si="15"/>
        <v>-465 D 10 H</v>
      </c>
      <c r="I158" s="51">
        <f ca="1">IF(ISBLANK(A158),NA(),IFERROR(SLOPE(INDIRECT("D" &amp; MATCH(A158-$C$1,A:A,1)):D158, INDIRECT("A" &amp; MATCH(A158-$C$1,A:A,1)):A158),NA()))</f>
        <v>103670.43780739108</v>
      </c>
      <c r="J158" s="58">
        <f ca="1">IF(ISBLANK(A158),NA(),IFERROR(A158+(PLAYER_EXP_MAX-D158)/I158,NA()))</f>
        <v>43733.1295097896</v>
      </c>
      <c r="K158" s="60" t="str">
        <f t="shared" ca="1" si="16"/>
        <v>-463 D 02 H</v>
      </c>
      <c r="L158" s="51">
        <f t="shared" si="17"/>
        <v>101272.71730059513</v>
      </c>
      <c r="M158" s="58">
        <f>IF(ISBLANK(A158),NA(),IFERROR(A158+(PLAYER_EXP_MAX-D158)/L158,NA()))</f>
        <v>43733.593943279928</v>
      </c>
      <c r="N158" s="60" t="str">
        <f t="shared" ca="1" si="18"/>
        <v>-462 D 15 H</v>
      </c>
    </row>
    <row r="159" spans="1:14" ht="14.65" customHeight="1" x14ac:dyDescent="0.25">
      <c r="A159" s="8">
        <v>43713.556944444441</v>
      </c>
      <c r="B159" s="42">
        <v>192</v>
      </c>
      <c r="C159" s="42">
        <v>198171</v>
      </c>
      <c r="D159" s="60">
        <f t="shared" si="14"/>
        <v>9406319</v>
      </c>
      <c r="E159" s="46">
        <f>IF(ISBLANK(A159),"-",D159/PLAYER_EXP_MAX)</f>
        <v>0.82277087692802509</v>
      </c>
      <c r="F159" s="51">
        <f ca="1">IF(ISBLANK(A159),NA(),IFERROR(SLOPE(INDIRECT("D" &amp; MATCH(A159-$B$1,A:A,1)):D159, INDIRECT("A" &amp; MATCH(A159-$B$1,A:A,1)):A159),NA()))</f>
        <v>121969.26490257519</v>
      </c>
      <c r="G159" s="58">
        <f ca="1">IF(ISBLANK(A159),NA(),IFERROR(A159+(PLAYER_EXP_MAX-D159)/F159,NA()))</f>
        <v>43730.16908031013</v>
      </c>
      <c r="H159" s="125" t="str">
        <f t="shared" ca="1" si="15"/>
        <v>-466 D 01 H</v>
      </c>
      <c r="I159" s="51">
        <f ca="1">IF(ISBLANK(A159),NA(),IFERROR(SLOPE(INDIRECT("D" &amp; MATCH(A159-$C$1,A:A,1)):D159, INDIRECT("A" &amp; MATCH(A159-$C$1,A:A,1)):A159),NA()))</f>
        <v>103956.15369223351</v>
      </c>
      <c r="J159" s="58">
        <f ca="1">IF(ISBLANK(A159),NA(),IFERROR(A159+(PLAYER_EXP_MAX-D159)/I159,NA()))</f>
        <v>43733.047565519155</v>
      </c>
      <c r="K159" s="60" t="str">
        <f t="shared" ca="1" si="16"/>
        <v>-463 D 04 H</v>
      </c>
      <c r="L159" s="51">
        <f t="shared" si="17"/>
        <v>101337.71378372454</v>
      </c>
      <c r="M159" s="58">
        <f>IF(ISBLANK(A159),NA(),IFERROR(A159+(PLAYER_EXP_MAX-D159)/L159,NA()))</f>
        <v>43733.551178815309</v>
      </c>
      <c r="N159" s="60" t="str">
        <f t="shared" ca="1" si="18"/>
        <v>-462 D 16 H</v>
      </c>
    </row>
    <row r="160" spans="1:14" ht="14.65" customHeight="1" x14ac:dyDescent="0.25">
      <c r="A160" s="8">
        <v>43713.772222222222</v>
      </c>
      <c r="B160" s="42">
        <v>192</v>
      </c>
      <c r="C160" s="42">
        <v>172223</v>
      </c>
      <c r="D160" s="60">
        <f t="shared" si="14"/>
        <v>9432267</v>
      </c>
      <c r="E160" s="46">
        <f>IF(ISBLANK(A160),"-",D160/PLAYER_EXP_MAX)</f>
        <v>0.82504054891283951</v>
      </c>
      <c r="F160" s="51">
        <f ca="1">IF(ISBLANK(A160),NA(),IFERROR(SLOPE(INDIRECT("D" &amp; MATCH(A160-$B$1,A:A,1)):D160, INDIRECT("A" &amp; MATCH(A160-$B$1,A:A,1)):A160),NA()))</f>
        <v>113260.12634497177</v>
      </c>
      <c r="G160" s="58">
        <f ca="1">IF(ISBLANK(A160),NA(),IFERROR(A160+(PLAYER_EXP_MAX-D160)/F160,NA()))</f>
        <v>43731.432647515299</v>
      </c>
      <c r="H160" s="125" t="str">
        <f t="shared" ca="1" si="15"/>
        <v>-464 D 19 H</v>
      </c>
      <c r="I160" s="51">
        <f ca="1">IF(ISBLANK(A160),NA(),IFERROR(SLOPE(INDIRECT("D" &amp; MATCH(A160-$C$1,A:A,1)):D160, INDIRECT("A" &amp; MATCH(A160-$C$1,A:A,1)):A160),NA()))</f>
        <v>104273.93268462858</v>
      </c>
      <c r="J160" s="58">
        <f ca="1">IF(ISBLANK(A160),NA(),IFERROR(A160+(PLAYER_EXP_MAX-D160)/I160,NA()))</f>
        <v>43732.954600296034</v>
      </c>
      <c r="K160" s="60" t="str">
        <f t="shared" ca="1" si="16"/>
        <v>-463 D 07 H</v>
      </c>
      <c r="L160" s="51">
        <f t="shared" si="17"/>
        <v>101425.90878774971</v>
      </c>
      <c r="M160" s="58">
        <f>IF(ISBLANK(A160),NA(),IFERROR(A160+(PLAYER_EXP_MAX-D160)/L160,NA()))</f>
        <v>43733.493238517833</v>
      </c>
      <c r="N160" s="60" t="str">
        <f t="shared" ca="1" si="18"/>
        <v>-462 D 18 H</v>
      </c>
    </row>
    <row r="161" spans="1:14" ht="14.65" customHeight="1" x14ac:dyDescent="0.25">
      <c r="A161" s="8">
        <v>43713.874305555553</v>
      </c>
      <c r="B161" s="42">
        <v>192</v>
      </c>
      <c r="C161" s="42">
        <v>154716</v>
      </c>
      <c r="D161" s="60">
        <f t="shared" si="14"/>
        <v>9449774</v>
      </c>
      <c r="E161" s="46">
        <f>IF(ISBLANK(A161),"-",D161/PLAYER_EXP_MAX)</f>
        <v>0.82657188648946001</v>
      </c>
      <c r="F161" s="51">
        <f ca="1">IF(ISBLANK(A161),NA(),IFERROR(SLOPE(INDIRECT("D" &amp; MATCH(A161-$B$1,A:A,1)):D161, INDIRECT("A" &amp; MATCH(A161-$B$1,A:A,1)):A161),NA()))</f>
        <v>107316.20245065942</v>
      </c>
      <c r="G161" s="58">
        <f ca="1">IF(ISBLANK(A161),NA(),IFERROR(A161+(PLAYER_EXP_MAX-D161)/F161,NA()))</f>
        <v>43732.349754320261</v>
      </c>
      <c r="H161" s="125" t="str">
        <f t="shared" ca="1" si="15"/>
        <v>-463 D 21 H</v>
      </c>
      <c r="I161" s="51">
        <f ca="1">IF(ISBLANK(A161),NA(),IFERROR(SLOPE(INDIRECT("D" &amp; MATCH(A161-$C$1,A:A,1)):D161, INDIRECT("A" &amp; MATCH(A161-$C$1,A:A,1)):A161),NA()))</f>
        <v>104678.55895177538</v>
      </c>
      <c r="J161" s="58">
        <f ca="1">IF(ISBLANK(A161),NA(),IFERROR(A161+(PLAYER_EXP_MAX-D161)/I161,NA()))</f>
        <v>43732.815290412953</v>
      </c>
      <c r="K161" s="60" t="str">
        <f t="shared" ca="1" si="16"/>
        <v>-463 D 10 H</v>
      </c>
      <c r="L161" s="51">
        <f t="shared" si="17"/>
        <v>101578.24656887379</v>
      </c>
      <c r="M161" s="58">
        <f>IF(ISBLANK(A161),NA(),IFERROR(A161+(PLAYER_EXP_MAX-D161)/L161,NA()))</f>
        <v>43733.393396177533</v>
      </c>
      <c r="N161" s="60" t="str">
        <f t="shared" ca="1" si="18"/>
        <v>-462 D 20 H</v>
      </c>
    </row>
    <row r="162" spans="1:14" ht="14.65" customHeight="1" x14ac:dyDescent="0.25">
      <c r="A162" s="8">
        <v>43714.000694444447</v>
      </c>
      <c r="B162" s="42">
        <v>192</v>
      </c>
      <c r="C162" s="42">
        <v>132617</v>
      </c>
      <c r="D162" s="60">
        <f t="shared" si="14"/>
        <v>9471873</v>
      </c>
      <c r="E162" s="46">
        <f>IF(ISBLANK(A162),"-",D162/PLAYER_EXP_MAX)</f>
        <v>0.82850488638125963</v>
      </c>
      <c r="F162" s="51">
        <f ca="1">IF(ISBLANK(A162),NA(),IFERROR(SLOPE(INDIRECT("D" &amp; MATCH(A162-$B$1,A:A,1)):D162, INDIRECT("A" &amp; MATCH(A162-$B$1,A:A,1)):A162),NA()))</f>
        <v>110299.58571450882</v>
      </c>
      <c r="G162" s="58">
        <f ca="1">IF(ISBLANK(A162),NA(),IFERROR(A162+(PLAYER_EXP_MAX-D162)/F162,NA()))</f>
        <v>43731.77606492566</v>
      </c>
      <c r="H162" s="125" t="str">
        <f t="shared" ca="1" si="15"/>
        <v>-464 D 11 H</v>
      </c>
      <c r="I162" s="51">
        <f ca="1">IF(ISBLANK(A162),NA(),IFERROR(SLOPE(INDIRECT("D" &amp; MATCH(A162-$C$1,A:A,1)):D162, INDIRECT("A" &amp; MATCH(A162-$C$1,A:A,1)):A162),NA()))</f>
        <v>105826.26092549592</v>
      </c>
      <c r="J162" s="58">
        <f ca="1">IF(ISBLANK(A162),NA(),IFERROR(A162+(PLAYER_EXP_MAX-D162)/I162,NA()))</f>
        <v>43732.527438022589</v>
      </c>
      <c r="K162" s="60" t="str">
        <f t="shared" ca="1" si="16"/>
        <v>-463 D 17 H</v>
      </c>
      <c r="L162" s="51">
        <f t="shared" si="17"/>
        <v>101774.93849376542</v>
      </c>
      <c r="M162" s="58">
        <f>IF(ISBLANK(A162),NA(),IFERROR(A162+(PLAYER_EXP_MAX-D162)/L162,NA()))</f>
        <v>43733.264926179843</v>
      </c>
      <c r="N162" s="60" t="str">
        <f t="shared" ca="1" si="18"/>
        <v>-462 D 23 H</v>
      </c>
    </row>
    <row r="163" spans="1:14" ht="14.65" customHeight="1" x14ac:dyDescent="0.25">
      <c r="A163" s="8">
        <v>43714.567361111112</v>
      </c>
      <c r="B163" s="42">
        <v>192</v>
      </c>
      <c r="C163" s="42">
        <v>74273</v>
      </c>
      <c r="D163" s="60">
        <f t="shared" si="14"/>
        <v>9530217</v>
      </c>
      <c r="E163" s="46">
        <f>IF(ISBLANK(A163),"-",D163/PLAYER_EXP_MAX)</f>
        <v>0.8336082370164537</v>
      </c>
      <c r="F163" s="51">
        <f ca="1">IF(ISBLANK(A163),NA(),IFERROR(SLOPE(INDIRECT("D" &amp; MATCH(A163-$B$1,A:A,1)):D163, INDIRECT("A" &amp; MATCH(A163-$B$1,A:A,1)):A163),NA()))</f>
        <v>123029.90770888126</v>
      </c>
      <c r="G163" s="58">
        <f ca="1">IF(ISBLANK(A163),NA(),IFERROR(A163+(PLAYER_EXP_MAX-D163)/F163,NA()))</f>
        <v>43730.029227542007</v>
      </c>
      <c r="H163" s="125" t="str">
        <f t="shared" ca="1" si="15"/>
        <v>-466 D 05 H</v>
      </c>
      <c r="I163" s="51">
        <f ca="1">IF(ISBLANK(A163),NA(),IFERROR(SLOPE(INDIRECT("D" &amp; MATCH(A163-$C$1,A:A,1)):D163, INDIRECT("A" &amp; MATCH(A163-$C$1,A:A,1)):A163),NA()))</f>
        <v>106891.67817661917</v>
      </c>
      <c r="J163" s="58">
        <f ca="1">IF(ISBLANK(A163),NA(),IFERROR(A163+(PLAYER_EXP_MAX-D163)/I163,NA()))</f>
        <v>43732.363620206765</v>
      </c>
      <c r="K163" s="60" t="str">
        <f t="shared" ca="1" si="16"/>
        <v>-463 D 21 H</v>
      </c>
      <c r="L163" s="51">
        <f t="shared" si="17"/>
        <v>101789.03197598814</v>
      </c>
      <c r="M163" s="58">
        <f>IF(ISBLANK(A163),NA(),IFERROR(A163+(PLAYER_EXP_MAX-D163)/L163,NA()))</f>
        <v>43733.255740036344</v>
      </c>
      <c r="N163" s="60" t="str">
        <f t="shared" ca="1" si="18"/>
        <v>-462 D 23 H</v>
      </c>
    </row>
    <row r="164" spans="1:14" ht="14.65" customHeight="1" x14ac:dyDescent="0.25">
      <c r="A164" s="8">
        <v>43714.884722222225</v>
      </c>
      <c r="B164" s="42">
        <v>192</v>
      </c>
      <c r="C164" s="42">
        <v>48606</v>
      </c>
      <c r="D164" s="60">
        <f t="shared" si="14"/>
        <v>9555884</v>
      </c>
      <c r="E164" s="46">
        <f>IF(ISBLANK(A164),"-",D164/PLAYER_EXP_MAX)</f>
        <v>0.83585332992666772</v>
      </c>
      <c r="F164" s="51">
        <f ca="1">IF(ISBLANK(A164),NA(),IFERROR(SLOPE(INDIRECT("D" &amp; MATCH(A164-$B$1,A:A,1)):D164, INDIRECT("A" &amp; MATCH(A164-$B$1,A:A,1)):A164),NA()))</f>
        <v>103373.39727241007</v>
      </c>
      <c r="G164" s="58">
        <f ca="1">IF(ISBLANK(A164),NA(),IFERROR(A164+(PLAYER_EXP_MAX-D164)/F164,NA()))</f>
        <v>43733.038377316436</v>
      </c>
      <c r="H164" s="125" t="str">
        <f t="shared" ca="1" si="15"/>
        <v>-463 D 04 H</v>
      </c>
      <c r="I164" s="51">
        <f ca="1">IF(ISBLANK(A164),NA(),IFERROR(SLOPE(INDIRECT("D" &amp; MATCH(A164-$C$1,A:A,1)):D164, INDIRECT("A" &amp; MATCH(A164-$C$1,A:A,1)):A164),NA()))</f>
        <v>107333.26807754493</v>
      </c>
      <c r="J164" s="58">
        <f ca="1">IF(ISBLANK(A164),NA(),IFERROR(A164+(PLAYER_EXP_MAX-D164)/I164,NA()))</f>
        <v>43732.368630367499</v>
      </c>
      <c r="K164" s="60" t="str">
        <f t="shared" ca="1" si="16"/>
        <v>-463 D 21 H</v>
      </c>
      <c r="L164" s="51">
        <f t="shared" si="17"/>
        <v>101650.66554704956</v>
      </c>
      <c r="M164" s="58">
        <f>IF(ISBLANK(A164),NA(),IFERROR(A164+(PLAYER_EXP_MAX-D164)/L164,NA()))</f>
        <v>43733.346037648946</v>
      </c>
      <c r="N164" s="60" t="str">
        <f t="shared" ca="1" si="18"/>
        <v>-462 D 21 H</v>
      </c>
    </row>
    <row r="165" spans="1:14" ht="14.65" customHeight="1" x14ac:dyDescent="0.25">
      <c r="A165" s="8">
        <v>43714.961805555555</v>
      </c>
      <c r="B165" s="42">
        <v>192</v>
      </c>
      <c r="C165" s="42">
        <v>36186</v>
      </c>
      <c r="D165" s="60">
        <f t="shared" si="14"/>
        <v>9568304</v>
      </c>
      <c r="E165" s="46">
        <f>IF(ISBLANK(A165),"-",D165/PLAYER_EXP_MAX)</f>
        <v>0.83693970753000502</v>
      </c>
      <c r="F165" s="51">
        <f ca="1">IF(ISBLANK(A165),NA(),IFERROR(SLOPE(INDIRECT("D" &amp; MATCH(A165-$B$1,A:A,1)):D165, INDIRECT("A" &amp; MATCH(A165-$B$1,A:A,1)):A165),NA()))</f>
        <v>103998.90878539009</v>
      </c>
      <c r="G165" s="58">
        <f ca="1">IF(ISBLANK(A165),NA(),IFERROR(A165+(PLAYER_EXP_MAX-D165)/F165,NA()))</f>
        <v>43732.886849402377</v>
      </c>
      <c r="H165" s="125" t="str">
        <f t="shared" ca="1" si="15"/>
        <v>-463 D 08 H</v>
      </c>
      <c r="I165" s="51">
        <f ca="1">IF(ISBLANK(A165),NA(),IFERROR(SLOPE(INDIRECT("D" &amp; MATCH(A165-$C$1,A:A,1)):D165, INDIRECT("A" &amp; MATCH(A165-$C$1,A:A,1)):A165),NA()))</f>
        <v>107586.3473858217</v>
      </c>
      <c r="J165" s="58">
        <f ca="1">IF(ISBLANK(A165),NA(),IFERROR(A165+(PLAYER_EXP_MAX-D165)/I165,NA()))</f>
        <v>43732.289143505921</v>
      </c>
      <c r="K165" s="60" t="str">
        <f t="shared" ca="1" si="16"/>
        <v>-463 D 22 H</v>
      </c>
      <c r="L165" s="51">
        <f t="shared" si="17"/>
        <v>101746.0888670573</v>
      </c>
      <c r="M165" s="58">
        <f>IF(ISBLANK(A165),NA(),IFERROR(A165+(PLAYER_EXP_MAX-D165)/L165,NA()))</f>
        <v>43733.283738327198</v>
      </c>
      <c r="N165" s="60" t="str">
        <f t="shared" ca="1" si="18"/>
        <v>-462 D 23 H</v>
      </c>
    </row>
    <row r="166" spans="1:14" ht="14.65" customHeight="1" x14ac:dyDescent="0.25">
      <c r="A166" s="8">
        <v>43715.133333333331</v>
      </c>
      <c r="B166" s="42">
        <v>192</v>
      </c>
      <c r="C166" s="42">
        <v>2685</v>
      </c>
      <c r="D166" s="60">
        <f t="shared" si="14"/>
        <v>9601805</v>
      </c>
      <c r="E166" s="46">
        <f>IF(ISBLANK(A166),"-",D166/PLAYER_EXP_MAX)</f>
        <v>0.83987004054847547</v>
      </c>
      <c r="F166" s="51">
        <f ca="1">IF(ISBLANK(A166),NA(),IFERROR(SLOPE(INDIRECT("D" &amp; MATCH(A166-$B$1,A:A,1)):D166, INDIRECT("A" &amp; MATCH(A166-$B$1,A:A,1)):A166),NA()))</f>
        <v>107702.78236862965</v>
      </c>
      <c r="G166" s="58">
        <f ca="1">IF(ISBLANK(A166),NA(),IFERROR(A166+(PLAYER_EXP_MAX-D166)/F166,NA()))</f>
        <v>43732.130888640066</v>
      </c>
      <c r="H166" s="125" t="str">
        <f t="shared" ca="1" si="15"/>
        <v>-464 D 02 H</v>
      </c>
      <c r="I166" s="51">
        <f ca="1">IF(ISBLANK(A166),NA(),IFERROR(SLOPE(INDIRECT("D" &amp; MATCH(A166-$C$1,A:A,1)):D166, INDIRECT("A" &amp; MATCH(A166-$C$1,A:A,1)):A166),NA()))</f>
        <v>108660.98635723708</v>
      </c>
      <c r="J166" s="58">
        <f ca="1">IF(ISBLANK(A166),NA(),IFERROR(A166+(PLAYER_EXP_MAX-D166)/I166,NA()))</f>
        <v>43731.980999283842</v>
      </c>
      <c r="K166" s="60" t="str">
        <f t="shared" ca="1" si="16"/>
        <v>-464 D 06 H</v>
      </c>
      <c r="L166" s="51">
        <f t="shared" si="17"/>
        <v>102078.94914230259</v>
      </c>
      <c r="M166" s="58">
        <f>IF(ISBLANK(A166),NA(),IFERROR(A166+(PLAYER_EXP_MAX-D166)/L166,NA()))</f>
        <v>43733.06733456847</v>
      </c>
      <c r="N166" s="60" t="str">
        <f t="shared" ca="1" si="18"/>
        <v>-463 D 04 H</v>
      </c>
    </row>
    <row r="167" spans="1:14" ht="14.65" customHeight="1" x14ac:dyDescent="0.25">
      <c r="A167" s="8">
        <v>43715.556250000001</v>
      </c>
      <c r="B167" s="42">
        <v>193</v>
      </c>
      <c r="C167" s="42">
        <v>181103</v>
      </c>
      <c r="D167" s="60">
        <f t="shared" si="14"/>
        <v>9641387</v>
      </c>
      <c r="E167" s="46">
        <f>IF(ISBLANK(A167),"-",D167/PLAYER_EXP_MAX)</f>
        <v>0.84333227873650263</v>
      </c>
      <c r="F167" s="51">
        <f ca="1">IF(ISBLANK(A167),NA(),IFERROR(SLOPE(INDIRECT("D" &amp; MATCH(A167-$B$1,A:A,1)):D167, INDIRECT("A" &amp; MATCH(A167-$B$1,A:A,1)):A167),NA()))</f>
        <v>110021.96844484042</v>
      </c>
      <c r="G167" s="58">
        <f ca="1">IF(ISBLANK(A167),NA(),IFERROR(A167+(PLAYER_EXP_MAX-D167)/F167,NA()))</f>
        <v>43731.835744225718</v>
      </c>
      <c r="H167" s="125" t="str">
        <f t="shared" ca="1" si="15"/>
        <v>-464 D 09 H</v>
      </c>
      <c r="I167" s="51">
        <f ca="1">IF(ISBLANK(A167),NA(),IFERROR(SLOPE(INDIRECT("D" &amp; MATCH(A167-$C$1,A:A,1)):D167, INDIRECT("A" &amp; MATCH(A167-$C$1,A:A,1)):A167),NA()))</f>
        <v>109871.32495585762</v>
      </c>
      <c r="J167" s="58">
        <f ca="1">IF(ISBLANK(A167),NA(),IFERROR(A167+(PLAYER_EXP_MAX-D167)/I167,NA()))</f>
        <v>43731.85806487954</v>
      </c>
      <c r="K167" s="60" t="str">
        <f t="shared" ca="1" si="16"/>
        <v>-464 D 09 H</v>
      </c>
      <c r="L167" s="51">
        <f t="shared" si="17"/>
        <v>102005.16062709426</v>
      </c>
      <c r="M167" s="58">
        <f>IF(ISBLANK(A167),NA(),IFERROR(A167+(PLAYER_EXP_MAX-D167)/L167,NA()))</f>
        <v>43733.115185145922</v>
      </c>
      <c r="N167" s="60" t="str">
        <f t="shared" ca="1" si="18"/>
        <v>-463 D 03 H</v>
      </c>
    </row>
    <row r="168" spans="1:14" ht="14.65" customHeight="1" x14ac:dyDescent="0.25">
      <c r="A168" s="8">
        <v>43715.693055555559</v>
      </c>
      <c r="B168" s="42">
        <v>193</v>
      </c>
      <c r="C168" s="42">
        <v>162276</v>
      </c>
      <c r="D168" s="60">
        <f t="shared" si="14"/>
        <v>9660214</v>
      </c>
      <c r="E168" s="46">
        <f>IF(ISBLANK(A168),"-",D168/PLAYER_EXP_MAX)</f>
        <v>0.84497907673473382</v>
      </c>
      <c r="F168" s="51">
        <f ca="1">IF(ISBLANK(A168),NA(),IFERROR(SLOPE(INDIRECT("D" &amp; MATCH(A168-$B$1,A:A,1)):D168, INDIRECT("A" &amp; MATCH(A168-$B$1,A:A,1)):A168),NA()))</f>
        <v>118492.58360101932</v>
      </c>
      <c r="G168" s="58">
        <f ca="1">IF(ISBLANK(A168),NA(),IFERROR(A168+(PLAYER_EXP_MAX-D168)/F168,NA()))</f>
        <v>43730.64989881224</v>
      </c>
      <c r="H168" s="125" t="str">
        <f t="shared" ca="1" si="15"/>
        <v>-465 D 14 H</v>
      </c>
      <c r="I168" s="51">
        <f ca="1">IF(ISBLANK(A168),NA(),IFERROR(SLOPE(INDIRECT("D" &amp; MATCH(A168-$C$1,A:A,1)):D168, INDIRECT("A" &amp; MATCH(A168-$C$1,A:A,1)):A168),NA()))</f>
        <v>110213.95907908249</v>
      </c>
      <c r="J168" s="58">
        <f ca="1">IF(ISBLANK(A168),NA(),IFERROR(A168+(PLAYER_EXP_MAX-D168)/I168,NA()))</f>
        <v>43731.773368927919</v>
      </c>
      <c r="K168" s="60" t="str">
        <f t="shared" ca="1" si="16"/>
        <v>-464 D 11 H</v>
      </c>
      <c r="L168" s="51">
        <f t="shared" si="17"/>
        <v>102105.05189720394</v>
      </c>
      <c r="M168" s="58">
        <f>IF(ISBLANK(A168),NA(),IFERROR(A168+(PLAYER_EXP_MAX-D168)/L168,NA()))</f>
        <v>43733.050423943016</v>
      </c>
      <c r="N168" s="60" t="str">
        <f t="shared" ca="1" si="18"/>
        <v>-463 D 04 H</v>
      </c>
    </row>
    <row r="169" spans="1:14" ht="14.65" customHeight="1" x14ac:dyDescent="0.25">
      <c r="A169" s="8">
        <v>43716.106944444444</v>
      </c>
      <c r="B169" s="42">
        <v>193</v>
      </c>
      <c r="C169" s="42">
        <v>118819</v>
      </c>
      <c r="D169" s="60">
        <f t="shared" si="14"/>
        <v>9703671</v>
      </c>
      <c r="E169" s="46">
        <f>IF(ISBLANK(A169),"-",D169/PLAYER_EXP_MAX)</f>
        <v>0.84878026123620154</v>
      </c>
      <c r="F169" s="51">
        <f ca="1">IF(ISBLANK(A169),NA(),IFERROR(SLOPE(INDIRECT("D" &amp; MATCH(A169-$B$1,A:A,1)):D169, INDIRECT("A" &amp; MATCH(A169-$B$1,A:A,1)):A169),NA()))</f>
        <v>114094.63909835786</v>
      </c>
      <c r="G169" s="58">
        <f ca="1">IF(ISBLANK(A169),NA(),IFERROR(A169+(PLAYER_EXP_MAX-D169)/F169,NA()))</f>
        <v>43731.259435513806</v>
      </c>
      <c r="H169" s="125" t="str">
        <f t="shared" ca="1" si="15"/>
        <v>-464 D 23 H</v>
      </c>
      <c r="I169" s="51">
        <f ca="1">IF(ISBLANK(A169),NA(),IFERROR(SLOPE(INDIRECT("D" &amp; MATCH(A169-$C$1,A:A,1)):D169, INDIRECT("A" &amp; MATCH(A169-$C$1,A:A,1)):A169),NA()))</f>
        <v>111780.83485619897</v>
      </c>
      <c r="J169" s="58">
        <f ca="1">IF(ISBLANK(A169),NA(),IFERROR(A169+(PLAYER_EXP_MAX-D169)/I169,NA()))</f>
        <v>43731.573084075841</v>
      </c>
      <c r="K169" s="60" t="str">
        <f t="shared" ca="1" si="16"/>
        <v>-464 D 16 H</v>
      </c>
      <c r="L169" s="51">
        <f t="shared" si="17"/>
        <v>102129.38402677835</v>
      </c>
      <c r="M169" s="58">
        <f>IF(ISBLANK(A169),NA(),IFERROR(A169+(PLAYER_EXP_MAX-D169)/L169,NA()))</f>
        <v>43733.034668198721</v>
      </c>
      <c r="N169" s="60" t="str">
        <f t="shared" ca="1" si="18"/>
        <v>-463 D 05 H</v>
      </c>
    </row>
    <row r="170" spans="1:14" ht="14.65" customHeight="1" x14ac:dyDescent="0.25">
      <c r="A170" s="8">
        <v>43716.180555555555</v>
      </c>
      <c r="B170" s="42">
        <v>193</v>
      </c>
      <c r="C170" s="42">
        <v>106399</v>
      </c>
      <c r="D170" s="60">
        <f t="shared" si="14"/>
        <v>9716091</v>
      </c>
      <c r="E170" s="46">
        <f>IF(ISBLANK(A170),"-",D170/PLAYER_EXP_MAX)</f>
        <v>0.84986663883953883</v>
      </c>
      <c r="F170" s="51">
        <f ca="1">IF(ISBLANK(A170),NA(),IFERROR(SLOPE(INDIRECT("D" &amp; MATCH(A170-$B$1,A:A,1)):D170, INDIRECT("A" &amp; MATCH(A170-$B$1,A:A,1)):A170),NA()))</f>
        <v>108643.96171312509</v>
      </c>
      <c r="G170" s="58">
        <f ca="1">IF(ISBLANK(A170),NA(),IFERROR(A170+(PLAYER_EXP_MAX-D170)/F170,NA()))</f>
        <v>43731.978930107951</v>
      </c>
      <c r="H170" s="125" t="str">
        <f t="shared" ca="1" si="15"/>
        <v>-464 D 06 H</v>
      </c>
      <c r="I170" s="51">
        <f ca="1">IF(ISBLANK(A170),NA(),IFERROR(SLOPE(INDIRECT("D" &amp; MATCH(A170-$C$1,A:A,1)):D170, INDIRECT("A" &amp; MATCH(A170-$C$1,A:A,1)):A170),NA()))</f>
        <v>112035.26551016321</v>
      </c>
      <c r="J170" s="58">
        <f ca="1">IF(ISBLANK(A170),NA(),IFERROR(A170+(PLAYER_EXP_MAX-D170)/I170,NA()))</f>
        <v>43731.500713830581</v>
      </c>
      <c r="K170" s="60" t="str">
        <f t="shared" ca="1" si="16"/>
        <v>-464 D 17 H</v>
      </c>
      <c r="L170" s="51">
        <f t="shared" si="17"/>
        <v>102228.89606271427</v>
      </c>
      <c r="M170" s="58">
        <f>IF(ISBLANK(A170),NA(),IFERROR(A170+(PLAYER_EXP_MAX-D170)/L170,NA()))</f>
        <v>43732.970309393328</v>
      </c>
      <c r="N170" s="60" t="str">
        <f t="shared" ca="1" si="18"/>
        <v>-463 D 06 H</v>
      </c>
    </row>
    <row r="171" spans="1:14" ht="14.65" customHeight="1" x14ac:dyDescent="0.25">
      <c r="A171" s="8">
        <v>43717.479166666664</v>
      </c>
      <c r="B171" s="42">
        <v>194</v>
      </c>
      <c r="C171" s="42">
        <v>197588</v>
      </c>
      <c r="D171" s="60">
        <f t="shared" si="14"/>
        <v>9845902</v>
      </c>
      <c r="E171" s="46">
        <f>IF(ISBLANK(A171),"-",D171/PLAYER_EXP_MAX)</f>
        <v>0.86122120913477374</v>
      </c>
      <c r="F171" s="51">
        <f ca="1">IF(ISBLANK(A171),NA(),IFERROR(SLOPE(INDIRECT("D" &amp; MATCH(A171-$B$1,A:A,1)):D171, INDIRECT("A" &amp; MATCH(A171-$B$1,A:A,1)):A171),NA()))</f>
        <v>99961.411764830322</v>
      </c>
      <c r="G171" s="58">
        <f ca="1">IF(ISBLANK(A171),NA(),IFERROR(A171+(PLAYER_EXP_MAX-D171)/F171,NA()))</f>
        <v>43733.351161389313</v>
      </c>
      <c r="H171" s="125" t="str">
        <f t="shared" ca="1" si="15"/>
        <v>-462 D 21 H</v>
      </c>
      <c r="I171" s="51">
        <f ca="1">IF(ISBLANK(A171),NA(),IFERROR(SLOPE(INDIRECT("D" &amp; MATCH(A171-$C$1,A:A,1)):D171, INDIRECT("A" &amp; MATCH(A171-$C$1,A:A,1)):A171),NA()))</f>
        <v>113487.95504087693</v>
      </c>
      <c r="J171" s="58">
        <f ca="1">IF(ISBLANK(A171),NA(),IFERROR(A171+(PLAYER_EXP_MAX-D171)/I171,NA()))</f>
        <v>43731.45939037788</v>
      </c>
      <c r="K171" s="60" t="str">
        <f t="shared" ca="1" si="16"/>
        <v>-464 D 18 H</v>
      </c>
      <c r="L171" s="51">
        <f t="shared" si="17"/>
        <v>102170.65721703955</v>
      </c>
      <c r="M171" s="58">
        <f>IF(ISBLANK(A171),NA(),IFERROR(A171+(PLAYER_EXP_MAX-D171)/L171,NA()))</f>
        <v>43733.00795979784</v>
      </c>
      <c r="N171" s="60" t="str">
        <f t="shared" ca="1" si="18"/>
        <v>-463 D 05 H</v>
      </c>
    </row>
    <row r="172" spans="1:14" ht="14.65" customHeight="1" x14ac:dyDescent="0.25">
      <c r="A172" s="8">
        <v>43717.622916666667</v>
      </c>
      <c r="B172" s="42">
        <v>194</v>
      </c>
      <c r="C172" s="42">
        <v>177547</v>
      </c>
      <c r="D172" s="60">
        <f t="shared" si="14"/>
        <v>9865943</v>
      </c>
      <c r="E172" s="46">
        <f>IF(ISBLANK(A172),"-",D172/PLAYER_EXP_MAX)</f>
        <v>0.86297419573288026</v>
      </c>
      <c r="F172" s="51">
        <f ca="1">IF(ISBLANK(A172),NA(),IFERROR(SLOPE(INDIRECT("D" &amp; MATCH(A172-$B$1,A:A,1)):D172, INDIRECT("A" &amp; MATCH(A172-$B$1,A:A,1)):A172),NA()))</f>
        <v>102336.53987851416</v>
      </c>
      <c r="G172" s="58">
        <f ca="1">IF(ISBLANK(A172),NA(),IFERROR(A172+(PLAYER_EXP_MAX-D172)/F172,NA()))</f>
        <v>43732.93070410857</v>
      </c>
      <c r="H172" s="125" t="str">
        <f t="shared" ca="1" si="15"/>
        <v>-463 D 07 H</v>
      </c>
      <c r="I172" s="51">
        <f ca="1">IF(ISBLANK(A172),NA(),IFERROR(SLOPE(INDIRECT("D" &amp; MATCH(A172-$C$1,A:A,1)):D172, INDIRECT("A" &amp; MATCH(A172-$C$1,A:A,1)):A172),NA()))</f>
        <v>113196.16235379501</v>
      </c>
      <c r="J172" s="58">
        <f ca="1">IF(ISBLANK(A172),NA(),IFERROR(A172+(PLAYER_EXP_MAX-D172)/I172,NA()))</f>
        <v>43731.462131419408</v>
      </c>
      <c r="K172" s="60" t="str">
        <f t="shared" ca="1" si="16"/>
        <v>-464 D 18 H</v>
      </c>
      <c r="L172" s="51">
        <f t="shared" si="17"/>
        <v>102276.2494864077</v>
      </c>
      <c r="M172" s="58">
        <f>IF(ISBLANK(A172),NA(),IFERROR(A172+(PLAYER_EXP_MAX-D172)/L172,NA()))</f>
        <v>43732.939727831203</v>
      </c>
      <c r="N172" s="60" t="str">
        <f t="shared" ca="1" si="18"/>
        <v>-463 D 07 H</v>
      </c>
    </row>
    <row r="173" spans="1:14" ht="14.65" customHeight="1" x14ac:dyDescent="0.25">
      <c r="A173" s="8">
        <v>43717.665277777778</v>
      </c>
      <c r="B173" s="42">
        <v>194</v>
      </c>
      <c r="C173" s="42">
        <v>170659</v>
      </c>
      <c r="D173" s="60">
        <f t="shared" si="14"/>
        <v>9872831</v>
      </c>
      <c r="E173" s="46">
        <f>IF(ISBLANK(A173),"-",D173/PLAYER_EXP_MAX)</f>
        <v>0.8635766892056489</v>
      </c>
      <c r="F173" s="51">
        <f ca="1">IF(ISBLANK(A173),NA(),IFERROR(SLOPE(INDIRECT("D" &amp; MATCH(A173-$B$1,A:A,1)):D173, INDIRECT("A" &amp; MATCH(A173-$B$1,A:A,1)):A173),NA()))</f>
        <v>103779.72616421609</v>
      </c>
      <c r="G173" s="58">
        <f ca="1">IF(ISBLANK(A173),NA(),IFERROR(A173+(PLAYER_EXP_MAX-D173)/F173,NA()))</f>
        <v>43732.693820034016</v>
      </c>
      <c r="H173" s="125" t="str">
        <f t="shared" ca="1" si="15"/>
        <v>-463 D 13 H</v>
      </c>
      <c r="I173" s="51">
        <f ca="1">IF(ISBLANK(A173),NA(),IFERROR(SLOPE(INDIRECT("D" &amp; MATCH(A173-$C$1,A:A,1)):D173, INDIRECT("A" &amp; MATCH(A173-$C$1,A:A,1)):A173),NA()))</f>
        <v>113987.46093599412</v>
      </c>
      <c r="J173" s="58">
        <f ca="1">IF(ISBLANK(A173),NA(),IFERROR(A173+(PLAYER_EXP_MAX-D173)/I173,NA()))</f>
        <v>43731.347993290459</v>
      </c>
      <c r="K173" s="60" t="str">
        <f t="shared" ca="1" si="16"/>
        <v>-464 D 21 H</v>
      </c>
      <c r="L173" s="51">
        <f t="shared" si="17"/>
        <v>102326.60691071632</v>
      </c>
      <c r="M173" s="58">
        <f>IF(ISBLANK(A173),NA(),IFERROR(A173+(PLAYER_EXP_MAX-D173)/L173,NA()))</f>
        <v>43732.907237294334</v>
      </c>
      <c r="N173" s="60" t="str">
        <f t="shared" ca="1" si="18"/>
        <v>-463 D 08 H</v>
      </c>
    </row>
    <row r="174" spans="1:14" ht="14.65" customHeight="1" x14ac:dyDescent="0.25">
      <c r="A174" s="8">
        <v>43717.717361111114</v>
      </c>
      <c r="B174" s="42">
        <v>194</v>
      </c>
      <c r="C174" s="42">
        <v>167330</v>
      </c>
      <c r="D174" s="60">
        <f t="shared" si="14"/>
        <v>9876160</v>
      </c>
      <c r="E174" s="46">
        <f>IF(ISBLANK(A174),"-",D174/PLAYER_EXP_MAX)</f>
        <v>0.86386787689015054</v>
      </c>
      <c r="F174" s="51">
        <f ca="1">IF(ISBLANK(A174),NA(),IFERROR(SLOPE(INDIRECT("D" &amp; MATCH(A174-$B$1,A:A,1)):D174, INDIRECT("A" &amp; MATCH(A174-$B$1,A:A,1)):A174),NA()))</f>
        <v>104032.87491937398</v>
      </c>
      <c r="G174" s="58">
        <f ca="1">IF(ISBLANK(A174),NA(),IFERROR(A174+(PLAYER_EXP_MAX-D174)/F174,NA()))</f>
        <v>43732.677334112013</v>
      </c>
      <c r="H174" s="125" t="str">
        <f t="shared" ca="1" si="15"/>
        <v>-463 D 13 H</v>
      </c>
      <c r="I174" s="51">
        <f ca="1">IF(ISBLANK(A174),NA(),IFERROR(SLOPE(INDIRECT("D" &amp; MATCH(A174-$C$1,A:A,1)):D174, INDIRECT("A" &amp; MATCH(A174-$C$1,A:A,1)):A174),NA()))</f>
        <v>113710.67578467427</v>
      </c>
      <c r="J174" s="58">
        <f ca="1">IF(ISBLANK(A174),NA(),IFERROR(A174+(PLAYER_EXP_MAX-D174)/I174,NA()))</f>
        <v>43731.404105906717</v>
      </c>
      <c r="K174" s="60" t="str">
        <f t="shared" ca="1" si="16"/>
        <v>-464 D 20 H</v>
      </c>
      <c r="L174" s="51">
        <f t="shared" si="17"/>
        <v>102287.22570061844</v>
      </c>
      <c r="M174" s="58">
        <f>IF(ISBLANK(A174),NA(),IFERROR(A174+(PLAYER_EXP_MAX-D174)/L174,NA()))</f>
        <v>43732.932643267217</v>
      </c>
      <c r="N174" s="60" t="str">
        <f t="shared" ca="1" si="18"/>
        <v>-463 D 07 H</v>
      </c>
    </row>
    <row r="175" spans="1:14" ht="14.65" customHeight="1" x14ac:dyDescent="0.25">
      <c r="A175" s="8">
        <v>43717.854166666664</v>
      </c>
      <c r="B175" s="42">
        <v>194</v>
      </c>
      <c r="C175" s="42">
        <v>145455</v>
      </c>
      <c r="D175" s="60">
        <f t="shared" si="14"/>
        <v>9898035</v>
      </c>
      <c r="E175" s="46">
        <f>IF(ISBLANK(A175),"-",D175/PLAYER_EXP_MAX)</f>
        <v>0.86578128349828287</v>
      </c>
      <c r="F175" s="51">
        <f ca="1">IF(ISBLANK(A175),NA(),IFERROR(SLOPE(INDIRECT("D" &amp; MATCH(A175-$B$1,A:A,1)):D175, INDIRECT("A" &amp; MATCH(A175-$B$1,A:A,1)):A175),NA()))</f>
        <v>105943.11391941649</v>
      </c>
      <c r="G175" s="58">
        <f ca="1">IF(ISBLANK(A175),NA(),IFERROR(A175+(PLAYER_EXP_MAX-D175)/F175,NA()))</f>
        <v>43732.337920666636</v>
      </c>
      <c r="H175" s="125" t="str">
        <f t="shared" ca="1" si="15"/>
        <v>-463 D 21 H</v>
      </c>
      <c r="I175" s="51">
        <f ca="1">IF(ISBLANK(A175),NA(),IFERROR(SLOPE(INDIRECT("D" &amp; MATCH(A175-$C$1,A:A,1)):D175, INDIRECT("A" &amp; MATCH(A175-$C$1,A:A,1)):A175),NA()))</f>
        <v>113698.43481100626</v>
      </c>
      <c r="J175" s="58">
        <f ca="1">IF(ISBLANK(A175),NA(),IFERROR(A175+(PLAYER_EXP_MAX-D175)/I175,NA()))</f>
        <v>43731.349990092473</v>
      </c>
      <c r="K175" s="60" t="str">
        <f t="shared" ca="1" si="16"/>
        <v>-464 D 21 H</v>
      </c>
      <c r="L175" s="51">
        <f t="shared" si="17"/>
        <v>102441.96163443633</v>
      </c>
      <c r="M175" s="58">
        <f>IF(ISBLANK(A175),NA(),IFERROR(A175+(PLAYER_EXP_MAX-D175)/L175,NA()))</f>
        <v>43732.83293098861</v>
      </c>
      <c r="N175" s="60" t="str">
        <f t="shared" ca="1" si="18"/>
        <v>-463 D 09 H</v>
      </c>
    </row>
    <row r="176" spans="1:14" ht="14.65" customHeight="1" x14ac:dyDescent="0.25">
      <c r="A176" s="8">
        <v>43717.909722222219</v>
      </c>
      <c r="B176" s="42">
        <v>194</v>
      </c>
      <c r="C176" s="42">
        <v>139475</v>
      </c>
      <c r="D176" s="60">
        <f t="shared" si="14"/>
        <v>9904015</v>
      </c>
      <c r="E176" s="46">
        <f>IF(ISBLANK(A176),"-",D176/PLAYER_EXP_MAX)</f>
        <v>0.86630435419618601</v>
      </c>
      <c r="F176" s="51">
        <f ca="1">IF(ISBLANK(A176),NA(),IFERROR(SLOPE(INDIRECT("D" &amp; MATCH(A176-$B$1,A:A,1)):D176, INDIRECT("A" &amp; MATCH(A176-$B$1,A:A,1)):A176),NA()))</f>
        <v>107187.73278608128</v>
      </c>
      <c r="G176" s="58">
        <f ca="1">IF(ISBLANK(A176),NA(),IFERROR(A176+(PLAYER_EXP_MAX-D176)/F176,NA()))</f>
        <v>43732.169506996754</v>
      </c>
      <c r="H176" s="125" t="str">
        <f t="shared" ca="1" si="15"/>
        <v>-464 D 01 H</v>
      </c>
      <c r="I176" s="51">
        <f ca="1">IF(ISBLANK(A176),NA(),IFERROR(SLOPE(INDIRECT("D" &amp; MATCH(A176-$C$1,A:A,1)):D176, INDIRECT("A" &amp; MATCH(A176-$C$1,A:A,1)):A176),NA()))</f>
        <v>113679.7812049863</v>
      </c>
      <c r="J176" s="58">
        <f ca="1">IF(ISBLANK(A176),NA(),IFERROR(A176+(PLAYER_EXP_MAX-D176)/I176,NA()))</f>
        <v>43731.355156263337</v>
      </c>
      <c r="K176" s="60" t="str">
        <f t="shared" ca="1" si="16"/>
        <v>-464 D 21 H</v>
      </c>
      <c r="L176" s="51">
        <f t="shared" si="17"/>
        <v>102447.62498809867</v>
      </c>
      <c r="M176" s="58">
        <f>IF(ISBLANK(A176),NA(),IFERROR(A176+(PLAYER_EXP_MAX-D176)/L176,NA()))</f>
        <v>43732.82928722119</v>
      </c>
      <c r="N176" s="60" t="str">
        <f t="shared" ca="1" si="18"/>
        <v>-463 D 10 H</v>
      </c>
    </row>
    <row r="177" spans="1:14" ht="14.65" customHeight="1" x14ac:dyDescent="0.25">
      <c r="A177" s="8">
        <v>43718.010416666664</v>
      </c>
      <c r="B177" s="42">
        <v>194</v>
      </c>
      <c r="C177" s="42">
        <v>131061</v>
      </c>
      <c r="D177" s="60">
        <f t="shared" si="14"/>
        <v>9912429</v>
      </c>
      <c r="E177" s="46">
        <f>IF(ISBLANK(A177),"-",D177/PLAYER_EXP_MAX)</f>
        <v>0.86704032691393795</v>
      </c>
      <c r="F177" s="51">
        <f ca="1">IF(ISBLANK(A177),NA(),IFERROR(SLOPE(INDIRECT("D" &amp; MATCH(A177-$B$1,A:A,1)):D177, INDIRECT("A" &amp; MATCH(A177-$B$1,A:A,1)):A177),NA()))</f>
        <v>107668.9912750595</v>
      </c>
      <c r="G177" s="58">
        <f ca="1">IF(ISBLANK(A177),NA(),IFERROR(A177+(PLAYER_EXP_MAX-D177)/F177,NA()))</f>
        <v>43732.128316184426</v>
      </c>
      <c r="H177" s="125" t="str">
        <f t="shared" ca="1" si="15"/>
        <v>-464 D 02 H</v>
      </c>
      <c r="I177" s="51">
        <f ca="1">IF(ISBLANK(A177),NA(),IFERROR(SLOPE(INDIRECT("D" &amp; MATCH(A177-$C$1,A:A,1)):D177, INDIRECT("A" &amp; MATCH(A177-$C$1,A:A,1)):A177),NA()))</f>
        <v>113588.46836797977</v>
      </c>
      <c r="J177" s="58">
        <f ca="1">IF(ISBLANK(A177),NA(),IFERROR(A177+(PLAYER_EXP_MAX-D177)/I177,NA()))</f>
        <v>43731.392584961031</v>
      </c>
      <c r="K177" s="60" t="str">
        <f t="shared" ca="1" si="16"/>
        <v>-464 D 20 H</v>
      </c>
      <c r="L177" s="51">
        <f t="shared" si="17"/>
        <v>102410.39960856034</v>
      </c>
      <c r="M177" s="58">
        <f>IF(ISBLANK(A177),NA(),IFERROR(A177+(PLAYER_EXP_MAX-D177)/L177,NA()))</f>
        <v>43732.853245186132</v>
      </c>
      <c r="N177" s="60" t="str">
        <f t="shared" ca="1" si="18"/>
        <v>-463 D 09 H</v>
      </c>
    </row>
    <row r="178" spans="1:14" ht="14.65" customHeight="1" x14ac:dyDescent="0.25">
      <c r="A178" s="8">
        <v>43718.691666666666</v>
      </c>
      <c r="B178" s="42">
        <v>194</v>
      </c>
      <c r="C178" s="42">
        <v>67457</v>
      </c>
      <c r="D178" s="60">
        <f t="shared" si="14"/>
        <v>9976033</v>
      </c>
      <c r="E178" s="46">
        <f>IF(ISBLANK(A178),"-",D178/PLAYER_EXP_MAX)</f>
        <v>0.87260376983524757</v>
      </c>
      <c r="F178" s="51">
        <f ca="1">IF(ISBLANK(A178),NA(),IFERROR(SLOPE(INDIRECT("D" &amp; MATCH(A178-$B$1,A:A,1)):D178, INDIRECT("A" &amp; MATCH(A178-$B$1,A:A,1)):A178),NA()))</f>
        <v>99811.344425350035</v>
      </c>
      <c r="G178" s="58">
        <f ca="1">IF(ISBLANK(A178),NA(),IFERROR(A178+(PLAYER_EXP_MAX-D178)/F178,NA()))</f>
        <v>43733.283755455624</v>
      </c>
      <c r="H178" s="125" t="str">
        <f t="shared" ca="1" si="15"/>
        <v>-462 D 23 H</v>
      </c>
      <c r="I178" s="51">
        <f ca="1">IF(ISBLANK(A178),NA(),IFERROR(SLOPE(INDIRECT("D" &amp; MATCH(A178-$C$1,A:A,1)):D178, INDIRECT("A" &amp; MATCH(A178-$C$1,A:A,1)):A178),NA()))</f>
        <v>113139.18760841308</v>
      </c>
      <c r="J178" s="58">
        <f ca="1">IF(ISBLANK(A178),NA(),IFERROR(A178+(PLAYER_EXP_MAX-D178)/I178,NA()))</f>
        <v>43731.564801349596</v>
      </c>
      <c r="K178" s="60" t="str">
        <f t="shared" ca="1" si="16"/>
        <v>-464 D 16 H</v>
      </c>
      <c r="L178" s="51">
        <f t="shared" si="17"/>
        <v>102291.35889904881</v>
      </c>
      <c r="M178" s="58">
        <f>IF(ISBLANK(A178),NA(),IFERROR(A178+(PLAYER_EXP_MAX-D178)/L178,NA()))</f>
        <v>43732.929975900952</v>
      </c>
      <c r="N178" s="60" t="str">
        <f t="shared" ca="1" si="18"/>
        <v>-463 D 07 H</v>
      </c>
    </row>
    <row r="179" spans="1:14" ht="14.65" customHeight="1" x14ac:dyDescent="0.25">
      <c r="A179" s="8">
        <v>43718.944444444445</v>
      </c>
      <c r="B179" s="42">
        <v>194</v>
      </c>
      <c r="C179" s="42">
        <v>23374</v>
      </c>
      <c r="D179" s="60">
        <f t="shared" si="14"/>
        <v>10020116</v>
      </c>
      <c r="E179" s="46">
        <f>IF(ISBLANK(A179),"-",D179/PLAYER_EXP_MAX)</f>
        <v>0.87645971056696403</v>
      </c>
      <c r="F179" s="51">
        <f ca="1">IF(ISBLANK(A179),NA(),IFERROR(SLOPE(INDIRECT("D" &amp; MATCH(A179-$B$1,A:A,1)):D179, INDIRECT("A" &amp; MATCH(A179-$B$1,A:A,1)):A179),NA()))</f>
        <v>107464.97264299449</v>
      </c>
      <c r="G179" s="58">
        <f ca="1">IF(ISBLANK(A179),NA(),IFERROR(A179+(PLAYER_EXP_MAX-D179)/F179,NA()))</f>
        <v>43732.087080275116</v>
      </c>
      <c r="H179" s="125" t="str">
        <f t="shared" ca="1" si="15"/>
        <v>-464 D 03 H</v>
      </c>
      <c r="I179" s="51">
        <f ca="1">IF(ISBLANK(A179),NA(),IFERROR(SLOPE(INDIRECT("D" &amp; MATCH(A179-$C$1,A:A,1)):D179, INDIRECT("A" &amp; MATCH(A179-$C$1,A:A,1)):A179),NA()))</f>
        <v>112969.38442706455</v>
      </c>
      <c r="J179" s="58">
        <f ca="1">IF(ISBLANK(A179),NA(),IFERROR(A179+(PLAYER_EXP_MAX-D179)/I179,NA()))</f>
        <v>43731.446707842297</v>
      </c>
      <c r="K179" s="60" t="str">
        <f t="shared" ca="1" si="16"/>
        <v>-464 D 19 H</v>
      </c>
      <c r="L179" s="51">
        <f t="shared" si="17"/>
        <v>102641.68613266048</v>
      </c>
      <c r="M179" s="58">
        <f>IF(ISBLANK(A179),NA(),IFERROR(A179+(PLAYER_EXP_MAX-D179)/L179,NA()))</f>
        <v>43732.704672410444</v>
      </c>
      <c r="N179" s="60" t="str">
        <f t="shared" ca="1" si="18"/>
        <v>-463 D 13 H</v>
      </c>
    </row>
    <row r="180" spans="1:14" ht="14.65" customHeight="1" x14ac:dyDescent="0.25">
      <c r="A180" s="8">
        <v>43719.072916666664</v>
      </c>
      <c r="B180" s="42">
        <v>195</v>
      </c>
      <c r="C180" s="42">
        <v>221633</v>
      </c>
      <c r="D180" s="60">
        <f t="shared" si="14"/>
        <v>10045857</v>
      </c>
      <c r="E180" s="46">
        <f>IF(ISBLANK(A180),"-",D180/PLAYER_EXP_MAX)</f>
        <v>0.87871127625838963</v>
      </c>
      <c r="F180" s="51">
        <f ca="1">IF(ISBLANK(A180),NA(),IFERROR(SLOPE(INDIRECT("D" &amp; MATCH(A180-$B$1,A:A,1)):D180, INDIRECT("A" &amp; MATCH(A180-$B$1,A:A,1)):A180),NA()))</f>
        <v>121415.90989026883</v>
      </c>
      <c r="G180" s="58">
        <f ca="1">IF(ISBLANK(A180),NA(),IFERROR(A180+(PLAYER_EXP_MAX-D180)/F180,NA()))</f>
        <v>43730.493429853552</v>
      </c>
      <c r="H180" s="125" t="str">
        <f t="shared" ca="1" si="15"/>
        <v>-465 D 18 H</v>
      </c>
      <c r="I180" s="51">
        <f ca="1">IF(ISBLANK(A180),NA(),IFERROR(SLOPE(INDIRECT("D" &amp; MATCH(A180-$C$1,A:A,1)):D180, INDIRECT("A" &amp; MATCH(A180-$C$1,A:A,1)):A180),NA()))</f>
        <v>113293.37751378736</v>
      </c>
      <c r="J180" s="58">
        <f ca="1">IF(ISBLANK(A180),NA(),IFERROR(A180+(PLAYER_EXP_MAX-D180)/I180,NA()))</f>
        <v>43731.312219884821</v>
      </c>
      <c r="K180" s="60" t="str">
        <f t="shared" ca="1" si="16"/>
        <v>-464 D 22 H</v>
      </c>
      <c r="L180" s="51">
        <f t="shared" si="17"/>
        <v>102882.40313175422</v>
      </c>
      <c r="M180" s="58">
        <f>IF(ISBLANK(A180),NA(),IFERROR(A180+(PLAYER_EXP_MAX-D180)/L180,NA()))</f>
        <v>43732.550751143608</v>
      </c>
      <c r="N180" s="60" t="str">
        <f t="shared" ca="1" si="18"/>
        <v>-463 D 16 H</v>
      </c>
    </row>
    <row r="181" spans="1:14" ht="14.65" customHeight="1" x14ac:dyDescent="0.25">
      <c r="A181" s="8">
        <v>43719.487500000003</v>
      </c>
      <c r="B181" s="42">
        <v>195</v>
      </c>
      <c r="C181" s="42">
        <v>184036</v>
      </c>
      <c r="D181" s="60">
        <f t="shared" si="14"/>
        <v>10083454</v>
      </c>
      <c r="E181" s="46">
        <f>IF(ISBLANK(A181),"-",D181/PLAYER_EXP_MAX)</f>
        <v>0.8819998864639188</v>
      </c>
      <c r="F181" s="51">
        <f ca="1">IF(ISBLANK(A181),NA(),IFERROR(SLOPE(INDIRECT("D" &amp; MATCH(A181-$B$1,A:A,1)):D181, INDIRECT("A" &amp; MATCH(A181-$B$1,A:A,1)):A181),NA()))</f>
        <v>119677.0912976617</v>
      </c>
      <c r="G181" s="58">
        <f ca="1">IF(ISBLANK(A181),NA(),IFERROR(A181+(PLAYER_EXP_MAX-D181)/F181,NA()))</f>
        <v>43730.759791007185</v>
      </c>
      <c r="H181" s="125" t="str">
        <f t="shared" ca="1" si="15"/>
        <v>-465 D 11 H</v>
      </c>
      <c r="I181" s="51">
        <f ca="1">IF(ISBLANK(A181),NA(),IFERROR(SLOPE(INDIRECT("D" &amp; MATCH(A181-$C$1,A:A,1)):D181, INDIRECT("A" &amp; MATCH(A181-$C$1,A:A,1)):A181),NA()))</f>
        <v>113330.73365147822</v>
      </c>
      <c r="J181" s="58">
        <f ca="1">IF(ISBLANK(A181),NA(),IFERROR(A181+(PLAYER_EXP_MAX-D181)/I181,NA()))</f>
        <v>43731.391023047414</v>
      </c>
      <c r="K181" s="60" t="str">
        <f t="shared" ca="1" si="16"/>
        <v>-464 D 20 H</v>
      </c>
      <c r="L181" s="51">
        <f t="shared" si="17"/>
        <v>102786.2180477974</v>
      </c>
      <c r="M181" s="58">
        <f>IF(ISBLANK(A181),NA(),IFERROR(A181+(PLAYER_EXP_MAX-D181)/L181,NA()))</f>
        <v>43732.612168127911</v>
      </c>
      <c r="N181" s="60" t="str">
        <f t="shared" ca="1" si="18"/>
        <v>-463 D 15 H</v>
      </c>
    </row>
    <row r="182" spans="1:14" ht="14.65" customHeight="1" x14ac:dyDescent="0.25">
      <c r="A182" s="8">
        <v>43719.552777777775</v>
      </c>
      <c r="B182" s="42">
        <v>195</v>
      </c>
      <c r="C182" s="42">
        <v>173242</v>
      </c>
      <c r="D182" s="60">
        <f t="shared" si="14"/>
        <v>10094248</v>
      </c>
      <c r="E182" s="46">
        <f>IF(ISBLANK(A182),"-",D182/PLAYER_EXP_MAX)</f>
        <v>0.88294403782063557</v>
      </c>
      <c r="F182" s="51">
        <f ca="1">IF(ISBLANK(A182),NA(),IFERROR(SLOPE(INDIRECT("D" &amp; MATCH(A182-$B$1,A:A,1)):D182, INDIRECT("A" &amp; MATCH(A182-$B$1,A:A,1)):A182),NA()))</f>
        <v>120239.43760274562</v>
      </c>
      <c r="G182" s="58">
        <f ca="1">IF(ISBLANK(A182),NA(),IFERROR(A182+(PLAYER_EXP_MAX-D182)/F182,NA()))</f>
        <v>43730.682578670734</v>
      </c>
      <c r="H182" s="125" t="str">
        <f t="shared" ca="1" si="15"/>
        <v>-465 D 13 H</v>
      </c>
      <c r="I182" s="51">
        <f ca="1">IF(ISBLANK(A182),NA(),IFERROR(SLOPE(INDIRECT("D" &amp; MATCH(A182-$C$1,A:A,1)):D182, INDIRECT("A" &amp; MATCH(A182-$C$1,A:A,1)):A182),NA()))</f>
        <v>113426.82564916005</v>
      </c>
      <c r="J182" s="58">
        <f ca="1">IF(ISBLANK(A182),NA(),IFERROR(A182+(PLAYER_EXP_MAX-D182)/I182,NA()))</f>
        <v>43731.351053823506</v>
      </c>
      <c r="K182" s="60" t="str">
        <f t="shared" ca="1" si="16"/>
        <v>-464 D 21 H</v>
      </c>
      <c r="L182" s="51">
        <f t="shared" si="17"/>
        <v>102863.81697519599</v>
      </c>
      <c r="M182" s="58">
        <f>IF(ISBLANK(A182),NA(),IFERROR(A182+(PLAYER_EXP_MAX-D182)/L182,NA()))</f>
        <v>43732.562609994311</v>
      </c>
      <c r="N182" s="60" t="str">
        <f t="shared" ca="1" si="18"/>
        <v>-463 D 16 H</v>
      </c>
    </row>
    <row r="183" spans="1:14" ht="14.65" customHeight="1" x14ac:dyDescent="0.25">
      <c r="A183" s="8">
        <v>43719.76458333333</v>
      </c>
      <c r="B183" s="42">
        <v>195</v>
      </c>
      <c r="C183" s="42">
        <v>140237</v>
      </c>
      <c r="D183" s="60">
        <f t="shared" si="14"/>
        <v>10127253</v>
      </c>
      <c r="E183" s="46">
        <f>IF(ISBLANK(A183),"-",D183/PLAYER_EXP_MAX)</f>
        <v>0.88583098571098562</v>
      </c>
      <c r="F183" s="51">
        <f ca="1">IF(ISBLANK(A183),NA(),IFERROR(SLOPE(INDIRECT("D" &amp; MATCH(A183-$B$1,A:A,1)):D183, INDIRECT("A" &amp; MATCH(A183-$B$1,A:A,1)):A183),NA()))</f>
        <v>132049.59384464062</v>
      </c>
      <c r="G183" s="58">
        <f ca="1">IF(ISBLANK(A183),NA(),IFERROR(A183+(PLAYER_EXP_MAX-D183)/F183,NA()))</f>
        <v>43729.649021157013</v>
      </c>
      <c r="H183" s="125" t="str">
        <f t="shared" ca="1" si="15"/>
        <v>-466 D 14 H</v>
      </c>
      <c r="I183" s="51">
        <f ca="1">IF(ISBLANK(A183),NA(),IFERROR(SLOPE(INDIRECT("D" &amp; MATCH(A183-$C$1,A:A,1)):D183, INDIRECT("A" &amp; MATCH(A183-$C$1,A:A,1)):A183),NA()))</f>
        <v>113331.10947640812</v>
      </c>
      <c r="J183" s="58">
        <f ca="1">IF(ISBLANK(A183),NA(),IFERROR(A183+(PLAYER_EXP_MAX-D183)/I183,NA()))</f>
        <v>43731.281597558554</v>
      </c>
      <c r="K183" s="60" t="str">
        <f t="shared" ca="1" si="16"/>
        <v>-464 D 23 H</v>
      </c>
      <c r="L183" s="51">
        <f t="shared" si="17"/>
        <v>103076.09240717432</v>
      </c>
      <c r="M183" s="58">
        <f>IF(ISBLANK(A183),NA(),IFERROR(A183+(PLAYER_EXP_MAX-D183)/L183,NA()))</f>
        <v>43732.427422693247</v>
      </c>
      <c r="N183" s="60" t="str">
        <f t="shared" ca="1" si="18"/>
        <v>-463 D 19 H</v>
      </c>
    </row>
    <row r="184" spans="1:14" ht="14.65" customHeight="1" x14ac:dyDescent="0.25">
      <c r="A184" s="8">
        <v>43719.807638888888</v>
      </c>
      <c r="B184" s="42">
        <v>195</v>
      </c>
      <c r="C184" s="42">
        <v>131340</v>
      </c>
      <c r="D184" s="60">
        <f t="shared" si="14"/>
        <v>10136150</v>
      </c>
      <c r="E184" s="46">
        <f>IF(ISBLANK(A184),"-",D184/PLAYER_EXP_MAX)</f>
        <v>0.8866092064466452</v>
      </c>
      <c r="F184" s="51">
        <f ca="1">IF(ISBLANK(A184),NA(),IFERROR(SLOPE(INDIRECT("D" &amp; MATCH(A184-$B$1,A:A,1)):D184, INDIRECT("A" &amp; MATCH(A184-$B$1,A:A,1)):A184),NA()))</f>
        <v>134183.65039486423</v>
      </c>
      <c r="G184" s="58">
        <f ca="1">IF(ISBLANK(A184),NA(),IFERROR(A184+(PLAYER_EXP_MAX-D184)/F184,NA()))</f>
        <v>43729.468569979857</v>
      </c>
      <c r="H184" s="125" t="str">
        <f t="shared" ca="1" si="15"/>
        <v>-466 D 18 H</v>
      </c>
      <c r="I184" s="51">
        <f ca="1">IF(ISBLANK(A184),NA(),IFERROR(SLOPE(INDIRECT("D" &amp; MATCH(A184-$C$1,A:A,1)):D184, INDIRECT("A" &amp; MATCH(A184-$C$1,A:A,1)):A184),NA()))</f>
        <v>113342.78412574706</v>
      </c>
      <c r="J184" s="58">
        <f ca="1">IF(ISBLANK(A184),NA(),IFERROR(A184+(PLAYER_EXP_MAX-D184)/I184,NA()))</f>
        <v>43731.24497043142</v>
      </c>
      <c r="K184" s="60" t="str">
        <f t="shared" ca="1" si="16"/>
        <v>-465 D 00 H</v>
      </c>
      <c r="L184" s="51">
        <f t="shared" si="17"/>
        <v>103160.40126051524</v>
      </c>
      <c r="M184" s="58">
        <f>IF(ISBLANK(A184),NA(),IFERROR(A184+(PLAYER_EXP_MAX-D184)/L184,NA()))</f>
        <v>43732.373885085683</v>
      </c>
      <c r="N184" s="60" t="str">
        <f t="shared" ca="1" si="18"/>
        <v>-463 D 20 H</v>
      </c>
    </row>
    <row r="185" spans="1:14" ht="14.65" customHeight="1" x14ac:dyDescent="0.25">
      <c r="A185" s="8">
        <v>43719.957638888889</v>
      </c>
      <c r="B185" s="42">
        <v>195</v>
      </c>
      <c r="C185" s="42">
        <v>101474</v>
      </c>
      <c r="D185" s="60">
        <f t="shared" si="14"/>
        <v>10166016</v>
      </c>
      <c r="E185" s="46">
        <f>IF(ISBLANK(A185),"-",D185/PLAYER_EXP_MAX)</f>
        <v>0.88922158595560419</v>
      </c>
      <c r="F185" s="51">
        <f ca="1">IF(ISBLANK(A185),NA(),IFERROR(SLOPE(INDIRECT("D" &amp; MATCH(A185-$B$1,A:A,1)):D185, INDIRECT("A" &amp; MATCH(A185-$B$1,A:A,1)):A185),NA()))</f>
        <v>134129.82411337161</v>
      </c>
      <c r="G185" s="58">
        <f ca="1">IF(ISBLANK(A185),NA(),IFERROR(A185+(PLAYER_EXP_MAX-D185)/F185,NA()))</f>
        <v>43729.399782039167</v>
      </c>
      <c r="H185" s="125" t="str">
        <f t="shared" ca="1" si="15"/>
        <v>-466 D 20 H</v>
      </c>
      <c r="I185" s="51">
        <f ca="1">IF(ISBLANK(A185),NA(),IFERROR(SLOPE(INDIRECT("D" &amp; MATCH(A185-$C$1,A:A,1)):D185, INDIRECT("A" &amp; MATCH(A185-$C$1,A:A,1)):A185),NA()))</f>
        <v>113927.90939521228</v>
      </c>
      <c r="J185" s="58">
        <f ca="1">IF(ISBLANK(A185),NA(),IFERROR(A185+(PLAYER_EXP_MAX-D185)/I185,NA()))</f>
        <v>43731.074080915459</v>
      </c>
      <c r="K185" s="60" t="str">
        <f t="shared" ca="1" si="16"/>
        <v>-465 D 04 H</v>
      </c>
      <c r="L185" s="51">
        <f t="shared" si="17"/>
        <v>103431.74819315788</v>
      </c>
      <c r="M185" s="58">
        <f>IF(ISBLANK(A185),NA(),IFERROR(A185+(PLAYER_EXP_MAX-D185)/L185,NA()))</f>
        <v>43732.202167499534</v>
      </c>
      <c r="N185" s="60" t="str">
        <f t="shared" ca="1" si="18"/>
        <v>-464 D 01 H</v>
      </c>
    </row>
    <row r="186" spans="1:14" ht="14.65" customHeight="1" x14ac:dyDescent="0.25">
      <c r="A186" s="8">
        <v>43720.080555555556</v>
      </c>
      <c r="B186" s="42">
        <v>195</v>
      </c>
      <c r="C186" s="42">
        <v>83558</v>
      </c>
      <c r="D186" s="60">
        <f t="shared" si="14"/>
        <v>10183932</v>
      </c>
      <c r="E186" s="46">
        <f>IF(ISBLANK(A186),"-",D186/PLAYER_EXP_MAX)</f>
        <v>0.89078869876892075</v>
      </c>
      <c r="F186" s="51">
        <f ca="1">IF(ISBLANK(A186),NA(),IFERROR(SLOPE(INDIRECT("D" &amp; MATCH(A186-$B$1,A:A,1)):D186, INDIRECT("A" &amp; MATCH(A186-$B$1,A:A,1)):A186),NA()))</f>
        <v>141178.59854999126</v>
      </c>
      <c r="G186" s="58">
        <f ca="1">IF(ISBLANK(A186),NA(),IFERROR(A186+(PLAYER_EXP_MAX-D186)/F186,NA()))</f>
        <v>43728.924367668893</v>
      </c>
      <c r="H186" s="125" t="str">
        <f t="shared" ca="1" si="15"/>
        <v>-467 D 07 H</v>
      </c>
      <c r="I186" s="51">
        <f ca="1">IF(ISBLANK(A186),NA(),IFERROR(SLOPE(INDIRECT("D" &amp; MATCH(A186-$C$1,A:A,1)):D186, INDIRECT("A" &amp; MATCH(A186-$C$1,A:A,1)):A186),NA()))</f>
        <v>114684.23505656316</v>
      </c>
      <c r="J186" s="58">
        <f ca="1">IF(ISBLANK(A186),NA(),IFERROR(A186+(PLAYER_EXP_MAX-D186)/I186,NA()))</f>
        <v>43730.967466030954</v>
      </c>
      <c r="K186" s="60" t="str">
        <f t="shared" ca="1" si="16"/>
        <v>-465 D 06 H</v>
      </c>
      <c r="L186" s="51">
        <f t="shared" si="17"/>
        <v>103529.61007407357</v>
      </c>
      <c r="M186" s="58">
        <f>IF(ISBLANK(A186),NA(),IFERROR(A186+(PLAYER_EXP_MAX-D186)/L186,NA()))</f>
        <v>43732.140458023139</v>
      </c>
      <c r="N186" s="60" t="str">
        <f t="shared" ca="1" si="18"/>
        <v>-464 D 02 H</v>
      </c>
    </row>
    <row r="187" spans="1:14" ht="14.65" customHeight="1" x14ac:dyDescent="0.25">
      <c r="A187" s="8">
        <v>43720.570833333331</v>
      </c>
      <c r="B187" s="42">
        <v>195</v>
      </c>
      <c r="C187" s="42">
        <v>63886</v>
      </c>
      <c r="D187" s="60">
        <f t="shared" si="14"/>
        <v>10203604</v>
      </c>
      <c r="E187" s="46">
        <f>IF(ISBLANK(A187),"-",D187/PLAYER_EXP_MAX)</f>
        <v>0.89250940893098607</v>
      </c>
      <c r="F187" s="51">
        <f ca="1">IF(ISBLANK(A187),NA(),IFERROR(SLOPE(INDIRECT("D" &amp; MATCH(A187-$B$1,A:A,1)):D187, INDIRECT("A" &amp; MATCH(A187-$B$1,A:A,1)):A187),NA()))</f>
        <v>107524.22498034974</v>
      </c>
      <c r="G187" s="58">
        <f ca="1">IF(ISBLANK(A187),NA(),IFERROR(A187+(PLAYER_EXP_MAX-D187)/F187,NA()))</f>
        <v>43731.999746215282</v>
      </c>
      <c r="H187" s="125" t="str">
        <f t="shared" ca="1" si="15"/>
        <v>-464 D 05 H</v>
      </c>
      <c r="I187" s="51">
        <f ca="1">IF(ISBLANK(A187),NA(),IFERROR(SLOPE(INDIRECT("D" &amp; MATCH(A187-$C$1,A:A,1)):D187, INDIRECT("A" &amp; MATCH(A187-$C$1,A:A,1)):A187),NA()))</f>
        <v>114570.45409291967</v>
      </c>
      <c r="J187" s="58">
        <f ca="1">IF(ISBLANK(A187),NA(),IFERROR(A187+(PLAYER_EXP_MAX-D187)/I187,NA()))</f>
        <v>43731.296853490356</v>
      </c>
      <c r="K187" s="60" t="str">
        <f t="shared" ca="1" si="16"/>
        <v>-464 D 22 H</v>
      </c>
      <c r="L187" s="51">
        <f t="shared" si="17"/>
        <v>102950.20541297369</v>
      </c>
      <c r="M187" s="58">
        <f>IF(ISBLANK(A187),NA(),IFERROR(A187+(PLAYER_EXP_MAX-D187)/L187,NA()))</f>
        <v>43732.507526369256</v>
      </c>
      <c r="N187" s="60" t="str">
        <f t="shared" ca="1" si="18"/>
        <v>-463 D 17 H</v>
      </c>
    </row>
    <row r="188" spans="1:14" ht="14.65" customHeight="1" x14ac:dyDescent="0.25">
      <c r="A188" s="8">
        <v>43720.854861111111</v>
      </c>
      <c r="B188" s="42">
        <v>195</v>
      </c>
      <c r="C188" s="42">
        <v>30307</v>
      </c>
      <c r="D188" s="60">
        <f t="shared" si="14"/>
        <v>10237183</v>
      </c>
      <c r="E188" s="46">
        <f>IF(ISBLANK(A188),"-",D188/PLAYER_EXP_MAX)</f>
        <v>0.89544656461073346</v>
      </c>
      <c r="F188" s="51">
        <f ca="1">IF(ISBLANK(A188),NA(),IFERROR(SLOPE(INDIRECT("D" &amp; MATCH(A188-$B$1,A:A,1)):D188, INDIRECT("A" &amp; MATCH(A188-$B$1,A:A,1)):A188),NA()))</f>
        <v>83312.719193898476</v>
      </c>
      <c r="G188" s="58">
        <f ca="1">IF(ISBLANK(A188),NA(),IFERROR(A188+(PLAYER_EXP_MAX-D188)/F188,NA()))</f>
        <v>43735.202082178497</v>
      </c>
      <c r="H188" s="125" t="str">
        <f t="shared" ca="1" si="15"/>
        <v>-461 D 01 H</v>
      </c>
      <c r="I188" s="51">
        <f ca="1">IF(ISBLANK(A188),NA(),IFERROR(SLOPE(INDIRECT("D" &amp; MATCH(A188-$C$1,A:A,1)):D188, INDIRECT("A" &amp; MATCH(A188-$C$1,A:A,1)):A188),NA()))</f>
        <v>114254.77078471302</v>
      </c>
      <c r="J188" s="58">
        <f ca="1">IF(ISBLANK(A188),NA(),IFERROR(A188+(PLAYER_EXP_MAX-D188)/I188,NA()))</f>
        <v>43731.316621191589</v>
      </c>
      <c r="K188" s="60" t="str">
        <f t="shared" ca="1" si="16"/>
        <v>-464 D 22 H</v>
      </c>
      <c r="L188" s="51">
        <f t="shared" si="17"/>
        <v>103030.63913066735</v>
      </c>
      <c r="M188" s="58">
        <f>IF(ISBLANK(A188),NA(),IFERROR(A188+(PLAYER_EXP_MAX-D188)/L188,NA()))</f>
        <v>43732.456322677164</v>
      </c>
      <c r="N188" s="60" t="str">
        <f t="shared" ca="1" si="18"/>
        <v>-463 D 18 H</v>
      </c>
    </row>
    <row r="189" spans="1:14" ht="14.65" customHeight="1" x14ac:dyDescent="0.25">
      <c r="A189" s="8">
        <v>43721.038888888892</v>
      </c>
      <c r="B189" s="42">
        <v>195</v>
      </c>
      <c r="C189" s="42">
        <v>4017</v>
      </c>
      <c r="D189" s="60">
        <f t="shared" si="14"/>
        <v>10263473</v>
      </c>
      <c r="E189" s="46">
        <f>IF(ISBLANK(A189),"-",D189/PLAYER_EXP_MAX)</f>
        <v>0.8977461513411471</v>
      </c>
      <c r="F189" s="51">
        <f ca="1">IF(ISBLANK(A189),NA(),IFERROR(SLOPE(INDIRECT("D" &amp; MATCH(A189-$B$1,A:A,1)):D189, INDIRECT("A" &amp; MATCH(A189-$B$1,A:A,1)):A189),NA()))</f>
        <v>81661.911314090772</v>
      </c>
      <c r="G189" s="58">
        <f ca="1">IF(ISBLANK(A189),NA(),IFERROR(A189+(PLAYER_EXP_MAX-D189)/F189,NA()))</f>
        <v>43735.35420408527</v>
      </c>
      <c r="H189" s="125" t="str">
        <f t="shared" ca="1" si="15"/>
        <v>-460 D 21 H</v>
      </c>
      <c r="I189" s="51">
        <f ca="1">IF(ISBLANK(A189),NA(),IFERROR(SLOPE(INDIRECT("D" &amp; MATCH(A189-$C$1,A:A,1)):D189, INDIRECT("A" &amp; MATCH(A189-$C$1,A:A,1)):A189),NA()))</f>
        <v>114180.69488331501</v>
      </c>
      <c r="J189" s="58">
        <f ca="1">IF(ISBLANK(A189),NA(),IFERROR(A189+(PLAYER_EXP_MAX-D189)/I189,NA()))</f>
        <v>43731.277187063504</v>
      </c>
      <c r="K189" s="60" t="str">
        <f t="shared" ca="1" si="16"/>
        <v>-464 D 23 H</v>
      </c>
      <c r="L189" s="51">
        <f t="shared" si="17"/>
        <v>103166.06931595334</v>
      </c>
      <c r="M189" s="58">
        <f>IF(ISBLANK(A189),NA(),IFERROR(A189+(PLAYER_EXP_MAX-D189)/L189,NA()))</f>
        <v>43732.370288909762</v>
      </c>
      <c r="N189" s="60" t="str">
        <f t="shared" ca="1" si="18"/>
        <v>-463 D 21 H</v>
      </c>
    </row>
    <row r="190" spans="1:14" ht="14.65" customHeight="1" x14ac:dyDescent="0.25">
      <c r="A190" s="8">
        <v>43721.0625</v>
      </c>
      <c r="B190" s="42">
        <v>196</v>
      </c>
      <c r="C190" s="42">
        <v>226999</v>
      </c>
      <c r="D190" s="60">
        <f t="shared" si="14"/>
        <v>10267491</v>
      </c>
      <c r="E190" s="46">
        <f>IF(ISBLANK(A190),"-",D190/PLAYER_EXP_MAX)</f>
        <v>0.89809760586692888</v>
      </c>
      <c r="F190" s="51">
        <f ca="1">IF(ISBLANK(A190),NA(),IFERROR(SLOPE(INDIRECT("D" &amp; MATCH(A190-$B$1,A:A,1)):D190, INDIRECT("A" &amp; MATCH(A190-$B$1,A:A,1)):A190),NA()))</f>
        <v>86026.030121230331</v>
      </c>
      <c r="G190" s="58">
        <f ca="1">IF(ISBLANK(A190),NA(),IFERROR(A190+(PLAYER_EXP_MAX-D190)/F190,NA()))</f>
        <v>43734.604889418159</v>
      </c>
      <c r="H190" s="125" t="str">
        <f t="shared" ca="1" si="15"/>
        <v>-461 D 15 H</v>
      </c>
      <c r="I190" s="51">
        <f ca="1">IF(ISBLANK(A190),NA(),IFERROR(SLOPE(INDIRECT("D" &amp; MATCH(A190-$C$1,A:A,1)):D190, INDIRECT("A" &amp; MATCH(A190-$C$1,A:A,1)):A190),NA()))</f>
        <v>114167.6580507858</v>
      </c>
      <c r="J190" s="58">
        <f ca="1">IF(ISBLANK(A190),NA(),IFERROR(A190+(PLAYER_EXP_MAX-D190)/I190,NA()))</f>
        <v>43731.266773433388</v>
      </c>
      <c r="K190" s="60" t="str">
        <f t="shared" ca="1" si="16"/>
        <v>-464 D 23 H</v>
      </c>
      <c r="L190" s="51">
        <f t="shared" si="17"/>
        <v>103195.29031514164</v>
      </c>
      <c r="M190" s="58">
        <f>IF(ISBLANK(A190),NA(),IFERROR(A190+(PLAYER_EXP_MAX-D190)/L190,NA()))</f>
        <v>43732.351755511976</v>
      </c>
      <c r="N190" s="60" t="str">
        <f t="shared" ca="1" si="18"/>
        <v>-463 D 21 H</v>
      </c>
    </row>
    <row r="191" spans="1:14" ht="14.65" customHeight="1" x14ac:dyDescent="0.25">
      <c r="A191" s="8">
        <v>43721.089583333334</v>
      </c>
      <c r="B191" s="42">
        <v>196</v>
      </c>
      <c r="C191" s="42">
        <v>222120</v>
      </c>
      <c r="D191" s="60">
        <f t="shared" si="14"/>
        <v>10272370</v>
      </c>
      <c r="E191" s="46">
        <f>IF(ISBLANK(A191),"-",D191/PLAYER_EXP_MAX)</f>
        <v>0.89852437207680669</v>
      </c>
      <c r="F191" s="51">
        <f ca="1">IF(ISBLANK(A191),NA(),IFERROR(SLOPE(INDIRECT("D" &amp; MATCH(A191-$B$1,A:A,1)):D191, INDIRECT("A" &amp; MATCH(A191-$B$1,A:A,1)):A191),NA()))</f>
        <v>90267.603067304386</v>
      </c>
      <c r="G191" s="58">
        <f ca="1">IF(ISBLANK(A191),NA(),IFERROR(A191+(PLAYER_EXP_MAX-D191)/F191,NA()))</f>
        <v>43733.941580734165</v>
      </c>
      <c r="H191" s="125" t="str">
        <f t="shared" ca="1" si="15"/>
        <v>-462 D 07 H</v>
      </c>
      <c r="I191" s="51">
        <f ca="1">IF(ISBLANK(A191),NA(),IFERROR(SLOPE(INDIRECT("D" &amp; MATCH(A191-$C$1,A:A,1)):D191, INDIRECT("A" &amp; MATCH(A191-$C$1,A:A,1)):A191),NA()))</f>
        <v>114196.48411174414</v>
      </c>
      <c r="J191" s="58">
        <f ca="1">IF(ISBLANK(A191),NA(),IFERROR(A191+(PLAYER_EXP_MAX-D191)/I191,NA()))</f>
        <v>43731.248556343962</v>
      </c>
      <c r="K191" s="60" t="str">
        <f t="shared" ca="1" si="16"/>
        <v>-464 D 23 H</v>
      </c>
      <c r="L191" s="51">
        <f t="shared" si="17"/>
        <v>103233.76355665596</v>
      </c>
      <c r="M191" s="58">
        <f>IF(ISBLANK(A191),NA(),IFERROR(A191+(PLAYER_EXP_MAX-D191)/L191,NA()))</f>
        <v>43732.327369887178</v>
      </c>
      <c r="N191" s="60" t="str">
        <f t="shared" ca="1" si="18"/>
        <v>-463 D 22 H</v>
      </c>
    </row>
    <row r="192" spans="1:14" ht="14.65" customHeight="1" x14ac:dyDescent="0.25">
      <c r="A192" s="8">
        <v>43721.568055555559</v>
      </c>
      <c r="B192" s="42">
        <v>196</v>
      </c>
      <c r="C192" s="42">
        <v>194337</v>
      </c>
      <c r="D192" s="60">
        <f t="shared" si="14"/>
        <v>10300153</v>
      </c>
      <c r="E192" s="46">
        <f>IF(ISBLANK(A192),"-",D192/PLAYER_EXP_MAX)</f>
        <v>0.90095455154166337</v>
      </c>
      <c r="F192" s="51">
        <f ca="1">IF(ISBLANK(A192),NA(),IFERROR(SLOPE(INDIRECT("D" &amp; MATCH(A192-$B$1,A:A,1)):D192, INDIRECT("A" &amp; MATCH(A192-$B$1,A:A,1)):A192),NA()))</f>
        <v>85779.970400216334</v>
      </c>
      <c r="G192" s="58">
        <f ca="1">IF(ISBLANK(A192),NA(),IFERROR(A192+(PLAYER_EXP_MAX-D192)/F192,NA()))</f>
        <v>43734.768526419757</v>
      </c>
      <c r="H192" s="125" t="str">
        <f t="shared" ca="1" si="15"/>
        <v>-461 D 11 H</v>
      </c>
      <c r="I192" s="51">
        <f ca="1">IF(ISBLANK(A192),NA(),IFERROR(SLOPE(INDIRECT("D" &amp; MATCH(A192-$C$1,A:A,1)):D192, INDIRECT("A" &amp; MATCH(A192-$C$1,A:A,1)):A192),NA()))</f>
        <v>113893.20268416879</v>
      </c>
      <c r="J192" s="58">
        <f ca="1">IF(ISBLANK(A192),NA(),IFERROR(A192+(PLAYER_EXP_MAX-D192)/I192,NA()))</f>
        <v>43731.510141415944</v>
      </c>
      <c r="K192" s="60" t="str">
        <f t="shared" ca="1" si="16"/>
        <v>-464 D 17 H</v>
      </c>
      <c r="L192" s="51">
        <f t="shared" si="17"/>
        <v>102838.30586441477</v>
      </c>
      <c r="M192" s="58">
        <f>IF(ISBLANK(A192),NA(),IFERROR(A192+(PLAYER_EXP_MAX-D192)/L192,NA()))</f>
        <v>43732.578894274477</v>
      </c>
      <c r="N192" s="60" t="str">
        <f t="shared" ca="1" si="18"/>
        <v>-463 D 16 H</v>
      </c>
    </row>
    <row r="193" spans="1:14" ht="14.65" customHeight="1" x14ac:dyDescent="0.25">
      <c r="A193" s="8">
        <v>43721.752083333333</v>
      </c>
      <c r="B193" s="42">
        <v>196</v>
      </c>
      <c r="C193" s="42">
        <v>170229</v>
      </c>
      <c r="D193" s="60">
        <f t="shared" si="14"/>
        <v>10324261</v>
      </c>
      <c r="E193" s="46">
        <f>IF(ISBLANK(A193),"-",D193/PLAYER_EXP_MAX)</f>
        <v>0.90306327869635383</v>
      </c>
      <c r="F193" s="51">
        <f ca="1">IF(ISBLANK(A193),NA(),IFERROR(SLOPE(INDIRECT("D" &amp; MATCH(A193-$B$1,A:A,1)):D193, INDIRECT("A" &amp; MATCH(A193-$B$1,A:A,1)):A193),NA()))</f>
        <v>95625.594573456357</v>
      </c>
      <c r="G193" s="58">
        <f ca="1">IF(ISBLANK(A193),NA(),IFERROR(A193+(PLAYER_EXP_MAX-D193)/F193,NA()))</f>
        <v>43733.341323692497</v>
      </c>
      <c r="H193" s="125" t="str">
        <f t="shared" ca="1" si="15"/>
        <v>-462 D 21 H</v>
      </c>
      <c r="I193" s="51">
        <f ca="1">IF(ISBLANK(A193),NA(),IFERROR(SLOPE(INDIRECT("D" &amp; MATCH(A193-$C$1,A:A,1)):D193, INDIRECT("A" &amp; MATCH(A193-$C$1,A:A,1)):A193),NA()))</f>
        <v>113420.82893201619</v>
      </c>
      <c r="J193" s="58">
        <f ca="1">IF(ISBLANK(A193),NA(),IFERROR(A193+(PLAYER_EXP_MAX-D193)/I193,NA()))</f>
        <v>43731.523022326066</v>
      </c>
      <c r="K193" s="60" t="str">
        <f t="shared" ca="1" si="16"/>
        <v>-464 D 17 H</v>
      </c>
      <c r="L193" s="51">
        <f t="shared" si="17"/>
        <v>102932.82674772947</v>
      </c>
      <c r="M193" s="58">
        <f>IF(ISBLANK(A193),NA(),IFERROR(A193+(PLAYER_EXP_MAX-D193)/L193,NA()))</f>
        <v>43732.518600051233</v>
      </c>
      <c r="N193" s="60" t="str">
        <f t="shared" ca="1" si="18"/>
        <v>-463 D 17 H</v>
      </c>
    </row>
    <row r="194" spans="1:14" ht="14.65" customHeight="1" x14ac:dyDescent="0.25">
      <c r="A194" s="8">
        <v>43722.067361111112</v>
      </c>
      <c r="B194" s="42">
        <v>196</v>
      </c>
      <c r="C194" s="42">
        <v>147038</v>
      </c>
      <c r="D194" s="60">
        <f t="shared" si="14"/>
        <v>10347452</v>
      </c>
      <c r="E194" s="46">
        <f>IF(ISBLANK(A194),"-",D194/PLAYER_EXP_MAX)</f>
        <v>0.90509179584603139</v>
      </c>
      <c r="F194" s="51">
        <f ca="1">IF(ISBLANK(A194),NA(),IFERROR(SLOPE(INDIRECT("D" &amp; MATCH(A194-$B$1,A:A,1)):D194, INDIRECT("A" &amp; MATCH(A194-$B$1,A:A,1)):A194),NA()))</f>
        <v>78064.880757255407</v>
      </c>
      <c r="G194" s="58">
        <f ca="1">IF(ISBLANK(A194),NA(),IFERROR(A194+(PLAYER_EXP_MAX-D194)/F194,NA()))</f>
        <v>43735.966530487596</v>
      </c>
      <c r="H194" s="125" t="str">
        <f t="shared" ca="1" si="15"/>
        <v>-460 D 06 H</v>
      </c>
      <c r="I194" s="51">
        <f ca="1">IF(ISBLANK(A194),NA(),IFERROR(SLOPE(INDIRECT("D" &amp; MATCH(A194-$C$1,A:A,1)):D194, INDIRECT("A" &amp; MATCH(A194-$C$1,A:A,1)):A194),NA()))</f>
        <v>112478.51757826672</v>
      </c>
      <c r="J194" s="58">
        <f ca="1">IF(ISBLANK(A194),NA(),IFERROR(A194+(PLAYER_EXP_MAX-D194)/I194,NA()))</f>
        <v>43731.713976512539</v>
      </c>
      <c r="K194" s="60" t="str">
        <f t="shared" ca="1" si="16"/>
        <v>-464 D 12 H</v>
      </c>
      <c r="L194" s="51">
        <f t="shared" si="17"/>
        <v>102764.89082530102</v>
      </c>
      <c r="M194" s="58">
        <f>IF(ISBLANK(A194),NA(),IFERROR(A194+(PLAYER_EXP_MAX-D194)/L194,NA()))</f>
        <v>43732.625801754468</v>
      </c>
      <c r="N194" s="60" t="str">
        <f t="shared" ca="1" si="18"/>
        <v>-463 D 14 H</v>
      </c>
    </row>
    <row r="195" spans="1:14" ht="14.65" customHeight="1" x14ac:dyDescent="0.25">
      <c r="A195" s="8">
        <v>43722.120833333334</v>
      </c>
      <c r="B195" s="42">
        <v>196</v>
      </c>
      <c r="C195" s="42">
        <v>136964</v>
      </c>
      <c r="D195" s="60">
        <f t="shared" ref="D195:D258" si="19">IF(ISBLANK(A195),"-",INDEX(DATA_PLAYER_EXP, B195, 3) + INDEX(DATA_PLAYER_EXP, B195, 2) - C195)</f>
        <v>10357526</v>
      </c>
      <c r="E195" s="46">
        <f>IF(ISBLANK(A195),"-",D195/PLAYER_EXP_MAX)</f>
        <v>0.90597296879096056</v>
      </c>
      <c r="F195" s="51">
        <f ca="1">IF(ISBLANK(A195),NA(),IFERROR(SLOPE(INDIRECT("D" &amp; MATCH(A195-$B$1,A:A,1)):D195, INDIRECT("A" &amp; MATCH(A195-$B$1,A:A,1)):A195),NA()))</f>
        <v>82173.706367794715</v>
      </c>
      <c r="G195" s="58">
        <f ca="1">IF(ISBLANK(A195),NA(),IFERROR(A195+(PLAYER_EXP_MAX-D195)/F195,NA()))</f>
        <v>43735.202426552321</v>
      </c>
      <c r="H195" s="125" t="str">
        <f t="shared" ref="H195:H221" ca="1" si="20">IF(ISBLANK(A195),NA(),IFERROR(TEXT(TRUNC(G195-NOW()),"000") &amp; " D " &amp; TEXT(TRUNC(ABS(G195-NOW()-TRUNC(G195-NOW()))*24),"00") &amp; " H", NA()))</f>
        <v>-461 D 01 H</v>
      </c>
      <c r="I195" s="51">
        <f ca="1">IF(ISBLANK(A195),NA(),IFERROR(SLOPE(INDIRECT("D" &amp; MATCH(A195-$C$1,A:A,1)):D195, INDIRECT("A" &amp; MATCH(A195-$C$1,A:A,1)):A195),NA()))</f>
        <v>111943.33844797999</v>
      </c>
      <c r="J195" s="58">
        <f ca="1">IF(ISBLANK(A195),NA(),IFERROR(A195+(PLAYER_EXP_MAX-D195)/I195,NA()))</f>
        <v>43731.723575353572</v>
      </c>
      <c r="K195" s="60" t="str">
        <f t="shared" ref="K195:K258" ca="1" si="21">IF(ISBLANK(A195),NA(),IFERROR(TEXT(TRUNC(J195-NOW()),"000") &amp; " D " &amp; TEXT(TRUNC(ABS(J195-NOW()-TRUNC(J195-NOW()))*24),"00") &amp; " H", NA()))</f>
        <v>-464 D 12 H</v>
      </c>
      <c r="L195" s="51">
        <f t="shared" si="17"/>
        <v>102847.83937804912</v>
      </c>
      <c r="M195" s="58">
        <f>IF(ISBLANK(A195),NA(),IFERROR(A195+(PLAYER_EXP_MAX-D195)/L195,NA()))</f>
        <v>43732.57280788623</v>
      </c>
      <c r="N195" s="60" t="str">
        <f t="shared" ca="1" si="18"/>
        <v>-463 D 16 H</v>
      </c>
    </row>
    <row r="196" spans="1:14" ht="14.65" customHeight="1" x14ac:dyDescent="0.25">
      <c r="A196" s="8">
        <v>43722.193055555559</v>
      </c>
      <c r="B196" s="42">
        <v>196</v>
      </c>
      <c r="C196" s="42">
        <v>124910</v>
      </c>
      <c r="D196" s="60">
        <f t="shared" si="19"/>
        <v>10369580</v>
      </c>
      <c r="E196" s="46">
        <f>IF(ISBLANK(A196),"-",D196/PLAYER_EXP_MAX)</f>
        <v>0.90702733236830579</v>
      </c>
      <c r="F196" s="51">
        <f ca="1">IF(ISBLANK(A196),NA(),IFERROR(SLOPE(INDIRECT("D" &amp; MATCH(A196-$B$1,A:A,1)):D196, INDIRECT("A" &amp; MATCH(A196-$B$1,A:A,1)):A196),NA()))</f>
        <v>86750.751439739615</v>
      </c>
      <c r="G196" s="58">
        <f ca="1">IF(ISBLANK(A196),NA(),IFERROR(A196+(PLAYER_EXP_MAX-D196)/F196,NA()))</f>
        <v>43734.445502737399</v>
      </c>
      <c r="H196" s="125" t="str">
        <f t="shared" ca="1" si="20"/>
        <v>-461 D 19 H</v>
      </c>
      <c r="I196" s="51">
        <f ca="1">IF(ISBLANK(A196),NA(),IFERROR(SLOPE(INDIRECT("D" &amp; MATCH(A196-$C$1,A:A,1)):D196, INDIRECT("A" &amp; MATCH(A196-$C$1,A:A,1)):A196),NA()))</f>
        <v>111308.23020926639</v>
      </c>
      <c r="J196" s="58">
        <f ca="1">IF(ISBLANK(A196),NA(),IFERROR(A196+(PLAYER_EXP_MAX-D196)/I196,NA()))</f>
        <v>43731.742295517433</v>
      </c>
      <c r="K196" s="60" t="str">
        <f t="shared" ca="1" si="21"/>
        <v>-464 D 12 H</v>
      </c>
      <c r="L196" s="51">
        <f t="shared" si="17"/>
        <v>102931.53288523298</v>
      </c>
      <c r="M196" s="58">
        <f>IF(ISBLANK(A196),NA(),IFERROR(A196+(PLAYER_EXP_MAX-D196)/L196,NA()))</f>
        <v>43732.519424649712</v>
      </c>
      <c r="N196" s="60" t="str">
        <f t="shared" ca="1" si="18"/>
        <v>-463 D 17 H</v>
      </c>
    </row>
    <row r="197" spans="1:14" ht="14.65" customHeight="1" x14ac:dyDescent="0.25">
      <c r="A197" s="8">
        <v>43722.263194444444</v>
      </c>
      <c r="B197" s="42">
        <v>196</v>
      </c>
      <c r="C197" s="42">
        <v>113717</v>
      </c>
      <c r="D197" s="60">
        <f t="shared" si="19"/>
        <v>10380773</v>
      </c>
      <c r="E197" s="46">
        <f>IF(ISBLANK(A197),"-",D197/PLAYER_EXP_MAX)</f>
        <v>0.90800638426155489</v>
      </c>
      <c r="F197" s="51">
        <f ca="1">IF(ISBLANK(A197),NA(),IFERROR(SLOPE(INDIRECT("D" &amp; MATCH(A197-$B$1,A:A,1)):D197, INDIRECT("A" &amp; MATCH(A197-$B$1,A:A,1)):A197),NA()))</f>
        <v>91162.01783982513</v>
      </c>
      <c r="G197" s="58">
        <f ca="1">IF(ISBLANK(A197),NA(),IFERROR(A197+(PLAYER_EXP_MAX-D197)/F197,NA()))</f>
        <v>43733.799972862929</v>
      </c>
      <c r="H197" s="125" t="str">
        <f t="shared" ca="1" si="20"/>
        <v>-462 D 10 H</v>
      </c>
      <c r="I197" s="51">
        <f ca="1">IF(ISBLANK(A197),NA(),IFERROR(SLOPE(INDIRECT("D" &amp; MATCH(A197-$C$1,A:A,1)):D197, INDIRECT("A" &amp; MATCH(A197-$C$1,A:A,1)):A197),NA()))</f>
        <v>111077.97752107146</v>
      </c>
      <c r="J197" s="58">
        <f ca="1">IF(ISBLANK(A197),NA(),IFERROR(A197+(PLAYER_EXP_MAX-D197)/I197,NA()))</f>
        <v>43731.731461903677</v>
      </c>
      <c r="K197" s="60" t="str">
        <f t="shared" ca="1" si="21"/>
        <v>-464 D 12 H</v>
      </c>
      <c r="L197" s="51">
        <f t="shared" si="17"/>
        <v>103003.32864887502</v>
      </c>
      <c r="M197" s="58">
        <f>IF(ISBLANK(A197),NA(),IFERROR(A197+(PLAYER_EXP_MAX-D197)/L197,NA()))</f>
        <v>43732.473699423223</v>
      </c>
      <c r="N197" s="60" t="str">
        <f t="shared" ca="1" si="18"/>
        <v>-463 D 18 H</v>
      </c>
    </row>
    <row r="198" spans="1:14" ht="14.65" customHeight="1" x14ac:dyDescent="0.25">
      <c r="A198" s="8">
        <v>43722.3125</v>
      </c>
      <c r="B198" s="42">
        <v>196</v>
      </c>
      <c r="C198" s="42">
        <v>107116</v>
      </c>
      <c r="D198" s="60">
        <f t="shared" si="19"/>
        <v>10387374</v>
      </c>
      <c r="E198" s="46">
        <f>IF(ISBLANK(A198),"-",D198/PLAYER_EXP_MAX)</f>
        <v>0.90858377383962496</v>
      </c>
      <c r="F198" s="51">
        <f ca="1">IF(ISBLANK(A198),NA(),IFERROR(SLOPE(INDIRECT("D" &amp; MATCH(A198-$B$1,A:A,1)):D198, INDIRECT("A" &amp; MATCH(A198-$B$1,A:A,1)):A198),NA()))</f>
        <v>94467.972144116691</v>
      </c>
      <c r="G198" s="58">
        <f ca="1">IF(ISBLANK(A198),NA(),IFERROR(A198+(PLAYER_EXP_MAX-D198)/F198,NA()))</f>
        <v>43733.375667508306</v>
      </c>
      <c r="H198" s="125" t="str">
        <f t="shared" ca="1" si="20"/>
        <v>-462 D 20 H</v>
      </c>
      <c r="I198" s="51">
        <f ca="1">IF(ISBLANK(A198),NA(),IFERROR(SLOPE(INDIRECT("D" &amp; MATCH(A198-$C$1,A:A,1)):D198, INDIRECT("A" &amp; MATCH(A198-$C$1,A:A,1)):A198),NA()))</f>
        <v>110908.44571860252</v>
      </c>
      <c r="J198" s="58">
        <f ca="1">IF(ISBLANK(A198),NA(),IFERROR(A198+(PLAYER_EXP_MAX-D198)/I198,NA()))</f>
        <v>43731.735722850419</v>
      </c>
      <c r="K198" s="60" t="str">
        <f t="shared" ca="1" si="21"/>
        <v>-464 D 12 H</v>
      </c>
      <c r="L198" s="51">
        <f t="shared" si="17"/>
        <v>103030.811237738</v>
      </c>
      <c r="M198" s="58">
        <f>IF(ISBLANK(A198),NA(),IFERROR(A198+(PLAYER_EXP_MAX-D198)/L198,NA()))</f>
        <v>43732.456213200399</v>
      </c>
      <c r="N198" s="60" t="str">
        <f t="shared" ca="1" si="18"/>
        <v>-463 D 18 H</v>
      </c>
    </row>
    <row r="199" spans="1:14" ht="14.65" customHeight="1" x14ac:dyDescent="0.25">
      <c r="A199" s="8">
        <v>43722.539583333331</v>
      </c>
      <c r="B199" s="42">
        <v>196</v>
      </c>
      <c r="C199" s="42">
        <v>75766</v>
      </c>
      <c r="D199" s="60">
        <f t="shared" si="19"/>
        <v>10418724</v>
      </c>
      <c r="E199" s="46">
        <f>IF(ISBLANK(A199),"-",D199/PLAYER_EXP_MAX)</f>
        <v>0.9113259588528797</v>
      </c>
      <c r="F199" s="51">
        <f ca="1">IF(ISBLANK(A199),NA(),IFERROR(SLOPE(INDIRECT("D" &amp; MATCH(A199-$B$1,A:A,1)):D199, INDIRECT("A" &amp; MATCH(A199-$B$1,A:A,1)):A199),NA()))</f>
        <v>100636.01551074433</v>
      </c>
      <c r="G199" s="58">
        <f ca="1">IF(ISBLANK(A199),NA(),IFERROR(A199+(PLAYER_EXP_MAX-D199)/F199,NA()))</f>
        <v>43732.613163799084</v>
      </c>
      <c r="H199" s="125" t="str">
        <f t="shared" ca="1" si="20"/>
        <v>-463 D 15 H</v>
      </c>
      <c r="I199" s="51">
        <f ca="1">IF(ISBLANK(A199),NA(),IFERROR(SLOPE(INDIRECT("D" &amp; MATCH(A199-$C$1,A:A,1)):D199, INDIRECT("A" &amp; MATCH(A199-$C$1,A:A,1)):A199),NA()))</f>
        <v>110878.53414105282</v>
      </c>
      <c r="J199" s="58">
        <f ca="1">IF(ISBLANK(A199),NA(),IFERROR(A199+(PLAYER_EXP_MAX-D199)/I199,NA()))</f>
        <v>43731.682606442839</v>
      </c>
      <c r="K199" s="60" t="str">
        <f t="shared" ca="1" si="21"/>
        <v>-464 D 13 H</v>
      </c>
      <c r="L199" s="51">
        <f t="shared" si="17"/>
        <v>103173.80477939593</v>
      </c>
      <c r="M199" s="58">
        <f>IF(ISBLANK(A199),NA(),IFERROR(A199+(PLAYER_EXP_MAX-D199)/L199,NA()))</f>
        <v>43732.365381675918</v>
      </c>
      <c r="N199" s="60" t="str">
        <f t="shared" ca="1" si="18"/>
        <v>-463 D 21 H</v>
      </c>
    </row>
    <row r="200" spans="1:14" ht="14.65" customHeight="1" x14ac:dyDescent="0.25">
      <c r="A200" s="8">
        <v>43722.578472222223</v>
      </c>
      <c r="B200" s="42">
        <v>196</v>
      </c>
      <c r="C200" s="42">
        <v>69165</v>
      </c>
      <c r="D200" s="60">
        <f t="shared" si="19"/>
        <v>10425325</v>
      </c>
      <c r="E200" s="46">
        <f>IF(ISBLANK(A200),"-",D200/PLAYER_EXP_MAX)</f>
        <v>0.91190334843094978</v>
      </c>
      <c r="F200" s="51">
        <f ca="1">IF(ISBLANK(A200),NA(),IFERROR(SLOPE(INDIRECT("D" &amp; MATCH(A200-$B$1,A:A,1)):D200, INDIRECT("A" &amp; MATCH(A200-$B$1,A:A,1)):A200),NA()))</f>
        <v>122468.49445035482</v>
      </c>
      <c r="G200" s="58">
        <f ca="1">IF(ISBLANK(A200),NA(),IFERROR(A200+(PLAYER_EXP_MAX-D200)/F200,NA()))</f>
        <v>43730.802334240943</v>
      </c>
      <c r="H200" s="125" t="str">
        <f t="shared" ca="1" si="20"/>
        <v>-465 D 10 H</v>
      </c>
      <c r="I200" s="51">
        <f ca="1">IF(ISBLANK(A200),NA(),IFERROR(SLOPE(INDIRECT("D" &amp; MATCH(A200-$C$1,A:A,1)):D200, INDIRECT("A" &amp; MATCH(A200-$C$1,A:A,1)):A200),NA()))</f>
        <v>110982.62348709709</v>
      </c>
      <c r="J200" s="58">
        <f ca="1">IF(ISBLANK(A200),NA(),IFERROR(A200+(PLAYER_EXP_MAX-D200)/I200,NA()))</f>
        <v>43731.653442414448</v>
      </c>
      <c r="K200" s="60" t="str">
        <f t="shared" ca="1" si="21"/>
        <v>-464 D 14 H</v>
      </c>
      <c r="L200" s="51">
        <f t="shared" si="17"/>
        <v>103220.3139114221</v>
      </c>
      <c r="M200" s="58">
        <f>IF(ISBLANK(A200),NA(),IFERROR(A200+(PLAYER_EXP_MAX-D200)/L200,NA()))</f>
        <v>43732.335892654643</v>
      </c>
      <c r="N200" s="60" t="str">
        <f t="shared" ca="1" si="18"/>
        <v>-463 D 21 H</v>
      </c>
    </row>
    <row r="201" spans="1:14" ht="14.65" customHeight="1" x14ac:dyDescent="0.25">
      <c r="A201" s="8">
        <v>43722.943749999999</v>
      </c>
      <c r="B201" s="42">
        <v>196</v>
      </c>
      <c r="C201" s="42">
        <v>55271</v>
      </c>
      <c r="D201" s="60">
        <f t="shared" si="19"/>
        <v>10439219</v>
      </c>
      <c r="E201" s="46">
        <f>IF(ISBLANK(A201),"-",D201/PLAYER_EXP_MAX)</f>
        <v>0.91311865683841897</v>
      </c>
      <c r="F201" s="51">
        <f ca="1">IF(ISBLANK(A201),NA(),IFERROR(SLOPE(INDIRECT("D" &amp; MATCH(A201-$B$1,A:A,1)):D201, INDIRECT("A" &amp; MATCH(A201-$B$1,A:A,1)):A201),NA()))</f>
        <v>108734.59146231085</v>
      </c>
      <c r="G201" s="58">
        <f ca="1">IF(ISBLANK(A201),NA(),IFERROR(A201+(PLAYER_EXP_MAX-D201)/F201,NA()))</f>
        <v>43732.078561531838</v>
      </c>
      <c r="H201" s="125" t="str">
        <f t="shared" ca="1" si="20"/>
        <v>-464 D 04 H</v>
      </c>
      <c r="I201" s="51">
        <f ca="1">IF(ISBLANK(A201),NA(),IFERROR(SLOPE(INDIRECT("D" &amp; MATCH(A201-$C$1,A:A,1)):D201, INDIRECT("A" &amp; MATCH(A201-$C$1,A:A,1)):A201),NA()))</f>
        <v>110300.70215555071</v>
      </c>
      <c r="J201" s="58">
        <f ca="1">IF(ISBLANK(A201),NA(),IFERROR(A201+(PLAYER_EXP_MAX-D201)/I201,NA()))</f>
        <v>43731.948860399018</v>
      </c>
      <c r="K201" s="60" t="str">
        <f t="shared" ca="1" si="21"/>
        <v>-464 D 07 H</v>
      </c>
      <c r="L201" s="51">
        <f t="shared" si="17"/>
        <v>102795.32351629806</v>
      </c>
      <c r="M201" s="58">
        <f>IF(ISBLANK(A201),NA(),IFERROR(A201+(PLAYER_EXP_MAX-D201)/L201,NA()))</f>
        <v>43732.606349095207</v>
      </c>
      <c r="N201" s="60" t="str">
        <f t="shared" ca="1" si="18"/>
        <v>-463 D 15 H</v>
      </c>
    </row>
    <row r="202" spans="1:14" ht="14.65" customHeight="1" x14ac:dyDescent="0.25">
      <c r="A202" s="8">
        <v>43723.011111111111</v>
      </c>
      <c r="B202" s="42">
        <v>196</v>
      </c>
      <c r="C202" s="42">
        <v>43331</v>
      </c>
      <c r="D202" s="60">
        <f t="shared" si="19"/>
        <v>10451159</v>
      </c>
      <c r="E202" s="46">
        <f>IF(ISBLANK(A202),"-",D202/PLAYER_EXP_MAX)</f>
        <v>0.91416304883389787</v>
      </c>
      <c r="F202" s="51">
        <f ca="1">IF(ISBLANK(A202),NA(),IFERROR(SLOPE(INDIRECT("D" &amp; MATCH(A202-$B$1,A:A,1)):D202, INDIRECT("A" &amp; MATCH(A202-$B$1,A:A,1)):A202),NA()))</f>
        <v>104797.51572958818</v>
      </c>
      <c r="G202" s="58">
        <f ca="1">IF(ISBLANK(A202),NA(),IFERROR(A202+(PLAYER_EXP_MAX-D202)/F202,NA()))</f>
        <v>43732.375168962753</v>
      </c>
      <c r="H202" s="125" t="str">
        <f t="shared" ca="1" si="20"/>
        <v>-463 D 20 H</v>
      </c>
      <c r="I202" s="51">
        <f ca="1">IF(ISBLANK(A202),NA(),IFERROR(SLOPE(INDIRECT("D" &amp; MATCH(A202-$C$1,A:A,1)):D202, INDIRECT("A" &amp; MATCH(A202-$C$1,A:A,1)):A202),NA()))</f>
        <v>109923.41650797433</v>
      </c>
      <c r="J202" s="58">
        <f ca="1">IF(ISBLANK(A202),NA(),IFERROR(A202+(PLAYER_EXP_MAX-D202)/I202,NA()))</f>
        <v>43731.938508304309</v>
      </c>
      <c r="K202" s="60" t="str">
        <f t="shared" ca="1" si="21"/>
        <v>-464 D 07 H</v>
      </c>
      <c r="L202" s="51">
        <f t="shared" ref="L202:L265" si="22">IFERROR(IF(OR(ISBLANK($A202),$A202-$A$3 &lt; $C$1),NA(),($D202-$D$3)/($A202-$A$3)),NA())</f>
        <v>102884.7401978467</v>
      </c>
      <c r="M202" s="58">
        <f>IF(ISBLANK(A202),NA(),IFERROR(A202+(PLAYER_EXP_MAX-D202)/L202,NA()))</f>
        <v>43732.549260287684</v>
      </c>
      <c r="N202" s="60" t="str">
        <f t="shared" ca="1" si="18"/>
        <v>-463 D 16 H</v>
      </c>
    </row>
    <row r="203" spans="1:14" ht="14.65" customHeight="1" x14ac:dyDescent="0.25">
      <c r="A203" s="8">
        <v>43723.50277777778</v>
      </c>
      <c r="B203" s="42">
        <v>197</v>
      </c>
      <c r="C203" s="42">
        <v>191084</v>
      </c>
      <c r="D203" s="60">
        <f t="shared" si="19"/>
        <v>10533406</v>
      </c>
      <c r="E203" s="46">
        <f>IF(ISBLANK(A203),"-",D203/PLAYER_EXP_MAX)</f>
        <v>0.92135719527042625</v>
      </c>
      <c r="F203" s="51">
        <f ca="1">IF(ISBLANK(A203),NA(),IFERROR(SLOPE(INDIRECT("D" &amp; MATCH(A203-$B$1,A:A,1)):D203, INDIRECT("A" &amp; MATCH(A203-$B$1,A:A,1)):A203),NA()))</f>
        <v>111916.51574125873</v>
      </c>
      <c r="G203" s="58">
        <f ca="1">IF(ISBLANK(A203),NA(),IFERROR(A203+(PLAYER_EXP_MAX-D203)/F203,NA()))</f>
        <v>43731.536292706696</v>
      </c>
      <c r="H203" s="125" t="str">
        <f t="shared" ca="1" si="20"/>
        <v>-464 D 17 H</v>
      </c>
      <c r="I203" s="51">
        <f ca="1">IF(ISBLANK(A203),NA(),IFERROR(SLOPE(INDIRECT("D" &amp; MATCH(A203-$C$1,A:A,1)):D203, INDIRECT("A" &amp; MATCH(A203-$C$1,A:A,1)):A203),NA()))</f>
        <v>109897.57902488613</v>
      </c>
      <c r="J203" s="58">
        <f ca="1">IF(ISBLANK(A203),NA(),IFERROR(A203+(PLAYER_EXP_MAX-D203)/I203,NA()))</f>
        <v>43731.68387701561</v>
      </c>
      <c r="K203" s="60" t="str">
        <f t="shared" ca="1" si="21"/>
        <v>-464 D 13 H</v>
      </c>
      <c r="L203" s="51">
        <f t="shared" si="22"/>
        <v>103444.29744358054</v>
      </c>
      <c r="M203" s="58">
        <f>IF(ISBLANK(A203),NA(),IFERROR(A203+(PLAYER_EXP_MAX-D203)/L203,NA()))</f>
        <v>43732.194247701394</v>
      </c>
      <c r="N203" s="60" t="str">
        <f t="shared" ca="1" si="18"/>
        <v>-464 D 01 H</v>
      </c>
    </row>
    <row r="204" spans="1:14" ht="14.65" customHeight="1" x14ac:dyDescent="0.25">
      <c r="A204" s="8">
        <v>43723.890972222223</v>
      </c>
      <c r="B204" s="42">
        <v>197</v>
      </c>
      <c r="C204" s="42">
        <v>156811</v>
      </c>
      <c r="D204" s="60">
        <f t="shared" si="19"/>
        <v>10567679</v>
      </c>
      <c r="E204" s="46">
        <f>IF(ISBLANK(A204),"-",D204/PLAYER_EXP_MAX)</f>
        <v>0.92435505514153571</v>
      </c>
      <c r="F204" s="51">
        <f ca="1">IF(ISBLANK(A204),NA(),IFERROR(SLOPE(INDIRECT("D" &amp; MATCH(A204-$B$1,A:A,1)):D204, INDIRECT("A" &amp; MATCH(A204-$B$1,A:A,1)):A204),NA()))</f>
        <v>120185.10848813795</v>
      </c>
      <c r="G204" s="58">
        <f ca="1">IF(ISBLANK(A204),NA(),IFERROR(A204+(PLAYER_EXP_MAX-D204)/F204,NA()))</f>
        <v>43731.086622422808</v>
      </c>
      <c r="H204" s="125" t="str">
        <f t="shared" ca="1" si="20"/>
        <v>-465 D 03 H</v>
      </c>
      <c r="I204" s="51">
        <f ca="1">IF(ISBLANK(A204),NA(),IFERROR(SLOPE(INDIRECT("D" &amp; MATCH(A204-$C$1,A:A,1)):D204, INDIRECT("A" &amp; MATCH(A204-$C$1,A:A,1)):A204),NA()))</f>
        <v>109954.07957603979</v>
      </c>
      <c r="J204" s="58">
        <f ca="1">IF(ISBLANK(A204),NA(),IFERROR(A204+(PLAYER_EXP_MAX-D204)/I204,NA()))</f>
        <v>43731.756164703802</v>
      </c>
      <c r="K204" s="60" t="str">
        <f t="shared" ca="1" si="21"/>
        <v>-464 D 11 H</v>
      </c>
      <c r="L204" s="51">
        <f t="shared" si="22"/>
        <v>103341.02779132717</v>
      </c>
      <c r="M204" s="58">
        <f>IF(ISBLANK(A204),NA(),IFERROR(A204+(PLAYER_EXP_MAX-D204)/L204,NA()))</f>
        <v>43732.25947811464</v>
      </c>
      <c r="N204" s="60" t="str">
        <f t="shared" ca="1" si="18"/>
        <v>-463 D 23 H</v>
      </c>
    </row>
    <row r="205" spans="1:14" ht="14.65" customHeight="1" x14ac:dyDescent="0.25">
      <c r="A205" s="8">
        <v>43723.92291666667</v>
      </c>
      <c r="B205" s="42">
        <v>197</v>
      </c>
      <c r="C205" s="42">
        <v>146691</v>
      </c>
      <c r="D205" s="60">
        <f t="shared" si="19"/>
        <v>10577799</v>
      </c>
      <c r="E205" s="46">
        <f>IF(ISBLANK(A205),"-",D205/PLAYER_EXP_MAX)</f>
        <v>0.92524025170721791</v>
      </c>
      <c r="F205" s="51">
        <f ca="1">IF(ISBLANK(A205),NA(),IFERROR(SLOPE(INDIRECT("D" &amp; MATCH(A205-$B$1,A:A,1)):D205, INDIRECT("A" &amp; MATCH(A205-$B$1,A:A,1)):A205),NA()))</f>
        <v>122549.39301141319</v>
      </c>
      <c r="G205" s="58">
        <f ca="1">IF(ISBLANK(A205),NA(),IFERROR(A205+(PLAYER_EXP_MAX-D205)/F205,NA()))</f>
        <v>43730.897165816321</v>
      </c>
      <c r="H205" s="125" t="str">
        <f t="shared" ca="1" si="20"/>
        <v>-465 D 08 H</v>
      </c>
      <c r="I205" s="51">
        <f ca="1">IF(ISBLANK(A205),NA(),IFERROR(SLOPE(INDIRECT("D" &amp; MATCH(A205-$C$1,A:A,1)):D205, INDIRECT("A" &amp; MATCH(A205-$C$1,A:A,1)):A205),NA()))</f>
        <v>110147.16940251329</v>
      </c>
      <c r="J205" s="58">
        <f ca="1">IF(ISBLANK(A205),NA(),IFERROR(A205+(PLAYER_EXP_MAX-D205)/I205,NA()))</f>
        <v>43731.682444257225</v>
      </c>
      <c r="K205" s="60" t="str">
        <f t="shared" ca="1" si="21"/>
        <v>-464 D 13 H</v>
      </c>
      <c r="L205" s="51">
        <f t="shared" si="22"/>
        <v>103460.64761348031</v>
      </c>
      <c r="M205" s="58">
        <f>IF(ISBLANK(A205),NA(),IFERROR(A205+(PLAYER_EXP_MAX-D205)/L205,NA()))</f>
        <v>43732.183932035463</v>
      </c>
      <c r="N205" s="60" t="str">
        <f t="shared" ca="1" si="18"/>
        <v>-464 D 01 H</v>
      </c>
    </row>
    <row r="206" spans="1:14" ht="14.65" customHeight="1" x14ac:dyDescent="0.25">
      <c r="A206" s="8">
        <v>43723.981944444444</v>
      </c>
      <c r="B206" s="42">
        <v>197</v>
      </c>
      <c r="C206" s="42">
        <v>133811</v>
      </c>
      <c r="D206" s="60">
        <f t="shared" si="19"/>
        <v>10590679</v>
      </c>
      <c r="E206" s="46">
        <f>IF(ISBLANK(A206),"-",D206/PLAYER_EXP_MAX)</f>
        <v>0.92636686551808622</v>
      </c>
      <c r="F206" s="51">
        <f ca="1">IF(ISBLANK(A206),NA(),IFERROR(SLOPE(INDIRECT("D" &amp; MATCH(A206-$B$1,A:A,1)):D206, INDIRECT("A" &amp; MATCH(A206-$B$1,A:A,1)):A206),NA()))</f>
        <v>139862.59421793639</v>
      </c>
      <c r="G206" s="58">
        <f ca="1">IF(ISBLANK(A206),NA(),IFERROR(A206+(PLAYER_EXP_MAX-D206)/F206,NA()))</f>
        <v>43730.000780321949</v>
      </c>
      <c r="H206" s="125" t="str">
        <f t="shared" ca="1" si="20"/>
        <v>-466 D 05 H</v>
      </c>
      <c r="I206" s="51">
        <f ca="1">IF(ISBLANK(A206),NA(),IFERROR(SLOPE(INDIRECT("D" &amp; MATCH(A206-$C$1,A:A,1)):D206, INDIRECT("A" &amp; MATCH(A206-$C$1,A:A,1)):A206),NA()))</f>
        <v>110437.01367796565</v>
      </c>
      <c r="J206" s="58">
        <f ca="1">IF(ISBLANK(A206),NA(),IFERROR(A206+(PLAYER_EXP_MAX-D206)/I206,NA()))</f>
        <v>43731.604479425827</v>
      </c>
      <c r="K206" s="60" t="str">
        <f t="shared" ca="1" si="21"/>
        <v>-464 D 15 H</v>
      </c>
      <c r="L206" s="51">
        <f t="shared" si="22"/>
        <v>103579.33966972226</v>
      </c>
      <c r="M206" s="58">
        <f>IF(ISBLANK(A206),NA(),IFERROR(A206+(PLAYER_EXP_MAX-D206)/L206,NA()))</f>
        <v>43732.109144354043</v>
      </c>
      <c r="N206" s="60" t="str">
        <f t="shared" ca="1" si="18"/>
        <v>-464 D 03 H</v>
      </c>
    </row>
    <row r="207" spans="1:14" ht="14.65" customHeight="1" x14ac:dyDescent="0.25">
      <c r="A207" s="8">
        <v>43724.022222222222</v>
      </c>
      <c r="B207" s="42">
        <v>197</v>
      </c>
      <c r="C207" s="42">
        <v>122271</v>
      </c>
      <c r="D207" s="60">
        <f t="shared" si="19"/>
        <v>10602219</v>
      </c>
      <c r="E207" s="46">
        <f>IF(ISBLANK(A207),"-",D207/PLAYER_EXP_MAX)</f>
        <v>0.92737626950701635</v>
      </c>
      <c r="F207" s="51">
        <f ca="1">IF(ISBLANK(A207),NA(),IFERROR(SLOPE(INDIRECT("D" &amp; MATCH(A207-$B$1,A:A,1)):D207, INDIRECT("A" &amp; MATCH(A207-$B$1,A:A,1)):A207),NA()))</f>
        <v>139385.65059187124</v>
      </c>
      <c r="G207" s="58">
        <f ca="1">IF(ISBLANK(A207),NA(),IFERROR(A207+(PLAYER_EXP_MAX-D207)/F207,NA()))</f>
        <v>43729.978861205316</v>
      </c>
      <c r="H207" s="125" t="str">
        <f t="shared" ca="1" si="20"/>
        <v>-466 D 06 H</v>
      </c>
      <c r="I207" s="51">
        <f ca="1">IF(ISBLANK(A207),NA(),IFERROR(SLOPE(INDIRECT("D" &amp; MATCH(A207-$C$1,A:A,1)):D207, INDIRECT("A" &amp; MATCH(A207-$C$1,A:A,1)):A207),NA()))</f>
        <v>110812.22753358643</v>
      </c>
      <c r="J207" s="58">
        <f ca="1">IF(ISBLANK(A207),NA(),IFERROR(A207+(PLAYER_EXP_MAX-D207)/I207,NA()))</f>
        <v>43731.514806916886</v>
      </c>
      <c r="K207" s="60" t="str">
        <f t="shared" ca="1" si="21"/>
        <v>-464 D 17 H</v>
      </c>
      <c r="L207" s="51">
        <f t="shared" si="22"/>
        <v>103708.36955332912</v>
      </c>
      <c r="M207" s="58">
        <f>IF(ISBLANK(A207),NA(),IFERROR(A207+(PLAYER_EXP_MAX-D207)/L207,NA()))</f>
        <v>43732.028037023629</v>
      </c>
      <c r="N207" s="60" t="str">
        <f t="shared" ca="1" si="18"/>
        <v>-464 D 05 H</v>
      </c>
    </row>
    <row r="208" spans="1:14" ht="14.65" customHeight="1" x14ac:dyDescent="0.25">
      <c r="A208" s="8">
        <v>43724.1</v>
      </c>
      <c r="B208" s="42">
        <v>197</v>
      </c>
      <c r="C208" s="42">
        <v>108366</v>
      </c>
      <c r="D208" s="60">
        <f t="shared" si="19"/>
        <v>10616124</v>
      </c>
      <c r="E208" s="46">
        <f>IF(ISBLANK(A208),"-",D208/PLAYER_EXP_MAX)</f>
        <v>0.92859254008466574</v>
      </c>
      <c r="F208" s="51">
        <f ca="1">IF(ISBLANK(A208),NA(),IFERROR(SLOPE(INDIRECT("D" &amp; MATCH(A208-$B$1,A:A,1)):D208, INDIRECT("A" &amp; MATCH(A208-$B$1,A:A,1)):A208),NA()))</f>
        <v>142836.17837821491</v>
      </c>
      <c r="G208" s="58">
        <f ca="1">IF(ISBLANK(A208),NA(),IFERROR(A208+(PLAYER_EXP_MAX-D208)/F208,NA()))</f>
        <v>43729.815393741759</v>
      </c>
      <c r="H208" s="125" t="str">
        <f t="shared" ca="1" si="20"/>
        <v>-466 D 10 H</v>
      </c>
      <c r="I208" s="51">
        <f ca="1">IF(ISBLANK(A208),NA(),IFERROR(SLOPE(INDIRECT("D" &amp; MATCH(A208-$C$1,A:A,1)):D208, INDIRECT("A" &amp; MATCH(A208-$C$1,A:A,1)):A208),NA()))</f>
        <v>111225.56606840655</v>
      </c>
      <c r="J208" s="58">
        <f ca="1">IF(ISBLANK(A208),NA(),IFERROR(A208+(PLAYER_EXP_MAX-D208)/I208,NA()))</f>
        <v>43731.439724389427</v>
      </c>
      <c r="K208" s="60" t="str">
        <f t="shared" ca="1" si="21"/>
        <v>-464 D 19 H</v>
      </c>
      <c r="L208" s="51">
        <f t="shared" si="22"/>
        <v>103810.47983387219</v>
      </c>
      <c r="M208" s="58">
        <f>IF(ISBLANK(A208),NA(),IFERROR(A208+(PLAYER_EXP_MAX-D208)/L208,NA()))</f>
        <v>43731.96399409102</v>
      </c>
      <c r="N208" s="60" t="str">
        <f t="shared" ca="1" si="18"/>
        <v>-464 D 06 H</v>
      </c>
    </row>
    <row r="209" spans="1:14" ht="14.65" customHeight="1" x14ac:dyDescent="0.25">
      <c r="A209" s="8">
        <v>43724.223611111112</v>
      </c>
      <c r="B209" s="42">
        <v>197</v>
      </c>
      <c r="C209" s="42">
        <v>82158</v>
      </c>
      <c r="D209" s="60">
        <f t="shared" si="19"/>
        <v>10642332</v>
      </c>
      <c r="E209" s="46">
        <f>IF(ISBLANK(A209),"-",D209/PLAYER_EXP_MAX)</f>
        <v>0.93088495427373685</v>
      </c>
      <c r="F209" s="51">
        <f ca="1">IF(ISBLANK(A209),NA(),IFERROR(SLOPE(INDIRECT("D" &amp; MATCH(A209-$B$1,A:A,1)):D209, INDIRECT("A" &amp; MATCH(A209-$B$1,A:A,1)):A209),NA()))</f>
        <v>148531.16941758888</v>
      </c>
      <c r="G209" s="58">
        <f ca="1">IF(ISBLANK(A209),NA(),IFERROR(A209+(PLAYER_EXP_MAX-D209)/F209,NA()))</f>
        <v>43729.543417068999</v>
      </c>
      <c r="H209" s="125" t="str">
        <f t="shared" ca="1" si="20"/>
        <v>-466 D 16 H</v>
      </c>
      <c r="I209" s="51">
        <f ca="1">IF(ISBLANK(A209),NA(),IFERROR(SLOPE(INDIRECT("D" &amp; MATCH(A209-$C$1,A:A,1)):D209, INDIRECT("A" &amp; MATCH(A209-$C$1,A:A,1)):A209),NA()))</f>
        <v>111795.64864231167</v>
      </c>
      <c r="J209" s="58">
        <f ca="1">IF(ISBLANK(A209),NA(),IFERROR(A209+(PLAYER_EXP_MAX-D209)/I209,NA()))</f>
        <v>43731.291480116714</v>
      </c>
      <c r="K209" s="60" t="str">
        <f t="shared" ca="1" si="21"/>
        <v>-464 D 22 H</v>
      </c>
      <c r="L209" s="51">
        <f t="shared" si="22"/>
        <v>104043.89583005683</v>
      </c>
      <c r="M209" s="58">
        <f>IF(ISBLANK(A209),NA(),IFERROR(A209+(PLAYER_EXP_MAX-D209)/L209,NA()))</f>
        <v>43731.818069139583</v>
      </c>
      <c r="N209" s="60" t="str">
        <f t="shared" ca="1" si="18"/>
        <v>-464 D 10 H</v>
      </c>
    </row>
    <row r="210" spans="1:14" ht="14.65" customHeight="1" x14ac:dyDescent="0.25">
      <c r="A210" s="8">
        <v>43724.406944444447</v>
      </c>
      <c r="B210" s="42">
        <v>197</v>
      </c>
      <c r="C210" s="42">
        <v>52718</v>
      </c>
      <c r="D210" s="60">
        <f t="shared" si="19"/>
        <v>10671772</v>
      </c>
      <c r="E210" s="46">
        <f>IF(ISBLANK(A210),"-",D210/PLAYER_EXP_MAX)</f>
        <v>0.93346007155572164</v>
      </c>
      <c r="F210" s="51">
        <f ca="1">IF(ISBLANK(A210),NA(),IFERROR(SLOPE(INDIRECT("D" &amp; MATCH(A210-$B$1,A:A,1)):D210, INDIRECT("A" &amp; MATCH(A210-$B$1,A:A,1)):A210),NA()))</f>
        <v>153632.83838021476</v>
      </c>
      <c r="G210" s="58">
        <f ca="1">IF(ISBLANK(A210),NA(),IFERROR(A210+(PLAYER_EXP_MAX-D210)/F210,NA()))</f>
        <v>43729.358470485495</v>
      </c>
      <c r="H210" s="125" t="str">
        <f t="shared" ca="1" si="20"/>
        <v>-466 D 21 H</v>
      </c>
      <c r="I210" s="51">
        <f ca="1">IF(ISBLANK(A210),NA(),IFERROR(SLOPE(INDIRECT("D" &amp; MATCH(A210-$C$1,A:A,1)):D210, INDIRECT("A" &amp; MATCH(A210-$C$1,A:A,1)):A210),NA()))</f>
        <v>112448.4623547846</v>
      </c>
      <c r="J210" s="58">
        <f ca="1">IF(ISBLANK(A210),NA(),IFERROR(A210+(PLAYER_EXP_MAX-D210)/I210,NA()))</f>
        <v>43731.171972476579</v>
      </c>
      <c r="K210" s="60" t="str">
        <f t="shared" ca="1" si="21"/>
        <v>-465 D 01 H</v>
      </c>
      <c r="L210" s="51">
        <f t="shared" si="22"/>
        <v>104224.19868814027</v>
      </c>
      <c r="M210" s="58">
        <f>IF(ISBLANK(A210),NA(),IFERROR(A210+(PLAYER_EXP_MAX-D210)/L210,NA()))</f>
        <v>43731.705796434435</v>
      </c>
      <c r="N210" s="60" t="str">
        <f t="shared" ca="1" si="18"/>
        <v>-464 D 12 H</v>
      </c>
    </row>
    <row r="211" spans="1:14" ht="14.65" customHeight="1" x14ac:dyDescent="0.25">
      <c r="A211" s="8">
        <v>43724.586805555555</v>
      </c>
      <c r="B211" s="42">
        <v>197</v>
      </c>
      <c r="C211" s="42">
        <v>17068</v>
      </c>
      <c r="D211" s="60">
        <f t="shared" si="19"/>
        <v>10707422</v>
      </c>
      <c r="E211" s="46">
        <f>IF(ISBLANK(A211),"-",D211/PLAYER_EXP_MAX)</f>
        <v>0.9365783776393749</v>
      </c>
      <c r="F211" s="51">
        <f ca="1">IF(ISBLANK(A211),NA(),IFERROR(SLOPE(INDIRECT("D" &amp; MATCH(A211-$B$1,A:A,1)):D211, INDIRECT("A" &amp; MATCH(A211-$B$1,A:A,1)):A211),NA()))</f>
        <v>169657.62968049746</v>
      </c>
      <c r="G211" s="58">
        <f ca="1">IF(ISBLANK(A211),NA(),IFERROR(A211+(PLAYER_EXP_MAX-D211)/F211,NA()))</f>
        <v>43728.860512558094</v>
      </c>
      <c r="H211" s="125" t="str">
        <f t="shared" ca="1" si="20"/>
        <v>-467 D 09 H</v>
      </c>
      <c r="I211" s="51">
        <f ca="1">IF(ISBLANK(A211),NA(),IFERROR(SLOPE(INDIRECT("D" &amp; MATCH(A211-$C$1,A:A,1)):D211, INDIRECT("A" &amp; MATCH(A211-$C$1,A:A,1)):A211),NA()))</f>
        <v>113487.47249227289</v>
      </c>
      <c r="J211" s="58">
        <f ca="1">IF(ISBLANK(A211),NA(),IFERROR(A211+(PLAYER_EXP_MAX-D211)/I211,NA()))</f>
        <v>43730.975766240612</v>
      </c>
      <c r="K211" s="60" t="str">
        <f t="shared" ca="1" si="21"/>
        <v>-465 D 06 H</v>
      </c>
      <c r="L211" s="51">
        <f t="shared" si="22"/>
        <v>104517.32665399169</v>
      </c>
      <c r="M211" s="58">
        <f>IF(ISBLANK(A211),NA(),IFERROR(A211+(PLAYER_EXP_MAX-D211)/L211,NA()))</f>
        <v>43731.524095507491</v>
      </c>
      <c r="N211" s="60" t="str">
        <f t="shared" ca="1" si="18"/>
        <v>-464 D 17 H</v>
      </c>
    </row>
    <row r="212" spans="1:14" ht="14.65" customHeight="1" x14ac:dyDescent="0.25">
      <c r="A212" s="8">
        <v>43724.727777777778</v>
      </c>
      <c r="B212" s="42">
        <v>198</v>
      </c>
      <c r="C212" s="42">
        <v>228277</v>
      </c>
      <c r="D212" s="60">
        <f t="shared" si="19"/>
        <v>10729213</v>
      </c>
      <c r="E212" s="46">
        <f>IF(ISBLANK(A212),"-",D212/PLAYER_EXP_MAX)</f>
        <v>0.93848443676613202</v>
      </c>
      <c r="F212" s="51">
        <f ca="1">IF(ISBLANK(A212),NA(),IFERROR(SLOPE(INDIRECT("D" &amp; MATCH(A212-$B$1,A:A,1)):D212, INDIRECT("A" &amp; MATCH(A212-$B$1,A:A,1)):A212),NA()))</f>
        <v>172471.54372576214</v>
      </c>
      <c r="G212" s="58">
        <f ca="1">IF(ISBLANK(A212),NA(),IFERROR(A212+(PLAYER_EXP_MAX-D212)/F212,NA()))</f>
        <v>43728.805412759226</v>
      </c>
      <c r="H212" s="125" t="str">
        <f t="shared" ca="1" si="20"/>
        <v>-467 D 10 H</v>
      </c>
      <c r="I212" s="51">
        <f ca="1">IF(ISBLANK(A212),NA(),IFERROR(SLOPE(INDIRECT("D" &amp; MATCH(A212-$C$1,A:A,1)):D212, INDIRECT("A" &amp; MATCH(A212-$C$1,A:A,1)):A212),NA()))</f>
        <v>114190.09343774243</v>
      </c>
      <c r="J212" s="58">
        <f ca="1">IF(ISBLANK(A212),NA(),IFERROR(A212+(PLAYER_EXP_MAX-D212)/I212,NA()))</f>
        <v>43730.886595752505</v>
      </c>
      <c r="K212" s="60" t="str">
        <f t="shared" ca="1" si="21"/>
        <v>-465 D 08 H</v>
      </c>
      <c r="L212" s="51">
        <f t="shared" si="22"/>
        <v>104639.40032435113</v>
      </c>
      <c r="M212" s="58">
        <f>IF(ISBLANK(A212),NA(),IFERROR(A212+(PLAYER_EXP_MAX-D212)/L212,NA()))</f>
        <v>43731.448726080424</v>
      </c>
      <c r="N212" s="60" t="str">
        <f t="shared" ref="N212:N275" ca="1" si="23">IF(ISBLANK(D212),NA(),IFERROR(TEXT(TRUNC(M212-NOW()),"000") &amp; " D " &amp; TEXT(TRUNC(ABS(M212-NOW()-TRUNC(M212-NOW()))*24),"00") &amp; " H", NA()))</f>
        <v>-464 D 19 H</v>
      </c>
    </row>
    <row r="213" spans="1:14" ht="14.65" customHeight="1" x14ac:dyDescent="0.25">
      <c r="A213" s="8">
        <v>43724.779861111114</v>
      </c>
      <c r="B213" s="42">
        <v>198</v>
      </c>
      <c r="C213" s="42">
        <v>218617</v>
      </c>
      <c r="D213" s="60">
        <f t="shared" si="19"/>
        <v>10738873</v>
      </c>
      <c r="E213" s="46">
        <f>IF(ISBLANK(A213),"-",D213/PLAYER_EXP_MAX)</f>
        <v>0.93932939712428321</v>
      </c>
      <c r="F213" s="51">
        <f ca="1">IF(ISBLANK(A213),NA(),IFERROR(SLOPE(INDIRECT("D" &amp; MATCH(A213-$B$1,A:A,1)):D213, INDIRECT("A" &amp; MATCH(A213-$B$1,A:A,1)):A213),NA()))</f>
        <v>173999.73412951216</v>
      </c>
      <c r="G213" s="58">
        <f ca="1">IF(ISBLANK(A213),NA(),IFERROR(A213+(PLAYER_EXP_MAX-D213)/F213,NA()))</f>
        <v>43728.76616605273</v>
      </c>
      <c r="H213" s="125" t="str">
        <f t="shared" ca="1" si="20"/>
        <v>-467 D 11 H</v>
      </c>
      <c r="I213" s="51">
        <f ca="1">IF(ISBLANK(A213),NA(),IFERROR(SLOPE(INDIRECT("D" &amp; MATCH(A213-$C$1,A:A,1)):D213, INDIRECT("A" &amp; MATCH(A213-$C$1,A:A,1)):A213),NA()))</f>
        <v>115116.37877716843</v>
      </c>
      <c r="J213" s="58">
        <f ca="1">IF(ISBLANK(A213),NA(),IFERROR(A213+(PLAYER_EXP_MAX-D213)/I213,NA()))</f>
        <v>43730.805207003403</v>
      </c>
      <c r="K213" s="60" t="str">
        <f t="shared" ca="1" si="21"/>
        <v>-465 D 10 H</v>
      </c>
      <c r="L213" s="51">
        <f t="shared" si="22"/>
        <v>104712.16130581185</v>
      </c>
      <c r="M213" s="58">
        <f>IF(ISBLANK(A213),NA(),IFERROR(A213+(PLAYER_EXP_MAX-D213)/L213,NA()))</f>
        <v>43731.403886356609</v>
      </c>
      <c r="N213" s="60" t="str">
        <f t="shared" ca="1" si="23"/>
        <v>-464 D 20 H</v>
      </c>
    </row>
    <row r="214" spans="1:14" ht="14.65" customHeight="1" x14ac:dyDescent="0.25">
      <c r="A214" s="8">
        <v>43724.943749999999</v>
      </c>
      <c r="B214" s="42">
        <v>198</v>
      </c>
      <c r="C214" s="42">
        <v>173307</v>
      </c>
      <c r="D214" s="60">
        <f t="shared" si="19"/>
        <v>10784183</v>
      </c>
      <c r="E214" s="46">
        <f>IF(ISBLANK(A214),"-",D214/PLAYER_EXP_MAX)</f>
        <v>0.94329266356608787</v>
      </c>
      <c r="F214" s="51">
        <f ca="1">IF(ISBLANK(A214),NA(),IFERROR(SLOPE(INDIRECT("D" &amp; MATCH(A214-$B$1,A:A,1)):D214, INDIRECT("A" &amp; MATCH(A214-$B$1,A:A,1)):A214),NA()))</f>
        <v>191447.41240245791</v>
      </c>
      <c r="G214" s="58">
        <f ca="1">IF(ISBLANK(A214),NA(),IFERROR(A214+(PLAYER_EXP_MAX-D214)/F214,NA()))</f>
        <v>43728.330089840609</v>
      </c>
      <c r="H214" s="125" t="str">
        <f t="shared" ca="1" si="20"/>
        <v>-467 D 21 H</v>
      </c>
      <c r="I214" s="51">
        <f ca="1">IF(ISBLANK(A214),NA(),IFERROR(SLOPE(INDIRECT("D" &amp; MATCH(A214-$C$1,A:A,1)):D214, INDIRECT("A" &amp; MATCH(A214-$C$1,A:A,1)):A214),NA()))</f>
        <v>116639.63646352169</v>
      </c>
      <c r="J214" s="58">
        <f ca="1">IF(ISBLANK(A214),NA(),IFERROR(A214+(PLAYER_EXP_MAX-D214)/I214,NA()))</f>
        <v>43730.501946335797</v>
      </c>
      <c r="K214" s="60" t="str">
        <f t="shared" ca="1" si="21"/>
        <v>-465 D 17 H</v>
      </c>
      <c r="L214" s="51">
        <f t="shared" si="22"/>
        <v>105197.277035771</v>
      </c>
      <c r="M214" s="58">
        <f>IF(ISBLANK(A214),NA(),IFERROR(A214+(PLAYER_EXP_MAX-D214)/L214,NA()))</f>
        <v>43731.106514077816</v>
      </c>
      <c r="N214" s="60" t="str">
        <f t="shared" ca="1" si="23"/>
        <v>-465 D 03 H</v>
      </c>
    </row>
    <row r="215" spans="1:14" ht="14.65" customHeight="1" x14ac:dyDescent="0.25">
      <c r="A215" s="8">
        <v>43725.067361111112</v>
      </c>
      <c r="B215" s="42">
        <v>198</v>
      </c>
      <c r="C215" s="42">
        <v>157897</v>
      </c>
      <c r="D215" s="60">
        <f t="shared" si="19"/>
        <v>10799593</v>
      </c>
      <c r="E215" s="46">
        <f>IF(ISBLANK(A215),"-",D215/PLAYER_EXP_MAX)</f>
        <v>0.94464057651837674</v>
      </c>
      <c r="F215" s="51">
        <f ca="1">IF(ISBLANK(A215),NA(),IFERROR(SLOPE(INDIRECT("D" &amp; MATCH(A215-$B$1,A:A,1)):D215, INDIRECT("A" &amp; MATCH(A215-$B$1,A:A,1)):A215),NA()))</f>
        <v>189315.27744474786</v>
      </c>
      <c r="G215" s="58">
        <f ca="1">IF(ISBLANK(A215),NA(),IFERROR(A215+(PLAYER_EXP_MAX-D215)/F215,NA()))</f>
        <v>43728.410440489293</v>
      </c>
      <c r="H215" s="125" t="str">
        <f t="shared" ca="1" si="20"/>
        <v>-467 D 20 H</v>
      </c>
      <c r="I215" s="51">
        <f ca="1">IF(ISBLANK(A215),NA(),IFERROR(SLOPE(INDIRECT("D" &amp; MATCH(A215-$C$1,A:A,1)):D215, INDIRECT("A" &amp; MATCH(A215-$C$1,A:A,1)):A215),NA()))</f>
        <v>118222.01727908876</v>
      </c>
      <c r="J215" s="58">
        <f ca="1">IF(ISBLANK(A215),NA(),IFERROR(A215+(PLAYER_EXP_MAX-D215)/I215,NA()))</f>
        <v>43730.420814000565</v>
      </c>
      <c r="K215" s="60" t="str">
        <f t="shared" ca="1" si="21"/>
        <v>-465 D 19 H</v>
      </c>
      <c r="L215" s="51">
        <f t="shared" si="22"/>
        <v>105238.66147563075</v>
      </c>
      <c r="M215" s="58">
        <f>IF(ISBLANK(A215),NA(),IFERROR(A215+(PLAYER_EXP_MAX-D215)/L215,NA()))</f>
        <v>43731.081272644435</v>
      </c>
      <c r="N215" s="60" t="str">
        <f t="shared" ca="1" si="23"/>
        <v>-465 D 03 H</v>
      </c>
    </row>
    <row r="216" spans="1:14" ht="14.65" customHeight="1" x14ac:dyDescent="0.25">
      <c r="A216" s="8">
        <v>43725.54791666667</v>
      </c>
      <c r="B216" s="42">
        <v>198</v>
      </c>
      <c r="C216" s="42">
        <v>25187</v>
      </c>
      <c r="D216" s="60">
        <f t="shared" si="19"/>
        <v>10932303</v>
      </c>
      <c r="E216" s="46">
        <f>IF(ISBLANK(A216),"-",D216/PLAYER_EXP_MAX)</f>
        <v>0.95624872239107339</v>
      </c>
      <c r="F216" s="51">
        <f ca="1">IF(ISBLANK(A216),NA(),IFERROR(SLOPE(INDIRECT("D" &amp; MATCH(A216-$B$1,A:A,1)):D216, INDIRECT("A" &amp; MATCH(A216-$B$1,A:A,1)):A216),NA()))</f>
        <v>228124.44590318797</v>
      </c>
      <c r="G216" s="58">
        <f ca="1">IF(ISBLANK(A216),NA(),IFERROR(A216+(PLAYER_EXP_MAX-D216)/F216,NA()))</f>
        <v>43727.740518156701</v>
      </c>
      <c r="H216" s="125" t="str">
        <f t="shared" ca="1" si="20"/>
        <v>-468 D 12 H</v>
      </c>
      <c r="I216" s="51">
        <f ca="1">IF(ISBLANK(A216),NA(),IFERROR(SLOPE(INDIRECT("D" &amp; MATCH(A216-$C$1,A:A,1)):D216, INDIRECT("A" &amp; MATCH(A216-$C$1,A:A,1)):A216),NA()))</f>
        <v>121050.53251015395</v>
      </c>
      <c r="J216" s="58">
        <f ca="1">IF(ISBLANK(A216),NA(),IFERROR(A216+(PLAYER_EXP_MAX-D216)/I216,NA()))</f>
        <v>43729.679959621193</v>
      </c>
      <c r="K216" s="60" t="str">
        <f t="shared" ca="1" si="21"/>
        <v>-466 D 13 H</v>
      </c>
      <c r="L216" s="51">
        <f t="shared" si="22"/>
        <v>106639.61907469439</v>
      </c>
      <c r="M216" s="58">
        <f>IF(ISBLANK(A216),NA(),IFERROR(A216+(PLAYER_EXP_MAX-D216)/L216,NA()))</f>
        <v>43730.238349775304</v>
      </c>
      <c r="N216" s="60" t="str">
        <f t="shared" ca="1" si="23"/>
        <v>-466 D 00 H</v>
      </c>
    </row>
    <row r="217" spans="1:14" ht="14.65" customHeight="1" x14ac:dyDescent="0.25">
      <c r="A217" s="8">
        <v>43725.661805555559</v>
      </c>
      <c r="B217" s="42">
        <v>199</v>
      </c>
      <c r="C217" s="42">
        <v>231925</v>
      </c>
      <c r="D217" s="60">
        <f t="shared" si="19"/>
        <v>10961565</v>
      </c>
      <c r="E217" s="46">
        <f>IF(ISBLANK(A217),"-",D217/PLAYER_EXP_MAX)</f>
        <v>0.9588082700101439</v>
      </c>
      <c r="F217" s="51">
        <f ca="1">IF(ISBLANK(A217),NA(),IFERROR(SLOPE(INDIRECT("D" &amp; MATCH(A217-$B$1,A:A,1)):D217, INDIRECT("A" &amp; MATCH(A217-$B$1,A:A,1)):A217),NA()))</f>
        <v>242793.9027617914</v>
      </c>
      <c r="G217" s="58">
        <f ca="1">IF(ISBLANK(A217),NA(),IFERROR(A217+(PLAYER_EXP_MAX-D217)/F217,NA()))</f>
        <v>43727.601409452705</v>
      </c>
      <c r="H217" s="125" t="str">
        <f t="shared" ca="1" si="20"/>
        <v>-468 D 15 H</v>
      </c>
      <c r="I217" s="51">
        <f ca="1">IF(ISBLANK(A217),NA(),IFERROR(SLOPE(INDIRECT("D" &amp; MATCH(A217-$C$1,A:A,1)):D217, INDIRECT("A" &amp; MATCH(A217-$C$1,A:A,1)):A217),NA()))</f>
        <v>123753.54868078146</v>
      </c>
      <c r="J217" s="58">
        <f ca="1">IF(ISBLANK(A217),NA(),IFERROR(A217+(PLAYER_EXP_MAX-D217)/I217,NA()))</f>
        <v>43729.467142897556</v>
      </c>
      <c r="K217" s="60" t="str">
        <f t="shared" ca="1" si="21"/>
        <v>-466 D 18 H</v>
      </c>
      <c r="L217" s="51">
        <f t="shared" si="22"/>
        <v>106931.00555621379</v>
      </c>
      <c r="M217" s="58">
        <f>IF(ISBLANK(A217),NA(),IFERROR(A217+(PLAYER_EXP_MAX-D217)/L217,NA()))</f>
        <v>43730.065804167098</v>
      </c>
      <c r="N217" s="60" t="str">
        <f t="shared" ca="1" si="23"/>
        <v>-466 D 04 H</v>
      </c>
    </row>
    <row r="218" spans="1:14" ht="14.65" customHeight="1" x14ac:dyDescent="0.25">
      <c r="A218" s="8">
        <v>43725.761111111111</v>
      </c>
      <c r="B218" s="42">
        <v>199</v>
      </c>
      <c r="C218" s="42">
        <v>210076</v>
      </c>
      <c r="D218" s="60">
        <f t="shared" si="19"/>
        <v>10983414</v>
      </c>
      <c r="E218" s="46">
        <f>IF(ISBLANK(A218),"-",D218/PLAYER_EXP_MAX)</f>
        <v>0.96071940239785059</v>
      </c>
      <c r="F218" s="51">
        <f ca="1">IF(ISBLANK(A218),NA(),IFERROR(SLOPE(INDIRECT("D" &amp; MATCH(A218-$B$1,A:A,1)):D218, INDIRECT("A" &amp; MATCH(A218-$B$1,A:A,1)):A218),NA()))</f>
        <v>249882.56588919068</v>
      </c>
      <c r="G218" s="58">
        <f ca="1">IF(ISBLANK(A218),NA(),IFERROR(A218+(PLAYER_EXP_MAX-D218)/F218,NA()))</f>
        <v>43727.558255295226</v>
      </c>
      <c r="H218" s="125" t="str">
        <f t="shared" ca="1" si="20"/>
        <v>-468 D 16 H</v>
      </c>
      <c r="I218" s="51">
        <f ca="1">IF(ISBLANK(A218),NA(),IFERROR(SLOPE(INDIRECT("D" &amp; MATCH(A218-$C$1,A:A,1)):D218, INDIRECT("A" &amp; MATCH(A218-$C$1,A:A,1)):A218),NA()))</f>
        <v>127089.66090060755</v>
      </c>
      <c r="J218" s="58">
        <f ca="1">IF(ISBLANK(A218),NA(),IFERROR(A218+(PLAYER_EXP_MAX-D218)/I218,NA()))</f>
        <v>43729.294640092288</v>
      </c>
      <c r="K218" s="60" t="str">
        <f t="shared" ca="1" si="21"/>
        <v>-466 D 22 H</v>
      </c>
      <c r="L218" s="51">
        <f t="shared" si="22"/>
        <v>107121.85712769168</v>
      </c>
      <c r="M218" s="58">
        <f>IF(ISBLANK(A218),NA(),IFERROR(A218+(PLAYER_EXP_MAX-D218)/L218,NA()))</f>
        <v>43729.953299447283</v>
      </c>
      <c r="N218" s="60" t="str">
        <f t="shared" ca="1" si="23"/>
        <v>-466 D 07 H</v>
      </c>
    </row>
    <row r="219" spans="1:14" ht="14.65" customHeight="1" x14ac:dyDescent="0.25">
      <c r="A219" s="8">
        <v>43725.850694444445</v>
      </c>
      <c r="B219" s="42">
        <v>199</v>
      </c>
      <c r="C219" s="42">
        <v>187305</v>
      </c>
      <c r="D219" s="60">
        <f t="shared" si="19"/>
        <v>11006185</v>
      </c>
      <c r="E219" s="46">
        <f>IF(ISBLANK(A219),"-",D219/PLAYER_EXP_MAX)</f>
        <v>0.96271118214065199</v>
      </c>
      <c r="F219" s="51">
        <f ca="1">IF(ISBLANK(A219),NA(),IFERROR(SLOPE(INDIRECT("D" &amp; MATCH(A219-$B$1,A:A,1)):D219, INDIRECT("A" &amp; MATCH(A219-$B$1,A:A,1)):A219),NA()))</f>
        <v>251732.46666555232</v>
      </c>
      <c r="G219" s="58">
        <f ca="1">IF(ISBLANK(A219),NA(),IFERROR(A219+(PLAYER_EXP_MAX-D219)/F219,NA()))</f>
        <v>43727.544174851035</v>
      </c>
      <c r="H219" s="125" t="str">
        <f t="shared" ca="1" si="20"/>
        <v>-468 D 16 H</v>
      </c>
      <c r="I219" s="51">
        <f ca="1">IF(ISBLANK(A219),NA(),IFERROR(SLOPE(INDIRECT("D" &amp; MATCH(A219-$C$1,A:A,1)):D219, INDIRECT("A" &amp; MATCH(A219-$C$1,A:A,1)):A219),NA()))</f>
        <v>129551.2832668109</v>
      </c>
      <c r="J219" s="58">
        <f ca="1">IF(ISBLANK(A219),NA(),IFERROR(A219+(PLAYER_EXP_MAX-D219)/I219,NA()))</f>
        <v>43729.14131410679</v>
      </c>
      <c r="K219" s="60" t="str">
        <f t="shared" ca="1" si="21"/>
        <v>-467 D 02 H</v>
      </c>
      <c r="L219" s="51">
        <f t="shared" si="22"/>
        <v>107345.41443756393</v>
      </c>
      <c r="M219" s="58">
        <f>IF(ISBLANK(A219),NA(),IFERROR(A219+(PLAYER_EXP_MAX-D219)/L219,NA()))</f>
        <v>43729.822023841545</v>
      </c>
      <c r="N219" s="60" t="str">
        <f t="shared" ca="1" si="23"/>
        <v>-466 D 10 H</v>
      </c>
    </row>
    <row r="220" spans="1:14" ht="14.65" customHeight="1" x14ac:dyDescent="0.25">
      <c r="A220" s="8">
        <v>43726.001388888886</v>
      </c>
      <c r="B220" s="42">
        <v>199</v>
      </c>
      <c r="C220" s="42">
        <v>147515</v>
      </c>
      <c r="D220" s="60">
        <f t="shared" si="19"/>
        <v>11045975</v>
      </c>
      <c r="E220" s="46">
        <f>IF(ISBLANK(A220),"-",D220/PLAYER_EXP_MAX)</f>
        <v>0.96619161409208443</v>
      </c>
      <c r="F220" s="51">
        <f ca="1">IF(ISBLANK(A220),NA(),IFERROR(SLOPE(INDIRECT("D" &amp; MATCH(A220-$B$1,A:A,1)):D220, INDIRECT("A" &amp; MATCH(A220-$B$1,A:A,1)):A220),NA()))</f>
        <v>253663.05691944851</v>
      </c>
      <c r="G220" s="58">
        <f ca="1">IF(ISBLANK(A220),NA(),IFERROR(A220+(PLAYER_EXP_MAX-D220)/F220,NA()))</f>
        <v>43727.525118850564</v>
      </c>
      <c r="H220" s="125" t="str">
        <f t="shared" ca="1" si="20"/>
        <v>-468 D 17 H</v>
      </c>
      <c r="I220" s="51">
        <f ca="1">IF(ISBLANK(A220),NA(),IFERROR(SLOPE(INDIRECT("D" &amp; MATCH(A220-$C$1,A:A,1)):D220, INDIRECT("A" &amp; MATCH(A220-$C$1,A:A,1)):A220),NA()))</f>
        <v>132667.12081434729</v>
      </c>
      <c r="J220" s="58">
        <f ca="1">IF(ISBLANK(A220),NA(),IFERROR(A220+(PLAYER_EXP_MAX-D220)/I220,NA()))</f>
        <v>43728.914801026178</v>
      </c>
      <c r="K220" s="60" t="str">
        <f t="shared" ca="1" si="21"/>
        <v>-467 D 07 H</v>
      </c>
      <c r="L220" s="51">
        <f t="shared" si="22"/>
        <v>107745.08586138887</v>
      </c>
      <c r="M220" s="58">
        <f>IF(ISBLANK(A220),NA(),IFERROR(A220+(PLAYER_EXP_MAX-D220)/L220,NA()))</f>
        <v>43729.588689385331</v>
      </c>
      <c r="N220" s="60" t="str">
        <f t="shared" ca="1" si="23"/>
        <v>-466 D 15 H</v>
      </c>
    </row>
    <row r="221" spans="1:14" ht="14.65" customHeight="1" x14ac:dyDescent="0.25">
      <c r="A221" s="8">
        <v>43726.027083333334</v>
      </c>
      <c r="B221" s="42">
        <v>199</v>
      </c>
      <c r="C221" s="42">
        <v>140845</v>
      </c>
      <c r="D221" s="60">
        <f t="shared" si="19"/>
        <v>11052645</v>
      </c>
      <c r="E221" s="46">
        <f>IF(ISBLANK(A221),"-",D221/PLAYER_EXP_MAX)</f>
        <v>0.96677503910128404</v>
      </c>
      <c r="F221" s="51">
        <f ca="1">IF(ISBLANK(A221),NA(),IFERROR(SLOPE(INDIRECT("D" &amp; MATCH(A221-$B$1,A:A,1)):D221, INDIRECT("A" &amp; MATCH(A221-$B$1,A:A,1)):A221),NA()))</f>
        <v>253877.0357764565</v>
      </c>
      <c r="G221" s="58">
        <f ca="1">IF(ISBLANK(A221),NA(),IFERROR(A221+(PLAYER_EXP_MAX-D221)/F221,NA()))</f>
        <v>43727.52325646628</v>
      </c>
      <c r="H221" s="125" t="str">
        <f t="shared" ca="1" si="20"/>
        <v>-468 D 17 H</v>
      </c>
      <c r="I221" s="51">
        <f ca="1">IF(ISBLANK(A221),NA(),IFERROR(SLOPE(INDIRECT("D" &amp; MATCH(A221-$C$1,A:A,1)):D221, INDIRECT("A" &amp; MATCH(A221-$C$1,A:A,1)):A221),NA()))</f>
        <v>134953.17836966383</v>
      </c>
      <c r="J221" s="58">
        <f ca="1">IF(ISBLANK(A221),NA(),IFERROR(A221+(PLAYER_EXP_MAX-D221)/I221,NA()))</f>
        <v>43728.841718783857</v>
      </c>
      <c r="K221" s="60" t="str">
        <f t="shared" ca="1" si="21"/>
        <v>-467 D 09 H</v>
      </c>
      <c r="L221" s="51">
        <f t="shared" si="22"/>
        <v>107811.09262653939</v>
      </c>
      <c r="M221" s="58">
        <f>IF(ISBLANK(A221),NA(),IFERROR(A221+(PLAYER_EXP_MAX-D221)/L221,NA()))</f>
        <v>43729.550320049944</v>
      </c>
      <c r="N221" s="60" t="str">
        <f t="shared" ca="1" si="23"/>
        <v>-466 D 16 H</v>
      </c>
    </row>
    <row r="222" spans="1:14" ht="14.65" customHeight="1" x14ac:dyDescent="0.25">
      <c r="A222" s="8">
        <v>43726.652083333334</v>
      </c>
      <c r="B222" s="42">
        <v>199</v>
      </c>
      <c r="C222" s="42">
        <v>37326</v>
      </c>
      <c r="D222" s="60">
        <f t="shared" si="19"/>
        <v>11156164</v>
      </c>
      <c r="E222" s="46">
        <f>IF(ISBLANK(A222),"-",D222/PLAYER_EXP_MAX)</f>
        <v>0.97582984772607262</v>
      </c>
      <c r="F222" s="51">
        <f ca="1">IF(ISBLANK(A222),NA(),IFERROR(SLOPE(INDIRECT("D" &amp; MATCH(A222-$B$1,A:A,1)):D222, INDIRECT("A" &amp; MATCH(A222-$B$1,A:A,1)):A222),NA()))</f>
        <v>202622.63429036801</v>
      </c>
      <c r="G222" s="58">
        <f ca="1">IF(ISBLANK(A222),NA(),IFERROR(A222+(PLAYER_EXP_MAX-D222)/F222,NA()))</f>
        <v>43728.015825350449</v>
      </c>
      <c r="H222" s="60" t="str">
        <f ca="1">IF(ISBLANK(A222),NA(),IFERROR(TEXT(TRUNC(G222-NOW()),"000") &amp; " D " &amp; TEXT(TRUNC(ABS(G222-NOW()-TRUNC(G222-NOW()))*24),"00") &amp; " H", NA()))</f>
        <v>-468 D 05 H</v>
      </c>
      <c r="I222" s="51">
        <f ca="1">IF(ISBLANK(A222),NA(),IFERROR(SLOPE(INDIRECT("D" &amp; MATCH(A222-$C$1,A:A,1)):D222, INDIRECT("A" &amp; MATCH(A222-$C$1,A:A,1)):A222),NA()))</f>
        <v>141367.69236663714</v>
      </c>
      <c r="J222" s="58">
        <f ca="1">IF(ISBLANK(A222),NA(),IFERROR(A222+(PLAYER_EXP_MAX-D222)/I222,NA()))</f>
        <v>43728.606737861352</v>
      </c>
      <c r="K222" s="60" t="str">
        <f t="shared" ca="1" si="21"/>
        <v>-467 D 15 H</v>
      </c>
      <c r="L222" s="51">
        <f t="shared" si="22"/>
        <v>108416.06584822045</v>
      </c>
      <c r="M222" s="58">
        <f>IF(ISBLANK(A222),NA(),IFERROR(A222+(PLAYER_EXP_MAX-D222)/L222,NA()))</f>
        <v>43729.200829202666</v>
      </c>
      <c r="N222" s="60" t="str">
        <f t="shared" ca="1" si="23"/>
        <v>-467 D 01 H</v>
      </c>
    </row>
    <row r="223" spans="1:14" ht="14.65" customHeight="1" x14ac:dyDescent="0.25">
      <c r="D223" s="60" t="str">
        <f t="shared" si="19"/>
        <v>-</v>
      </c>
      <c r="E223" s="46" t="str">
        <f>IF(ISBLANK(A223),"-",D223/PLAYER_EXP_MAX)</f>
        <v>-</v>
      </c>
      <c r="F223" s="51" t="e">
        <f ca="1">IF(ISBLANK(A223),NA(),IFERROR(SLOPE(INDIRECT("D" &amp; MATCH(A223-$B$1,A:A,1)):D223, INDIRECT("A" &amp; MATCH(A223-$B$1,A:A,1)):A223),NA()))</f>
        <v>#N/A</v>
      </c>
      <c r="G223" s="58" t="e">
        <f>IF(ISBLANK(A223),NA(),IFERROR(A223+(PLAYER_EXP_MAX-D223)/F223,NA()))</f>
        <v>#N/A</v>
      </c>
      <c r="H223" s="125" t="e">
        <f t="shared" ref="H223:H286" ca="1" si="24">IF(ISBLANK(A223),NA(),IFERROR(TEXT(TRUNC(G223-NOW()),"000") &amp; " D " &amp; TEXT(TRUNC(ABS(G223-NOW()-TRUNC(G223-NOW()))*24),"00") &amp; " H", NA()))</f>
        <v>#N/A</v>
      </c>
      <c r="I223" s="51" t="e">
        <f ca="1">IF(ISBLANK(A223),NA(),IFERROR(SLOPE(INDIRECT("D" &amp; MATCH(A223-$C$1,A:A,1)):D223, INDIRECT("A" &amp; MATCH(A223-$C$1,A:A,1)):A223),NA()))</f>
        <v>#N/A</v>
      </c>
      <c r="J223" s="58" t="e">
        <f>IF(ISBLANK(A223),NA(),IFERROR(A223+(PLAYER_EXP_MAX-D223)/I223,NA()))</f>
        <v>#N/A</v>
      </c>
      <c r="K223" s="60" t="e">
        <f t="shared" ca="1" si="21"/>
        <v>#N/A</v>
      </c>
      <c r="L223" s="51" t="e">
        <f t="shared" si="22"/>
        <v>#N/A</v>
      </c>
      <c r="M223" s="58" t="e">
        <f>IF(ISBLANK(A223),NA(),IFERROR(A223+(PLAYER_EXP_MAX-D223)/L223,NA()))</f>
        <v>#N/A</v>
      </c>
      <c r="N223" s="60" t="e">
        <f t="shared" ca="1" si="23"/>
        <v>#N/A</v>
      </c>
    </row>
    <row r="224" spans="1:14" ht="14.65" customHeight="1" x14ac:dyDescent="0.25">
      <c r="D224" s="60" t="str">
        <f t="shared" si="19"/>
        <v>-</v>
      </c>
      <c r="E224" s="46" t="str">
        <f>IF(ISBLANK(A224),"-",D224/PLAYER_EXP_MAX)</f>
        <v>-</v>
      </c>
      <c r="F224" s="51" t="e">
        <f ca="1">IF(ISBLANK(A224),NA(),IFERROR(SLOPE(INDIRECT("D" &amp; MATCH(A224-$B$1,A:A,1)):D224, INDIRECT("A" &amp; MATCH(A224-$B$1,A:A,1)):A224),NA()))</f>
        <v>#N/A</v>
      </c>
      <c r="G224" s="58" t="e">
        <f>IF(ISBLANK(A224),NA(),IFERROR(A224+(PLAYER_EXP_MAX-D224)/F224,NA()))</f>
        <v>#N/A</v>
      </c>
      <c r="H224" s="125" t="e">
        <f t="shared" ca="1" si="24"/>
        <v>#N/A</v>
      </c>
      <c r="I224" s="51" t="e">
        <f ca="1">IF(ISBLANK(A224),NA(),IFERROR(SLOPE(INDIRECT("D" &amp; MATCH(A224-$C$1,A:A,1)):D224, INDIRECT("A" &amp; MATCH(A224-$C$1,A:A,1)):A224),NA()))</f>
        <v>#N/A</v>
      </c>
      <c r="J224" s="58" t="e">
        <f>IF(ISBLANK(A224),NA(),IFERROR(A224+(PLAYER_EXP_MAX-D224)/I224,NA()))</f>
        <v>#N/A</v>
      </c>
      <c r="K224" s="60" t="e">
        <f t="shared" ca="1" si="21"/>
        <v>#N/A</v>
      </c>
      <c r="L224" s="51" t="e">
        <f t="shared" si="22"/>
        <v>#N/A</v>
      </c>
      <c r="M224" s="58" t="e">
        <f>IF(ISBLANK(A224),NA(),IFERROR(A224+(PLAYER_EXP_MAX-D224)/L224,NA()))</f>
        <v>#N/A</v>
      </c>
      <c r="N224" s="60" t="e">
        <f t="shared" ca="1" si="23"/>
        <v>#N/A</v>
      </c>
    </row>
    <row r="225" spans="4:14" ht="14.65" customHeight="1" x14ac:dyDescent="0.25">
      <c r="D225" s="60" t="str">
        <f t="shared" si="19"/>
        <v>-</v>
      </c>
      <c r="E225" s="46" t="str">
        <f>IF(ISBLANK(A225),"-",D225/PLAYER_EXP_MAX)</f>
        <v>-</v>
      </c>
      <c r="F225" s="51" t="e">
        <f ca="1">IF(ISBLANK(A225),NA(),IFERROR(SLOPE(INDIRECT("D" &amp; MATCH(A225-$B$1,A:A,1)):D225, INDIRECT("A" &amp; MATCH(A225-$B$1,A:A,1)):A225),NA()))</f>
        <v>#N/A</v>
      </c>
      <c r="G225" s="58" t="e">
        <f>IF(ISBLANK(A225),NA(),IFERROR(A225+(PLAYER_EXP_MAX-D225)/F225,NA()))</f>
        <v>#N/A</v>
      </c>
      <c r="H225" s="125" t="e">
        <f t="shared" ca="1" si="24"/>
        <v>#N/A</v>
      </c>
      <c r="I225" s="51" t="e">
        <f ca="1">IF(ISBLANK(A225),NA(),IFERROR(SLOPE(INDIRECT("D" &amp; MATCH(A225-$C$1,A:A,1)):D225, INDIRECT("A" &amp; MATCH(A225-$C$1,A:A,1)):A225),NA()))</f>
        <v>#N/A</v>
      </c>
      <c r="J225" s="58" t="e">
        <f>IF(ISBLANK(A225),NA(),IFERROR(A225+(PLAYER_EXP_MAX-D225)/I225,NA()))</f>
        <v>#N/A</v>
      </c>
      <c r="K225" s="60" t="e">
        <f t="shared" ca="1" si="21"/>
        <v>#N/A</v>
      </c>
      <c r="L225" s="51" t="e">
        <f t="shared" si="22"/>
        <v>#N/A</v>
      </c>
      <c r="M225" s="58" t="e">
        <f>IF(ISBLANK(A225),NA(),IFERROR(A225+(PLAYER_EXP_MAX-D225)/L225,NA()))</f>
        <v>#N/A</v>
      </c>
      <c r="N225" s="60" t="e">
        <f t="shared" ca="1" si="23"/>
        <v>#N/A</v>
      </c>
    </row>
    <row r="226" spans="4:14" ht="14.65" customHeight="1" x14ac:dyDescent="0.25">
      <c r="D226" s="60" t="str">
        <f t="shared" si="19"/>
        <v>-</v>
      </c>
      <c r="E226" s="46" t="str">
        <f>IF(ISBLANK(A226),"-",D226/PLAYER_EXP_MAX)</f>
        <v>-</v>
      </c>
      <c r="F226" s="51" t="e">
        <f ca="1">IF(ISBLANK(A226),NA(),IFERROR(SLOPE(INDIRECT("D" &amp; MATCH(A226-$B$1,A:A,1)):D226, INDIRECT("A" &amp; MATCH(A226-$B$1,A:A,1)):A226),NA()))</f>
        <v>#N/A</v>
      </c>
      <c r="G226" s="58" t="e">
        <f>IF(ISBLANK(A226),NA(),IFERROR(A226+(PLAYER_EXP_MAX-D226)/F226,NA()))</f>
        <v>#N/A</v>
      </c>
      <c r="H226" s="125" t="e">
        <f t="shared" ca="1" si="24"/>
        <v>#N/A</v>
      </c>
      <c r="I226" s="51" t="e">
        <f ca="1">IF(ISBLANK(A226),NA(),IFERROR(SLOPE(INDIRECT("D" &amp; MATCH(A226-$C$1,A:A,1)):D226, INDIRECT("A" &amp; MATCH(A226-$C$1,A:A,1)):A226),NA()))</f>
        <v>#N/A</v>
      </c>
      <c r="J226" s="58" t="e">
        <f>IF(ISBLANK(A226),NA(),IFERROR(A226+(PLAYER_EXP_MAX-D226)/I226,NA()))</f>
        <v>#N/A</v>
      </c>
      <c r="K226" s="60" t="e">
        <f t="shared" ca="1" si="21"/>
        <v>#N/A</v>
      </c>
      <c r="L226" s="51" t="e">
        <f t="shared" si="22"/>
        <v>#N/A</v>
      </c>
      <c r="M226" s="58" t="e">
        <f>IF(ISBLANK(A226),NA(),IFERROR(A226+(PLAYER_EXP_MAX-D226)/L226,NA()))</f>
        <v>#N/A</v>
      </c>
      <c r="N226" s="60" t="e">
        <f t="shared" ca="1" si="23"/>
        <v>#N/A</v>
      </c>
    </row>
    <row r="227" spans="4:14" ht="14.65" customHeight="1" x14ac:dyDescent="0.25">
      <c r="D227" s="60" t="str">
        <f t="shared" si="19"/>
        <v>-</v>
      </c>
      <c r="E227" s="46" t="str">
        <f>IF(ISBLANK(A227),"-",D227/PLAYER_EXP_MAX)</f>
        <v>-</v>
      </c>
      <c r="F227" s="51" t="e">
        <f ca="1">IF(ISBLANK(A227),NA(),IFERROR(SLOPE(INDIRECT("D" &amp; MATCH(A227-$B$1,A:A,1)):D227, INDIRECT("A" &amp; MATCH(A227-$B$1,A:A,1)):A227),NA()))</f>
        <v>#N/A</v>
      </c>
      <c r="G227" s="58" t="e">
        <f>IF(ISBLANK(A227),NA(),IFERROR(A227+(PLAYER_EXP_MAX-D227)/F227,NA()))</f>
        <v>#N/A</v>
      </c>
      <c r="H227" s="125" t="e">
        <f t="shared" ca="1" si="24"/>
        <v>#N/A</v>
      </c>
      <c r="I227" s="51" t="e">
        <f ca="1">IF(ISBLANK(A227),NA(),IFERROR(SLOPE(INDIRECT("D" &amp; MATCH(A227-$C$1,A:A,1)):D227, INDIRECT("A" &amp; MATCH(A227-$C$1,A:A,1)):A227),NA()))</f>
        <v>#N/A</v>
      </c>
      <c r="J227" s="58" t="e">
        <f>IF(ISBLANK(A227),NA(),IFERROR(A227+(PLAYER_EXP_MAX-D227)/I227,NA()))</f>
        <v>#N/A</v>
      </c>
      <c r="K227" s="60" t="e">
        <f t="shared" ca="1" si="21"/>
        <v>#N/A</v>
      </c>
      <c r="L227" s="51" t="e">
        <f t="shared" si="22"/>
        <v>#N/A</v>
      </c>
      <c r="M227" s="58" t="e">
        <f>IF(ISBLANK(A227),NA(),IFERROR(A227+(PLAYER_EXP_MAX-D227)/L227,NA()))</f>
        <v>#N/A</v>
      </c>
      <c r="N227" s="60" t="e">
        <f t="shared" ca="1" si="23"/>
        <v>#N/A</v>
      </c>
    </row>
    <row r="228" spans="4:14" ht="14.65" customHeight="1" x14ac:dyDescent="0.25">
      <c r="D228" s="60" t="str">
        <f t="shared" si="19"/>
        <v>-</v>
      </c>
      <c r="E228" s="46" t="str">
        <f>IF(ISBLANK(A228),"-",D228/PLAYER_EXP_MAX)</f>
        <v>-</v>
      </c>
      <c r="F228" s="51" t="e">
        <f ca="1">IF(ISBLANK(A228),NA(),IFERROR(SLOPE(INDIRECT("D" &amp; MATCH(A228-$B$1,A:A,1)):D228, INDIRECT("A" &amp; MATCH(A228-$B$1,A:A,1)):A228),NA()))</f>
        <v>#N/A</v>
      </c>
      <c r="G228" s="58" t="e">
        <f>IF(ISBLANK(A228),NA(),IFERROR(A228+(PLAYER_EXP_MAX-D228)/F228,NA()))</f>
        <v>#N/A</v>
      </c>
      <c r="H228" s="125" t="e">
        <f t="shared" ca="1" si="24"/>
        <v>#N/A</v>
      </c>
      <c r="I228" s="51" t="e">
        <f ca="1">IF(ISBLANK(A228),NA(),IFERROR(SLOPE(INDIRECT("D" &amp; MATCH(A228-$C$1,A:A,1)):D228, INDIRECT("A" &amp; MATCH(A228-$C$1,A:A,1)):A228),NA()))</f>
        <v>#N/A</v>
      </c>
      <c r="J228" s="58" t="e">
        <f>IF(ISBLANK(A228),NA(),IFERROR(A228+(PLAYER_EXP_MAX-D228)/I228,NA()))</f>
        <v>#N/A</v>
      </c>
      <c r="K228" s="60" t="e">
        <f t="shared" ca="1" si="21"/>
        <v>#N/A</v>
      </c>
      <c r="L228" s="51" t="e">
        <f t="shared" si="22"/>
        <v>#N/A</v>
      </c>
      <c r="M228" s="58" t="e">
        <f>IF(ISBLANK(A228),NA(),IFERROR(A228+(PLAYER_EXP_MAX-D228)/L228,NA()))</f>
        <v>#N/A</v>
      </c>
      <c r="N228" s="60" t="e">
        <f t="shared" ca="1" si="23"/>
        <v>#N/A</v>
      </c>
    </row>
    <row r="229" spans="4:14" ht="14.65" customHeight="1" x14ac:dyDescent="0.25">
      <c r="D229" s="60" t="str">
        <f t="shared" si="19"/>
        <v>-</v>
      </c>
      <c r="E229" s="46" t="str">
        <f>IF(ISBLANK(A229),"-",D229/PLAYER_EXP_MAX)</f>
        <v>-</v>
      </c>
      <c r="F229" s="51" t="e">
        <f ca="1">IF(ISBLANK(A229),NA(),IFERROR(SLOPE(INDIRECT("D" &amp; MATCH(A229-$B$1,A:A,1)):D229, INDIRECT("A" &amp; MATCH(A229-$B$1,A:A,1)):A229),NA()))</f>
        <v>#N/A</v>
      </c>
      <c r="G229" s="58" t="e">
        <f>IF(ISBLANK(A229),NA(),IFERROR(A229+(PLAYER_EXP_MAX-D229)/F229,NA()))</f>
        <v>#N/A</v>
      </c>
      <c r="H229" s="125" t="e">
        <f t="shared" ca="1" si="24"/>
        <v>#N/A</v>
      </c>
      <c r="I229" s="51" t="e">
        <f ca="1">IF(ISBLANK(A229),NA(),IFERROR(SLOPE(INDIRECT("D" &amp; MATCH(A229-$C$1,A:A,1)):D229, INDIRECT("A" &amp; MATCH(A229-$C$1,A:A,1)):A229),NA()))</f>
        <v>#N/A</v>
      </c>
      <c r="J229" s="58" t="e">
        <f>IF(ISBLANK(A229),NA(),IFERROR(A229+(PLAYER_EXP_MAX-D229)/I229,NA()))</f>
        <v>#N/A</v>
      </c>
      <c r="K229" s="60" t="e">
        <f t="shared" ca="1" si="21"/>
        <v>#N/A</v>
      </c>
      <c r="L229" s="51" t="e">
        <f t="shared" si="22"/>
        <v>#N/A</v>
      </c>
      <c r="M229" s="58" t="e">
        <f>IF(ISBLANK(A229),NA(),IFERROR(A229+(PLAYER_EXP_MAX-D229)/L229,NA()))</f>
        <v>#N/A</v>
      </c>
      <c r="N229" s="60" t="e">
        <f t="shared" ca="1" si="23"/>
        <v>#N/A</v>
      </c>
    </row>
    <row r="230" spans="4:14" ht="14.65" customHeight="1" x14ac:dyDescent="0.25">
      <c r="D230" s="60" t="str">
        <f t="shared" si="19"/>
        <v>-</v>
      </c>
      <c r="E230" s="46" t="str">
        <f>IF(ISBLANK(A230),"-",D230/PLAYER_EXP_MAX)</f>
        <v>-</v>
      </c>
      <c r="F230" s="51" t="e">
        <f ca="1">IF(ISBLANK(A230),NA(),IFERROR(SLOPE(INDIRECT("D" &amp; MATCH(A230-$B$1,A:A,1)):D230, INDIRECT("A" &amp; MATCH(A230-$B$1,A:A,1)):A230),NA()))</f>
        <v>#N/A</v>
      </c>
      <c r="G230" s="58" t="e">
        <f>IF(ISBLANK(A230),NA(),IFERROR(A230+(PLAYER_EXP_MAX-D230)/F230,NA()))</f>
        <v>#N/A</v>
      </c>
      <c r="H230" s="125" t="e">
        <f t="shared" ca="1" si="24"/>
        <v>#N/A</v>
      </c>
      <c r="I230" s="51" t="e">
        <f ca="1">IF(ISBLANK(A230),NA(),IFERROR(SLOPE(INDIRECT("D" &amp; MATCH(A230-$C$1,A:A,1)):D230, INDIRECT("A" &amp; MATCH(A230-$C$1,A:A,1)):A230),NA()))</f>
        <v>#N/A</v>
      </c>
      <c r="J230" s="58" t="e">
        <f>IF(ISBLANK(A230),NA(),IFERROR(A230+(PLAYER_EXP_MAX-D230)/I230,NA()))</f>
        <v>#N/A</v>
      </c>
      <c r="K230" s="60" t="e">
        <f t="shared" ca="1" si="21"/>
        <v>#N/A</v>
      </c>
      <c r="L230" s="51" t="e">
        <f t="shared" si="22"/>
        <v>#N/A</v>
      </c>
      <c r="M230" s="58" t="e">
        <f>IF(ISBLANK(A230),NA(),IFERROR(A230+(PLAYER_EXP_MAX-D230)/L230,NA()))</f>
        <v>#N/A</v>
      </c>
      <c r="N230" s="60" t="e">
        <f t="shared" ca="1" si="23"/>
        <v>#N/A</v>
      </c>
    </row>
    <row r="231" spans="4:14" ht="14.65" customHeight="1" x14ac:dyDescent="0.25">
      <c r="D231" s="60" t="str">
        <f t="shared" si="19"/>
        <v>-</v>
      </c>
      <c r="E231" s="46" t="str">
        <f>IF(ISBLANK(A231),"-",D231/PLAYER_EXP_MAX)</f>
        <v>-</v>
      </c>
      <c r="F231" s="51" t="e">
        <f ca="1">IF(ISBLANK(A231),NA(),IFERROR(SLOPE(INDIRECT("D" &amp; MATCH(A231-$B$1,A:A,1)):D231, INDIRECT("A" &amp; MATCH(A231-$B$1,A:A,1)):A231),NA()))</f>
        <v>#N/A</v>
      </c>
      <c r="G231" s="58" t="e">
        <f>IF(ISBLANK(A231),NA(),IFERROR(A231+(PLAYER_EXP_MAX-D231)/F231,NA()))</f>
        <v>#N/A</v>
      </c>
      <c r="H231" s="125" t="e">
        <f t="shared" ca="1" si="24"/>
        <v>#N/A</v>
      </c>
      <c r="I231" s="51" t="e">
        <f ca="1">IF(ISBLANK(A231),NA(),IFERROR(SLOPE(INDIRECT("D" &amp; MATCH(A231-$C$1,A:A,1)):D231, INDIRECT("A" &amp; MATCH(A231-$C$1,A:A,1)):A231),NA()))</f>
        <v>#N/A</v>
      </c>
      <c r="J231" s="58" t="e">
        <f>IF(ISBLANK(A231),NA(),IFERROR(A231+(PLAYER_EXP_MAX-D231)/I231,NA()))</f>
        <v>#N/A</v>
      </c>
      <c r="K231" s="60" t="e">
        <f t="shared" ca="1" si="21"/>
        <v>#N/A</v>
      </c>
      <c r="L231" s="51" t="e">
        <f t="shared" si="22"/>
        <v>#N/A</v>
      </c>
      <c r="M231" s="58" t="e">
        <f>IF(ISBLANK(A231),NA(),IFERROR(A231+(PLAYER_EXP_MAX-D231)/L231,NA()))</f>
        <v>#N/A</v>
      </c>
      <c r="N231" s="60" t="e">
        <f t="shared" ca="1" si="23"/>
        <v>#N/A</v>
      </c>
    </row>
    <row r="232" spans="4:14" ht="14.65" customHeight="1" x14ac:dyDescent="0.25">
      <c r="D232" s="60" t="str">
        <f t="shared" si="19"/>
        <v>-</v>
      </c>
      <c r="E232" s="46" t="str">
        <f>IF(ISBLANK(A232),"-",D232/PLAYER_EXP_MAX)</f>
        <v>-</v>
      </c>
      <c r="F232" s="51" t="e">
        <f ca="1">IF(ISBLANK(A232),NA(),IFERROR(SLOPE(INDIRECT("D" &amp; MATCH(A232-$B$1,A:A,1)):D232, INDIRECT("A" &amp; MATCH(A232-$B$1,A:A,1)):A232),NA()))</f>
        <v>#N/A</v>
      </c>
      <c r="G232" s="58" t="e">
        <f>IF(ISBLANK(A232),NA(),IFERROR(A232+(PLAYER_EXP_MAX-D232)/F232,NA()))</f>
        <v>#N/A</v>
      </c>
      <c r="H232" s="125" t="e">
        <f t="shared" ca="1" si="24"/>
        <v>#N/A</v>
      </c>
      <c r="I232" s="51" t="e">
        <f ca="1">IF(ISBLANK(A232),NA(),IFERROR(SLOPE(INDIRECT("D" &amp; MATCH(A232-$C$1,A:A,1)):D232, INDIRECT("A" &amp; MATCH(A232-$C$1,A:A,1)):A232),NA()))</f>
        <v>#N/A</v>
      </c>
      <c r="J232" s="58" t="e">
        <f>IF(ISBLANK(A232),NA(),IFERROR(A232+(PLAYER_EXP_MAX-D232)/I232,NA()))</f>
        <v>#N/A</v>
      </c>
      <c r="K232" s="60" t="e">
        <f t="shared" ca="1" si="21"/>
        <v>#N/A</v>
      </c>
      <c r="L232" s="51" t="e">
        <f t="shared" si="22"/>
        <v>#N/A</v>
      </c>
      <c r="M232" s="58" t="e">
        <f>IF(ISBLANK(A232),NA(),IFERROR(A232+(PLAYER_EXP_MAX-D232)/L232,NA()))</f>
        <v>#N/A</v>
      </c>
      <c r="N232" s="60" t="e">
        <f t="shared" ca="1" si="23"/>
        <v>#N/A</v>
      </c>
    </row>
    <row r="233" spans="4:14" ht="14.65" customHeight="1" x14ac:dyDescent="0.25">
      <c r="D233" s="60" t="str">
        <f t="shared" si="19"/>
        <v>-</v>
      </c>
      <c r="E233" s="46" t="str">
        <f>IF(ISBLANK(A233),"-",D233/PLAYER_EXP_MAX)</f>
        <v>-</v>
      </c>
      <c r="F233" s="51" t="e">
        <f ca="1">IF(ISBLANK(A233),NA(),IFERROR(SLOPE(INDIRECT("D" &amp; MATCH(A233-$B$1,A:A,1)):D233, INDIRECT("A" &amp; MATCH(A233-$B$1,A:A,1)):A233),NA()))</f>
        <v>#N/A</v>
      </c>
      <c r="G233" s="58" t="e">
        <f>IF(ISBLANK(A233),NA(),IFERROR(A233+(PLAYER_EXP_MAX-D233)/F233,NA()))</f>
        <v>#N/A</v>
      </c>
      <c r="H233" s="125" t="e">
        <f t="shared" ca="1" si="24"/>
        <v>#N/A</v>
      </c>
      <c r="I233" s="51" t="e">
        <f ca="1">IF(ISBLANK(A233),NA(),IFERROR(SLOPE(INDIRECT("D" &amp; MATCH(A233-$C$1,A:A,1)):D233, INDIRECT("A" &amp; MATCH(A233-$C$1,A:A,1)):A233),NA()))</f>
        <v>#N/A</v>
      </c>
      <c r="J233" s="58" t="e">
        <f>IF(ISBLANK(A233),NA(),IFERROR(A233+(PLAYER_EXP_MAX-D233)/I233,NA()))</f>
        <v>#N/A</v>
      </c>
      <c r="K233" s="60" t="e">
        <f t="shared" ca="1" si="21"/>
        <v>#N/A</v>
      </c>
      <c r="L233" s="51" t="e">
        <f t="shared" si="22"/>
        <v>#N/A</v>
      </c>
      <c r="M233" s="58" t="e">
        <f>IF(ISBLANK(A233),NA(),IFERROR(A233+(PLAYER_EXP_MAX-D233)/L233,NA()))</f>
        <v>#N/A</v>
      </c>
      <c r="N233" s="60" t="e">
        <f t="shared" ca="1" si="23"/>
        <v>#N/A</v>
      </c>
    </row>
    <row r="234" spans="4:14" ht="14.65" customHeight="1" x14ac:dyDescent="0.25">
      <c r="D234" s="60" t="str">
        <f t="shared" si="19"/>
        <v>-</v>
      </c>
      <c r="E234" s="46" t="str">
        <f>IF(ISBLANK(A234),"-",D234/PLAYER_EXP_MAX)</f>
        <v>-</v>
      </c>
      <c r="F234" s="51" t="e">
        <f ca="1">IF(ISBLANK(A234),NA(),IFERROR(SLOPE(INDIRECT("D" &amp; MATCH(A234-$B$1,A:A,1)):D234, INDIRECT("A" &amp; MATCH(A234-$B$1,A:A,1)):A234),NA()))</f>
        <v>#N/A</v>
      </c>
      <c r="G234" s="58" t="e">
        <f>IF(ISBLANK(A234),NA(),IFERROR(A234+(PLAYER_EXP_MAX-D234)/F234,NA()))</f>
        <v>#N/A</v>
      </c>
      <c r="H234" s="125" t="e">
        <f t="shared" ca="1" si="24"/>
        <v>#N/A</v>
      </c>
      <c r="I234" s="51" t="e">
        <f ca="1">IF(ISBLANK(A234),NA(),IFERROR(SLOPE(INDIRECT("D" &amp; MATCH(A234-$C$1,A:A,1)):D234, INDIRECT("A" &amp; MATCH(A234-$C$1,A:A,1)):A234),NA()))</f>
        <v>#N/A</v>
      </c>
      <c r="J234" s="58" t="e">
        <f>IF(ISBLANK(A234),NA(),IFERROR(A234+(PLAYER_EXP_MAX-D234)/I234,NA()))</f>
        <v>#N/A</v>
      </c>
      <c r="K234" s="60" t="e">
        <f t="shared" ca="1" si="21"/>
        <v>#N/A</v>
      </c>
      <c r="L234" s="51" t="e">
        <f t="shared" si="22"/>
        <v>#N/A</v>
      </c>
      <c r="M234" s="58" t="e">
        <f>IF(ISBLANK(A234),NA(),IFERROR(A234+(PLAYER_EXP_MAX-D234)/L234,NA()))</f>
        <v>#N/A</v>
      </c>
      <c r="N234" s="60" t="e">
        <f t="shared" ca="1" si="23"/>
        <v>#N/A</v>
      </c>
    </row>
    <row r="235" spans="4:14" ht="14.65" customHeight="1" x14ac:dyDescent="0.25">
      <c r="D235" s="60" t="str">
        <f t="shared" si="19"/>
        <v>-</v>
      </c>
      <c r="E235" s="46" t="str">
        <f>IF(ISBLANK(A235),"-",D235/PLAYER_EXP_MAX)</f>
        <v>-</v>
      </c>
      <c r="F235" s="51" t="e">
        <f ca="1">IF(ISBLANK(A235),NA(),IFERROR(SLOPE(INDIRECT("D" &amp; MATCH(A235-$B$1,A:A,1)):D235, INDIRECT("A" &amp; MATCH(A235-$B$1,A:A,1)):A235),NA()))</f>
        <v>#N/A</v>
      </c>
      <c r="G235" s="58" t="e">
        <f>IF(ISBLANK(A235),NA(),IFERROR(A235+(PLAYER_EXP_MAX-D235)/F235,NA()))</f>
        <v>#N/A</v>
      </c>
      <c r="H235" s="125" t="e">
        <f t="shared" ca="1" si="24"/>
        <v>#N/A</v>
      </c>
      <c r="I235" s="51" t="e">
        <f ca="1">IF(ISBLANK(A235),NA(),IFERROR(SLOPE(INDIRECT("D" &amp; MATCH(A235-$C$1,A:A,1)):D235, INDIRECT("A" &amp; MATCH(A235-$C$1,A:A,1)):A235),NA()))</f>
        <v>#N/A</v>
      </c>
      <c r="J235" s="58" t="e">
        <f>IF(ISBLANK(A235),NA(),IFERROR(A235+(PLAYER_EXP_MAX-D235)/I235,NA()))</f>
        <v>#N/A</v>
      </c>
      <c r="K235" s="60" t="e">
        <f t="shared" ca="1" si="21"/>
        <v>#N/A</v>
      </c>
      <c r="L235" s="51" t="e">
        <f t="shared" si="22"/>
        <v>#N/A</v>
      </c>
      <c r="M235" s="58" t="e">
        <f>IF(ISBLANK(A235),NA(),IFERROR(A235+(PLAYER_EXP_MAX-D235)/L235,NA()))</f>
        <v>#N/A</v>
      </c>
      <c r="N235" s="60" t="e">
        <f t="shared" ca="1" si="23"/>
        <v>#N/A</v>
      </c>
    </row>
    <row r="236" spans="4:14" ht="14.65" customHeight="1" x14ac:dyDescent="0.25">
      <c r="D236" s="60" t="str">
        <f t="shared" si="19"/>
        <v>-</v>
      </c>
      <c r="E236" s="46" t="str">
        <f>IF(ISBLANK(A236),"-",D236/PLAYER_EXP_MAX)</f>
        <v>-</v>
      </c>
      <c r="F236" s="51" t="e">
        <f ca="1">IF(ISBLANK(A236),NA(),IFERROR(SLOPE(INDIRECT("D" &amp; MATCH(A236-$B$1,A:A,1)):D236, INDIRECT("A" &amp; MATCH(A236-$B$1,A:A,1)):A236),NA()))</f>
        <v>#N/A</v>
      </c>
      <c r="G236" s="58" t="e">
        <f>IF(ISBLANK(A236),NA(),IFERROR(A236+(PLAYER_EXP_MAX-D236)/F236,NA()))</f>
        <v>#N/A</v>
      </c>
      <c r="H236" s="125" t="e">
        <f t="shared" ca="1" si="24"/>
        <v>#N/A</v>
      </c>
      <c r="I236" s="51" t="e">
        <f ca="1">IF(ISBLANK(A236),NA(),IFERROR(SLOPE(INDIRECT("D" &amp; MATCH(A236-$C$1,A:A,1)):D236, INDIRECT("A" &amp; MATCH(A236-$C$1,A:A,1)):A236),NA()))</f>
        <v>#N/A</v>
      </c>
      <c r="J236" s="58" t="e">
        <f>IF(ISBLANK(A236),NA(),IFERROR(A236+(PLAYER_EXP_MAX-D236)/I236,NA()))</f>
        <v>#N/A</v>
      </c>
      <c r="K236" s="60" t="e">
        <f t="shared" ca="1" si="21"/>
        <v>#N/A</v>
      </c>
      <c r="L236" s="51" t="e">
        <f t="shared" si="22"/>
        <v>#N/A</v>
      </c>
      <c r="M236" s="58" t="e">
        <f>IF(ISBLANK(A236),NA(),IFERROR(A236+(PLAYER_EXP_MAX-D236)/L236,NA()))</f>
        <v>#N/A</v>
      </c>
      <c r="N236" s="60" t="e">
        <f t="shared" ca="1" si="23"/>
        <v>#N/A</v>
      </c>
    </row>
    <row r="237" spans="4:14" ht="14.65" customHeight="1" x14ac:dyDescent="0.25">
      <c r="D237" s="60" t="str">
        <f t="shared" si="19"/>
        <v>-</v>
      </c>
      <c r="E237" s="46" t="str">
        <f>IF(ISBLANK(A237),"-",D237/PLAYER_EXP_MAX)</f>
        <v>-</v>
      </c>
      <c r="F237" s="51" t="e">
        <f ca="1">IF(ISBLANK(A237),NA(),IFERROR(SLOPE(INDIRECT("D" &amp; MATCH(A237-$B$1,A:A,1)):D237, INDIRECT("A" &amp; MATCH(A237-$B$1,A:A,1)):A237),NA()))</f>
        <v>#N/A</v>
      </c>
      <c r="G237" s="58" t="e">
        <f>IF(ISBLANK(A237),NA(),IFERROR(A237+(PLAYER_EXP_MAX-D237)/F237,NA()))</f>
        <v>#N/A</v>
      </c>
      <c r="H237" s="125" t="e">
        <f t="shared" ca="1" si="24"/>
        <v>#N/A</v>
      </c>
      <c r="I237" s="51" t="e">
        <f ca="1">IF(ISBLANK(A237),NA(),IFERROR(SLOPE(INDIRECT("D" &amp; MATCH(A237-$C$1,A:A,1)):D237, INDIRECT("A" &amp; MATCH(A237-$C$1,A:A,1)):A237),NA()))</f>
        <v>#N/A</v>
      </c>
      <c r="J237" s="58" t="e">
        <f>IF(ISBLANK(A237),NA(),IFERROR(A237+(PLAYER_EXP_MAX-D237)/I237,NA()))</f>
        <v>#N/A</v>
      </c>
      <c r="K237" s="60" t="e">
        <f t="shared" ca="1" si="21"/>
        <v>#N/A</v>
      </c>
      <c r="L237" s="51" t="e">
        <f t="shared" si="22"/>
        <v>#N/A</v>
      </c>
      <c r="M237" s="58" t="e">
        <f>IF(ISBLANK(A237),NA(),IFERROR(A237+(PLAYER_EXP_MAX-D237)/L237,NA()))</f>
        <v>#N/A</v>
      </c>
      <c r="N237" s="60" t="e">
        <f t="shared" ca="1" si="23"/>
        <v>#N/A</v>
      </c>
    </row>
    <row r="238" spans="4:14" ht="14.65" customHeight="1" x14ac:dyDescent="0.25">
      <c r="D238" s="60" t="str">
        <f t="shared" si="19"/>
        <v>-</v>
      </c>
      <c r="E238" s="46" t="str">
        <f>IF(ISBLANK(A238),"-",D238/PLAYER_EXP_MAX)</f>
        <v>-</v>
      </c>
      <c r="F238" s="51" t="e">
        <f ca="1">IF(ISBLANK(A238),NA(),IFERROR(SLOPE(INDIRECT("D" &amp; MATCH(A238-$B$1,A:A,1)):D238, INDIRECT("A" &amp; MATCH(A238-$B$1,A:A,1)):A238),NA()))</f>
        <v>#N/A</v>
      </c>
      <c r="G238" s="58" t="e">
        <f>IF(ISBLANK(A238),NA(),IFERROR(A238+(PLAYER_EXP_MAX-D238)/F238,NA()))</f>
        <v>#N/A</v>
      </c>
      <c r="H238" s="125" t="e">
        <f t="shared" ca="1" si="24"/>
        <v>#N/A</v>
      </c>
      <c r="I238" s="51" t="e">
        <f ca="1">IF(ISBLANK(A238),NA(),IFERROR(SLOPE(INDIRECT("D" &amp; MATCH(A238-$C$1,A:A,1)):D238, INDIRECT("A" &amp; MATCH(A238-$C$1,A:A,1)):A238),NA()))</f>
        <v>#N/A</v>
      </c>
      <c r="J238" s="58" t="e">
        <f>IF(ISBLANK(A238),NA(),IFERROR(A238+(PLAYER_EXP_MAX-D238)/I238,NA()))</f>
        <v>#N/A</v>
      </c>
      <c r="K238" s="60" t="e">
        <f t="shared" ca="1" si="21"/>
        <v>#N/A</v>
      </c>
      <c r="L238" s="51" t="e">
        <f t="shared" si="22"/>
        <v>#N/A</v>
      </c>
      <c r="M238" s="58" t="e">
        <f>IF(ISBLANK(A238),NA(),IFERROR(A238+(PLAYER_EXP_MAX-D238)/L238,NA()))</f>
        <v>#N/A</v>
      </c>
      <c r="N238" s="60" t="e">
        <f t="shared" ca="1" si="23"/>
        <v>#N/A</v>
      </c>
    </row>
    <row r="239" spans="4:14" ht="14.65" customHeight="1" x14ac:dyDescent="0.25">
      <c r="D239" s="60" t="str">
        <f t="shared" si="19"/>
        <v>-</v>
      </c>
      <c r="E239" s="46" t="str">
        <f>IF(ISBLANK(A239),"-",D239/PLAYER_EXP_MAX)</f>
        <v>-</v>
      </c>
      <c r="F239" s="51" t="e">
        <f ca="1">IF(ISBLANK(A239),NA(),IFERROR(SLOPE(INDIRECT("D" &amp; MATCH(A239-$B$1,A:A,1)):D239, INDIRECT("A" &amp; MATCH(A239-$B$1,A:A,1)):A239),NA()))</f>
        <v>#N/A</v>
      </c>
      <c r="G239" s="58" t="e">
        <f>IF(ISBLANK(A239),NA(),IFERROR(A239+(PLAYER_EXP_MAX-D239)/F239,NA()))</f>
        <v>#N/A</v>
      </c>
      <c r="H239" s="125" t="e">
        <f t="shared" ca="1" si="24"/>
        <v>#N/A</v>
      </c>
      <c r="I239" s="51" t="e">
        <f ca="1">IF(ISBLANK(A239),NA(),IFERROR(SLOPE(INDIRECT("D" &amp; MATCH(A239-$C$1,A:A,1)):D239, INDIRECT("A" &amp; MATCH(A239-$C$1,A:A,1)):A239),NA()))</f>
        <v>#N/A</v>
      </c>
      <c r="J239" s="58" t="e">
        <f>IF(ISBLANK(A239),NA(),IFERROR(A239+(PLAYER_EXP_MAX-D239)/I239,NA()))</f>
        <v>#N/A</v>
      </c>
      <c r="K239" s="60" t="e">
        <f t="shared" ca="1" si="21"/>
        <v>#N/A</v>
      </c>
      <c r="L239" s="51" t="e">
        <f t="shared" si="22"/>
        <v>#N/A</v>
      </c>
      <c r="M239" s="58" t="e">
        <f>IF(ISBLANK(A239),NA(),IFERROR(A239+(PLAYER_EXP_MAX-D239)/L239,NA()))</f>
        <v>#N/A</v>
      </c>
      <c r="N239" s="60" t="e">
        <f t="shared" ca="1" si="23"/>
        <v>#N/A</v>
      </c>
    </row>
    <row r="240" spans="4:14" ht="14.65" customHeight="1" x14ac:dyDescent="0.25">
      <c r="D240" s="60" t="str">
        <f t="shared" si="19"/>
        <v>-</v>
      </c>
      <c r="E240" s="46" t="str">
        <f>IF(ISBLANK(A240),"-",D240/PLAYER_EXP_MAX)</f>
        <v>-</v>
      </c>
      <c r="F240" s="51" t="e">
        <f ca="1">IF(ISBLANK(A240),NA(),IFERROR(SLOPE(INDIRECT("D" &amp; MATCH(A240-$B$1,A:A,1)):D240, INDIRECT("A" &amp; MATCH(A240-$B$1,A:A,1)):A240),NA()))</f>
        <v>#N/A</v>
      </c>
      <c r="G240" s="58" t="e">
        <f>IF(ISBLANK(A240),NA(),IFERROR(A240+(PLAYER_EXP_MAX-D240)/F240,NA()))</f>
        <v>#N/A</v>
      </c>
      <c r="H240" s="125" t="e">
        <f t="shared" ca="1" si="24"/>
        <v>#N/A</v>
      </c>
      <c r="I240" s="51" t="e">
        <f ca="1">IF(ISBLANK(A240),NA(),IFERROR(SLOPE(INDIRECT("D" &amp; MATCH(A240-$C$1,A:A,1)):D240, INDIRECT("A" &amp; MATCH(A240-$C$1,A:A,1)):A240),NA()))</f>
        <v>#N/A</v>
      </c>
      <c r="J240" s="58" t="e">
        <f>IF(ISBLANK(A240),NA(),IFERROR(A240+(PLAYER_EXP_MAX-D240)/I240,NA()))</f>
        <v>#N/A</v>
      </c>
      <c r="K240" s="60" t="e">
        <f t="shared" ca="1" si="21"/>
        <v>#N/A</v>
      </c>
      <c r="L240" s="51" t="e">
        <f t="shared" si="22"/>
        <v>#N/A</v>
      </c>
      <c r="M240" s="58" t="e">
        <f>IF(ISBLANK(A240),NA(),IFERROR(A240+(PLAYER_EXP_MAX-D240)/L240,NA()))</f>
        <v>#N/A</v>
      </c>
      <c r="N240" s="60" t="e">
        <f t="shared" ca="1" si="23"/>
        <v>#N/A</v>
      </c>
    </row>
    <row r="241" spans="4:14" ht="14.65" customHeight="1" x14ac:dyDescent="0.25">
      <c r="D241" s="60" t="str">
        <f t="shared" si="19"/>
        <v>-</v>
      </c>
      <c r="E241" s="46" t="str">
        <f>IF(ISBLANK(A241),"-",D241/PLAYER_EXP_MAX)</f>
        <v>-</v>
      </c>
      <c r="F241" s="51" t="e">
        <f ca="1">IF(ISBLANK(A241),NA(),IFERROR(SLOPE(INDIRECT("D" &amp; MATCH(A241-$B$1,A:A,1)):D241, INDIRECT("A" &amp; MATCH(A241-$B$1,A:A,1)):A241),NA()))</f>
        <v>#N/A</v>
      </c>
      <c r="G241" s="58" t="e">
        <f>IF(ISBLANK(A241),NA(),IFERROR(A241+(PLAYER_EXP_MAX-D241)/F241,NA()))</f>
        <v>#N/A</v>
      </c>
      <c r="H241" s="125" t="e">
        <f t="shared" ca="1" si="24"/>
        <v>#N/A</v>
      </c>
      <c r="I241" s="51" t="e">
        <f ca="1">IF(ISBLANK(A241),NA(),IFERROR(SLOPE(INDIRECT("D" &amp; MATCH(A241-$C$1,A:A,1)):D241, INDIRECT("A" &amp; MATCH(A241-$C$1,A:A,1)):A241),NA()))</f>
        <v>#N/A</v>
      </c>
      <c r="J241" s="58" t="e">
        <f>IF(ISBLANK(A241),NA(),IFERROR(A241+(PLAYER_EXP_MAX-D241)/I241,NA()))</f>
        <v>#N/A</v>
      </c>
      <c r="K241" s="60" t="e">
        <f t="shared" ca="1" si="21"/>
        <v>#N/A</v>
      </c>
      <c r="L241" s="51" t="e">
        <f t="shared" si="22"/>
        <v>#N/A</v>
      </c>
      <c r="M241" s="58" t="e">
        <f>IF(ISBLANK(A241),NA(),IFERROR(A241+(PLAYER_EXP_MAX-D241)/L241,NA()))</f>
        <v>#N/A</v>
      </c>
      <c r="N241" s="60" t="e">
        <f t="shared" ca="1" si="23"/>
        <v>#N/A</v>
      </c>
    </row>
    <row r="242" spans="4:14" ht="14.65" customHeight="1" x14ac:dyDescent="0.25">
      <c r="D242" s="60" t="str">
        <f t="shared" si="19"/>
        <v>-</v>
      </c>
      <c r="E242" s="46" t="str">
        <f>IF(ISBLANK(A242),"-",D242/PLAYER_EXP_MAX)</f>
        <v>-</v>
      </c>
      <c r="F242" s="51" t="e">
        <f ca="1">IF(ISBLANK(A242),NA(),IFERROR(SLOPE(INDIRECT("D" &amp; MATCH(A242-$B$1,A:A,1)):D242, INDIRECT("A" &amp; MATCH(A242-$B$1,A:A,1)):A242),NA()))</f>
        <v>#N/A</v>
      </c>
      <c r="G242" s="58" t="e">
        <f>IF(ISBLANK(A242),NA(),IFERROR(A242+(PLAYER_EXP_MAX-D242)/F242,NA()))</f>
        <v>#N/A</v>
      </c>
      <c r="H242" s="125" t="e">
        <f t="shared" ca="1" si="24"/>
        <v>#N/A</v>
      </c>
      <c r="I242" s="51" t="e">
        <f ca="1">IF(ISBLANK(A242),NA(),IFERROR(SLOPE(INDIRECT("D" &amp; MATCH(A242-$C$1,A:A,1)):D242, INDIRECT("A" &amp; MATCH(A242-$C$1,A:A,1)):A242),NA()))</f>
        <v>#N/A</v>
      </c>
      <c r="J242" s="58" t="e">
        <f>IF(ISBLANK(A242),NA(),IFERROR(A242+(PLAYER_EXP_MAX-D242)/I242,NA()))</f>
        <v>#N/A</v>
      </c>
      <c r="K242" s="60" t="e">
        <f t="shared" ca="1" si="21"/>
        <v>#N/A</v>
      </c>
      <c r="L242" s="51" t="e">
        <f t="shared" si="22"/>
        <v>#N/A</v>
      </c>
      <c r="M242" s="58" t="e">
        <f>IF(ISBLANK(A242),NA(),IFERROR(A242+(PLAYER_EXP_MAX-D242)/L242,NA()))</f>
        <v>#N/A</v>
      </c>
      <c r="N242" s="60" t="e">
        <f t="shared" ca="1" si="23"/>
        <v>#N/A</v>
      </c>
    </row>
    <row r="243" spans="4:14" ht="14.65" customHeight="1" x14ac:dyDescent="0.25">
      <c r="D243" s="60" t="str">
        <f t="shared" si="19"/>
        <v>-</v>
      </c>
      <c r="E243" s="46" t="str">
        <f>IF(ISBLANK(A243),"-",D243/PLAYER_EXP_MAX)</f>
        <v>-</v>
      </c>
      <c r="F243" s="51" t="e">
        <f ca="1">IF(ISBLANK(A243),NA(),IFERROR(SLOPE(INDIRECT("D" &amp; MATCH(A243-$B$1,A:A,1)):D243, INDIRECT("A" &amp; MATCH(A243-$B$1,A:A,1)):A243),NA()))</f>
        <v>#N/A</v>
      </c>
      <c r="G243" s="58" t="e">
        <f>IF(ISBLANK(A243),NA(),IFERROR(A243+(PLAYER_EXP_MAX-D243)/F243,NA()))</f>
        <v>#N/A</v>
      </c>
      <c r="H243" s="125" t="e">
        <f t="shared" ca="1" si="24"/>
        <v>#N/A</v>
      </c>
      <c r="I243" s="51" t="e">
        <f ca="1">IF(ISBLANK(A243),NA(),IFERROR(SLOPE(INDIRECT("D" &amp; MATCH(A243-$C$1,A:A,1)):D243, INDIRECT("A" &amp; MATCH(A243-$C$1,A:A,1)):A243),NA()))</f>
        <v>#N/A</v>
      </c>
      <c r="J243" s="58" t="e">
        <f>IF(ISBLANK(A243),NA(),IFERROR(A243+(PLAYER_EXP_MAX-D243)/I243,NA()))</f>
        <v>#N/A</v>
      </c>
      <c r="K243" s="60" t="e">
        <f t="shared" ca="1" si="21"/>
        <v>#N/A</v>
      </c>
      <c r="L243" s="51" t="e">
        <f t="shared" si="22"/>
        <v>#N/A</v>
      </c>
      <c r="M243" s="58" t="e">
        <f>IF(ISBLANK(A243),NA(),IFERROR(A243+(PLAYER_EXP_MAX-D243)/L243,NA()))</f>
        <v>#N/A</v>
      </c>
      <c r="N243" s="60" t="e">
        <f t="shared" ca="1" si="23"/>
        <v>#N/A</v>
      </c>
    </row>
    <row r="244" spans="4:14" ht="14.65" customHeight="1" x14ac:dyDescent="0.25">
      <c r="D244" s="60" t="str">
        <f t="shared" si="19"/>
        <v>-</v>
      </c>
      <c r="E244" s="46" t="str">
        <f>IF(ISBLANK(A244),"-",D244/PLAYER_EXP_MAX)</f>
        <v>-</v>
      </c>
      <c r="F244" s="51" t="e">
        <f ca="1">IF(ISBLANK(A244),NA(),IFERROR(SLOPE(INDIRECT("D" &amp; MATCH(A244-$B$1,A:A,1)):D244, INDIRECT("A" &amp; MATCH(A244-$B$1,A:A,1)):A244),NA()))</f>
        <v>#N/A</v>
      </c>
      <c r="G244" s="58" t="e">
        <f>IF(ISBLANK(A244),NA(),IFERROR(A244+(PLAYER_EXP_MAX-D244)/F244,NA()))</f>
        <v>#N/A</v>
      </c>
      <c r="H244" s="125" t="e">
        <f t="shared" ca="1" si="24"/>
        <v>#N/A</v>
      </c>
      <c r="I244" s="51" t="e">
        <f ca="1">IF(ISBLANK(A244),NA(),IFERROR(SLOPE(INDIRECT("D" &amp; MATCH(A244-$C$1,A:A,1)):D244, INDIRECT("A" &amp; MATCH(A244-$C$1,A:A,1)):A244),NA()))</f>
        <v>#N/A</v>
      </c>
      <c r="J244" s="58" t="e">
        <f>IF(ISBLANK(A244),NA(),IFERROR(A244+(PLAYER_EXP_MAX-D244)/I244,NA()))</f>
        <v>#N/A</v>
      </c>
      <c r="K244" s="60" t="e">
        <f t="shared" ca="1" si="21"/>
        <v>#N/A</v>
      </c>
      <c r="L244" s="51" t="e">
        <f t="shared" si="22"/>
        <v>#N/A</v>
      </c>
      <c r="M244" s="58" t="e">
        <f>IF(ISBLANK(A244),NA(),IFERROR(A244+(PLAYER_EXP_MAX-D244)/L244,NA()))</f>
        <v>#N/A</v>
      </c>
      <c r="N244" s="60" t="e">
        <f t="shared" ca="1" si="23"/>
        <v>#N/A</v>
      </c>
    </row>
    <row r="245" spans="4:14" ht="14.65" customHeight="1" x14ac:dyDescent="0.25">
      <c r="D245" s="60" t="str">
        <f t="shared" si="19"/>
        <v>-</v>
      </c>
      <c r="E245" s="46" t="str">
        <f>IF(ISBLANK(A245),"-",D245/PLAYER_EXP_MAX)</f>
        <v>-</v>
      </c>
      <c r="F245" s="51" t="e">
        <f ca="1">IF(ISBLANK(A245),NA(),IFERROR(SLOPE(INDIRECT("D" &amp; MATCH(A245-$B$1,A:A,1)):D245, INDIRECT("A" &amp; MATCH(A245-$B$1,A:A,1)):A245),NA()))</f>
        <v>#N/A</v>
      </c>
      <c r="G245" s="58" t="e">
        <f>IF(ISBLANK(A245),NA(),IFERROR(A245+(PLAYER_EXP_MAX-D245)/F245,NA()))</f>
        <v>#N/A</v>
      </c>
      <c r="H245" s="125" t="e">
        <f t="shared" ca="1" si="24"/>
        <v>#N/A</v>
      </c>
      <c r="I245" s="51" t="e">
        <f ca="1">IF(ISBLANK(A245),NA(),IFERROR(SLOPE(INDIRECT("D" &amp; MATCH(A245-$C$1,A:A,1)):D245, INDIRECT("A" &amp; MATCH(A245-$C$1,A:A,1)):A245),NA()))</f>
        <v>#N/A</v>
      </c>
      <c r="J245" s="58" t="e">
        <f>IF(ISBLANK(A245),NA(),IFERROR(A245+(PLAYER_EXP_MAX-D245)/I245,NA()))</f>
        <v>#N/A</v>
      </c>
      <c r="K245" s="60" t="e">
        <f t="shared" ca="1" si="21"/>
        <v>#N/A</v>
      </c>
      <c r="L245" s="51" t="e">
        <f t="shared" si="22"/>
        <v>#N/A</v>
      </c>
      <c r="M245" s="58" t="e">
        <f>IF(ISBLANK(A245),NA(),IFERROR(A245+(PLAYER_EXP_MAX-D245)/L245,NA()))</f>
        <v>#N/A</v>
      </c>
      <c r="N245" s="60" t="e">
        <f t="shared" ca="1" si="23"/>
        <v>#N/A</v>
      </c>
    </row>
    <row r="246" spans="4:14" ht="14.65" customHeight="1" x14ac:dyDescent="0.25">
      <c r="D246" s="60" t="str">
        <f t="shared" si="19"/>
        <v>-</v>
      </c>
      <c r="E246" s="46" t="str">
        <f>IF(ISBLANK(A246),"-",D246/PLAYER_EXP_MAX)</f>
        <v>-</v>
      </c>
      <c r="F246" s="51" t="e">
        <f ca="1">IF(ISBLANK(A246),NA(),IFERROR(SLOPE(INDIRECT("D" &amp; MATCH(A246-$B$1,A:A,1)):D246, INDIRECT("A" &amp; MATCH(A246-$B$1,A:A,1)):A246),NA()))</f>
        <v>#N/A</v>
      </c>
      <c r="G246" s="58" t="e">
        <f>IF(ISBLANK(A246),NA(),IFERROR(A246+(PLAYER_EXP_MAX-D246)/F246,NA()))</f>
        <v>#N/A</v>
      </c>
      <c r="H246" s="125" t="e">
        <f t="shared" ca="1" si="24"/>
        <v>#N/A</v>
      </c>
      <c r="I246" s="51" t="e">
        <f ca="1">IF(ISBLANK(A246),NA(),IFERROR(SLOPE(INDIRECT("D" &amp; MATCH(A246-$C$1,A:A,1)):D246, INDIRECT("A" &amp; MATCH(A246-$C$1,A:A,1)):A246),NA()))</f>
        <v>#N/A</v>
      </c>
      <c r="J246" s="58" t="e">
        <f>IF(ISBLANK(A246),NA(),IFERROR(A246+(PLAYER_EXP_MAX-D246)/I246,NA()))</f>
        <v>#N/A</v>
      </c>
      <c r="K246" s="60" t="e">
        <f t="shared" ca="1" si="21"/>
        <v>#N/A</v>
      </c>
      <c r="L246" s="51" t="e">
        <f t="shared" si="22"/>
        <v>#N/A</v>
      </c>
      <c r="M246" s="58" t="e">
        <f>IF(ISBLANK(A246),NA(),IFERROR(A246+(PLAYER_EXP_MAX-D246)/L246,NA()))</f>
        <v>#N/A</v>
      </c>
      <c r="N246" s="60" t="e">
        <f t="shared" ca="1" si="23"/>
        <v>#N/A</v>
      </c>
    </row>
    <row r="247" spans="4:14" ht="14.65" customHeight="1" x14ac:dyDescent="0.25">
      <c r="D247" s="60" t="str">
        <f t="shared" si="19"/>
        <v>-</v>
      </c>
      <c r="E247" s="46" t="str">
        <f>IF(ISBLANK(A247),"-",D247/PLAYER_EXP_MAX)</f>
        <v>-</v>
      </c>
      <c r="F247" s="51" t="e">
        <f ca="1">IF(ISBLANK(A247),NA(),IFERROR(SLOPE(INDIRECT("D" &amp; MATCH(A247-$B$1,A:A,1)):D247, INDIRECT("A" &amp; MATCH(A247-$B$1,A:A,1)):A247),NA()))</f>
        <v>#N/A</v>
      </c>
      <c r="G247" s="58" t="e">
        <f>IF(ISBLANK(A247),NA(),IFERROR(A247+(PLAYER_EXP_MAX-D247)/F247,NA()))</f>
        <v>#N/A</v>
      </c>
      <c r="H247" s="125" t="e">
        <f t="shared" ca="1" si="24"/>
        <v>#N/A</v>
      </c>
      <c r="I247" s="51" t="e">
        <f ca="1">IF(ISBLANK(A247),NA(),IFERROR(SLOPE(INDIRECT("D" &amp; MATCH(A247-$C$1,A:A,1)):D247, INDIRECT("A" &amp; MATCH(A247-$C$1,A:A,1)):A247),NA()))</f>
        <v>#N/A</v>
      </c>
      <c r="J247" s="58" t="e">
        <f>IF(ISBLANK(A247),NA(),IFERROR(A247+(PLAYER_EXP_MAX-D247)/I247,NA()))</f>
        <v>#N/A</v>
      </c>
      <c r="K247" s="60" t="e">
        <f t="shared" ca="1" si="21"/>
        <v>#N/A</v>
      </c>
      <c r="L247" s="51" t="e">
        <f t="shared" si="22"/>
        <v>#N/A</v>
      </c>
      <c r="M247" s="58" t="e">
        <f>IF(ISBLANK(A247),NA(),IFERROR(A247+(PLAYER_EXP_MAX-D247)/L247,NA()))</f>
        <v>#N/A</v>
      </c>
      <c r="N247" s="60" t="e">
        <f t="shared" ca="1" si="23"/>
        <v>#N/A</v>
      </c>
    </row>
    <row r="248" spans="4:14" ht="14.65" customHeight="1" x14ac:dyDescent="0.25">
      <c r="D248" s="60" t="str">
        <f t="shared" si="19"/>
        <v>-</v>
      </c>
      <c r="E248" s="46" t="str">
        <f>IF(ISBLANK(A248),"-",D248/PLAYER_EXP_MAX)</f>
        <v>-</v>
      </c>
      <c r="F248" s="51" t="e">
        <f ca="1">IF(ISBLANK(A248),NA(),IFERROR(SLOPE(INDIRECT("D" &amp; MATCH(A248-$B$1,A:A,1)):D248, INDIRECT("A" &amp; MATCH(A248-$B$1,A:A,1)):A248),NA()))</f>
        <v>#N/A</v>
      </c>
      <c r="G248" s="58" t="e">
        <f>IF(ISBLANK(A248),NA(),IFERROR(A248+(PLAYER_EXP_MAX-D248)/F248,NA()))</f>
        <v>#N/A</v>
      </c>
      <c r="H248" s="125" t="e">
        <f t="shared" ca="1" si="24"/>
        <v>#N/A</v>
      </c>
      <c r="I248" s="51" t="e">
        <f ca="1">IF(ISBLANK(A248),NA(),IFERROR(SLOPE(INDIRECT("D" &amp; MATCH(A248-$C$1,A:A,1)):D248, INDIRECT("A" &amp; MATCH(A248-$C$1,A:A,1)):A248),NA()))</f>
        <v>#N/A</v>
      </c>
      <c r="J248" s="58" t="e">
        <f>IF(ISBLANK(A248),NA(),IFERROR(A248+(PLAYER_EXP_MAX-D248)/I248,NA()))</f>
        <v>#N/A</v>
      </c>
      <c r="K248" s="60" t="e">
        <f t="shared" ca="1" si="21"/>
        <v>#N/A</v>
      </c>
      <c r="L248" s="51" t="e">
        <f t="shared" si="22"/>
        <v>#N/A</v>
      </c>
      <c r="M248" s="58" t="e">
        <f>IF(ISBLANK(A248),NA(),IFERROR(A248+(PLAYER_EXP_MAX-D248)/L248,NA()))</f>
        <v>#N/A</v>
      </c>
      <c r="N248" s="60" t="e">
        <f t="shared" ca="1" si="23"/>
        <v>#N/A</v>
      </c>
    </row>
    <row r="249" spans="4:14" ht="14.65" customHeight="1" x14ac:dyDescent="0.25">
      <c r="D249" s="60" t="str">
        <f t="shared" si="19"/>
        <v>-</v>
      </c>
      <c r="E249" s="46" t="str">
        <f>IF(ISBLANK(A249),"-",D249/PLAYER_EXP_MAX)</f>
        <v>-</v>
      </c>
      <c r="F249" s="51" t="e">
        <f ca="1">IF(ISBLANK(A249),NA(),IFERROR(SLOPE(INDIRECT("D" &amp; MATCH(A249-$B$1,A:A,1)):D249, INDIRECT("A" &amp; MATCH(A249-$B$1,A:A,1)):A249),NA()))</f>
        <v>#N/A</v>
      </c>
      <c r="G249" s="58" t="e">
        <f>IF(ISBLANK(A249),NA(),IFERROR(A249+(PLAYER_EXP_MAX-D249)/F249,NA()))</f>
        <v>#N/A</v>
      </c>
      <c r="H249" s="125" t="e">
        <f t="shared" ca="1" si="24"/>
        <v>#N/A</v>
      </c>
      <c r="I249" s="51" t="e">
        <f ca="1">IF(ISBLANK(A249),NA(),IFERROR(SLOPE(INDIRECT("D" &amp; MATCH(A249-$C$1,A:A,1)):D249, INDIRECT("A" &amp; MATCH(A249-$C$1,A:A,1)):A249),NA()))</f>
        <v>#N/A</v>
      </c>
      <c r="J249" s="58" t="e">
        <f>IF(ISBLANK(A249),NA(),IFERROR(A249+(PLAYER_EXP_MAX-D249)/I249,NA()))</f>
        <v>#N/A</v>
      </c>
      <c r="K249" s="60" t="e">
        <f t="shared" ca="1" si="21"/>
        <v>#N/A</v>
      </c>
      <c r="L249" s="51" t="e">
        <f t="shared" si="22"/>
        <v>#N/A</v>
      </c>
      <c r="M249" s="58" t="e">
        <f>IF(ISBLANK(A249),NA(),IFERROR(A249+(PLAYER_EXP_MAX-D249)/L249,NA()))</f>
        <v>#N/A</v>
      </c>
      <c r="N249" s="60" t="e">
        <f t="shared" ca="1" si="23"/>
        <v>#N/A</v>
      </c>
    </row>
    <row r="250" spans="4:14" ht="14.65" customHeight="1" x14ac:dyDescent="0.25">
      <c r="D250" s="60" t="str">
        <f t="shared" si="19"/>
        <v>-</v>
      </c>
      <c r="E250" s="46" t="str">
        <f>IF(ISBLANK(A250),"-",D250/PLAYER_EXP_MAX)</f>
        <v>-</v>
      </c>
      <c r="F250" s="51" t="e">
        <f ca="1">IF(ISBLANK(A250),NA(),IFERROR(SLOPE(INDIRECT("D" &amp; MATCH(A250-$B$1,A:A,1)):D250, INDIRECT("A" &amp; MATCH(A250-$B$1,A:A,1)):A250),NA()))</f>
        <v>#N/A</v>
      </c>
      <c r="G250" s="58" t="e">
        <f>IF(ISBLANK(A250),NA(),IFERROR(A250+(PLAYER_EXP_MAX-D250)/F250,NA()))</f>
        <v>#N/A</v>
      </c>
      <c r="H250" s="125" t="e">
        <f t="shared" ca="1" si="24"/>
        <v>#N/A</v>
      </c>
      <c r="I250" s="51" t="e">
        <f ca="1">IF(ISBLANK(A250),NA(),IFERROR(SLOPE(INDIRECT("D" &amp; MATCH(A250-$C$1,A:A,1)):D250, INDIRECT("A" &amp; MATCH(A250-$C$1,A:A,1)):A250),NA()))</f>
        <v>#N/A</v>
      </c>
      <c r="J250" s="58" t="e">
        <f>IF(ISBLANK(A250),NA(),IFERROR(A250+(PLAYER_EXP_MAX-D250)/I250,NA()))</f>
        <v>#N/A</v>
      </c>
      <c r="K250" s="60" t="e">
        <f t="shared" ca="1" si="21"/>
        <v>#N/A</v>
      </c>
      <c r="L250" s="51" t="e">
        <f t="shared" si="22"/>
        <v>#N/A</v>
      </c>
      <c r="M250" s="58" t="e">
        <f>IF(ISBLANK(A250),NA(),IFERROR(A250+(PLAYER_EXP_MAX-D250)/L250,NA()))</f>
        <v>#N/A</v>
      </c>
      <c r="N250" s="60" t="e">
        <f t="shared" ca="1" si="23"/>
        <v>#N/A</v>
      </c>
    </row>
    <row r="251" spans="4:14" ht="14.65" customHeight="1" x14ac:dyDescent="0.25">
      <c r="D251" s="60" t="str">
        <f t="shared" si="19"/>
        <v>-</v>
      </c>
      <c r="E251" s="46" t="str">
        <f>IF(ISBLANK(A251),"-",D251/PLAYER_EXP_MAX)</f>
        <v>-</v>
      </c>
      <c r="F251" s="51" t="e">
        <f ca="1">IF(ISBLANK(A251),NA(),IFERROR(SLOPE(INDIRECT("D" &amp; MATCH(A251-$B$1,A:A,1)):D251, INDIRECT("A" &amp; MATCH(A251-$B$1,A:A,1)):A251),NA()))</f>
        <v>#N/A</v>
      </c>
      <c r="G251" s="58" t="e">
        <f>IF(ISBLANK(A251),NA(),IFERROR(A251+(PLAYER_EXP_MAX-D251)/F251,NA()))</f>
        <v>#N/A</v>
      </c>
      <c r="H251" s="125" t="e">
        <f t="shared" ca="1" si="24"/>
        <v>#N/A</v>
      </c>
      <c r="I251" s="51" t="e">
        <f ca="1">IF(ISBLANK(A251),NA(),IFERROR(SLOPE(INDIRECT("D" &amp; MATCH(A251-$C$1,A:A,1)):D251, INDIRECT("A" &amp; MATCH(A251-$C$1,A:A,1)):A251),NA()))</f>
        <v>#N/A</v>
      </c>
      <c r="J251" s="58" t="e">
        <f>IF(ISBLANK(A251),NA(),IFERROR(A251+(PLAYER_EXP_MAX-D251)/I251,NA()))</f>
        <v>#N/A</v>
      </c>
      <c r="K251" s="60" t="e">
        <f t="shared" ca="1" si="21"/>
        <v>#N/A</v>
      </c>
      <c r="L251" s="51" t="e">
        <f t="shared" si="22"/>
        <v>#N/A</v>
      </c>
      <c r="M251" s="58" t="e">
        <f>IF(ISBLANK(A251),NA(),IFERROR(A251+(PLAYER_EXP_MAX-D251)/L251,NA()))</f>
        <v>#N/A</v>
      </c>
      <c r="N251" s="60" t="e">
        <f t="shared" ca="1" si="23"/>
        <v>#N/A</v>
      </c>
    </row>
    <row r="252" spans="4:14" ht="14.65" customHeight="1" x14ac:dyDescent="0.25">
      <c r="D252" s="60" t="str">
        <f t="shared" si="19"/>
        <v>-</v>
      </c>
      <c r="E252" s="46" t="str">
        <f>IF(ISBLANK(A252),"-",D252/PLAYER_EXP_MAX)</f>
        <v>-</v>
      </c>
      <c r="F252" s="51" t="e">
        <f ca="1">IF(ISBLANK(A252),NA(),IFERROR(SLOPE(INDIRECT("D" &amp; MATCH(A252-$B$1,A:A,1)):D252, INDIRECT("A" &amp; MATCH(A252-$B$1,A:A,1)):A252),NA()))</f>
        <v>#N/A</v>
      </c>
      <c r="G252" s="58" t="e">
        <f>IF(ISBLANK(A252),NA(),IFERROR(A252+(PLAYER_EXP_MAX-D252)/F252,NA()))</f>
        <v>#N/A</v>
      </c>
      <c r="H252" s="125" t="e">
        <f t="shared" ca="1" si="24"/>
        <v>#N/A</v>
      </c>
      <c r="I252" s="51" t="e">
        <f ca="1">IF(ISBLANK(A252),NA(),IFERROR(SLOPE(INDIRECT("D" &amp; MATCH(A252-$C$1,A:A,1)):D252, INDIRECT("A" &amp; MATCH(A252-$C$1,A:A,1)):A252),NA()))</f>
        <v>#N/A</v>
      </c>
      <c r="J252" s="58" t="e">
        <f>IF(ISBLANK(A252),NA(),IFERROR(A252+(PLAYER_EXP_MAX-D252)/I252,NA()))</f>
        <v>#N/A</v>
      </c>
      <c r="K252" s="60" t="e">
        <f t="shared" ca="1" si="21"/>
        <v>#N/A</v>
      </c>
      <c r="L252" s="51" t="e">
        <f t="shared" si="22"/>
        <v>#N/A</v>
      </c>
      <c r="M252" s="58" t="e">
        <f>IF(ISBLANK(A252),NA(),IFERROR(A252+(PLAYER_EXP_MAX-D252)/L252,NA()))</f>
        <v>#N/A</v>
      </c>
      <c r="N252" s="60" t="e">
        <f t="shared" ca="1" si="23"/>
        <v>#N/A</v>
      </c>
    </row>
    <row r="253" spans="4:14" ht="14.65" customHeight="1" x14ac:dyDescent="0.25">
      <c r="D253" s="60" t="str">
        <f t="shared" si="19"/>
        <v>-</v>
      </c>
      <c r="E253" s="46" t="str">
        <f>IF(ISBLANK(A253),"-",D253/PLAYER_EXP_MAX)</f>
        <v>-</v>
      </c>
      <c r="F253" s="51" t="e">
        <f ca="1">IF(ISBLANK(A253),NA(),IFERROR(SLOPE(INDIRECT("D" &amp; MATCH(A253-$B$1,A:A,1)):D253, INDIRECT("A" &amp; MATCH(A253-$B$1,A:A,1)):A253),NA()))</f>
        <v>#N/A</v>
      </c>
      <c r="G253" s="58" t="e">
        <f>IF(ISBLANK(A253),NA(),IFERROR(A253+(PLAYER_EXP_MAX-D253)/F253,NA()))</f>
        <v>#N/A</v>
      </c>
      <c r="H253" s="125" t="e">
        <f t="shared" ca="1" si="24"/>
        <v>#N/A</v>
      </c>
      <c r="I253" s="51" t="e">
        <f ca="1">IF(ISBLANK(A253),NA(),IFERROR(SLOPE(INDIRECT("D" &amp; MATCH(A253-$C$1,A:A,1)):D253, INDIRECT("A" &amp; MATCH(A253-$C$1,A:A,1)):A253),NA()))</f>
        <v>#N/A</v>
      </c>
      <c r="J253" s="58" t="e">
        <f>IF(ISBLANK(A253),NA(),IFERROR(A253+(PLAYER_EXP_MAX-D253)/I253,NA()))</f>
        <v>#N/A</v>
      </c>
      <c r="K253" s="60" t="e">
        <f t="shared" ca="1" si="21"/>
        <v>#N/A</v>
      </c>
      <c r="L253" s="51" t="e">
        <f t="shared" si="22"/>
        <v>#N/A</v>
      </c>
      <c r="M253" s="58" t="e">
        <f>IF(ISBLANK(A253),NA(),IFERROR(A253+(PLAYER_EXP_MAX-D253)/L253,NA()))</f>
        <v>#N/A</v>
      </c>
      <c r="N253" s="60" t="e">
        <f t="shared" ca="1" si="23"/>
        <v>#N/A</v>
      </c>
    </row>
    <row r="254" spans="4:14" ht="14.65" customHeight="1" x14ac:dyDescent="0.25">
      <c r="D254" s="60" t="str">
        <f t="shared" si="19"/>
        <v>-</v>
      </c>
      <c r="E254" s="46" t="str">
        <f>IF(ISBLANK(A254),"-",D254/PLAYER_EXP_MAX)</f>
        <v>-</v>
      </c>
      <c r="F254" s="51" t="e">
        <f ca="1">IF(ISBLANK(A254),NA(),IFERROR(SLOPE(INDIRECT("D" &amp; MATCH(A254-$B$1,A:A,1)):D254, INDIRECT("A" &amp; MATCH(A254-$B$1,A:A,1)):A254),NA()))</f>
        <v>#N/A</v>
      </c>
      <c r="G254" s="58" t="e">
        <f>IF(ISBLANK(A254),NA(),IFERROR(A254+(PLAYER_EXP_MAX-D254)/F254,NA()))</f>
        <v>#N/A</v>
      </c>
      <c r="H254" s="125" t="e">
        <f t="shared" ca="1" si="24"/>
        <v>#N/A</v>
      </c>
      <c r="I254" s="51" t="e">
        <f ca="1">IF(ISBLANK(A254),NA(),IFERROR(SLOPE(INDIRECT("D" &amp; MATCH(A254-$C$1,A:A,1)):D254, INDIRECT("A" &amp; MATCH(A254-$C$1,A:A,1)):A254),NA()))</f>
        <v>#N/A</v>
      </c>
      <c r="J254" s="58" t="e">
        <f>IF(ISBLANK(A254),NA(),IFERROR(A254+(PLAYER_EXP_MAX-D254)/I254,NA()))</f>
        <v>#N/A</v>
      </c>
      <c r="K254" s="60" t="e">
        <f t="shared" ca="1" si="21"/>
        <v>#N/A</v>
      </c>
      <c r="L254" s="51" t="e">
        <f t="shared" si="22"/>
        <v>#N/A</v>
      </c>
      <c r="M254" s="58" t="e">
        <f>IF(ISBLANK(A254),NA(),IFERROR(A254+(PLAYER_EXP_MAX-D254)/L254,NA()))</f>
        <v>#N/A</v>
      </c>
      <c r="N254" s="60" t="e">
        <f t="shared" ca="1" si="23"/>
        <v>#N/A</v>
      </c>
    </row>
    <row r="255" spans="4:14" ht="14.65" customHeight="1" x14ac:dyDescent="0.25">
      <c r="D255" s="60" t="str">
        <f t="shared" si="19"/>
        <v>-</v>
      </c>
      <c r="E255" s="46" t="str">
        <f>IF(ISBLANK(A255),"-",D255/PLAYER_EXP_MAX)</f>
        <v>-</v>
      </c>
      <c r="F255" s="51" t="e">
        <f ca="1">IF(ISBLANK(A255),NA(),IFERROR(SLOPE(INDIRECT("D" &amp; MATCH(A255-$B$1,A:A,1)):D255, INDIRECT("A" &amp; MATCH(A255-$B$1,A:A,1)):A255),NA()))</f>
        <v>#N/A</v>
      </c>
      <c r="G255" s="58" t="e">
        <f>IF(ISBLANK(A255),NA(),IFERROR(A255+(PLAYER_EXP_MAX-D255)/F255,NA()))</f>
        <v>#N/A</v>
      </c>
      <c r="H255" s="125" t="e">
        <f t="shared" ca="1" si="24"/>
        <v>#N/A</v>
      </c>
      <c r="I255" s="51" t="e">
        <f ca="1">IF(ISBLANK(A255),NA(),IFERROR(SLOPE(INDIRECT("D" &amp; MATCH(A255-$C$1,A:A,1)):D255, INDIRECT("A" &amp; MATCH(A255-$C$1,A:A,1)):A255),NA()))</f>
        <v>#N/A</v>
      </c>
      <c r="J255" s="58" t="e">
        <f>IF(ISBLANK(A255),NA(),IFERROR(A255+(PLAYER_EXP_MAX-D255)/I255,NA()))</f>
        <v>#N/A</v>
      </c>
      <c r="K255" s="60" t="e">
        <f t="shared" ca="1" si="21"/>
        <v>#N/A</v>
      </c>
      <c r="L255" s="51" t="e">
        <f t="shared" si="22"/>
        <v>#N/A</v>
      </c>
      <c r="M255" s="58" t="e">
        <f>IF(ISBLANK(A255),NA(),IFERROR(A255+(PLAYER_EXP_MAX-D255)/L255,NA()))</f>
        <v>#N/A</v>
      </c>
      <c r="N255" s="60" t="e">
        <f t="shared" ca="1" si="23"/>
        <v>#N/A</v>
      </c>
    </row>
    <row r="256" spans="4:14" ht="14.65" customHeight="1" x14ac:dyDescent="0.25">
      <c r="D256" s="60" t="str">
        <f t="shared" si="19"/>
        <v>-</v>
      </c>
      <c r="E256" s="46" t="str">
        <f>IF(ISBLANK(A256),"-",D256/PLAYER_EXP_MAX)</f>
        <v>-</v>
      </c>
      <c r="F256" s="51" t="e">
        <f ca="1">IF(ISBLANK(A256),NA(),IFERROR(SLOPE(INDIRECT("D" &amp; MATCH(A256-$B$1,A:A,1)):D256, INDIRECT("A" &amp; MATCH(A256-$B$1,A:A,1)):A256),NA()))</f>
        <v>#N/A</v>
      </c>
      <c r="G256" s="58" t="e">
        <f>IF(ISBLANK(A256),NA(),IFERROR(A256+(PLAYER_EXP_MAX-D256)/F256,NA()))</f>
        <v>#N/A</v>
      </c>
      <c r="H256" s="125" t="e">
        <f t="shared" ca="1" si="24"/>
        <v>#N/A</v>
      </c>
      <c r="I256" s="51" t="e">
        <f ca="1">IF(ISBLANK(A256),NA(),IFERROR(SLOPE(INDIRECT("D" &amp; MATCH(A256-$C$1,A:A,1)):D256, INDIRECT("A" &amp; MATCH(A256-$C$1,A:A,1)):A256),NA()))</f>
        <v>#N/A</v>
      </c>
      <c r="J256" s="58" t="e">
        <f>IF(ISBLANK(A256),NA(),IFERROR(A256+(PLAYER_EXP_MAX-D256)/I256,NA()))</f>
        <v>#N/A</v>
      </c>
      <c r="K256" s="60" t="e">
        <f t="shared" ca="1" si="21"/>
        <v>#N/A</v>
      </c>
      <c r="L256" s="51" t="e">
        <f t="shared" si="22"/>
        <v>#N/A</v>
      </c>
      <c r="M256" s="58" t="e">
        <f>IF(ISBLANK(A256),NA(),IFERROR(A256+(PLAYER_EXP_MAX-D256)/L256,NA()))</f>
        <v>#N/A</v>
      </c>
      <c r="N256" s="60" t="e">
        <f t="shared" ca="1" si="23"/>
        <v>#N/A</v>
      </c>
    </row>
    <row r="257" spans="4:14" ht="14.65" customHeight="1" x14ac:dyDescent="0.25">
      <c r="D257" s="60" t="str">
        <f t="shared" si="19"/>
        <v>-</v>
      </c>
      <c r="E257" s="46" t="str">
        <f>IF(ISBLANK(A257),"-",D257/PLAYER_EXP_MAX)</f>
        <v>-</v>
      </c>
      <c r="F257" s="51" t="e">
        <f ca="1">IF(ISBLANK(A257),NA(),IFERROR(SLOPE(INDIRECT("D" &amp; MATCH(A257-$B$1,A:A,1)):D257, INDIRECT("A" &amp; MATCH(A257-$B$1,A:A,1)):A257),NA()))</f>
        <v>#N/A</v>
      </c>
      <c r="G257" s="58" t="e">
        <f>IF(ISBLANK(A257),NA(),IFERROR(A257+(PLAYER_EXP_MAX-D257)/F257,NA()))</f>
        <v>#N/A</v>
      </c>
      <c r="H257" s="125" t="e">
        <f t="shared" ca="1" si="24"/>
        <v>#N/A</v>
      </c>
      <c r="I257" s="51" t="e">
        <f ca="1">IF(ISBLANK(A257),NA(),IFERROR(SLOPE(INDIRECT("D" &amp; MATCH(A257-$C$1,A:A,1)):D257, INDIRECT("A" &amp; MATCH(A257-$C$1,A:A,1)):A257),NA()))</f>
        <v>#N/A</v>
      </c>
      <c r="J257" s="58" t="e">
        <f>IF(ISBLANK(A257),NA(),IFERROR(A257+(PLAYER_EXP_MAX-D257)/I257,NA()))</f>
        <v>#N/A</v>
      </c>
      <c r="K257" s="60" t="e">
        <f t="shared" ca="1" si="21"/>
        <v>#N/A</v>
      </c>
      <c r="L257" s="51" t="e">
        <f t="shared" si="22"/>
        <v>#N/A</v>
      </c>
      <c r="M257" s="58" t="e">
        <f>IF(ISBLANK(A257),NA(),IFERROR(A257+(PLAYER_EXP_MAX-D257)/L257,NA()))</f>
        <v>#N/A</v>
      </c>
      <c r="N257" s="60" t="e">
        <f t="shared" ca="1" si="23"/>
        <v>#N/A</v>
      </c>
    </row>
    <row r="258" spans="4:14" ht="14.65" customHeight="1" x14ac:dyDescent="0.25">
      <c r="D258" s="60" t="str">
        <f t="shared" si="19"/>
        <v>-</v>
      </c>
      <c r="E258" s="46" t="str">
        <f>IF(ISBLANK(A258),"-",D258/PLAYER_EXP_MAX)</f>
        <v>-</v>
      </c>
      <c r="F258" s="51" t="e">
        <f ca="1">IF(ISBLANK(A258),NA(),IFERROR(SLOPE(INDIRECT("D" &amp; MATCH(A258-$B$1,A:A,1)):D258, INDIRECT("A" &amp; MATCH(A258-$B$1,A:A,1)):A258),NA()))</f>
        <v>#N/A</v>
      </c>
      <c r="G258" s="58" t="e">
        <f>IF(ISBLANK(A258),NA(),IFERROR(A258+(PLAYER_EXP_MAX-D258)/F258,NA()))</f>
        <v>#N/A</v>
      </c>
      <c r="H258" s="125" t="e">
        <f t="shared" ca="1" si="24"/>
        <v>#N/A</v>
      </c>
      <c r="I258" s="51" t="e">
        <f ca="1">IF(ISBLANK(A258),NA(),IFERROR(SLOPE(INDIRECT("D" &amp; MATCH(A258-$C$1,A:A,1)):D258, INDIRECT("A" &amp; MATCH(A258-$C$1,A:A,1)):A258),NA()))</f>
        <v>#N/A</v>
      </c>
      <c r="J258" s="58" t="e">
        <f>IF(ISBLANK(A258),NA(),IFERROR(A258+(PLAYER_EXP_MAX-D258)/I258,NA()))</f>
        <v>#N/A</v>
      </c>
      <c r="K258" s="60" t="e">
        <f t="shared" ca="1" si="21"/>
        <v>#N/A</v>
      </c>
      <c r="L258" s="51" t="e">
        <f t="shared" si="22"/>
        <v>#N/A</v>
      </c>
      <c r="M258" s="58" t="e">
        <f>IF(ISBLANK(A258),NA(),IFERROR(A258+(PLAYER_EXP_MAX-D258)/L258,NA()))</f>
        <v>#N/A</v>
      </c>
      <c r="N258" s="60" t="e">
        <f t="shared" ca="1" si="23"/>
        <v>#N/A</v>
      </c>
    </row>
    <row r="259" spans="4:14" ht="14.65" customHeight="1" x14ac:dyDescent="0.25">
      <c r="D259" s="60" t="str">
        <f t="shared" ref="D259:D322" si="25">IF(ISBLANK(A259),"-",INDEX(DATA_PLAYER_EXP, B259, 3) + INDEX(DATA_PLAYER_EXP, B259, 2) - C259)</f>
        <v>-</v>
      </c>
      <c r="E259" s="46" t="str">
        <f>IF(ISBLANK(A259),"-",D259/PLAYER_EXP_MAX)</f>
        <v>-</v>
      </c>
      <c r="F259" s="51" t="e">
        <f ca="1">IF(ISBLANK(A259),NA(),IFERROR(SLOPE(INDIRECT("D" &amp; MATCH(A259-$B$1,A:A,1)):D259, INDIRECT("A" &amp; MATCH(A259-$B$1,A:A,1)):A259),NA()))</f>
        <v>#N/A</v>
      </c>
      <c r="G259" s="58" t="e">
        <f>IF(ISBLANK(A259),NA(),IFERROR(A259+(PLAYER_EXP_MAX-D259)/F259,NA()))</f>
        <v>#N/A</v>
      </c>
      <c r="H259" s="125" t="e">
        <f t="shared" ca="1" si="24"/>
        <v>#N/A</v>
      </c>
      <c r="I259" s="51" t="e">
        <f ca="1">IF(ISBLANK(A259),NA(),IFERROR(SLOPE(INDIRECT("D" &amp; MATCH(A259-$C$1,A:A,1)):D259, INDIRECT("A" &amp; MATCH(A259-$C$1,A:A,1)):A259),NA()))</f>
        <v>#N/A</v>
      </c>
      <c r="J259" s="58" t="e">
        <f>IF(ISBLANK(A259),NA(),IFERROR(A259+(PLAYER_EXP_MAX-D259)/I259,NA()))</f>
        <v>#N/A</v>
      </c>
      <c r="K259" s="60" t="e">
        <f t="shared" ref="K259:K322" ca="1" si="26">IF(ISBLANK(A259),NA(),IFERROR(TEXT(TRUNC(J259-NOW()),"000") &amp; " D " &amp; TEXT(TRUNC(ABS(J259-NOW()-TRUNC(J259-NOW()))*24),"00") &amp; " H", NA()))</f>
        <v>#N/A</v>
      </c>
      <c r="L259" s="51" t="e">
        <f t="shared" si="22"/>
        <v>#N/A</v>
      </c>
      <c r="M259" s="58" t="e">
        <f>IF(ISBLANK(A259),NA(),IFERROR(A259+(PLAYER_EXP_MAX-D259)/L259,NA()))</f>
        <v>#N/A</v>
      </c>
      <c r="N259" s="60" t="e">
        <f t="shared" ca="1" si="23"/>
        <v>#N/A</v>
      </c>
    </row>
    <row r="260" spans="4:14" ht="14.65" customHeight="1" x14ac:dyDescent="0.25">
      <c r="D260" s="60" t="str">
        <f t="shared" si="25"/>
        <v>-</v>
      </c>
      <c r="E260" s="46" t="str">
        <f>IF(ISBLANK(A260),"-",D260/PLAYER_EXP_MAX)</f>
        <v>-</v>
      </c>
      <c r="F260" s="51" t="e">
        <f ca="1">IF(ISBLANK(A260),NA(),IFERROR(SLOPE(INDIRECT("D" &amp; MATCH(A260-$B$1,A:A,1)):D260, INDIRECT("A" &amp; MATCH(A260-$B$1,A:A,1)):A260),NA()))</f>
        <v>#N/A</v>
      </c>
      <c r="G260" s="58" t="e">
        <f>IF(ISBLANK(A260),NA(),IFERROR(A260+(PLAYER_EXP_MAX-D260)/F260,NA()))</f>
        <v>#N/A</v>
      </c>
      <c r="H260" s="125" t="e">
        <f t="shared" ca="1" si="24"/>
        <v>#N/A</v>
      </c>
      <c r="I260" s="51" t="e">
        <f ca="1">IF(ISBLANK(A260),NA(),IFERROR(SLOPE(INDIRECT("D" &amp; MATCH(A260-$C$1,A:A,1)):D260, INDIRECT("A" &amp; MATCH(A260-$C$1,A:A,1)):A260),NA()))</f>
        <v>#N/A</v>
      </c>
      <c r="J260" s="58" t="e">
        <f>IF(ISBLANK(A260),NA(),IFERROR(A260+(PLAYER_EXP_MAX-D260)/I260,NA()))</f>
        <v>#N/A</v>
      </c>
      <c r="K260" s="60" t="e">
        <f t="shared" ca="1" si="26"/>
        <v>#N/A</v>
      </c>
      <c r="L260" s="51" t="e">
        <f t="shared" si="22"/>
        <v>#N/A</v>
      </c>
      <c r="M260" s="58" t="e">
        <f>IF(ISBLANK(A260),NA(),IFERROR(A260+(PLAYER_EXP_MAX-D260)/L260,NA()))</f>
        <v>#N/A</v>
      </c>
      <c r="N260" s="60" t="e">
        <f t="shared" ca="1" si="23"/>
        <v>#N/A</v>
      </c>
    </row>
    <row r="261" spans="4:14" ht="14.65" customHeight="1" x14ac:dyDescent="0.25">
      <c r="D261" s="60" t="str">
        <f t="shared" si="25"/>
        <v>-</v>
      </c>
      <c r="E261" s="46" t="str">
        <f>IF(ISBLANK(A261),"-",D261/PLAYER_EXP_MAX)</f>
        <v>-</v>
      </c>
      <c r="F261" s="51" t="e">
        <f ca="1">IF(ISBLANK(A261),NA(),IFERROR(SLOPE(INDIRECT("D" &amp; MATCH(A261-$B$1,A:A,1)):D261, INDIRECT("A" &amp; MATCH(A261-$B$1,A:A,1)):A261),NA()))</f>
        <v>#N/A</v>
      </c>
      <c r="G261" s="58" t="e">
        <f>IF(ISBLANK(A261),NA(),IFERROR(A261+(PLAYER_EXP_MAX-D261)/F261,NA()))</f>
        <v>#N/A</v>
      </c>
      <c r="H261" s="125" t="e">
        <f t="shared" ca="1" si="24"/>
        <v>#N/A</v>
      </c>
      <c r="I261" s="51" t="e">
        <f ca="1">IF(ISBLANK(A261),NA(),IFERROR(SLOPE(INDIRECT("D" &amp; MATCH(A261-$C$1,A:A,1)):D261, INDIRECT("A" &amp; MATCH(A261-$C$1,A:A,1)):A261),NA()))</f>
        <v>#N/A</v>
      </c>
      <c r="J261" s="58" t="e">
        <f>IF(ISBLANK(A261),NA(),IFERROR(A261+(PLAYER_EXP_MAX-D261)/I261,NA()))</f>
        <v>#N/A</v>
      </c>
      <c r="K261" s="60" t="e">
        <f t="shared" ca="1" si="26"/>
        <v>#N/A</v>
      </c>
      <c r="L261" s="51" t="e">
        <f t="shared" si="22"/>
        <v>#N/A</v>
      </c>
      <c r="M261" s="58" t="e">
        <f>IF(ISBLANK(A261),NA(),IFERROR(A261+(PLAYER_EXP_MAX-D261)/L261,NA()))</f>
        <v>#N/A</v>
      </c>
      <c r="N261" s="60" t="e">
        <f t="shared" ca="1" si="23"/>
        <v>#N/A</v>
      </c>
    </row>
    <row r="262" spans="4:14" ht="14.65" customHeight="1" x14ac:dyDescent="0.25">
      <c r="D262" s="60" t="str">
        <f t="shared" si="25"/>
        <v>-</v>
      </c>
      <c r="E262" s="46" t="str">
        <f>IF(ISBLANK(A262),"-",D262/PLAYER_EXP_MAX)</f>
        <v>-</v>
      </c>
      <c r="F262" s="51" t="e">
        <f ca="1">IF(ISBLANK(A262),NA(),IFERROR(SLOPE(INDIRECT("D" &amp; MATCH(A262-$B$1,A:A,1)):D262, INDIRECT("A" &amp; MATCH(A262-$B$1,A:A,1)):A262),NA()))</f>
        <v>#N/A</v>
      </c>
      <c r="G262" s="58" t="e">
        <f>IF(ISBLANK(A262),NA(),IFERROR(A262+(PLAYER_EXP_MAX-D262)/F262,NA()))</f>
        <v>#N/A</v>
      </c>
      <c r="H262" s="125" t="e">
        <f t="shared" ca="1" si="24"/>
        <v>#N/A</v>
      </c>
      <c r="I262" s="51" t="e">
        <f ca="1">IF(ISBLANK(A262),NA(),IFERROR(SLOPE(INDIRECT("D" &amp; MATCH(A262-$C$1,A:A,1)):D262, INDIRECT("A" &amp; MATCH(A262-$C$1,A:A,1)):A262),NA()))</f>
        <v>#N/A</v>
      </c>
      <c r="J262" s="58" t="e">
        <f>IF(ISBLANK(A262),NA(),IFERROR(A262+(PLAYER_EXP_MAX-D262)/I262,NA()))</f>
        <v>#N/A</v>
      </c>
      <c r="K262" s="60" t="e">
        <f t="shared" ca="1" si="26"/>
        <v>#N/A</v>
      </c>
      <c r="L262" s="51" t="e">
        <f t="shared" si="22"/>
        <v>#N/A</v>
      </c>
      <c r="M262" s="58" t="e">
        <f>IF(ISBLANK(A262),NA(),IFERROR(A262+(PLAYER_EXP_MAX-D262)/L262,NA()))</f>
        <v>#N/A</v>
      </c>
      <c r="N262" s="60" t="e">
        <f t="shared" ca="1" si="23"/>
        <v>#N/A</v>
      </c>
    </row>
    <row r="263" spans="4:14" ht="14.65" customHeight="1" x14ac:dyDescent="0.25">
      <c r="D263" s="60" t="str">
        <f t="shared" si="25"/>
        <v>-</v>
      </c>
      <c r="E263" s="46" t="str">
        <f>IF(ISBLANK(A263),"-",D263/PLAYER_EXP_MAX)</f>
        <v>-</v>
      </c>
      <c r="F263" s="51" t="e">
        <f ca="1">IF(ISBLANK(A263),NA(),IFERROR(SLOPE(INDIRECT("D" &amp; MATCH(A263-$B$1,A:A,1)):D263, INDIRECT("A" &amp; MATCH(A263-$B$1,A:A,1)):A263),NA()))</f>
        <v>#N/A</v>
      </c>
      <c r="G263" s="58" t="e">
        <f>IF(ISBLANK(A263),NA(),IFERROR(A263+(PLAYER_EXP_MAX-D263)/F263,NA()))</f>
        <v>#N/A</v>
      </c>
      <c r="H263" s="125" t="e">
        <f t="shared" ca="1" si="24"/>
        <v>#N/A</v>
      </c>
      <c r="I263" s="51" t="e">
        <f ca="1">IF(ISBLANK(A263),NA(),IFERROR(SLOPE(INDIRECT("D" &amp; MATCH(A263-$C$1,A:A,1)):D263, INDIRECT("A" &amp; MATCH(A263-$C$1,A:A,1)):A263),NA()))</f>
        <v>#N/A</v>
      </c>
      <c r="J263" s="58" t="e">
        <f>IF(ISBLANK(A263),NA(),IFERROR(A263+(PLAYER_EXP_MAX-D263)/I263,NA()))</f>
        <v>#N/A</v>
      </c>
      <c r="K263" s="60" t="e">
        <f t="shared" ca="1" si="26"/>
        <v>#N/A</v>
      </c>
      <c r="L263" s="51" t="e">
        <f t="shared" si="22"/>
        <v>#N/A</v>
      </c>
      <c r="M263" s="58" t="e">
        <f>IF(ISBLANK(A263),NA(),IFERROR(A263+(PLAYER_EXP_MAX-D263)/L263,NA()))</f>
        <v>#N/A</v>
      </c>
      <c r="N263" s="60" t="e">
        <f t="shared" ca="1" si="23"/>
        <v>#N/A</v>
      </c>
    </row>
    <row r="264" spans="4:14" ht="14.65" customHeight="1" x14ac:dyDescent="0.25">
      <c r="D264" s="60" t="str">
        <f t="shared" si="25"/>
        <v>-</v>
      </c>
      <c r="E264" s="46" t="str">
        <f>IF(ISBLANK(A264),"-",D264/PLAYER_EXP_MAX)</f>
        <v>-</v>
      </c>
      <c r="F264" s="51" t="e">
        <f ca="1">IF(ISBLANK(A264),NA(),IFERROR(SLOPE(INDIRECT("D" &amp; MATCH(A264-$B$1,A:A,1)):D264, INDIRECT("A" &amp; MATCH(A264-$B$1,A:A,1)):A264),NA()))</f>
        <v>#N/A</v>
      </c>
      <c r="G264" s="58" t="e">
        <f>IF(ISBLANK(A264),NA(),IFERROR(A264+(PLAYER_EXP_MAX-D264)/F264,NA()))</f>
        <v>#N/A</v>
      </c>
      <c r="H264" s="125" t="e">
        <f t="shared" ca="1" si="24"/>
        <v>#N/A</v>
      </c>
      <c r="I264" s="51" t="e">
        <f ca="1">IF(ISBLANK(A264),NA(),IFERROR(SLOPE(INDIRECT("D" &amp; MATCH(A264-$C$1,A:A,1)):D264, INDIRECT("A" &amp; MATCH(A264-$C$1,A:A,1)):A264),NA()))</f>
        <v>#N/A</v>
      </c>
      <c r="J264" s="58" t="e">
        <f>IF(ISBLANK(A264),NA(),IFERROR(A264+(PLAYER_EXP_MAX-D264)/I264,NA()))</f>
        <v>#N/A</v>
      </c>
      <c r="K264" s="60" t="e">
        <f t="shared" ca="1" si="26"/>
        <v>#N/A</v>
      </c>
      <c r="L264" s="51" t="e">
        <f t="shared" si="22"/>
        <v>#N/A</v>
      </c>
      <c r="M264" s="58" t="e">
        <f>IF(ISBLANK(A264),NA(),IFERROR(A264+(PLAYER_EXP_MAX-D264)/L264,NA()))</f>
        <v>#N/A</v>
      </c>
      <c r="N264" s="60" t="e">
        <f t="shared" ca="1" si="23"/>
        <v>#N/A</v>
      </c>
    </row>
    <row r="265" spans="4:14" ht="14.65" customHeight="1" x14ac:dyDescent="0.25">
      <c r="D265" s="60" t="str">
        <f t="shared" si="25"/>
        <v>-</v>
      </c>
      <c r="E265" s="46" t="str">
        <f>IF(ISBLANK(A265),"-",D265/PLAYER_EXP_MAX)</f>
        <v>-</v>
      </c>
      <c r="F265" s="51" t="e">
        <f ca="1">IF(ISBLANK(A265),NA(),IFERROR(SLOPE(INDIRECT("D" &amp; MATCH(A265-$B$1,A:A,1)):D265, INDIRECT("A" &amp; MATCH(A265-$B$1,A:A,1)):A265),NA()))</f>
        <v>#N/A</v>
      </c>
      <c r="G265" s="58" t="e">
        <f>IF(ISBLANK(A265),NA(),IFERROR(A265+(PLAYER_EXP_MAX-D265)/F265,NA()))</f>
        <v>#N/A</v>
      </c>
      <c r="H265" s="125" t="e">
        <f t="shared" ca="1" si="24"/>
        <v>#N/A</v>
      </c>
      <c r="I265" s="51" t="e">
        <f ca="1">IF(ISBLANK(A265),NA(),IFERROR(SLOPE(INDIRECT("D" &amp; MATCH(A265-$C$1,A:A,1)):D265, INDIRECT("A" &amp; MATCH(A265-$C$1,A:A,1)):A265),NA()))</f>
        <v>#N/A</v>
      </c>
      <c r="J265" s="58" t="e">
        <f>IF(ISBLANK(A265),NA(),IFERROR(A265+(PLAYER_EXP_MAX-D265)/I265,NA()))</f>
        <v>#N/A</v>
      </c>
      <c r="K265" s="60" t="e">
        <f t="shared" ca="1" si="26"/>
        <v>#N/A</v>
      </c>
      <c r="L265" s="51" t="e">
        <f t="shared" si="22"/>
        <v>#N/A</v>
      </c>
      <c r="M265" s="58" t="e">
        <f>IF(ISBLANK(A265),NA(),IFERROR(A265+(PLAYER_EXP_MAX-D265)/L265,NA()))</f>
        <v>#N/A</v>
      </c>
      <c r="N265" s="60" t="e">
        <f t="shared" ca="1" si="23"/>
        <v>#N/A</v>
      </c>
    </row>
    <row r="266" spans="4:14" ht="14.65" customHeight="1" x14ac:dyDescent="0.25">
      <c r="D266" s="60" t="str">
        <f t="shared" si="25"/>
        <v>-</v>
      </c>
      <c r="E266" s="46" t="str">
        <f>IF(ISBLANK(A266),"-",D266/PLAYER_EXP_MAX)</f>
        <v>-</v>
      </c>
      <c r="F266" s="51" t="e">
        <f ca="1">IF(ISBLANK(A266),NA(),IFERROR(SLOPE(INDIRECT("D" &amp; MATCH(A266-$B$1,A:A,1)):D266, INDIRECT("A" &amp; MATCH(A266-$B$1,A:A,1)):A266),NA()))</f>
        <v>#N/A</v>
      </c>
      <c r="G266" s="58" t="e">
        <f>IF(ISBLANK(A266),NA(),IFERROR(A266+(PLAYER_EXP_MAX-D266)/F266,NA()))</f>
        <v>#N/A</v>
      </c>
      <c r="H266" s="125" t="e">
        <f t="shared" ca="1" si="24"/>
        <v>#N/A</v>
      </c>
      <c r="I266" s="51" t="e">
        <f ca="1">IF(ISBLANK(A266),NA(),IFERROR(SLOPE(INDIRECT("D" &amp; MATCH(A266-$C$1,A:A,1)):D266, INDIRECT("A" &amp; MATCH(A266-$C$1,A:A,1)):A266),NA()))</f>
        <v>#N/A</v>
      </c>
      <c r="J266" s="58" t="e">
        <f>IF(ISBLANK(A266),NA(),IFERROR(A266+(PLAYER_EXP_MAX-D266)/I266,NA()))</f>
        <v>#N/A</v>
      </c>
      <c r="K266" s="60" t="e">
        <f t="shared" ca="1" si="26"/>
        <v>#N/A</v>
      </c>
      <c r="L266" s="51" t="e">
        <f t="shared" ref="L266:L329" si="27">IFERROR(IF(OR(ISBLANK($A266),$A266-$A$3 &lt; $C$1),NA(),($D266-$D$3)/($A266-$A$3)),NA())</f>
        <v>#N/A</v>
      </c>
      <c r="M266" s="58" t="e">
        <f>IF(ISBLANK(A266),NA(),IFERROR(A266+(PLAYER_EXP_MAX-D266)/L266,NA()))</f>
        <v>#N/A</v>
      </c>
      <c r="N266" s="60" t="e">
        <f t="shared" ca="1" si="23"/>
        <v>#N/A</v>
      </c>
    </row>
    <row r="267" spans="4:14" ht="14.65" customHeight="1" x14ac:dyDescent="0.25">
      <c r="D267" s="60" t="str">
        <f t="shared" si="25"/>
        <v>-</v>
      </c>
      <c r="E267" s="46" t="str">
        <f>IF(ISBLANK(A267),"-",D267/PLAYER_EXP_MAX)</f>
        <v>-</v>
      </c>
      <c r="F267" s="51" t="e">
        <f ca="1">IF(ISBLANK(A267),NA(),IFERROR(SLOPE(INDIRECT("D" &amp; MATCH(A267-$B$1,A:A,1)):D267, INDIRECT("A" &amp; MATCH(A267-$B$1,A:A,1)):A267),NA()))</f>
        <v>#N/A</v>
      </c>
      <c r="G267" s="58" t="e">
        <f>IF(ISBLANK(A267),NA(),IFERROR(A267+(PLAYER_EXP_MAX-D267)/F267,NA()))</f>
        <v>#N/A</v>
      </c>
      <c r="H267" s="125" t="e">
        <f t="shared" ca="1" si="24"/>
        <v>#N/A</v>
      </c>
      <c r="I267" s="51" t="e">
        <f ca="1">IF(ISBLANK(A267),NA(),IFERROR(SLOPE(INDIRECT("D" &amp; MATCH(A267-$C$1,A:A,1)):D267, INDIRECT("A" &amp; MATCH(A267-$C$1,A:A,1)):A267),NA()))</f>
        <v>#N/A</v>
      </c>
      <c r="J267" s="58" t="e">
        <f>IF(ISBLANK(A267),NA(),IFERROR(A267+(PLAYER_EXP_MAX-D267)/I267,NA()))</f>
        <v>#N/A</v>
      </c>
      <c r="K267" s="60" t="e">
        <f t="shared" ca="1" si="26"/>
        <v>#N/A</v>
      </c>
      <c r="L267" s="51" t="e">
        <f t="shared" si="27"/>
        <v>#N/A</v>
      </c>
      <c r="M267" s="58" t="e">
        <f>IF(ISBLANK(A267),NA(),IFERROR(A267+(PLAYER_EXP_MAX-D267)/L267,NA()))</f>
        <v>#N/A</v>
      </c>
      <c r="N267" s="60" t="e">
        <f t="shared" ca="1" si="23"/>
        <v>#N/A</v>
      </c>
    </row>
    <row r="268" spans="4:14" ht="14.65" customHeight="1" x14ac:dyDescent="0.25">
      <c r="D268" s="60" t="str">
        <f t="shared" si="25"/>
        <v>-</v>
      </c>
      <c r="E268" s="46" t="str">
        <f>IF(ISBLANK(A268),"-",D268/PLAYER_EXP_MAX)</f>
        <v>-</v>
      </c>
      <c r="F268" s="51" t="e">
        <f ca="1">IF(ISBLANK(A268),NA(),IFERROR(SLOPE(INDIRECT("D" &amp; MATCH(A268-$B$1,A:A,1)):D268, INDIRECT("A" &amp; MATCH(A268-$B$1,A:A,1)):A268),NA()))</f>
        <v>#N/A</v>
      </c>
      <c r="G268" s="58" t="e">
        <f>IF(ISBLANK(A268),NA(),IFERROR(A268+(PLAYER_EXP_MAX-D268)/F268,NA()))</f>
        <v>#N/A</v>
      </c>
      <c r="H268" s="125" t="e">
        <f t="shared" ca="1" si="24"/>
        <v>#N/A</v>
      </c>
      <c r="I268" s="51" t="e">
        <f ca="1">IF(ISBLANK(A268),NA(),IFERROR(SLOPE(INDIRECT("D" &amp; MATCH(A268-$C$1,A:A,1)):D268, INDIRECT("A" &amp; MATCH(A268-$C$1,A:A,1)):A268),NA()))</f>
        <v>#N/A</v>
      </c>
      <c r="J268" s="58" t="e">
        <f>IF(ISBLANK(A268),NA(),IFERROR(A268+(PLAYER_EXP_MAX-D268)/I268,NA()))</f>
        <v>#N/A</v>
      </c>
      <c r="K268" s="60" t="e">
        <f t="shared" ca="1" si="26"/>
        <v>#N/A</v>
      </c>
      <c r="L268" s="51" t="e">
        <f t="shared" si="27"/>
        <v>#N/A</v>
      </c>
      <c r="M268" s="58" t="e">
        <f>IF(ISBLANK(A268),NA(),IFERROR(A268+(PLAYER_EXP_MAX-D268)/L268,NA()))</f>
        <v>#N/A</v>
      </c>
      <c r="N268" s="60" t="e">
        <f t="shared" ca="1" si="23"/>
        <v>#N/A</v>
      </c>
    </row>
    <row r="269" spans="4:14" ht="14.65" customHeight="1" x14ac:dyDescent="0.25">
      <c r="D269" s="60" t="str">
        <f t="shared" si="25"/>
        <v>-</v>
      </c>
      <c r="E269" s="46" t="str">
        <f>IF(ISBLANK(A269),"-",D269/PLAYER_EXP_MAX)</f>
        <v>-</v>
      </c>
      <c r="F269" s="51" t="e">
        <f ca="1">IF(ISBLANK(A269),NA(),IFERROR(SLOPE(INDIRECT("D" &amp; MATCH(A269-$B$1,A:A,1)):D269, INDIRECT("A" &amp; MATCH(A269-$B$1,A:A,1)):A269),NA()))</f>
        <v>#N/A</v>
      </c>
      <c r="G269" s="58" t="e">
        <f>IF(ISBLANK(A269),NA(),IFERROR(A269+(PLAYER_EXP_MAX-D269)/F269,NA()))</f>
        <v>#N/A</v>
      </c>
      <c r="H269" s="125" t="e">
        <f t="shared" ca="1" si="24"/>
        <v>#N/A</v>
      </c>
      <c r="I269" s="51" t="e">
        <f ca="1">IF(ISBLANK(A269),NA(),IFERROR(SLOPE(INDIRECT("D" &amp; MATCH(A269-$C$1,A:A,1)):D269, INDIRECT("A" &amp; MATCH(A269-$C$1,A:A,1)):A269),NA()))</f>
        <v>#N/A</v>
      </c>
      <c r="J269" s="58" t="e">
        <f>IF(ISBLANK(A269),NA(),IFERROR(A269+(PLAYER_EXP_MAX-D269)/I269,NA()))</f>
        <v>#N/A</v>
      </c>
      <c r="K269" s="60" t="e">
        <f t="shared" ca="1" si="26"/>
        <v>#N/A</v>
      </c>
      <c r="L269" s="51" t="e">
        <f t="shared" si="27"/>
        <v>#N/A</v>
      </c>
      <c r="M269" s="58" t="e">
        <f>IF(ISBLANK(A269),NA(),IFERROR(A269+(PLAYER_EXP_MAX-D269)/L269,NA()))</f>
        <v>#N/A</v>
      </c>
      <c r="N269" s="60" t="e">
        <f t="shared" ca="1" si="23"/>
        <v>#N/A</v>
      </c>
    </row>
    <row r="270" spans="4:14" ht="14.65" customHeight="1" x14ac:dyDescent="0.25">
      <c r="D270" s="60" t="str">
        <f t="shared" si="25"/>
        <v>-</v>
      </c>
      <c r="E270" s="46" t="str">
        <f>IF(ISBLANK(A270),"-",D270/PLAYER_EXP_MAX)</f>
        <v>-</v>
      </c>
      <c r="F270" s="51" t="e">
        <f ca="1">IF(ISBLANK(A270),NA(),IFERROR(SLOPE(INDIRECT("D" &amp; MATCH(A270-$B$1,A:A,1)):D270, INDIRECT("A" &amp; MATCH(A270-$B$1,A:A,1)):A270),NA()))</f>
        <v>#N/A</v>
      </c>
      <c r="G270" s="58" t="e">
        <f>IF(ISBLANK(A270),NA(),IFERROR(A270+(PLAYER_EXP_MAX-D270)/F270,NA()))</f>
        <v>#N/A</v>
      </c>
      <c r="H270" s="125" t="e">
        <f t="shared" ca="1" si="24"/>
        <v>#N/A</v>
      </c>
      <c r="I270" s="51" t="e">
        <f ca="1">IF(ISBLANK(A270),NA(),IFERROR(SLOPE(INDIRECT("D" &amp; MATCH(A270-$C$1,A:A,1)):D270, INDIRECT("A" &amp; MATCH(A270-$C$1,A:A,1)):A270),NA()))</f>
        <v>#N/A</v>
      </c>
      <c r="J270" s="58" t="e">
        <f>IF(ISBLANK(A270),NA(),IFERROR(A270+(PLAYER_EXP_MAX-D270)/I270,NA()))</f>
        <v>#N/A</v>
      </c>
      <c r="K270" s="60" t="e">
        <f t="shared" ca="1" si="26"/>
        <v>#N/A</v>
      </c>
      <c r="L270" s="51" t="e">
        <f t="shared" si="27"/>
        <v>#N/A</v>
      </c>
      <c r="M270" s="58" t="e">
        <f>IF(ISBLANK(A270),NA(),IFERROR(A270+(PLAYER_EXP_MAX-D270)/L270,NA()))</f>
        <v>#N/A</v>
      </c>
      <c r="N270" s="60" t="e">
        <f t="shared" ca="1" si="23"/>
        <v>#N/A</v>
      </c>
    </row>
    <row r="271" spans="4:14" ht="14.65" customHeight="1" x14ac:dyDescent="0.25">
      <c r="D271" s="60" t="str">
        <f t="shared" si="25"/>
        <v>-</v>
      </c>
      <c r="E271" s="46" t="str">
        <f>IF(ISBLANK(A271),"-",D271/PLAYER_EXP_MAX)</f>
        <v>-</v>
      </c>
      <c r="F271" s="51" t="e">
        <f ca="1">IF(ISBLANK(A271),NA(),IFERROR(SLOPE(INDIRECT("D" &amp; MATCH(A271-$B$1,A:A,1)):D271, INDIRECT("A" &amp; MATCH(A271-$B$1,A:A,1)):A271),NA()))</f>
        <v>#N/A</v>
      </c>
      <c r="G271" s="58" t="e">
        <f>IF(ISBLANK(A271),NA(),IFERROR(A271+(PLAYER_EXP_MAX-D271)/F271,NA()))</f>
        <v>#N/A</v>
      </c>
      <c r="H271" s="125" t="e">
        <f t="shared" ca="1" si="24"/>
        <v>#N/A</v>
      </c>
      <c r="I271" s="51" t="e">
        <f ca="1">IF(ISBLANK(A271),NA(),IFERROR(SLOPE(INDIRECT("D" &amp; MATCH(A271-$C$1,A:A,1)):D271, INDIRECT("A" &amp; MATCH(A271-$C$1,A:A,1)):A271),NA()))</f>
        <v>#N/A</v>
      </c>
      <c r="J271" s="58" t="e">
        <f>IF(ISBLANK(A271),NA(),IFERROR(A271+(PLAYER_EXP_MAX-D271)/I271,NA()))</f>
        <v>#N/A</v>
      </c>
      <c r="K271" s="60" t="e">
        <f t="shared" ca="1" si="26"/>
        <v>#N/A</v>
      </c>
      <c r="L271" s="51" t="e">
        <f t="shared" si="27"/>
        <v>#N/A</v>
      </c>
      <c r="M271" s="58" t="e">
        <f>IF(ISBLANK(A271),NA(),IFERROR(A271+(PLAYER_EXP_MAX-D271)/L271,NA()))</f>
        <v>#N/A</v>
      </c>
      <c r="N271" s="60" t="e">
        <f t="shared" ca="1" si="23"/>
        <v>#N/A</v>
      </c>
    </row>
    <row r="272" spans="4:14" ht="14.65" customHeight="1" x14ac:dyDescent="0.25">
      <c r="D272" s="60" t="str">
        <f t="shared" si="25"/>
        <v>-</v>
      </c>
      <c r="E272" s="46" t="str">
        <f>IF(ISBLANK(A272),"-",D272/PLAYER_EXP_MAX)</f>
        <v>-</v>
      </c>
      <c r="F272" s="51" t="e">
        <f ca="1">IF(ISBLANK(A272),NA(),IFERROR(SLOPE(INDIRECT("D" &amp; MATCH(A272-$B$1,A:A,1)):D272, INDIRECT("A" &amp; MATCH(A272-$B$1,A:A,1)):A272),NA()))</f>
        <v>#N/A</v>
      </c>
      <c r="G272" s="58" t="e">
        <f>IF(ISBLANK(A272),NA(),IFERROR(A272+(PLAYER_EXP_MAX-D272)/F272,NA()))</f>
        <v>#N/A</v>
      </c>
      <c r="H272" s="125" t="e">
        <f t="shared" ca="1" si="24"/>
        <v>#N/A</v>
      </c>
      <c r="I272" s="51" t="e">
        <f ca="1">IF(ISBLANK(A272),NA(),IFERROR(SLOPE(INDIRECT("D" &amp; MATCH(A272-$C$1,A:A,1)):D272, INDIRECT("A" &amp; MATCH(A272-$C$1,A:A,1)):A272),NA()))</f>
        <v>#N/A</v>
      </c>
      <c r="J272" s="58" t="e">
        <f>IF(ISBLANK(A272),NA(),IFERROR(A272+(PLAYER_EXP_MAX-D272)/I272,NA()))</f>
        <v>#N/A</v>
      </c>
      <c r="K272" s="60" t="e">
        <f t="shared" ca="1" si="26"/>
        <v>#N/A</v>
      </c>
      <c r="L272" s="51" t="e">
        <f t="shared" si="27"/>
        <v>#N/A</v>
      </c>
      <c r="M272" s="58" t="e">
        <f>IF(ISBLANK(A272),NA(),IFERROR(A272+(PLAYER_EXP_MAX-D272)/L272,NA()))</f>
        <v>#N/A</v>
      </c>
      <c r="N272" s="60" t="e">
        <f t="shared" ca="1" si="23"/>
        <v>#N/A</v>
      </c>
    </row>
    <row r="273" spans="4:14" ht="14.65" customHeight="1" x14ac:dyDescent="0.25">
      <c r="D273" s="60" t="str">
        <f t="shared" si="25"/>
        <v>-</v>
      </c>
      <c r="E273" s="46" t="str">
        <f>IF(ISBLANK(A273),"-",D273/PLAYER_EXP_MAX)</f>
        <v>-</v>
      </c>
      <c r="F273" s="51" t="e">
        <f ca="1">IF(ISBLANK(A273),NA(),IFERROR(SLOPE(INDIRECT("D" &amp; MATCH(A273-$B$1,A:A,1)):D273, INDIRECT("A" &amp; MATCH(A273-$B$1,A:A,1)):A273),NA()))</f>
        <v>#N/A</v>
      </c>
      <c r="G273" s="58" t="e">
        <f>IF(ISBLANK(A273),NA(),IFERROR(A273+(PLAYER_EXP_MAX-D273)/F273,NA()))</f>
        <v>#N/A</v>
      </c>
      <c r="H273" s="125" t="e">
        <f t="shared" ca="1" si="24"/>
        <v>#N/A</v>
      </c>
      <c r="I273" s="51" t="e">
        <f ca="1">IF(ISBLANK(A273),NA(),IFERROR(SLOPE(INDIRECT("D" &amp; MATCH(A273-$C$1,A:A,1)):D273, INDIRECT("A" &amp; MATCH(A273-$C$1,A:A,1)):A273),NA()))</f>
        <v>#N/A</v>
      </c>
      <c r="J273" s="58" t="e">
        <f>IF(ISBLANK(A273),NA(),IFERROR(A273+(PLAYER_EXP_MAX-D273)/I273,NA()))</f>
        <v>#N/A</v>
      </c>
      <c r="K273" s="60" t="e">
        <f t="shared" ca="1" si="26"/>
        <v>#N/A</v>
      </c>
      <c r="L273" s="51" t="e">
        <f t="shared" si="27"/>
        <v>#N/A</v>
      </c>
      <c r="M273" s="58" t="e">
        <f>IF(ISBLANK(A273),NA(),IFERROR(A273+(PLAYER_EXP_MAX-D273)/L273,NA()))</f>
        <v>#N/A</v>
      </c>
      <c r="N273" s="60" t="e">
        <f t="shared" ca="1" si="23"/>
        <v>#N/A</v>
      </c>
    </row>
    <row r="274" spans="4:14" ht="14.65" customHeight="1" x14ac:dyDescent="0.25">
      <c r="D274" s="60" t="str">
        <f t="shared" si="25"/>
        <v>-</v>
      </c>
      <c r="E274" s="46" t="str">
        <f>IF(ISBLANK(A274),"-",D274/PLAYER_EXP_MAX)</f>
        <v>-</v>
      </c>
      <c r="F274" s="51" t="e">
        <f ca="1">IF(ISBLANK(A274),NA(),IFERROR(SLOPE(INDIRECT("D" &amp; MATCH(A274-$B$1,A:A,1)):D274, INDIRECT("A" &amp; MATCH(A274-$B$1,A:A,1)):A274),NA()))</f>
        <v>#N/A</v>
      </c>
      <c r="G274" s="58" t="e">
        <f>IF(ISBLANK(A274),NA(),IFERROR(A274+(PLAYER_EXP_MAX-D274)/F274,NA()))</f>
        <v>#N/A</v>
      </c>
      <c r="H274" s="125" t="e">
        <f t="shared" ca="1" si="24"/>
        <v>#N/A</v>
      </c>
      <c r="I274" s="51" t="e">
        <f ca="1">IF(ISBLANK(A274),NA(),IFERROR(SLOPE(INDIRECT("D" &amp; MATCH(A274-$C$1,A:A,1)):D274, INDIRECT("A" &amp; MATCH(A274-$C$1,A:A,1)):A274),NA()))</f>
        <v>#N/A</v>
      </c>
      <c r="J274" s="58" t="e">
        <f>IF(ISBLANK(A274),NA(),IFERROR(A274+(PLAYER_EXP_MAX-D274)/I274,NA()))</f>
        <v>#N/A</v>
      </c>
      <c r="K274" s="60" t="e">
        <f t="shared" ca="1" si="26"/>
        <v>#N/A</v>
      </c>
      <c r="L274" s="51" t="e">
        <f t="shared" si="27"/>
        <v>#N/A</v>
      </c>
      <c r="M274" s="58" t="e">
        <f>IF(ISBLANK(A274),NA(),IFERROR(A274+(PLAYER_EXP_MAX-D274)/L274,NA()))</f>
        <v>#N/A</v>
      </c>
      <c r="N274" s="60" t="e">
        <f t="shared" ca="1" si="23"/>
        <v>#N/A</v>
      </c>
    </row>
    <row r="275" spans="4:14" ht="14.65" customHeight="1" x14ac:dyDescent="0.25">
      <c r="D275" s="60" t="str">
        <f t="shared" si="25"/>
        <v>-</v>
      </c>
      <c r="E275" s="46" t="str">
        <f>IF(ISBLANK(A275),"-",D275/PLAYER_EXP_MAX)</f>
        <v>-</v>
      </c>
      <c r="F275" s="51" t="e">
        <f ca="1">IF(ISBLANK(A275),NA(),IFERROR(SLOPE(INDIRECT("D" &amp; MATCH(A275-$B$1,A:A,1)):D275, INDIRECT("A" &amp; MATCH(A275-$B$1,A:A,1)):A275),NA()))</f>
        <v>#N/A</v>
      </c>
      <c r="G275" s="58" t="e">
        <f>IF(ISBLANK(A275),NA(),IFERROR(A275+(PLAYER_EXP_MAX-D275)/F275,NA()))</f>
        <v>#N/A</v>
      </c>
      <c r="H275" s="125" t="e">
        <f t="shared" ca="1" si="24"/>
        <v>#N/A</v>
      </c>
      <c r="I275" s="51" t="e">
        <f ca="1">IF(ISBLANK(A275),NA(),IFERROR(SLOPE(INDIRECT("D" &amp; MATCH(A275-$C$1,A:A,1)):D275, INDIRECT("A" &amp; MATCH(A275-$C$1,A:A,1)):A275),NA()))</f>
        <v>#N/A</v>
      </c>
      <c r="J275" s="58" t="e">
        <f>IF(ISBLANK(A275),NA(),IFERROR(A275+(PLAYER_EXP_MAX-D275)/I275,NA()))</f>
        <v>#N/A</v>
      </c>
      <c r="K275" s="60" t="e">
        <f t="shared" ca="1" si="26"/>
        <v>#N/A</v>
      </c>
      <c r="L275" s="51" t="e">
        <f t="shared" si="27"/>
        <v>#N/A</v>
      </c>
      <c r="M275" s="58" t="e">
        <f>IF(ISBLANK(A275),NA(),IFERROR(A275+(PLAYER_EXP_MAX-D275)/L275,NA()))</f>
        <v>#N/A</v>
      </c>
      <c r="N275" s="60" t="e">
        <f t="shared" ca="1" si="23"/>
        <v>#N/A</v>
      </c>
    </row>
    <row r="276" spans="4:14" ht="14.65" customHeight="1" x14ac:dyDescent="0.25">
      <c r="D276" s="60" t="str">
        <f t="shared" si="25"/>
        <v>-</v>
      </c>
      <c r="E276" s="46" t="str">
        <f>IF(ISBLANK(A276),"-",D276/PLAYER_EXP_MAX)</f>
        <v>-</v>
      </c>
      <c r="F276" s="51" t="e">
        <f ca="1">IF(ISBLANK(A276),NA(),IFERROR(SLOPE(INDIRECT("D" &amp; MATCH(A276-$B$1,A:A,1)):D276, INDIRECT("A" &amp; MATCH(A276-$B$1,A:A,1)):A276),NA()))</f>
        <v>#N/A</v>
      </c>
      <c r="G276" s="58" t="e">
        <f>IF(ISBLANK(A276),NA(),IFERROR(A276+(PLAYER_EXP_MAX-D276)/F276,NA()))</f>
        <v>#N/A</v>
      </c>
      <c r="H276" s="125" t="e">
        <f t="shared" ca="1" si="24"/>
        <v>#N/A</v>
      </c>
      <c r="I276" s="51" t="e">
        <f ca="1">IF(ISBLANK(A276),NA(),IFERROR(SLOPE(INDIRECT("D" &amp; MATCH(A276-$C$1,A:A,1)):D276, INDIRECT("A" &amp; MATCH(A276-$C$1,A:A,1)):A276),NA()))</f>
        <v>#N/A</v>
      </c>
      <c r="J276" s="58" t="e">
        <f>IF(ISBLANK(A276),NA(),IFERROR(A276+(PLAYER_EXP_MAX-D276)/I276,NA()))</f>
        <v>#N/A</v>
      </c>
      <c r="K276" s="60" t="e">
        <f t="shared" ca="1" si="26"/>
        <v>#N/A</v>
      </c>
      <c r="L276" s="51" t="e">
        <f t="shared" si="27"/>
        <v>#N/A</v>
      </c>
      <c r="M276" s="58" t="e">
        <f>IF(ISBLANK(A276),NA(),IFERROR(A276+(PLAYER_EXP_MAX-D276)/L276,NA()))</f>
        <v>#N/A</v>
      </c>
      <c r="N276" s="60" t="e">
        <f t="shared" ref="N276:N339" ca="1" si="28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60" t="str">
        <f t="shared" si="25"/>
        <v>-</v>
      </c>
      <c r="E277" s="46" t="str">
        <f>IF(ISBLANK(A277),"-",D277/PLAYER_EXP_MAX)</f>
        <v>-</v>
      </c>
      <c r="F277" s="51" t="e">
        <f ca="1">IF(ISBLANK(A277),NA(),IFERROR(SLOPE(INDIRECT("D" &amp; MATCH(A277-$B$1,A:A,1)):D277, INDIRECT("A" &amp; MATCH(A277-$B$1,A:A,1)):A277),NA()))</f>
        <v>#N/A</v>
      </c>
      <c r="G277" s="58" t="e">
        <f>IF(ISBLANK(A277),NA(),IFERROR(A277+(PLAYER_EXP_MAX-D277)/F277,NA()))</f>
        <v>#N/A</v>
      </c>
      <c r="H277" s="125" t="e">
        <f t="shared" ca="1" si="24"/>
        <v>#N/A</v>
      </c>
      <c r="I277" s="51" t="e">
        <f ca="1">IF(ISBLANK(A277),NA(),IFERROR(SLOPE(INDIRECT("D" &amp; MATCH(A277-$C$1,A:A,1)):D277, INDIRECT("A" &amp; MATCH(A277-$C$1,A:A,1)):A277),NA()))</f>
        <v>#N/A</v>
      </c>
      <c r="J277" s="58" t="e">
        <f>IF(ISBLANK(A277),NA(),IFERROR(A277+(PLAYER_EXP_MAX-D277)/I277,NA()))</f>
        <v>#N/A</v>
      </c>
      <c r="K277" s="60" t="e">
        <f t="shared" ca="1" si="26"/>
        <v>#N/A</v>
      </c>
      <c r="L277" s="51" t="e">
        <f t="shared" si="27"/>
        <v>#N/A</v>
      </c>
      <c r="M277" s="58" t="e">
        <f>IF(ISBLANK(A277),NA(),IFERROR(A277+(PLAYER_EXP_MAX-D277)/L277,NA()))</f>
        <v>#N/A</v>
      </c>
      <c r="N277" s="60" t="e">
        <f t="shared" ca="1" si="28"/>
        <v>#N/A</v>
      </c>
    </row>
    <row r="278" spans="4:14" ht="14.65" customHeight="1" x14ac:dyDescent="0.25">
      <c r="D278" s="60" t="str">
        <f t="shared" si="25"/>
        <v>-</v>
      </c>
      <c r="E278" s="46" t="str">
        <f>IF(ISBLANK(A278),"-",D278/PLAYER_EXP_MAX)</f>
        <v>-</v>
      </c>
      <c r="F278" s="51" t="e">
        <f ca="1">IF(ISBLANK(A278),NA(),IFERROR(SLOPE(INDIRECT("D" &amp; MATCH(A278-$B$1,A:A,1)):D278, INDIRECT("A" &amp; MATCH(A278-$B$1,A:A,1)):A278),NA()))</f>
        <v>#N/A</v>
      </c>
      <c r="G278" s="58" t="e">
        <f>IF(ISBLANK(A278),NA(),IFERROR(A278+(PLAYER_EXP_MAX-D278)/F278,NA()))</f>
        <v>#N/A</v>
      </c>
      <c r="H278" s="125" t="e">
        <f t="shared" ca="1" si="24"/>
        <v>#N/A</v>
      </c>
      <c r="I278" s="51" t="e">
        <f ca="1">IF(ISBLANK(A278),NA(),IFERROR(SLOPE(INDIRECT("D" &amp; MATCH(A278-$C$1,A:A,1)):D278, INDIRECT("A" &amp; MATCH(A278-$C$1,A:A,1)):A278),NA()))</f>
        <v>#N/A</v>
      </c>
      <c r="J278" s="58" t="e">
        <f>IF(ISBLANK(A278),NA(),IFERROR(A278+(PLAYER_EXP_MAX-D278)/I278,NA()))</f>
        <v>#N/A</v>
      </c>
      <c r="K278" s="60" t="e">
        <f t="shared" ca="1" si="26"/>
        <v>#N/A</v>
      </c>
      <c r="L278" s="51" t="e">
        <f t="shared" si="27"/>
        <v>#N/A</v>
      </c>
      <c r="M278" s="58" t="e">
        <f>IF(ISBLANK(A278),NA(),IFERROR(A278+(PLAYER_EXP_MAX-D278)/L278,NA()))</f>
        <v>#N/A</v>
      </c>
      <c r="N278" s="60" t="e">
        <f t="shared" ca="1" si="28"/>
        <v>#N/A</v>
      </c>
    </row>
    <row r="279" spans="4:14" ht="14.65" customHeight="1" x14ac:dyDescent="0.25">
      <c r="D279" s="60" t="str">
        <f t="shared" si="25"/>
        <v>-</v>
      </c>
      <c r="E279" s="46" t="str">
        <f>IF(ISBLANK(A279),"-",D279/PLAYER_EXP_MAX)</f>
        <v>-</v>
      </c>
      <c r="F279" s="51" t="e">
        <f ca="1">IF(ISBLANK(A279),NA(),IFERROR(SLOPE(INDIRECT("D" &amp; MATCH(A279-$B$1,A:A,1)):D279, INDIRECT("A" &amp; MATCH(A279-$B$1,A:A,1)):A279),NA()))</f>
        <v>#N/A</v>
      </c>
      <c r="G279" s="58" t="e">
        <f>IF(ISBLANK(A279),NA(),IFERROR(A279+(PLAYER_EXP_MAX-D279)/F279,NA()))</f>
        <v>#N/A</v>
      </c>
      <c r="H279" s="125" t="e">
        <f t="shared" ca="1" si="24"/>
        <v>#N/A</v>
      </c>
      <c r="I279" s="51" t="e">
        <f ca="1">IF(ISBLANK(A279),NA(),IFERROR(SLOPE(INDIRECT("D" &amp; MATCH(A279-$C$1,A:A,1)):D279, INDIRECT("A" &amp; MATCH(A279-$C$1,A:A,1)):A279),NA()))</f>
        <v>#N/A</v>
      </c>
      <c r="J279" s="58" t="e">
        <f>IF(ISBLANK(A279),NA(),IFERROR(A279+(PLAYER_EXP_MAX-D279)/I279,NA()))</f>
        <v>#N/A</v>
      </c>
      <c r="K279" s="60" t="e">
        <f t="shared" ca="1" si="26"/>
        <v>#N/A</v>
      </c>
      <c r="L279" s="51" t="e">
        <f t="shared" si="27"/>
        <v>#N/A</v>
      </c>
      <c r="M279" s="58" t="e">
        <f>IF(ISBLANK(A279),NA(),IFERROR(A279+(PLAYER_EXP_MAX-D279)/L279,NA()))</f>
        <v>#N/A</v>
      </c>
      <c r="N279" s="60" t="e">
        <f t="shared" ca="1" si="28"/>
        <v>#N/A</v>
      </c>
    </row>
    <row r="280" spans="4:14" ht="14.65" customHeight="1" x14ac:dyDescent="0.25">
      <c r="D280" s="60" t="str">
        <f t="shared" si="25"/>
        <v>-</v>
      </c>
      <c r="E280" s="46" t="str">
        <f>IF(ISBLANK(A280),"-",D280/PLAYER_EXP_MAX)</f>
        <v>-</v>
      </c>
      <c r="F280" s="51" t="e">
        <f ca="1">IF(ISBLANK(A280),NA(),IFERROR(SLOPE(INDIRECT("D" &amp; MATCH(A280-$B$1,A:A,1)):D280, INDIRECT("A" &amp; MATCH(A280-$B$1,A:A,1)):A280),NA()))</f>
        <v>#N/A</v>
      </c>
      <c r="G280" s="58" t="e">
        <f>IF(ISBLANK(A280),NA(),IFERROR(A280+(PLAYER_EXP_MAX-D280)/F280,NA()))</f>
        <v>#N/A</v>
      </c>
      <c r="H280" s="125" t="e">
        <f t="shared" ca="1" si="24"/>
        <v>#N/A</v>
      </c>
      <c r="I280" s="51" t="e">
        <f ca="1">IF(ISBLANK(A280),NA(),IFERROR(SLOPE(INDIRECT("D" &amp; MATCH(A280-$C$1,A:A,1)):D280, INDIRECT("A" &amp; MATCH(A280-$C$1,A:A,1)):A280),NA()))</f>
        <v>#N/A</v>
      </c>
      <c r="J280" s="58" t="e">
        <f>IF(ISBLANK(A280),NA(),IFERROR(A280+(PLAYER_EXP_MAX-D280)/I280,NA()))</f>
        <v>#N/A</v>
      </c>
      <c r="K280" s="60" t="e">
        <f t="shared" ca="1" si="26"/>
        <v>#N/A</v>
      </c>
      <c r="L280" s="51" t="e">
        <f t="shared" si="27"/>
        <v>#N/A</v>
      </c>
      <c r="M280" s="58" t="e">
        <f>IF(ISBLANK(A280),NA(),IFERROR(A280+(PLAYER_EXP_MAX-D280)/L280,NA()))</f>
        <v>#N/A</v>
      </c>
      <c r="N280" s="60" t="e">
        <f t="shared" ca="1" si="28"/>
        <v>#N/A</v>
      </c>
    </row>
    <row r="281" spans="4:14" ht="14.65" customHeight="1" x14ac:dyDescent="0.25">
      <c r="D281" s="60" t="str">
        <f t="shared" si="25"/>
        <v>-</v>
      </c>
      <c r="E281" s="46" t="str">
        <f>IF(ISBLANK(A281),"-",D281/PLAYER_EXP_MAX)</f>
        <v>-</v>
      </c>
      <c r="F281" s="51" t="e">
        <f ca="1">IF(ISBLANK(A281),NA(),IFERROR(SLOPE(INDIRECT("D" &amp; MATCH(A281-$B$1,A:A,1)):D281, INDIRECT("A" &amp; MATCH(A281-$B$1,A:A,1)):A281),NA()))</f>
        <v>#N/A</v>
      </c>
      <c r="G281" s="58" t="e">
        <f>IF(ISBLANK(A281),NA(),IFERROR(A281+(PLAYER_EXP_MAX-D281)/F281,NA()))</f>
        <v>#N/A</v>
      </c>
      <c r="H281" s="125" t="e">
        <f t="shared" ca="1" si="24"/>
        <v>#N/A</v>
      </c>
      <c r="I281" s="51" t="e">
        <f ca="1">IF(ISBLANK(A281),NA(),IFERROR(SLOPE(INDIRECT("D" &amp; MATCH(A281-$C$1,A:A,1)):D281, INDIRECT("A" &amp; MATCH(A281-$C$1,A:A,1)):A281),NA()))</f>
        <v>#N/A</v>
      </c>
      <c r="J281" s="58" t="e">
        <f>IF(ISBLANK(A281),NA(),IFERROR(A281+(PLAYER_EXP_MAX-D281)/I281,NA()))</f>
        <v>#N/A</v>
      </c>
      <c r="K281" s="60" t="e">
        <f t="shared" ca="1" si="26"/>
        <v>#N/A</v>
      </c>
      <c r="L281" s="51" t="e">
        <f t="shared" si="27"/>
        <v>#N/A</v>
      </c>
      <c r="M281" s="58" t="e">
        <f>IF(ISBLANK(A281),NA(),IFERROR(A281+(PLAYER_EXP_MAX-D281)/L281,NA()))</f>
        <v>#N/A</v>
      </c>
      <c r="N281" s="60" t="e">
        <f t="shared" ca="1" si="28"/>
        <v>#N/A</v>
      </c>
    </row>
    <row r="282" spans="4:14" ht="14.65" customHeight="1" x14ac:dyDescent="0.25">
      <c r="D282" s="60" t="str">
        <f t="shared" si="25"/>
        <v>-</v>
      </c>
      <c r="E282" s="46" t="str">
        <f>IF(ISBLANK(A282),"-",D282/PLAYER_EXP_MAX)</f>
        <v>-</v>
      </c>
      <c r="F282" s="51" t="e">
        <f ca="1">IF(ISBLANK(A282),NA(),IFERROR(SLOPE(INDIRECT("D" &amp; MATCH(A282-$B$1,A:A,1)):D282, INDIRECT("A" &amp; MATCH(A282-$B$1,A:A,1)):A282),NA()))</f>
        <v>#N/A</v>
      </c>
      <c r="G282" s="58" t="e">
        <f>IF(ISBLANK(A282),NA(),IFERROR(A282+(PLAYER_EXP_MAX-D282)/F282,NA()))</f>
        <v>#N/A</v>
      </c>
      <c r="H282" s="125" t="e">
        <f t="shared" ca="1" si="24"/>
        <v>#N/A</v>
      </c>
      <c r="I282" s="51" t="e">
        <f ca="1">IF(ISBLANK(A282),NA(),IFERROR(SLOPE(INDIRECT("D" &amp; MATCH(A282-$C$1,A:A,1)):D282, INDIRECT("A" &amp; MATCH(A282-$C$1,A:A,1)):A282),NA()))</f>
        <v>#N/A</v>
      </c>
      <c r="J282" s="58" t="e">
        <f>IF(ISBLANK(A282),NA(),IFERROR(A282+(PLAYER_EXP_MAX-D282)/I282,NA()))</f>
        <v>#N/A</v>
      </c>
      <c r="K282" s="60" t="e">
        <f t="shared" ca="1" si="26"/>
        <v>#N/A</v>
      </c>
      <c r="L282" s="51" t="e">
        <f t="shared" si="27"/>
        <v>#N/A</v>
      </c>
      <c r="M282" s="58" t="e">
        <f>IF(ISBLANK(A282),NA(),IFERROR(A282+(PLAYER_EXP_MAX-D282)/L282,NA()))</f>
        <v>#N/A</v>
      </c>
      <c r="N282" s="60" t="e">
        <f t="shared" ca="1" si="28"/>
        <v>#N/A</v>
      </c>
    </row>
    <row r="283" spans="4:14" ht="14.65" customHeight="1" x14ac:dyDescent="0.25">
      <c r="D283" s="60" t="str">
        <f t="shared" si="25"/>
        <v>-</v>
      </c>
      <c r="E283" s="46" t="str">
        <f>IF(ISBLANK(A283),"-",D283/PLAYER_EXP_MAX)</f>
        <v>-</v>
      </c>
      <c r="F283" s="51" t="e">
        <f ca="1">IF(ISBLANK(A283),NA(),IFERROR(SLOPE(INDIRECT("D" &amp; MATCH(A283-$B$1,A:A,1)):D283, INDIRECT("A" &amp; MATCH(A283-$B$1,A:A,1)):A283),NA()))</f>
        <v>#N/A</v>
      </c>
      <c r="G283" s="58" t="e">
        <f>IF(ISBLANK(A283),NA(),IFERROR(A283+(PLAYER_EXP_MAX-D283)/F283,NA()))</f>
        <v>#N/A</v>
      </c>
      <c r="H283" s="125" t="e">
        <f t="shared" ca="1" si="24"/>
        <v>#N/A</v>
      </c>
      <c r="I283" s="51" t="e">
        <f ca="1">IF(ISBLANK(A283),NA(),IFERROR(SLOPE(INDIRECT("D" &amp; MATCH(A283-$C$1,A:A,1)):D283, INDIRECT("A" &amp; MATCH(A283-$C$1,A:A,1)):A283),NA()))</f>
        <v>#N/A</v>
      </c>
      <c r="J283" s="58" t="e">
        <f>IF(ISBLANK(A283),NA(),IFERROR(A283+(PLAYER_EXP_MAX-D283)/I283,NA()))</f>
        <v>#N/A</v>
      </c>
      <c r="K283" s="60" t="e">
        <f t="shared" ca="1" si="26"/>
        <v>#N/A</v>
      </c>
      <c r="L283" s="51" t="e">
        <f t="shared" si="27"/>
        <v>#N/A</v>
      </c>
      <c r="M283" s="58" t="e">
        <f>IF(ISBLANK(A283),NA(),IFERROR(A283+(PLAYER_EXP_MAX-D283)/L283,NA()))</f>
        <v>#N/A</v>
      </c>
      <c r="N283" s="60" t="e">
        <f t="shared" ca="1" si="28"/>
        <v>#N/A</v>
      </c>
    </row>
    <row r="284" spans="4:14" ht="14.65" customHeight="1" x14ac:dyDescent="0.25">
      <c r="D284" s="60" t="str">
        <f t="shared" si="25"/>
        <v>-</v>
      </c>
      <c r="E284" s="46" t="str">
        <f>IF(ISBLANK(A284),"-",D284/PLAYER_EXP_MAX)</f>
        <v>-</v>
      </c>
      <c r="F284" s="51" t="e">
        <f ca="1">IF(ISBLANK(A284),NA(),IFERROR(SLOPE(INDIRECT("D" &amp; MATCH(A284-$B$1,A:A,1)):D284, INDIRECT("A" &amp; MATCH(A284-$B$1,A:A,1)):A284),NA()))</f>
        <v>#N/A</v>
      </c>
      <c r="G284" s="58" t="e">
        <f>IF(ISBLANK(A284),NA(),IFERROR(A284+(PLAYER_EXP_MAX-D284)/F284,NA()))</f>
        <v>#N/A</v>
      </c>
      <c r="H284" s="125" t="e">
        <f t="shared" ca="1" si="24"/>
        <v>#N/A</v>
      </c>
      <c r="I284" s="51" t="e">
        <f ca="1">IF(ISBLANK(A284),NA(),IFERROR(SLOPE(INDIRECT("D" &amp; MATCH(A284-$C$1,A:A,1)):D284, INDIRECT("A" &amp; MATCH(A284-$C$1,A:A,1)):A284),NA()))</f>
        <v>#N/A</v>
      </c>
      <c r="J284" s="58" t="e">
        <f>IF(ISBLANK(A284),NA(),IFERROR(A284+(PLAYER_EXP_MAX-D284)/I284,NA()))</f>
        <v>#N/A</v>
      </c>
      <c r="K284" s="60" t="e">
        <f t="shared" ca="1" si="26"/>
        <v>#N/A</v>
      </c>
      <c r="L284" s="51" t="e">
        <f t="shared" si="27"/>
        <v>#N/A</v>
      </c>
      <c r="M284" s="58" t="e">
        <f>IF(ISBLANK(A284),NA(),IFERROR(A284+(PLAYER_EXP_MAX-D284)/L284,NA()))</f>
        <v>#N/A</v>
      </c>
      <c r="N284" s="60" t="e">
        <f t="shared" ca="1" si="28"/>
        <v>#N/A</v>
      </c>
    </row>
    <row r="285" spans="4:14" ht="14.65" customHeight="1" x14ac:dyDescent="0.25">
      <c r="D285" s="60" t="str">
        <f t="shared" si="25"/>
        <v>-</v>
      </c>
      <c r="E285" s="46" t="str">
        <f>IF(ISBLANK(A285),"-",D285/PLAYER_EXP_MAX)</f>
        <v>-</v>
      </c>
      <c r="F285" s="51" t="e">
        <f ca="1">IF(ISBLANK(A285),NA(),IFERROR(SLOPE(INDIRECT("D" &amp; MATCH(A285-$B$1,A:A,1)):D285, INDIRECT("A" &amp; MATCH(A285-$B$1,A:A,1)):A285),NA()))</f>
        <v>#N/A</v>
      </c>
      <c r="G285" s="58" t="e">
        <f>IF(ISBLANK(A285),NA(),IFERROR(A285+(PLAYER_EXP_MAX-D285)/F285,NA()))</f>
        <v>#N/A</v>
      </c>
      <c r="H285" s="125" t="e">
        <f t="shared" ca="1" si="24"/>
        <v>#N/A</v>
      </c>
      <c r="I285" s="51" t="e">
        <f ca="1">IF(ISBLANK(A285),NA(),IFERROR(SLOPE(INDIRECT("D" &amp; MATCH(A285-$C$1,A:A,1)):D285, INDIRECT("A" &amp; MATCH(A285-$C$1,A:A,1)):A285),NA()))</f>
        <v>#N/A</v>
      </c>
      <c r="J285" s="58" t="e">
        <f>IF(ISBLANK(A285),NA(),IFERROR(A285+(PLAYER_EXP_MAX-D285)/I285,NA()))</f>
        <v>#N/A</v>
      </c>
      <c r="K285" s="60" t="e">
        <f t="shared" ca="1" si="26"/>
        <v>#N/A</v>
      </c>
      <c r="L285" s="51" t="e">
        <f t="shared" si="27"/>
        <v>#N/A</v>
      </c>
      <c r="M285" s="58" t="e">
        <f>IF(ISBLANK(A285),NA(),IFERROR(A285+(PLAYER_EXP_MAX-D285)/L285,NA()))</f>
        <v>#N/A</v>
      </c>
      <c r="N285" s="60" t="e">
        <f t="shared" ca="1" si="28"/>
        <v>#N/A</v>
      </c>
    </row>
    <row r="286" spans="4:14" ht="14.65" customHeight="1" x14ac:dyDescent="0.25">
      <c r="D286" s="60" t="str">
        <f t="shared" si="25"/>
        <v>-</v>
      </c>
      <c r="E286" s="46" t="str">
        <f>IF(ISBLANK(A286),"-",D286/PLAYER_EXP_MAX)</f>
        <v>-</v>
      </c>
      <c r="F286" s="51" t="e">
        <f ca="1">IF(ISBLANK(A286),NA(),IFERROR(SLOPE(INDIRECT("D" &amp; MATCH(A286-$B$1,A:A,1)):D286, INDIRECT("A" &amp; MATCH(A286-$B$1,A:A,1)):A286),NA()))</f>
        <v>#N/A</v>
      </c>
      <c r="G286" s="58" t="e">
        <f>IF(ISBLANK(A286),NA(),IFERROR(A286+(PLAYER_EXP_MAX-D286)/F286,NA()))</f>
        <v>#N/A</v>
      </c>
      <c r="H286" s="125" t="e">
        <f t="shared" ca="1" si="24"/>
        <v>#N/A</v>
      </c>
      <c r="I286" s="51" t="e">
        <f ca="1">IF(ISBLANK(A286),NA(),IFERROR(SLOPE(INDIRECT("D" &amp; MATCH(A286-$C$1,A:A,1)):D286, INDIRECT("A" &amp; MATCH(A286-$C$1,A:A,1)):A286),NA()))</f>
        <v>#N/A</v>
      </c>
      <c r="J286" s="58" t="e">
        <f>IF(ISBLANK(A286),NA(),IFERROR(A286+(PLAYER_EXP_MAX-D286)/I286,NA()))</f>
        <v>#N/A</v>
      </c>
      <c r="K286" s="60" t="e">
        <f t="shared" ca="1" si="26"/>
        <v>#N/A</v>
      </c>
      <c r="L286" s="51" t="e">
        <f t="shared" si="27"/>
        <v>#N/A</v>
      </c>
      <c r="M286" s="58" t="e">
        <f>IF(ISBLANK(A286),NA(),IFERROR(A286+(PLAYER_EXP_MAX-D286)/L286,NA()))</f>
        <v>#N/A</v>
      </c>
      <c r="N286" s="60" t="e">
        <f t="shared" ca="1" si="28"/>
        <v>#N/A</v>
      </c>
    </row>
    <row r="287" spans="4:14" ht="14.65" customHeight="1" x14ac:dyDescent="0.25">
      <c r="D287" s="60" t="str">
        <f t="shared" si="25"/>
        <v>-</v>
      </c>
      <c r="E287" s="46" t="str">
        <f>IF(ISBLANK(A287),"-",D287/PLAYER_EXP_MAX)</f>
        <v>-</v>
      </c>
      <c r="F287" s="51" t="e">
        <f ca="1">IF(ISBLANK(A287),NA(),IFERROR(SLOPE(INDIRECT("D" &amp; MATCH(A287-$B$1,A:A,1)):D287, INDIRECT("A" &amp; MATCH(A287-$B$1,A:A,1)):A287),NA()))</f>
        <v>#N/A</v>
      </c>
      <c r="G287" s="58" t="e">
        <f>IF(ISBLANK(A287),NA(),IFERROR(A287+(PLAYER_EXP_MAX-D287)/F287,NA()))</f>
        <v>#N/A</v>
      </c>
      <c r="H287" s="125" t="e">
        <f t="shared" ref="H287:H350" ca="1" si="29">IF(ISBLANK(A287),NA(),IFERROR(TEXT(TRUNC(G287-NOW()),"000") &amp; " D " &amp; TEXT(TRUNC(ABS(G287-NOW()-TRUNC(G287-NOW()))*24),"00") &amp; " H", NA()))</f>
        <v>#N/A</v>
      </c>
      <c r="I287" s="51" t="e">
        <f ca="1">IF(ISBLANK(A287),NA(),IFERROR(SLOPE(INDIRECT("D" &amp; MATCH(A287-$C$1,A:A,1)):D287, INDIRECT("A" &amp; MATCH(A287-$C$1,A:A,1)):A287),NA()))</f>
        <v>#N/A</v>
      </c>
      <c r="J287" s="58" t="e">
        <f>IF(ISBLANK(A287),NA(),IFERROR(A287+(PLAYER_EXP_MAX-D287)/I287,NA()))</f>
        <v>#N/A</v>
      </c>
      <c r="K287" s="60" t="e">
        <f t="shared" ca="1" si="26"/>
        <v>#N/A</v>
      </c>
      <c r="L287" s="51" t="e">
        <f t="shared" si="27"/>
        <v>#N/A</v>
      </c>
      <c r="M287" s="58" t="e">
        <f>IF(ISBLANK(A287),NA(),IFERROR(A287+(PLAYER_EXP_MAX-D287)/L287,NA()))</f>
        <v>#N/A</v>
      </c>
      <c r="N287" s="60" t="e">
        <f t="shared" ca="1" si="28"/>
        <v>#N/A</v>
      </c>
    </row>
    <row r="288" spans="4:14" ht="14.65" customHeight="1" x14ac:dyDescent="0.25">
      <c r="D288" s="60" t="str">
        <f t="shared" si="25"/>
        <v>-</v>
      </c>
      <c r="E288" s="46" t="str">
        <f>IF(ISBLANK(A288),"-",D288/PLAYER_EXP_MAX)</f>
        <v>-</v>
      </c>
      <c r="F288" s="51" t="e">
        <f ca="1">IF(ISBLANK(A288),NA(),IFERROR(SLOPE(INDIRECT("D" &amp; MATCH(A288-$B$1,A:A,1)):D288, INDIRECT("A" &amp; MATCH(A288-$B$1,A:A,1)):A288),NA()))</f>
        <v>#N/A</v>
      </c>
      <c r="G288" s="58" t="e">
        <f>IF(ISBLANK(A288),NA(),IFERROR(A288+(PLAYER_EXP_MAX-D288)/F288,NA()))</f>
        <v>#N/A</v>
      </c>
      <c r="H288" s="125" t="e">
        <f t="shared" ca="1" si="29"/>
        <v>#N/A</v>
      </c>
      <c r="I288" s="51" t="e">
        <f ca="1">IF(ISBLANK(A288),NA(),IFERROR(SLOPE(INDIRECT("D" &amp; MATCH(A288-$C$1,A:A,1)):D288, INDIRECT("A" &amp; MATCH(A288-$C$1,A:A,1)):A288),NA()))</f>
        <v>#N/A</v>
      </c>
      <c r="J288" s="58" t="e">
        <f>IF(ISBLANK(A288),NA(),IFERROR(A288+(PLAYER_EXP_MAX-D288)/I288,NA()))</f>
        <v>#N/A</v>
      </c>
      <c r="K288" s="60" t="e">
        <f t="shared" ca="1" si="26"/>
        <v>#N/A</v>
      </c>
      <c r="L288" s="51" t="e">
        <f t="shared" si="27"/>
        <v>#N/A</v>
      </c>
      <c r="M288" s="58" t="e">
        <f>IF(ISBLANK(A288),NA(),IFERROR(A288+(PLAYER_EXP_MAX-D288)/L288,NA()))</f>
        <v>#N/A</v>
      </c>
      <c r="N288" s="60" t="e">
        <f t="shared" ca="1" si="28"/>
        <v>#N/A</v>
      </c>
    </row>
    <row r="289" spans="4:14" ht="14.65" customHeight="1" x14ac:dyDescent="0.25">
      <c r="D289" s="60" t="str">
        <f t="shared" si="25"/>
        <v>-</v>
      </c>
      <c r="E289" s="46" t="str">
        <f>IF(ISBLANK(A289),"-",D289/PLAYER_EXP_MAX)</f>
        <v>-</v>
      </c>
      <c r="F289" s="51" t="e">
        <f ca="1">IF(ISBLANK(A289),NA(),IFERROR(SLOPE(INDIRECT("D" &amp; MATCH(A289-$B$1,A:A,1)):D289, INDIRECT("A" &amp; MATCH(A289-$B$1,A:A,1)):A289),NA()))</f>
        <v>#N/A</v>
      </c>
      <c r="G289" s="58" t="e">
        <f>IF(ISBLANK(A289),NA(),IFERROR(A289+(PLAYER_EXP_MAX-D289)/F289,NA()))</f>
        <v>#N/A</v>
      </c>
      <c r="H289" s="125" t="e">
        <f t="shared" ca="1" si="29"/>
        <v>#N/A</v>
      </c>
      <c r="I289" s="51" t="e">
        <f ca="1">IF(ISBLANK(A289),NA(),IFERROR(SLOPE(INDIRECT("D" &amp; MATCH(A289-$C$1,A:A,1)):D289, INDIRECT("A" &amp; MATCH(A289-$C$1,A:A,1)):A289),NA()))</f>
        <v>#N/A</v>
      </c>
      <c r="J289" s="58" t="e">
        <f>IF(ISBLANK(A289),NA(),IFERROR(A289+(PLAYER_EXP_MAX-D289)/I289,NA()))</f>
        <v>#N/A</v>
      </c>
      <c r="K289" s="60" t="e">
        <f t="shared" ca="1" si="26"/>
        <v>#N/A</v>
      </c>
      <c r="L289" s="51" t="e">
        <f t="shared" si="27"/>
        <v>#N/A</v>
      </c>
      <c r="M289" s="58" t="e">
        <f>IF(ISBLANK(A289),NA(),IFERROR(A289+(PLAYER_EXP_MAX-D289)/L289,NA()))</f>
        <v>#N/A</v>
      </c>
      <c r="N289" s="60" t="e">
        <f t="shared" ca="1" si="28"/>
        <v>#N/A</v>
      </c>
    </row>
    <row r="290" spans="4:14" ht="14.65" customHeight="1" x14ac:dyDescent="0.25">
      <c r="D290" s="60" t="str">
        <f t="shared" si="25"/>
        <v>-</v>
      </c>
      <c r="E290" s="46" t="str">
        <f>IF(ISBLANK(A290),"-",D290/PLAYER_EXP_MAX)</f>
        <v>-</v>
      </c>
      <c r="F290" s="51" t="e">
        <f ca="1">IF(ISBLANK(A290),NA(),IFERROR(SLOPE(INDIRECT("D" &amp; MATCH(A290-$B$1,A:A,1)):D290, INDIRECT("A" &amp; MATCH(A290-$B$1,A:A,1)):A290),NA()))</f>
        <v>#N/A</v>
      </c>
      <c r="G290" s="58" t="e">
        <f>IF(ISBLANK(A290),NA(),IFERROR(A290+(PLAYER_EXP_MAX-D290)/F290,NA()))</f>
        <v>#N/A</v>
      </c>
      <c r="H290" s="125" t="e">
        <f t="shared" ca="1" si="29"/>
        <v>#N/A</v>
      </c>
      <c r="I290" s="51" t="e">
        <f ca="1">IF(ISBLANK(A290),NA(),IFERROR(SLOPE(INDIRECT("D" &amp; MATCH(A290-$C$1,A:A,1)):D290, INDIRECT("A" &amp; MATCH(A290-$C$1,A:A,1)):A290),NA()))</f>
        <v>#N/A</v>
      </c>
      <c r="J290" s="58" t="e">
        <f>IF(ISBLANK(A290),NA(),IFERROR(A290+(PLAYER_EXP_MAX-D290)/I290,NA()))</f>
        <v>#N/A</v>
      </c>
      <c r="K290" s="60" t="e">
        <f t="shared" ca="1" si="26"/>
        <v>#N/A</v>
      </c>
      <c r="L290" s="51" t="e">
        <f t="shared" si="27"/>
        <v>#N/A</v>
      </c>
      <c r="M290" s="58" t="e">
        <f>IF(ISBLANK(A290),NA(),IFERROR(A290+(PLAYER_EXP_MAX-D290)/L290,NA()))</f>
        <v>#N/A</v>
      </c>
      <c r="N290" s="60" t="e">
        <f t="shared" ca="1" si="28"/>
        <v>#N/A</v>
      </c>
    </row>
    <row r="291" spans="4:14" ht="14.65" customHeight="1" x14ac:dyDescent="0.25">
      <c r="D291" s="60" t="str">
        <f t="shared" si="25"/>
        <v>-</v>
      </c>
      <c r="E291" s="46" t="str">
        <f>IF(ISBLANK(A291),"-",D291/PLAYER_EXP_MAX)</f>
        <v>-</v>
      </c>
      <c r="F291" s="51" t="e">
        <f ca="1">IF(ISBLANK(A291),NA(),IFERROR(SLOPE(INDIRECT("D" &amp; MATCH(A291-$B$1,A:A,1)):D291, INDIRECT("A" &amp; MATCH(A291-$B$1,A:A,1)):A291),NA()))</f>
        <v>#N/A</v>
      </c>
      <c r="G291" s="58" t="e">
        <f>IF(ISBLANK(A291),NA(),IFERROR(A291+(PLAYER_EXP_MAX-D291)/F291,NA()))</f>
        <v>#N/A</v>
      </c>
      <c r="H291" s="125" t="e">
        <f t="shared" ca="1" si="29"/>
        <v>#N/A</v>
      </c>
      <c r="I291" s="51" t="e">
        <f ca="1">IF(ISBLANK(A291),NA(),IFERROR(SLOPE(INDIRECT("D" &amp; MATCH(A291-$C$1,A:A,1)):D291, INDIRECT("A" &amp; MATCH(A291-$C$1,A:A,1)):A291),NA()))</f>
        <v>#N/A</v>
      </c>
      <c r="J291" s="58" t="e">
        <f>IF(ISBLANK(A291),NA(),IFERROR(A291+(PLAYER_EXP_MAX-D291)/I291,NA()))</f>
        <v>#N/A</v>
      </c>
      <c r="K291" s="60" t="e">
        <f t="shared" ca="1" si="26"/>
        <v>#N/A</v>
      </c>
      <c r="L291" s="51" t="e">
        <f t="shared" si="27"/>
        <v>#N/A</v>
      </c>
      <c r="M291" s="58" t="e">
        <f>IF(ISBLANK(A291),NA(),IFERROR(A291+(PLAYER_EXP_MAX-D291)/L291,NA()))</f>
        <v>#N/A</v>
      </c>
      <c r="N291" s="60" t="e">
        <f t="shared" ca="1" si="28"/>
        <v>#N/A</v>
      </c>
    </row>
    <row r="292" spans="4:14" ht="14.65" customHeight="1" x14ac:dyDescent="0.25">
      <c r="D292" s="60" t="str">
        <f t="shared" si="25"/>
        <v>-</v>
      </c>
      <c r="E292" s="46" t="str">
        <f>IF(ISBLANK(A292),"-",D292/PLAYER_EXP_MAX)</f>
        <v>-</v>
      </c>
      <c r="F292" s="51" t="e">
        <f ca="1">IF(ISBLANK(A292),NA(),IFERROR(SLOPE(INDIRECT("D" &amp; MATCH(A292-$B$1,A:A,1)):D292, INDIRECT("A" &amp; MATCH(A292-$B$1,A:A,1)):A292),NA()))</f>
        <v>#N/A</v>
      </c>
      <c r="G292" s="58" t="e">
        <f>IF(ISBLANK(A292),NA(),IFERROR(A292+(PLAYER_EXP_MAX-D292)/F292,NA()))</f>
        <v>#N/A</v>
      </c>
      <c r="H292" s="125" t="e">
        <f t="shared" ca="1" si="29"/>
        <v>#N/A</v>
      </c>
      <c r="I292" s="51" t="e">
        <f ca="1">IF(ISBLANK(A292),NA(),IFERROR(SLOPE(INDIRECT("D" &amp; MATCH(A292-$C$1,A:A,1)):D292, INDIRECT("A" &amp; MATCH(A292-$C$1,A:A,1)):A292),NA()))</f>
        <v>#N/A</v>
      </c>
      <c r="J292" s="58" t="e">
        <f>IF(ISBLANK(A292),NA(),IFERROR(A292+(PLAYER_EXP_MAX-D292)/I292,NA()))</f>
        <v>#N/A</v>
      </c>
      <c r="K292" s="60" t="e">
        <f t="shared" ca="1" si="26"/>
        <v>#N/A</v>
      </c>
      <c r="L292" s="51" t="e">
        <f t="shared" si="27"/>
        <v>#N/A</v>
      </c>
      <c r="M292" s="58" t="e">
        <f>IF(ISBLANK(A292),NA(),IFERROR(A292+(PLAYER_EXP_MAX-D292)/L292,NA()))</f>
        <v>#N/A</v>
      </c>
      <c r="N292" s="60" t="e">
        <f t="shared" ca="1" si="28"/>
        <v>#N/A</v>
      </c>
    </row>
    <row r="293" spans="4:14" ht="14.65" customHeight="1" x14ac:dyDescent="0.25">
      <c r="D293" s="60" t="str">
        <f t="shared" si="25"/>
        <v>-</v>
      </c>
      <c r="E293" s="46" t="str">
        <f>IF(ISBLANK(A293),"-",D293/PLAYER_EXP_MAX)</f>
        <v>-</v>
      </c>
      <c r="F293" s="51" t="e">
        <f ca="1">IF(ISBLANK(A293),NA(),IFERROR(SLOPE(INDIRECT("D" &amp; MATCH(A293-$B$1,A:A,1)):D293, INDIRECT("A" &amp; MATCH(A293-$B$1,A:A,1)):A293),NA()))</f>
        <v>#N/A</v>
      </c>
      <c r="G293" s="58" t="e">
        <f>IF(ISBLANK(A293),NA(),IFERROR(A293+(PLAYER_EXP_MAX-D293)/F293,NA()))</f>
        <v>#N/A</v>
      </c>
      <c r="H293" s="125" t="e">
        <f t="shared" ca="1" si="29"/>
        <v>#N/A</v>
      </c>
      <c r="I293" s="51" t="e">
        <f ca="1">IF(ISBLANK(A293),NA(),IFERROR(SLOPE(INDIRECT("D" &amp; MATCH(A293-$C$1,A:A,1)):D293, INDIRECT("A" &amp; MATCH(A293-$C$1,A:A,1)):A293),NA()))</f>
        <v>#N/A</v>
      </c>
      <c r="J293" s="58" t="e">
        <f>IF(ISBLANK(A293),NA(),IFERROR(A293+(PLAYER_EXP_MAX-D293)/I293,NA()))</f>
        <v>#N/A</v>
      </c>
      <c r="K293" s="60" t="e">
        <f t="shared" ca="1" si="26"/>
        <v>#N/A</v>
      </c>
      <c r="L293" s="51" t="e">
        <f t="shared" si="27"/>
        <v>#N/A</v>
      </c>
      <c r="M293" s="58" t="e">
        <f>IF(ISBLANK(A293),NA(),IFERROR(A293+(PLAYER_EXP_MAX-D293)/L293,NA()))</f>
        <v>#N/A</v>
      </c>
      <c r="N293" s="60" t="e">
        <f t="shared" ca="1" si="28"/>
        <v>#N/A</v>
      </c>
    </row>
    <row r="294" spans="4:14" ht="14.65" customHeight="1" x14ac:dyDescent="0.25">
      <c r="D294" s="60" t="str">
        <f t="shared" si="25"/>
        <v>-</v>
      </c>
      <c r="E294" s="46" t="str">
        <f>IF(ISBLANK(A294),"-",D294/PLAYER_EXP_MAX)</f>
        <v>-</v>
      </c>
      <c r="F294" s="51" t="e">
        <f ca="1">IF(ISBLANK(A294),NA(),IFERROR(SLOPE(INDIRECT("D" &amp; MATCH(A294-$B$1,A:A,1)):D294, INDIRECT("A" &amp; MATCH(A294-$B$1,A:A,1)):A294),NA()))</f>
        <v>#N/A</v>
      </c>
      <c r="G294" s="58" t="e">
        <f>IF(ISBLANK(A294),NA(),IFERROR(A294+(PLAYER_EXP_MAX-D294)/F294,NA()))</f>
        <v>#N/A</v>
      </c>
      <c r="H294" s="125" t="e">
        <f t="shared" ca="1" si="29"/>
        <v>#N/A</v>
      </c>
      <c r="I294" s="51" t="e">
        <f ca="1">IF(ISBLANK(A294),NA(),IFERROR(SLOPE(INDIRECT("D" &amp; MATCH(A294-$C$1,A:A,1)):D294, INDIRECT("A" &amp; MATCH(A294-$C$1,A:A,1)):A294),NA()))</f>
        <v>#N/A</v>
      </c>
      <c r="J294" s="58" t="e">
        <f>IF(ISBLANK(A294),NA(),IFERROR(A294+(PLAYER_EXP_MAX-D294)/I294,NA()))</f>
        <v>#N/A</v>
      </c>
      <c r="K294" s="60" t="e">
        <f t="shared" ca="1" si="26"/>
        <v>#N/A</v>
      </c>
      <c r="L294" s="51" t="e">
        <f t="shared" si="27"/>
        <v>#N/A</v>
      </c>
      <c r="M294" s="58" t="e">
        <f>IF(ISBLANK(A294),NA(),IFERROR(A294+(PLAYER_EXP_MAX-D294)/L294,NA()))</f>
        <v>#N/A</v>
      </c>
      <c r="N294" s="60" t="e">
        <f t="shared" ca="1" si="28"/>
        <v>#N/A</v>
      </c>
    </row>
    <row r="295" spans="4:14" ht="14.65" customHeight="1" x14ac:dyDescent="0.25">
      <c r="D295" s="60" t="str">
        <f t="shared" si="25"/>
        <v>-</v>
      </c>
      <c r="E295" s="46" t="str">
        <f>IF(ISBLANK(A295),"-",D295/PLAYER_EXP_MAX)</f>
        <v>-</v>
      </c>
      <c r="F295" s="51" t="e">
        <f ca="1">IF(ISBLANK(A295),NA(),IFERROR(SLOPE(INDIRECT("D" &amp; MATCH(A295-$B$1,A:A,1)):D295, INDIRECT("A" &amp; MATCH(A295-$B$1,A:A,1)):A295),NA()))</f>
        <v>#N/A</v>
      </c>
      <c r="G295" s="58" t="e">
        <f>IF(ISBLANK(A295),NA(),IFERROR(A295+(PLAYER_EXP_MAX-D295)/F295,NA()))</f>
        <v>#N/A</v>
      </c>
      <c r="H295" s="125" t="e">
        <f t="shared" ca="1" si="29"/>
        <v>#N/A</v>
      </c>
      <c r="I295" s="51" t="e">
        <f ca="1">IF(ISBLANK(A295),NA(),IFERROR(SLOPE(INDIRECT("D" &amp; MATCH(A295-$C$1,A:A,1)):D295, INDIRECT("A" &amp; MATCH(A295-$C$1,A:A,1)):A295),NA()))</f>
        <v>#N/A</v>
      </c>
      <c r="J295" s="58" t="e">
        <f>IF(ISBLANK(A295),NA(),IFERROR(A295+(PLAYER_EXP_MAX-D295)/I295,NA()))</f>
        <v>#N/A</v>
      </c>
      <c r="K295" s="60" t="e">
        <f t="shared" ca="1" si="26"/>
        <v>#N/A</v>
      </c>
      <c r="L295" s="51" t="e">
        <f t="shared" si="27"/>
        <v>#N/A</v>
      </c>
      <c r="M295" s="58" t="e">
        <f>IF(ISBLANK(A295),NA(),IFERROR(A295+(PLAYER_EXP_MAX-D295)/L295,NA()))</f>
        <v>#N/A</v>
      </c>
      <c r="N295" s="60" t="e">
        <f t="shared" ca="1" si="28"/>
        <v>#N/A</v>
      </c>
    </row>
    <row r="296" spans="4:14" ht="14.65" customHeight="1" x14ac:dyDescent="0.25">
      <c r="D296" s="60" t="str">
        <f t="shared" si="25"/>
        <v>-</v>
      </c>
      <c r="E296" s="46" t="str">
        <f>IF(ISBLANK(A296),"-",D296/PLAYER_EXP_MAX)</f>
        <v>-</v>
      </c>
      <c r="F296" s="51" t="e">
        <f ca="1">IF(ISBLANK(A296),NA(),IFERROR(SLOPE(INDIRECT("D" &amp; MATCH(A296-$B$1,A:A,1)):D296, INDIRECT("A" &amp; MATCH(A296-$B$1,A:A,1)):A296),NA()))</f>
        <v>#N/A</v>
      </c>
      <c r="G296" s="58" t="e">
        <f>IF(ISBLANK(A296),NA(),IFERROR(A296+(PLAYER_EXP_MAX-D296)/F296,NA()))</f>
        <v>#N/A</v>
      </c>
      <c r="H296" s="125" t="e">
        <f t="shared" ca="1" si="29"/>
        <v>#N/A</v>
      </c>
      <c r="I296" s="51" t="e">
        <f ca="1">IF(ISBLANK(A296),NA(),IFERROR(SLOPE(INDIRECT("D" &amp; MATCH(A296-$C$1,A:A,1)):D296, INDIRECT("A" &amp; MATCH(A296-$C$1,A:A,1)):A296),NA()))</f>
        <v>#N/A</v>
      </c>
      <c r="J296" s="58" t="e">
        <f>IF(ISBLANK(A296),NA(),IFERROR(A296+(PLAYER_EXP_MAX-D296)/I296,NA()))</f>
        <v>#N/A</v>
      </c>
      <c r="K296" s="60" t="e">
        <f t="shared" ca="1" si="26"/>
        <v>#N/A</v>
      </c>
      <c r="L296" s="51" t="e">
        <f t="shared" si="27"/>
        <v>#N/A</v>
      </c>
      <c r="M296" s="58" t="e">
        <f>IF(ISBLANK(A296),NA(),IFERROR(A296+(PLAYER_EXP_MAX-D296)/L296,NA()))</f>
        <v>#N/A</v>
      </c>
      <c r="N296" s="60" t="e">
        <f t="shared" ca="1" si="28"/>
        <v>#N/A</v>
      </c>
    </row>
    <row r="297" spans="4:14" ht="14.65" customHeight="1" x14ac:dyDescent="0.25">
      <c r="D297" s="60" t="str">
        <f t="shared" si="25"/>
        <v>-</v>
      </c>
      <c r="E297" s="46" t="str">
        <f>IF(ISBLANK(A297),"-",D297/PLAYER_EXP_MAX)</f>
        <v>-</v>
      </c>
      <c r="F297" s="51" t="e">
        <f ca="1">IF(ISBLANK(A297),NA(),IFERROR(SLOPE(INDIRECT("D" &amp; MATCH(A297-$B$1,A:A,1)):D297, INDIRECT("A" &amp; MATCH(A297-$B$1,A:A,1)):A297),NA()))</f>
        <v>#N/A</v>
      </c>
      <c r="G297" s="58" t="e">
        <f>IF(ISBLANK(A297),NA(),IFERROR(A297+(PLAYER_EXP_MAX-D297)/F297,NA()))</f>
        <v>#N/A</v>
      </c>
      <c r="H297" s="125" t="e">
        <f t="shared" ca="1" si="29"/>
        <v>#N/A</v>
      </c>
      <c r="I297" s="51" t="e">
        <f ca="1">IF(ISBLANK(A297),NA(),IFERROR(SLOPE(INDIRECT("D" &amp; MATCH(A297-$C$1,A:A,1)):D297, INDIRECT("A" &amp; MATCH(A297-$C$1,A:A,1)):A297),NA()))</f>
        <v>#N/A</v>
      </c>
      <c r="J297" s="58" t="e">
        <f>IF(ISBLANK(A297),NA(),IFERROR(A297+(PLAYER_EXP_MAX-D297)/I297,NA()))</f>
        <v>#N/A</v>
      </c>
      <c r="K297" s="60" t="e">
        <f t="shared" ca="1" si="26"/>
        <v>#N/A</v>
      </c>
      <c r="L297" s="51" t="e">
        <f t="shared" si="27"/>
        <v>#N/A</v>
      </c>
      <c r="M297" s="58" t="e">
        <f>IF(ISBLANK(A297),NA(),IFERROR(A297+(PLAYER_EXP_MAX-D297)/L297,NA()))</f>
        <v>#N/A</v>
      </c>
      <c r="N297" s="60" t="e">
        <f t="shared" ca="1" si="28"/>
        <v>#N/A</v>
      </c>
    </row>
    <row r="298" spans="4:14" ht="14.65" customHeight="1" x14ac:dyDescent="0.25">
      <c r="D298" s="60" t="str">
        <f t="shared" si="25"/>
        <v>-</v>
      </c>
      <c r="E298" s="46" t="str">
        <f>IF(ISBLANK(A298),"-",D298/PLAYER_EXP_MAX)</f>
        <v>-</v>
      </c>
      <c r="F298" s="51" t="e">
        <f ca="1">IF(ISBLANK(A298),NA(),IFERROR(SLOPE(INDIRECT("D" &amp; MATCH(A298-$B$1,A:A,1)):D298, INDIRECT("A" &amp; MATCH(A298-$B$1,A:A,1)):A298),NA()))</f>
        <v>#N/A</v>
      </c>
      <c r="G298" s="58" t="e">
        <f>IF(ISBLANK(A298),NA(),IFERROR(A298+(PLAYER_EXP_MAX-D298)/F298,NA()))</f>
        <v>#N/A</v>
      </c>
      <c r="H298" s="125" t="e">
        <f t="shared" ca="1" si="29"/>
        <v>#N/A</v>
      </c>
      <c r="I298" s="51" t="e">
        <f ca="1">IF(ISBLANK(A298),NA(),IFERROR(SLOPE(INDIRECT("D" &amp; MATCH(A298-$C$1,A:A,1)):D298, INDIRECT("A" &amp; MATCH(A298-$C$1,A:A,1)):A298),NA()))</f>
        <v>#N/A</v>
      </c>
      <c r="J298" s="58" t="e">
        <f>IF(ISBLANK(A298),NA(),IFERROR(A298+(PLAYER_EXP_MAX-D298)/I298,NA()))</f>
        <v>#N/A</v>
      </c>
      <c r="K298" s="60" t="e">
        <f t="shared" ca="1" si="26"/>
        <v>#N/A</v>
      </c>
      <c r="L298" s="51" t="e">
        <f t="shared" si="27"/>
        <v>#N/A</v>
      </c>
      <c r="M298" s="58" t="e">
        <f>IF(ISBLANK(A298),NA(),IFERROR(A298+(PLAYER_EXP_MAX-D298)/L298,NA()))</f>
        <v>#N/A</v>
      </c>
      <c r="N298" s="60" t="e">
        <f t="shared" ca="1" si="28"/>
        <v>#N/A</v>
      </c>
    </row>
    <row r="299" spans="4:14" ht="14.65" customHeight="1" x14ac:dyDescent="0.25">
      <c r="D299" s="60" t="str">
        <f t="shared" si="25"/>
        <v>-</v>
      </c>
      <c r="E299" s="46" t="str">
        <f>IF(ISBLANK(A299),"-",D299/PLAYER_EXP_MAX)</f>
        <v>-</v>
      </c>
      <c r="F299" s="51" t="e">
        <f ca="1">IF(ISBLANK(A299),NA(),IFERROR(SLOPE(INDIRECT("D" &amp; MATCH(A299-$B$1,A:A,1)):D299, INDIRECT("A" &amp; MATCH(A299-$B$1,A:A,1)):A299),NA()))</f>
        <v>#N/A</v>
      </c>
      <c r="G299" s="58" t="e">
        <f>IF(ISBLANK(A299),NA(),IFERROR(A299+(PLAYER_EXP_MAX-D299)/F299,NA()))</f>
        <v>#N/A</v>
      </c>
      <c r="H299" s="125" t="e">
        <f t="shared" ca="1" si="29"/>
        <v>#N/A</v>
      </c>
      <c r="I299" s="51" t="e">
        <f ca="1">IF(ISBLANK(A299),NA(),IFERROR(SLOPE(INDIRECT("D" &amp; MATCH(A299-$C$1,A:A,1)):D299, INDIRECT("A" &amp; MATCH(A299-$C$1,A:A,1)):A299),NA()))</f>
        <v>#N/A</v>
      </c>
      <c r="J299" s="58" t="e">
        <f>IF(ISBLANK(A299),NA(),IFERROR(A299+(PLAYER_EXP_MAX-D299)/I299,NA()))</f>
        <v>#N/A</v>
      </c>
      <c r="K299" s="60" t="e">
        <f t="shared" ca="1" si="26"/>
        <v>#N/A</v>
      </c>
      <c r="L299" s="51" t="e">
        <f t="shared" si="27"/>
        <v>#N/A</v>
      </c>
      <c r="M299" s="58" t="e">
        <f>IF(ISBLANK(A299),NA(),IFERROR(A299+(PLAYER_EXP_MAX-D299)/L299,NA()))</f>
        <v>#N/A</v>
      </c>
      <c r="N299" s="60" t="e">
        <f t="shared" ca="1" si="28"/>
        <v>#N/A</v>
      </c>
    </row>
    <row r="300" spans="4:14" ht="14.65" customHeight="1" x14ac:dyDescent="0.25">
      <c r="D300" s="60" t="str">
        <f t="shared" si="25"/>
        <v>-</v>
      </c>
      <c r="E300" s="46" t="str">
        <f>IF(ISBLANK(A300),"-",D300/PLAYER_EXP_MAX)</f>
        <v>-</v>
      </c>
      <c r="F300" s="51" t="e">
        <f ca="1">IF(ISBLANK(A300),NA(),IFERROR(SLOPE(INDIRECT("D" &amp; MATCH(A300-$B$1,A:A,1)):D300, INDIRECT("A" &amp; MATCH(A300-$B$1,A:A,1)):A300),NA()))</f>
        <v>#N/A</v>
      </c>
      <c r="G300" s="58" t="e">
        <f>IF(ISBLANK(A300),NA(),IFERROR(A300+(PLAYER_EXP_MAX-D300)/F300,NA()))</f>
        <v>#N/A</v>
      </c>
      <c r="H300" s="125" t="e">
        <f t="shared" ca="1" si="29"/>
        <v>#N/A</v>
      </c>
      <c r="I300" s="51" t="e">
        <f ca="1">IF(ISBLANK(A300),NA(),IFERROR(SLOPE(INDIRECT("D" &amp; MATCH(A300-$C$1,A:A,1)):D300, INDIRECT("A" &amp; MATCH(A300-$C$1,A:A,1)):A300),NA()))</f>
        <v>#N/A</v>
      </c>
      <c r="J300" s="58" t="e">
        <f>IF(ISBLANK(A300),NA(),IFERROR(A300+(PLAYER_EXP_MAX-D300)/I300,NA()))</f>
        <v>#N/A</v>
      </c>
      <c r="K300" s="60" t="e">
        <f t="shared" ca="1" si="26"/>
        <v>#N/A</v>
      </c>
      <c r="L300" s="51" t="e">
        <f t="shared" si="27"/>
        <v>#N/A</v>
      </c>
      <c r="M300" s="58" t="e">
        <f>IF(ISBLANK(A300),NA(),IFERROR(A300+(PLAYER_EXP_MAX-D300)/L300,NA()))</f>
        <v>#N/A</v>
      </c>
      <c r="N300" s="60" t="e">
        <f t="shared" ca="1" si="28"/>
        <v>#N/A</v>
      </c>
    </row>
    <row r="301" spans="4:14" ht="14.65" customHeight="1" x14ac:dyDescent="0.25">
      <c r="D301" s="60" t="str">
        <f t="shared" si="25"/>
        <v>-</v>
      </c>
      <c r="E301" s="46" t="str">
        <f>IF(ISBLANK(A301),"-",D301/PLAYER_EXP_MAX)</f>
        <v>-</v>
      </c>
      <c r="F301" s="51" t="e">
        <f ca="1">IF(ISBLANK(A301),NA(),IFERROR(SLOPE(INDIRECT("D" &amp; MATCH(A301-$B$1,A:A,1)):D301, INDIRECT("A" &amp; MATCH(A301-$B$1,A:A,1)):A301),NA()))</f>
        <v>#N/A</v>
      </c>
      <c r="G301" s="58" t="e">
        <f>IF(ISBLANK(A301),NA(),IFERROR(A301+(PLAYER_EXP_MAX-D301)/F301,NA()))</f>
        <v>#N/A</v>
      </c>
      <c r="H301" s="125" t="e">
        <f t="shared" ca="1" si="29"/>
        <v>#N/A</v>
      </c>
      <c r="I301" s="51" t="e">
        <f ca="1">IF(ISBLANK(A301),NA(),IFERROR(SLOPE(INDIRECT("D" &amp; MATCH(A301-$C$1,A:A,1)):D301, INDIRECT("A" &amp; MATCH(A301-$C$1,A:A,1)):A301),NA()))</f>
        <v>#N/A</v>
      </c>
      <c r="J301" s="58" t="e">
        <f>IF(ISBLANK(A301),NA(),IFERROR(A301+(PLAYER_EXP_MAX-D301)/I301,NA()))</f>
        <v>#N/A</v>
      </c>
      <c r="K301" s="60" t="e">
        <f t="shared" ca="1" si="26"/>
        <v>#N/A</v>
      </c>
      <c r="L301" s="51" t="e">
        <f t="shared" si="27"/>
        <v>#N/A</v>
      </c>
      <c r="M301" s="58" t="e">
        <f>IF(ISBLANK(A301),NA(),IFERROR(A301+(PLAYER_EXP_MAX-D301)/L301,NA()))</f>
        <v>#N/A</v>
      </c>
      <c r="N301" s="60" t="e">
        <f t="shared" ca="1" si="28"/>
        <v>#N/A</v>
      </c>
    </row>
    <row r="302" spans="4:14" ht="14.65" customHeight="1" x14ac:dyDescent="0.25">
      <c r="D302" s="60" t="str">
        <f t="shared" si="25"/>
        <v>-</v>
      </c>
      <c r="E302" s="46" t="str">
        <f>IF(ISBLANK(A302),"-",D302/PLAYER_EXP_MAX)</f>
        <v>-</v>
      </c>
      <c r="F302" s="51" t="e">
        <f ca="1">IF(ISBLANK(A302),NA(),IFERROR(SLOPE(INDIRECT("D" &amp; MATCH(A302-$B$1,A:A,1)):D302, INDIRECT("A" &amp; MATCH(A302-$B$1,A:A,1)):A302),NA()))</f>
        <v>#N/A</v>
      </c>
      <c r="G302" s="58" t="e">
        <f>IF(ISBLANK(A302),NA(),IFERROR(A302+(PLAYER_EXP_MAX-D302)/F302,NA()))</f>
        <v>#N/A</v>
      </c>
      <c r="H302" s="125" t="e">
        <f t="shared" ca="1" si="29"/>
        <v>#N/A</v>
      </c>
      <c r="I302" s="51" t="e">
        <f ca="1">IF(ISBLANK(A302),NA(),IFERROR(SLOPE(INDIRECT("D" &amp; MATCH(A302-$C$1,A:A,1)):D302, INDIRECT("A" &amp; MATCH(A302-$C$1,A:A,1)):A302),NA()))</f>
        <v>#N/A</v>
      </c>
      <c r="J302" s="58" t="e">
        <f>IF(ISBLANK(A302),NA(),IFERROR(A302+(PLAYER_EXP_MAX-D302)/I302,NA()))</f>
        <v>#N/A</v>
      </c>
      <c r="K302" s="60" t="e">
        <f t="shared" ca="1" si="26"/>
        <v>#N/A</v>
      </c>
      <c r="L302" s="51" t="e">
        <f t="shared" si="27"/>
        <v>#N/A</v>
      </c>
      <c r="M302" s="58" t="e">
        <f>IF(ISBLANK(A302),NA(),IFERROR(A302+(PLAYER_EXP_MAX-D302)/L302,NA()))</f>
        <v>#N/A</v>
      </c>
      <c r="N302" s="60" t="e">
        <f t="shared" ca="1" si="28"/>
        <v>#N/A</v>
      </c>
    </row>
    <row r="303" spans="4:14" ht="14.65" customHeight="1" x14ac:dyDescent="0.25">
      <c r="D303" s="60" t="str">
        <f t="shared" si="25"/>
        <v>-</v>
      </c>
      <c r="E303" s="46" t="str">
        <f>IF(ISBLANK(A303),"-",D303/PLAYER_EXP_MAX)</f>
        <v>-</v>
      </c>
      <c r="F303" s="51" t="e">
        <f ca="1">IF(ISBLANK(A303),NA(),IFERROR(SLOPE(INDIRECT("D" &amp; MATCH(A303-$B$1,A:A,1)):D303, INDIRECT("A" &amp; MATCH(A303-$B$1,A:A,1)):A303),NA()))</f>
        <v>#N/A</v>
      </c>
      <c r="G303" s="58" t="e">
        <f>IF(ISBLANK(A303),NA(),IFERROR(A303+(PLAYER_EXP_MAX-D303)/F303,NA()))</f>
        <v>#N/A</v>
      </c>
      <c r="H303" s="125" t="e">
        <f t="shared" ca="1" si="29"/>
        <v>#N/A</v>
      </c>
      <c r="I303" s="51" t="e">
        <f ca="1">IF(ISBLANK(A303),NA(),IFERROR(SLOPE(INDIRECT("D" &amp; MATCH(A303-$C$1,A:A,1)):D303, INDIRECT("A" &amp; MATCH(A303-$C$1,A:A,1)):A303),NA()))</f>
        <v>#N/A</v>
      </c>
      <c r="J303" s="58" t="e">
        <f>IF(ISBLANK(A303),NA(),IFERROR(A303+(PLAYER_EXP_MAX-D303)/I303,NA()))</f>
        <v>#N/A</v>
      </c>
      <c r="K303" s="60" t="e">
        <f t="shared" ca="1" si="26"/>
        <v>#N/A</v>
      </c>
      <c r="L303" s="51" t="e">
        <f t="shared" si="27"/>
        <v>#N/A</v>
      </c>
      <c r="M303" s="58" t="e">
        <f>IF(ISBLANK(A303),NA(),IFERROR(A303+(PLAYER_EXP_MAX-D303)/L303,NA()))</f>
        <v>#N/A</v>
      </c>
      <c r="N303" s="60" t="e">
        <f t="shared" ca="1" si="28"/>
        <v>#N/A</v>
      </c>
    </row>
    <row r="304" spans="4:14" ht="14.65" customHeight="1" x14ac:dyDescent="0.25">
      <c r="D304" s="60" t="str">
        <f t="shared" si="25"/>
        <v>-</v>
      </c>
      <c r="E304" s="46" t="str">
        <f>IF(ISBLANK(A304),"-",D304/PLAYER_EXP_MAX)</f>
        <v>-</v>
      </c>
      <c r="F304" s="51" t="e">
        <f ca="1">IF(ISBLANK(A304),NA(),IFERROR(SLOPE(INDIRECT("D" &amp; MATCH(A304-$B$1,A:A,1)):D304, INDIRECT("A" &amp; MATCH(A304-$B$1,A:A,1)):A304),NA()))</f>
        <v>#N/A</v>
      </c>
      <c r="G304" s="58" t="e">
        <f>IF(ISBLANK(A304),NA(),IFERROR(A304+(PLAYER_EXP_MAX-D304)/F304,NA()))</f>
        <v>#N/A</v>
      </c>
      <c r="H304" s="125" t="e">
        <f t="shared" ca="1" si="29"/>
        <v>#N/A</v>
      </c>
      <c r="I304" s="51" t="e">
        <f ca="1">IF(ISBLANK(A304),NA(),IFERROR(SLOPE(INDIRECT("D" &amp; MATCH(A304-$C$1,A:A,1)):D304, INDIRECT("A" &amp; MATCH(A304-$C$1,A:A,1)):A304),NA()))</f>
        <v>#N/A</v>
      </c>
      <c r="J304" s="58" t="e">
        <f>IF(ISBLANK(A304),NA(),IFERROR(A304+(PLAYER_EXP_MAX-D304)/I304,NA()))</f>
        <v>#N/A</v>
      </c>
      <c r="K304" s="60" t="e">
        <f t="shared" ca="1" si="26"/>
        <v>#N/A</v>
      </c>
      <c r="L304" s="51" t="e">
        <f t="shared" si="27"/>
        <v>#N/A</v>
      </c>
      <c r="M304" s="58" t="e">
        <f>IF(ISBLANK(A304),NA(),IFERROR(A304+(PLAYER_EXP_MAX-D304)/L304,NA()))</f>
        <v>#N/A</v>
      </c>
      <c r="N304" s="60" t="e">
        <f t="shared" ca="1" si="28"/>
        <v>#N/A</v>
      </c>
    </row>
    <row r="305" spans="4:14" ht="14.65" customHeight="1" x14ac:dyDescent="0.25">
      <c r="D305" s="60" t="str">
        <f t="shared" si="25"/>
        <v>-</v>
      </c>
      <c r="E305" s="46" t="str">
        <f>IF(ISBLANK(A305),"-",D305/PLAYER_EXP_MAX)</f>
        <v>-</v>
      </c>
      <c r="F305" s="51" t="e">
        <f ca="1">IF(ISBLANK(A305),NA(),IFERROR(SLOPE(INDIRECT("D" &amp; MATCH(A305-$B$1,A:A,1)):D305, INDIRECT("A" &amp; MATCH(A305-$B$1,A:A,1)):A305),NA()))</f>
        <v>#N/A</v>
      </c>
      <c r="G305" s="58" t="e">
        <f>IF(ISBLANK(A305),NA(),IFERROR(A305+(PLAYER_EXP_MAX-D305)/F305,NA()))</f>
        <v>#N/A</v>
      </c>
      <c r="H305" s="125" t="e">
        <f t="shared" ca="1" si="29"/>
        <v>#N/A</v>
      </c>
      <c r="I305" s="51" t="e">
        <f ca="1">IF(ISBLANK(A305),NA(),IFERROR(SLOPE(INDIRECT("D" &amp; MATCH(A305-$C$1,A:A,1)):D305, INDIRECT("A" &amp; MATCH(A305-$C$1,A:A,1)):A305),NA()))</f>
        <v>#N/A</v>
      </c>
      <c r="J305" s="58" t="e">
        <f>IF(ISBLANK(A305),NA(),IFERROR(A305+(PLAYER_EXP_MAX-D305)/I305,NA()))</f>
        <v>#N/A</v>
      </c>
      <c r="K305" s="60" t="e">
        <f t="shared" ca="1" si="26"/>
        <v>#N/A</v>
      </c>
      <c r="L305" s="51" t="e">
        <f t="shared" si="27"/>
        <v>#N/A</v>
      </c>
      <c r="M305" s="58" t="e">
        <f>IF(ISBLANK(A305),NA(),IFERROR(A305+(PLAYER_EXP_MAX-D305)/L305,NA()))</f>
        <v>#N/A</v>
      </c>
      <c r="N305" s="60" t="e">
        <f t="shared" ca="1" si="28"/>
        <v>#N/A</v>
      </c>
    </row>
    <row r="306" spans="4:14" ht="14.65" customHeight="1" x14ac:dyDescent="0.25">
      <c r="D306" s="60" t="str">
        <f t="shared" si="25"/>
        <v>-</v>
      </c>
      <c r="E306" s="46" t="str">
        <f>IF(ISBLANK(A306),"-",D306/PLAYER_EXP_MAX)</f>
        <v>-</v>
      </c>
      <c r="F306" s="51" t="e">
        <f ca="1">IF(ISBLANK(A306),NA(),IFERROR(SLOPE(INDIRECT("D" &amp; MATCH(A306-$B$1,A:A,1)):D306, INDIRECT("A" &amp; MATCH(A306-$B$1,A:A,1)):A306),NA()))</f>
        <v>#N/A</v>
      </c>
      <c r="G306" s="58" t="e">
        <f>IF(ISBLANK(A306),NA(),IFERROR(A306+(PLAYER_EXP_MAX-D306)/F306,NA()))</f>
        <v>#N/A</v>
      </c>
      <c r="H306" s="125" t="e">
        <f t="shared" ca="1" si="29"/>
        <v>#N/A</v>
      </c>
      <c r="I306" s="51" t="e">
        <f ca="1">IF(ISBLANK(A306),NA(),IFERROR(SLOPE(INDIRECT("D" &amp; MATCH(A306-$C$1,A:A,1)):D306, INDIRECT("A" &amp; MATCH(A306-$C$1,A:A,1)):A306),NA()))</f>
        <v>#N/A</v>
      </c>
      <c r="J306" s="58" t="e">
        <f>IF(ISBLANK(A306),NA(),IFERROR(A306+(PLAYER_EXP_MAX-D306)/I306,NA()))</f>
        <v>#N/A</v>
      </c>
      <c r="K306" s="60" t="e">
        <f t="shared" ca="1" si="26"/>
        <v>#N/A</v>
      </c>
      <c r="L306" s="51" t="e">
        <f t="shared" si="27"/>
        <v>#N/A</v>
      </c>
      <c r="M306" s="58" t="e">
        <f>IF(ISBLANK(A306),NA(),IFERROR(A306+(PLAYER_EXP_MAX-D306)/L306,NA()))</f>
        <v>#N/A</v>
      </c>
      <c r="N306" s="60" t="e">
        <f t="shared" ca="1" si="28"/>
        <v>#N/A</v>
      </c>
    </row>
    <row r="307" spans="4:14" ht="14.65" customHeight="1" x14ac:dyDescent="0.25">
      <c r="D307" s="60" t="str">
        <f t="shared" si="25"/>
        <v>-</v>
      </c>
      <c r="E307" s="46" t="str">
        <f>IF(ISBLANK(A307),"-",D307/PLAYER_EXP_MAX)</f>
        <v>-</v>
      </c>
      <c r="F307" s="51" t="e">
        <f ca="1">IF(ISBLANK(A307),NA(),IFERROR(SLOPE(INDIRECT("D" &amp; MATCH(A307-$B$1,A:A,1)):D307, INDIRECT("A" &amp; MATCH(A307-$B$1,A:A,1)):A307),NA()))</f>
        <v>#N/A</v>
      </c>
      <c r="G307" s="58" t="e">
        <f>IF(ISBLANK(A307),NA(),IFERROR(A307+(PLAYER_EXP_MAX-D307)/F307,NA()))</f>
        <v>#N/A</v>
      </c>
      <c r="H307" s="125" t="e">
        <f t="shared" ca="1" si="29"/>
        <v>#N/A</v>
      </c>
      <c r="I307" s="51" t="e">
        <f ca="1">IF(ISBLANK(A307),NA(),IFERROR(SLOPE(INDIRECT("D" &amp; MATCH(A307-$C$1,A:A,1)):D307, INDIRECT("A" &amp; MATCH(A307-$C$1,A:A,1)):A307),NA()))</f>
        <v>#N/A</v>
      </c>
      <c r="J307" s="58" t="e">
        <f>IF(ISBLANK(A307),NA(),IFERROR(A307+(PLAYER_EXP_MAX-D307)/I307,NA()))</f>
        <v>#N/A</v>
      </c>
      <c r="K307" s="60" t="e">
        <f t="shared" ca="1" si="26"/>
        <v>#N/A</v>
      </c>
      <c r="L307" s="51" t="e">
        <f t="shared" si="27"/>
        <v>#N/A</v>
      </c>
      <c r="M307" s="58" t="e">
        <f>IF(ISBLANK(A307),NA(),IFERROR(A307+(PLAYER_EXP_MAX-D307)/L307,NA()))</f>
        <v>#N/A</v>
      </c>
      <c r="N307" s="60" t="e">
        <f t="shared" ca="1" si="28"/>
        <v>#N/A</v>
      </c>
    </row>
    <row r="308" spans="4:14" ht="14.65" customHeight="1" x14ac:dyDescent="0.25">
      <c r="D308" s="60" t="str">
        <f t="shared" si="25"/>
        <v>-</v>
      </c>
      <c r="E308" s="46" t="str">
        <f>IF(ISBLANK(A308),"-",D308/PLAYER_EXP_MAX)</f>
        <v>-</v>
      </c>
      <c r="F308" s="51" t="e">
        <f ca="1">IF(ISBLANK(A308),NA(),IFERROR(SLOPE(INDIRECT("D" &amp; MATCH(A308-$B$1,A:A,1)):D308, INDIRECT("A" &amp; MATCH(A308-$B$1,A:A,1)):A308),NA()))</f>
        <v>#N/A</v>
      </c>
      <c r="G308" s="58" t="e">
        <f>IF(ISBLANK(A308),NA(),IFERROR(A308+(PLAYER_EXP_MAX-D308)/F308,NA()))</f>
        <v>#N/A</v>
      </c>
      <c r="H308" s="125" t="e">
        <f t="shared" ca="1" si="29"/>
        <v>#N/A</v>
      </c>
      <c r="I308" s="51" t="e">
        <f ca="1">IF(ISBLANK(A308),NA(),IFERROR(SLOPE(INDIRECT("D" &amp; MATCH(A308-$C$1,A:A,1)):D308, INDIRECT("A" &amp; MATCH(A308-$C$1,A:A,1)):A308),NA()))</f>
        <v>#N/A</v>
      </c>
      <c r="J308" s="58" t="e">
        <f>IF(ISBLANK(A308),NA(),IFERROR(A308+(PLAYER_EXP_MAX-D308)/I308,NA()))</f>
        <v>#N/A</v>
      </c>
      <c r="K308" s="60" t="e">
        <f t="shared" ca="1" si="26"/>
        <v>#N/A</v>
      </c>
      <c r="L308" s="51" t="e">
        <f t="shared" si="27"/>
        <v>#N/A</v>
      </c>
      <c r="M308" s="58" t="e">
        <f>IF(ISBLANK(A308),NA(),IFERROR(A308+(PLAYER_EXP_MAX-D308)/L308,NA()))</f>
        <v>#N/A</v>
      </c>
      <c r="N308" s="60" t="e">
        <f t="shared" ca="1" si="28"/>
        <v>#N/A</v>
      </c>
    </row>
    <row r="309" spans="4:14" ht="14.65" customHeight="1" x14ac:dyDescent="0.25">
      <c r="D309" s="60" t="str">
        <f t="shared" si="25"/>
        <v>-</v>
      </c>
      <c r="E309" s="46" t="str">
        <f>IF(ISBLANK(A309),"-",D309/PLAYER_EXP_MAX)</f>
        <v>-</v>
      </c>
      <c r="F309" s="51" t="e">
        <f ca="1">IF(ISBLANK(A309),NA(),IFERROR(SLOPE(INDIRECT("D" &amp; MATCH(A309-$B$1,A:A,1)):D309, INDIRECT("A" &amp; MATCH(A309-$B$1,A:A,1)):A309),NA()))</f>
        <v>#N/A</v>
      </c>
      <c r="G309" s="58" t="e">
        <f>IF(ISBLANK(A309),NA(),IFERROR(A309+(PLAYER_EXP_MAX-D309)/F309,NA()))</f>
        <v>#N/A</v>
      </c>
      <c r="H309" s="125" t="e">
        <f t="shared" ca="1" si="29"/>
        <v>#N/A</v>
      </c>
      <c r="I309" s="51" t="e">
        <f ca="1">IF(ISBLANK(A309),NA(),IFERROR(SLOPE(INDIRECT("D" &amp; MATCH(A309-$C$1,A:A,1)):D309, INDIRECT("A" &amp; MATCH(A309-$C$1,A:A,1)):A309),NA()))</f>
        <v>#N/A</v>
      </c>
      <c r="J309" s="58" t="e">
        <f>IF(ISBLANK(A309),NA(),IFERROR(A309+(PLAYER_EXP_MAX-D309)/I309,NA()))</f>
        <v>#N/A</v>
      </c>
      <c r="K309" s="60" t="e">
        <f t="shared" ca="1" si="26"/>
        <v>#N/A</v>
      </c>
      <c r="L309" s="51" t="e">
        <f t="shared" si="27"/>
        <v>#N/A</v>
      </c>
      <c r="M309" s="58" t="e">
        <f>IF(ISBLANK(A309),NA(),IFERROR(A309+(PLAYER_EXP_MAX-D309)/L309,NA()))</f>
        <v>#N/A</v>
      </c>
      <c r="N309" s="60" t="e">
        <f t="shared" ca="1" si="28"/>
        <v>#N/A</v>
      </c>
    </row>
    <row r="310" spans="4:14" ht="14.65" customHeight="1" x14ac:dyDescent="0.25">
      <c r="D310" s="60" t="str">
        <f t="shared" si="25"/>
        <v>-</v>
      </c>
      <c r="E310" s="46" t="str">
        <f>IF(ISBLANK(A310),"-",D310/PLAYER_EXP_MAX)</f>
        <v>-</v>
      </c>
      <c r="F310" s="51" t="e">
        <f ca="1">IF(ISBLANK(A310),NA(),IFERROR(SLOPE(INDIRECT("D" &amp; MATCH(A310-$B$1,A:A,1)):D310, INDIRECT("A" &amp; MATCH(A310-$B$1,A:A,1)):A310),NA()))</f>
        <v>#N/A</v>
      </c>
      <c r="G310" s="58" t="e">
        <f>IF(ISBLANK(A310),NA(),IFERROR(A310+(PLAYER_EXP_MAX-D310)/F310,NA()))</f>
        <v>#N/A</v>
      </c>
      <c r="H310" s="125" t="e">
        <f t="shared" ca="1" si="29"/>
        <v>#N/A</v>
      </c>
      <c r="I310" s="51" t="e">
        <f ca="1">IF(ISBLANK(A310),NA(),IFERROR(SLOPE(INDIRECT("D" &amp; MATCH(A310-$C$1,A:A,1)):D310, INDIRECT("A" &amp; MATCH(A310-$C$1,A:A,1)):A310),NA()))</f>
        <v>#N/A</v>
      </c>
      <c r="J310" s="58" t="e">
        <f>IF(ISBLANK(A310),NA(),IFERROR(A310+(PLAYER_EXP_MAX-D310)/I310,NA()))</f>
        <v>#N/A</v>
      </c>
      <c r="K310" s="60" t="e">
        <f t="shared" ca="1" si="26"/>
        <v>#N/A</v>
      </c>
      <c r="L310" s="51" t="e">
        <f t="shared" si="27"/>
        <v>#N/A</v>
      </c>
      <c r="M310" s="58" t="e">
        <f>IF(ISBLANK(A310),NA(),IFERROR(A310+(PLAYER_EXP_MAX-D310)/L310,NA()))</f>
        <v>#N/A</v>
      </c>
      <c r="N310" s="60" t="e">
        <f t="shared" ca="1" si="28"/>
        <v>#N/A</v>
      </c>
    </row>
    <row r="311" spans="4:14" ht="14.65" customHeight="1" x14ac:dyDescent="0.25">
      <c r="D311" s="60" t="str">
        <f t="shared" si="25"/>
        <v>-</v>
      </c>
      <c r="E311" s="46" t="str">
        <f>IF(ISBLANK(A311),"-",D311/PLAYER_EXP_MAX)</f>
        <v>-</v>
      </c>
      <c r="F311" s="51" t="e">
        <f ca="1">IF(ISBLANK(A311),NA(),IFERROR(SLOPE(INDIRECT("D" &amp; MATCH(A311-$B$1,A:A,1)):D311, INDIRECT("A" &amp; MATCH(A311-$B$1,A:A,1)):A311),NA()))</f>
        <v>#N/A</v>
      </c>
      <c r="G311" s="58" t="e">
        <f>IF(ISBLANK(A311),NA(),IFERROR(A311+(PLAYER_EXP_MAX-D311)/F311,NA()))</f>
        <v>#N/A</v>
      </c>
      <c r="H311" s="125" t="e">
        <f t="shared" ca="1" si="29"/>
        <v>#N/A</v>
      </c>
      <c r="I311" s="51" t="e">
        <f ca="1">IF(ISBLANK(A311),NA(),IFERROR(SLOPE(INDIRECT("D" &amp; MATCH(A311-$C$1,A:A,1)):D311, INDIRECT("A" &amp; MATCH(A311-$C$1,A:A,1)):A311),NA()))</f>
        <v>#N/A</v>
      </c>
      <c r="J311" s="58" t="e">
        <f>IF(ISBLANK(A311),NA(),IFERROR(A311+(PLAYER_EXP_MAX-D311)/I311,NA()))</f>
        <v>#N/A</v>
      </c>
      <c r="K311" s="60" t="e">
        <f t="shared" ca="1" si="26"/>
        <v>#N/A</v>
      </c>
      <c r="L311" s="51" t="e">
        <f t="shared" si="27"/>
        <v>#N/A</v>
      </c>
      <c r="M311" s="58" t="e">
        <f>IF(ISBLANK(A311),NA(),IFERROR(A311+(PLAYER_EXP_MAX-D311)/L311,NA()))</f>
        <v>#N/A</v>
      </c>
      <c r="N311" s="60" t="e">
        <f t="shared" ca="1" si="28"/>
        <v>#N/A</v>
      </c>
    </row>
    <row r="312" spans="4:14" ht="14.65" customHeight="1" x14ac:dyDescent="0.25">
      <c r="D312" s="60" t="str">
        <f t="shared" si="25"/>
        <v>-</v>
      </c>
      <c r="E312" s="46" t="str">
        <f>IF(ISBLANK(A312),"-",D312/PLAYER_EXP_MAX)</f>
        <v>-</v>
      </c>
      <c r="F312" s="51" t="e">
        <f ca="1">IF(ISBLANK(A312),NA(),IFERROR(SLOPE(INDIRECT("D" &amp; MATCH(A312-$B$1,A:A,1)):D312, INDIRECT("A" &amp; MATCH(A312-$B$1,A:A,1)):A312),NA()))</f>
        <v>#N/A</v>
      </c>
      <c r="G312" s="58" t="e">
        <f>IF(ISBLANK(A312),NA(),IFERROR(A312+(PLAYER_EXP_MAX-D312)/F312,NA()))</f>
        <v>#N/A</v>
      </c>
      <c r="H312" s="125" t="e">
        <f t="shared" ca="1" si="29"/>
        <v>#N/A</v>
      </c>
      <c r="I312" s="51" t="e">
        <f ca="1">IF(ISBLANK(A312),NA(),IFERROR(SLOPE(INDIRECT("D" &amp; MATCH(A312-$C$1,A:A,1)):D312, INDIRECT("A" &amp; MATCH(A312-$C$1,A:A,1)):A312),NA()))</f>
        <v>#N/A</v>
      </c>
      <c r="J312" s="58" t="e">
        <f>IF(ISBLANK(A312),NA(),IFERROR(A312+(PLAYER_EXP_MAX-D312)/I312,NA()))</f>
        <v>#N/A</v>
      </c>
      <c r="K312" s="60" t="e">
        <f t="shared" ca="1" si="26"/>
        <v>#N/A</v>
      </c>
      <c r="L312" s="51" t="e">
        <f t="shared" si="27"/>
        <v>#N/A</v>
      </c>
      <c r="M312" s="58" t="e">
        <f>IF(ISBLANK(A312),NA(),IFERROR(A312+(PLAYER_EXP_MAX-D312)/L312,NA()))</f>
        <v>#N/A</v>
      </c>
      <c r="N312" s="60" t="e">
        <f t="shared" ca="1" si="28"/>
        <v>#N/A</v>
      </c>
    </row>
    <row r="313" spans="4:14" ht="14.65" customHeight="1" x14ac:dyDescent="0.25">
      <c r="D313" s="60" t="str">
        <f t="shared" si="25"/>
        <v>-</v>
      </c>
      <c r="E313" s="46" t="str">
        <f>IF(ISBLANK(A313),"-",D313/PLAYER_EXP_MAX)</f>
        <v>-</v>
      </c>
      <c r="F313" s="51" t="e">
        <f ca="1">IF(ISBLANK(A313),NA(),IFERROR(SLOPE(INDIRECT("D" &amp; MATCH(A313-$B$1,A:A,1)):D313, INDIRECT("A" &amp; MATCH(A313-$B$1,A:A,1)):A313),NA()))</f>
        <v>#N/A</v>
      </c>
      <c r="G313" s="58" t="e">
        <f>IF(ISBLANK(A313),NA(),IFERROR(A313+(PLAYER_EXP_MAX-D313)/F313,NA()))</f>
        <v>#N/A</v>
      </c>
      <c r="H313" s="125" t="e">
        <f t="shared" ca="1" si="29"/>
        <v>#N/A</v>
      </c>
      <c r="I313" s="51" t="e">
        <f ca="1">IF(ISBLANK(A313),NA(),IFERROR(SLOPE(INDIRECT("D" &amp; MATCH(A313-$C$1,A:A,1)):D313, INDIRECT("A" &amp; MATCH(A313-$C$1,A:A,1)):A313),NA()))</f>
        <v>#N/A</v>
      </c>
      <c r="J313" s="58" t="e">
        <f>IF(ISBLANK(A313),NA(),IFERROR(A313+(PLAYER_EXP_MAX-D313)/I313,NA()))</f>
        <v>#N/A</v>
      </c>
      <c r="K313" s="60" t="e">
        <f t="shared" ca="1" si="26"/>
        <v>#N/A</v>
      </c>
      <c r="L313" s="51" t="e">
        <f t="shared" si="27"/>
        <v>#N/A</v>
      </c>
      <c r="M313" s="58" t="e">
        <f>IF(ISBLANK(A313),NA(),IFERROR(A313+(PLAYER_EXP_MAX-D313)/L313,NA()))</f>
        <v>#N/A</v>
      </c>
      <c r="N313" s="60" t="e">
        <f t="shared" ca="1" si="28"/>
        <v>#N/A</v>
      </c>
    </row>
    <row r="314" spans="4:14" ht="14.65" customHeight="1" x14ac:dyDescent="0.25">
      <c r="D314" s="60" t="str">
        <f t="shared" si="25"/>
        <v>-</v>
      </c>
      <c r="E314" s="46" t="str">
        <f>IF(ISBLANK(A314),"-",D314/PLAYER_EXP_MAX)</f>
        <v>-</v>
      </c>
      <c r="F314" s="51" t="e">
        <f ca="1">IF(ISBLANK(A314),NA(),IFERROR(SLOPE(INDIRECT("D" &amp; MATCH(A314-$B$1,A:A,1)):D314, INDIRECT("A" &amp; MATCH(A314-$B$1,A:A,1)):A314),NA()))</f>
        <v>#N/A</v>
      </c>
      <c r="G314" s="58" t="e">
        <f>IF(ISBLANK(A314),NA(),IFERROR(A314+(PLAYER_EXP_MAX-D314)/F314,NA()))</f>
        <v>#N/A</v>
      </c>
      <c r="H314" s="125" t="e">
        <f t="shared" ca="1" si="29"/>
        <v>#N/A</v>
      </c>
      <c r="I314" s="51" t="e">
        <f ca="1">IF(ISBLANK(A314),NA(),IFERROR(SLOPE(INDIRECT("D" &amp; MATCH(A314-$C$1,A:A,1)):D314, INDIRECT("A" &amp; MATCH(A314-$C$1,A:A,1)):A314),NA()))</f>
        <v>#N/A</v>
      </c>
      <c r="J314" s="58" t="e">
        <f>IF(ISBLANK(A314),NA(),IFERROR(A314+(PLAYER_EXP_MAX-D314)/I314,NA()))</f>
        <v>#N/A</v>
      </c>
      <c r="K314" s="60" t="e">
        <f t="shared" ca="1" si="26"/>
        <v>#N/A</v>
      </c>
      <c r="L314" s="51" t="e">
        <f t="shared" si="27"/>
        <v>#N/A</v>
      </c>
      <c r="M314" s="58" t="e">
        <f>IF(ISBLANK(A314),NA(),IFERROR(A314+(PLAYER_EXP_MAX-D314)/L314,NA()))</f>
        <v>#N/A</v>
      </c>
      <c r="N314" s="60" t="e">
        <f t="shared" ca="1" si="28"/>
        <v>#N/A</v>
      </c>
    </row>
    <row r="315" spans="4:14" ht="14.65" customHeight="1" x14ac:dyDescent="0.25">
      <c r="D315" s="60" t="str">
        <f t="shared" si="25"/>
        <v>-</v>
      </c>
      <c r="E315" s="46" t="str">
        <f>IF(ISBLANK(A315),"-",D315/PLAYER_EXP_MAX)</f>
        <v>-</v>
      </c>
      <c r="F315" s="51" t="e">
        <f ca="1">IF(ISBLANK(A315),NA(),IFERROR(SLOPE(INDIRECT("D" &amp; MATCH(A315-$B$1,A:A,1)):D315, INDIRECT("A" &amp; MATCH(A315-$B$1,A:A,1)):A315),NA()))</f>
        <v>#N/A</v>
      </c>
      <c r="G315" s="58" t="e">
        <f>IF(ISBLANK(A315),NA(),IFERROR(A315+(PLAYER_EXP_MAX-D315)/F315,NA()))</f>
        <v>#N/A</v>
      </c>
      <c r="H315" s="125" t="e">
        <f t="shared" ca="1" si="29"/>
        <v>#N/A</v>
      </c>
      <c r="I315" s="51" t="e">
        <f ca="1">IF(ISBLANK(A315),NA(),IFERROR(SLOPE(INDIRECT("D" &amp; MATCH(A315-$C$1,A:A,1)):D315, INDIRECT("A" &amp; MATCH(A315-$C$1,A:A,1)):A315),NA()))</f>
        <v>#N/A</v>
      </c>
      <c r="J315" s="58" t="e">
        <f>IF(ISBLANK(A315),NA(),IFERROR(A315+(PLAYER_EXP_MAX-D315)/I315,NA()))</f>
        <v>#N/A</v>
      </c>
      <c r="K315" s="60" t="e">
        <f t="shared" ca="1" si="26"/>
        <v>#N/A</v>
      </c>
      <c r="L315" s="51" t="e">
        <f t="shared" si="27"/>
        <v>#N/A</v>
      </c>
      <c r="M315" s="58" t="e">
        <f>IF(ISBLANK(A315),NA(),IFERROR(A315+(PLAYER_EXP_MAX-D315)/L315,NA()))</f>
        <v>#N/A</v>
      </c>
      <c r="N315" s="60" t="e">
        <f t="shared" ca="1" si="28"/>
        <v>#N/A</v>
      </c>
    </row>
    <row r="316" spans="4:14" ht="14.65" customHeight="1" x14ac:dyDescent="0.25">
      <c r="D316" s="60" t="str">
        <f t="shared" si="25"/>
        <v>-</v>
      </c>
      <c r="E316" s="46" t="str">
        <f>IF(ISBLANK(A316),"-",D316/PLAYER_EXP_MAX)</f>
        <v>-</v>
      </c>
      <c r="F316" s="51" t="e">
        <f ca="1">IF(ISBLANK(A316),NA(),IFERROR(SLOPE(INDIRECT("D" &amp; MATCH(A316-$B$1,A:A,1)):D316, INDIRECT("A" &amp; MATCH(A316-$B$1,A:A,1)):A316),NA()))</f>
        <v>#N/A</v>
      </c>
      <c r="G316" s="58" t="e">
        <f>IF(ISBLANK(A316),NA(),IFERROR(A316+(PLAYER_EXP_MAX-D316)/F316,NA()))</f>
        <v>#N/A</v>
      </c>
      <c r="H316" s="125" t="e">
        <f t="shared" ca="1" si="29"/>
        <v>#N/A</v>
      </c>
      <c r="I316" s="51" t="e">
        <f ca="1">IF(ISBLANK(A316),NA(),IFERROR(SLOPE(INDIRECT("D" &amp; MATCH(A316-$C$1,A:A,1)):D316, INDIRECT("A" &amp; MATCH(A316-$C$1,A:A,1)):A316),NA()))</f>
        <v>#N/A</v>
      </c>
      <c r="J316" s="58" t="e">
        <f>IF(ISBLANK(A316),NA(),IFERROR(A316+(PLAYER_EXP_MAX-D316)/I316,NA()))</f>
        <v>#N/A</v>
      </c>
      <c r="K316" s="60" t="e">
        <f t="shared" ca="1" si="26"/>
        <v>#N/A</v>
      </c>
      <c r="L316" s="51" t="e">
        <f t="shared" si="27"/>
        <v>#N/A</v>
      </c>
      <c r="M316" s="58" t="e">
        <f>IF(ISBLANK(A316),NA(),IFERROR(A316+(PLAYER_EXP_MAX-D316)/L316,NA()))</f>
        <v>#N/A</v>
      </c>
      <c r="N316" s="60" t="e">
        <f t="shared" ca="1" si="28"/>
        <v>#N/A</v>
      </c>
    </row>
    <row r="317" spans="4:14" ht="14.65" customHeight="1" x14ac:dyDescent="0.25">
      <c r="D317" s="60" t="str">
        <f t="shared" si="25"/>
        <v>-</v>
      </c>
      <c r="E317" s="46" t="str">
        <f>IF(ISBLANK(A317),"-",D317/PLAYER_EXP_MAX)</f>
        <v>-</v>
      </c>
      <c r="F317" s="51" t="e">
        <f ca="1">IF(ISBLANK(A317),NA(),IFERROR(SLOPE(INDIRECT("D" &amp; MATCH(A317-$B$1,A:A,1)):D317, INDIRECT("A" &amp; MATCH(A317-$B$1,A:A,1)):A317),NA()))</f>
        <v>#N/A</v>
      </c>
      <c r="G317" s="58" t="e">
        <f>IF(ISBLANK(A317),NA(),IFERROR(A317+(PLAYER_EXP_MAX-D317)/F317,NA()))</f>
        <v>#N/A</v>
      </c>
      <c r="H317" s="125" t="e">
        <f t="shared" ca="1" si="29"/>
        <v>#N/A</v>
      </c>
      <c r="I317" s="51" t="e">
        <f ca="1">IF(ISBLANK(A317),NA(),IFERROR(SLOPE(INDIRECT("D" &amp; MATCH(A317-$C$1,A:A,1)):D317, INDIRECT("A" &amp; MATCH(A317-$C$1,A:A,1)):A317),NA()))</f>
        <v>#N/A</v>
      </c>
      <c r="J317" s="58" t="e">
        <f>IF(ISBLANK(A317),NA(),IFERROR(A317+(PLAYER_EXP_MAX-D317)/I317,NA()))</f>
        <v>#N/A</v>
      </c>
      <c r="K317" s="60" t="e">
        <f t="shared" ca="1" si="26"/>
        <v>#N/A</v>
      </c>
      <c r="L317" s="51" t="e">
        <f t="shared" si="27"/>
        <v>#N/A</v>
      </c>
      <c r="M317" s="58" t="e">
        <f>IF(ISBLANK(A317),NA(),IFERROR(A317+(PLAYER_EXP_MAX-D317)/L317,NA()))</f>
        <v>#N/A</v>
      </c>
      <c r="N317" s="60" t="e">
        <f t="shared" ca="1" si="28"/>
        <v>#N/A</v>
      </c>
    </row>
    <row r="318" spans="4:14" ht="14.65" customHeight="1" x14ac:dyDescent="0.25">
      <c r="D318" s="60" t="str">
        <f t="shared" si="25"/>
        <v>-</v>
      </c>
      <c r="E318" s="46" t="str">
        <f>IF(ISBLANK(A318),"-",D318/PLAYER_EXP_MAX)</f>
        <v>-</v>
      </c>
      <c r="F318" s="51" t="e">
        <f ca="1">IF(ISBLANK(A318),NA(),IFERROR(SLOPE(INDIRECT("D" &amp; MATCH(A318-$B$1,A:A,1)):D318, INDIRECT("A" &amp; MATCH(A318-$B$1,A:A,1)):A318),NA()))</f>
        <v>#N/A</v>
      </c>
      <c r="G318" s="58" t="e">
        <f>IF(ISBLANK(A318),NA(),IFERROR(A318+(PLAYER_EXP_MAX-D318)/F318,NA()))</f>
        <v>#N/A</v>
      </c>
      <c r="H318" s="125" t="e">
        <f t="shared" ca="1" si="29"/>
        <v>#N/A</v>
      </c>
      <c r="I318" s="51" t="e">
        <f ca="1">IF(ISBLANK(A318),NA(),IFERROR(SLOPE(INDIRECT("D" &amp; MATCH(A318-$C$1,A:A,1)):D318, INDIRECT("A" &amp; MATCH(A318-$C$1,A:A,1)):A318),NA()))</f>
        <v>#N/A</v>
      </c>
      <c r="J318" s="58" t="e">
        <f>IF(ISBLANK(A318),NA(),IFERROR(A318+(PLAYER_EXP_MAX-D318)/I318,NA()))</f>
        <v>#N/A</v>
      </c>
      <c r="K318" s="60" t="e">
        <f t="shared" ca="1" si="26"/>
        <v>#N/A</v>
      </c>
      <c r="L318" s="51" t="e">
        <f t="shared" si="27"/>
        <v>#N/A</v>
      </c>
      <c r="M318" s="58" t="e">
        <f>IF(ISBLANK(A318),NA(),IFERROR(A318+(PLAYER_EXP_MAX-D318)/L318,NA()))</f>
        <v>#N/A</v>
      </c>
      <c r="N318" s="60" t="e">
        <f t="shared" ca="1" si="28"/>
        <v>#N/A</v>
      </c>
    </row>
    <row r="319" spans="4:14" ht="14.65" customHeight="1" x14ac:dyDescent="0.25">
      <c r="D319" s="60" t="str">
        <f t="shared" si="25"/>
        <v>-</v>
      </c>
      <c r="E319" s="46" t="str">
        <f>IF(ISBLANK(A319),"-",D319/PLAYER_EXP_MAX)</f>
        <v>-</v>
      </c>
      <c r="F319" s="51" t="e">
        <f ca="1">IF(ISBLANK(A319),NA(),IFERROR(SLOPE(INDIRECT("D" &amp; MATCH(A319-$B$1,A:A,1)):D319, INDIRECT("A" &amp; MATCH(A319-$B$1,A:A,1)):A319),NA()))</f>
        <v>#N/A</v>
      </c>
      <c r="G319" s="58" t="e">
        <f>IF(ISBLANK(A319),NA(),IFERROR(A319+(PLAYER_EXP_MAX-D319)/F319,NA()))</f>
        <v>#N/A</v>
      </c>
      <c r="H319" s="125" t="e">
        <f t="shared" ca="1" si="29"/>
        <v>#N/A</v>
      </c>
      <c r="I319" s="51" t="e">
        <f ca="1">IF(ISBLANK(A319),NA(),IFERROR(SLOPE(INDIRECT("D" &amp; MATCH(A319-$C$1,A:A,1)):D319, INDIRECT("A" &amp; MATCH(A319-$C$1,A:A,1)):A319),NA()))</f>
        <v>#N/A</v>
      </c>
      <c r="J319" s="58" t="e">
        <f>IF(ISBLANK(A319),NA(),IFERROR(A319+(PLAYER_EXP_MAX-D319)/I319,NA()))</f>
        <v>#N/A</v>
      </c>
      <c r="K319" s="60" t="e">
        <f t="shared" ca="1" si="26"/>
        <v>#N/A</v>
      </c>
      <c r="L319" s="51" t="e">
        <f t="shared" si="27"/>
        <v>#N/A</v>
      </c>
      <c r="M319" s="58" t="e">
        <f>IF(ISBLANK(A319),NA(),IFERROR(A319+(PLAYER_EXP_MAX-D319)/L319,NA()))</f>
        <v>#N/A</v>
      </c>
      <c r="N319" s="60" t="e">
        <f t="shared" ca="1" si="28"/>
        <v>#N/A</v>
      </c>
    </row>
    <row r="320" spans="4:14" ht="14.65" customHeight="1" x14ac:dyDescent="0.25">
      <c r="D320" s="60" t="str">
        <f t="shared" si="25"/>
        <v>-</v>
      </c>
      <c r="E320" s="46" t="str">
        <f>IF(ISBLANK(A320),"-",D320/PLAYER_EXP_MAX)</f>
        <v>-</v>
      </c>
      <c r="F320" s="51" t="e">
        <f ca="1">IF(ISBLANK(A320),NA(),IFERROR(SLOPE(INDIRECT("D" &amp; MATCH(A320-$B$1,A:A,1)):D320, INDIRECT("A" &amp; MATCH(A320-$B$1,A:A,1)):A320),NA()))</f>
        <v>#N/A</v>
      </c>
      <c r="G320" s="58" t="e">
        <f>IF(ISBLANK(A320),NA(),IFERROR(A320+(PLAYER_EXP_MAX-D320)/F320,NA()))</f>
        <v>#N/A</v>
      </c>
      <c r="H320" s="125" t="e">
        <f t="shared" ca="1" si="29"/>
        <v>#N/A</v>
      </c>
      <c r="I320" s="51" t="e">
        <f ca="1">IF(ISBLANK(A320),NA(),IFERROR(SLOPE(INDIRECT("D" &amp; MATCH(A320-$C$1,A:A,1)):D320, INDIRECT("A" &amp; MATCH(A320-$C$1,A:A,1)):A320),NA()))</f>
        <v>#N/A</v>
      </c>
      <c r="J320" s="58" t="e">
        <f>IF(ISBLANK(A320),NA(),IFERROR(A320+(PLAYER_EXP_MAX-D320)/I320,NA()))</f>
        <v>#N/A</v>
      </c>
      <c r="K320" s="60" t="e">
        <f t="shared" ca="1" si="26"/>
        <v>#N/A</v>
      </c>
      <c r="L320" s="51" t="e">
        <f t="shared" si="27"/>
        <v>#N/A</v>
      </c>
      <c r="M320" s="58" t="e">
        <f>IF(ISBLANK(A320),NA(),IFERROR(A320+(PLAYER_EXP_MAX-D320)/L320,NA()))</f>
        <v>#N/A</v>
      </c>
      <c r="N320" s="60" t="e">
        <f t="shared" ca="1" si="28"/>
        <v>#N/A</v>
      </c>
    </row>
    <row r="321" spans="4:14" ht="14.65" customHeight="1" x14ac:dyDescent="0.25">
      <c r="D321" s="60" t="str">
        <f t="shared" si="25"/>
        <v>-</v>
      </c>
      <c r="E321" s="46" t="str">
        <f>IF(ISBLANK(A321),"-",D321/PLAYER_EXP_MAX)</f>
        <v>-</v>
      </c>
      <c r="F321" s="51" t="e">
        <f ca="1">IF(ISBLANK(A321),NA(),IFERROR(SLOPE(INDIRECT("D" &amp; MATCH(A321-$B$1,A:A,1)):D321, INDIRECT("A" &amp; MATCH(A321-$B$1,A:A,1)):A321),NA()))</f>
        <v>#N/A</v>
      </c>
      <c r="G321" s="58" t="e">
        <f>IF(ISBLANK(A321),NA(),IFERROR(A321+(PLAYER_EXP_MAX-D321)/F321,NA()))</f>
        <v>#N/A</v>
      </c>
      <c r="H321" s="125" t="e">
        <f t="shared" ca="1" si="29"/>
        <v>#N/A</v>
      </c>
      <c r="I321" s="51" t="e">
        <f ca="1">IF(ISBLANK(A321),NA(),IFERROR(SLOPE(INDIRECT("D" &amp; MATCH(A321-$C$1,A:A,1)):D321, INDIRECT("A" &amp; MATCH(A321-$C$1,A:A,1)):A321),NA()))</f>
        <v>#N/A</v>
      </c>
      <c r="J321" s="58" t="e">
        <f>IF(ISBLANK(A321),NA(),IFERROR(A321+(PLAYER_EXP_MAX-D321)/I321,NA()))</f>
        <v>#N/A</v>
      </c>
      <c r="K321" s="60" t="e">
        <f t="shared" ca="1" si="26"/>
        <v>#N/A</v>
      </c>
      <c r="L321" s="51" t="e">
        <f t="shared" si="27"/>
        <v>#N/A</v>
      </c>
      <c r="M321" s="58" t="e">
        <f>IF(ISBLANK(A321),NA(),IFERROR(A321+(PLAYER_EXP_MAX-D321)/L321,NA()))</f>
        <v>#N/A</v>
      </c>
      <c r="N321" s="60" t="e">
        <f t="shared" ca="1" si="28"/>
        <v>#N/A</v>
      </c>
    </row>
    <row r="322" spans="4:14" ht="14.65" customHeight="1" x14ac:dyDescent="0.25">
      <c r="D322" s="60" t="str">
        <f t="shared" si="25"/>
        <v>-</v>
      </c>
      <c r="E322" s="46" t="str">
        <f>IF(ISBLANK(A322),"-",D322/PLAYER_EXP_MAX)</f>
        <v>-</v>
      </c>
      <c r="F322" s="51" t="e">
        <f ca="1">IF(ISBLANK(A322),NA(),IFERROR(SLOPE(INDIRECT("D" &amp; MATCH(A322-$B$1,A:A,1)):D322, INDIRECT("A" &amp; MATCH(A322-$B$1,A:A,1)):A322),NA()))</f>
        <v>#N/A</v>
      </c>
      <c r="G322" s="58" t="e">
        <f>IF(ISBLANK(A322),NA(),IFERROR(A322+(PLAYER_EXP_MAX-D322)/F322,NA()))</f>
        <v>#N/A</v>
      </c>
      <c r="H322" s="125" t="e">
        <f t="shared" ca="1" si="29"/>
        <v>#N/A</v>
      </c>
      <c r="I322" s="51" t="e">
        <f ca="1">IF(ISBLANK(A322),NA(),IFERROR(SLOPE(INDIRECT("D" &amp; MATCH(A322-$C$1,A:A,1)):D322, INDIRECT("A" &amp; MATCH(A322-$C$1,A:A,1)):A322),NA()))</f>
        <v>#N/A</v>
      </c>
      <c r="J322" s="58" t="e">
        <f>IF(ISBLANK(A322),NA(),IFERROR(A322+(PLAYER_EXP_MAX-D322)/I322,NA()))</f>
        <v>#N/A</v>
      </c>
      <c r="K322" s="60" t="e">
        <f t="shared" ca="1" si="26"/>
        <v>#N/A</v>
      </c>
      <c r="L322" s="51" t="e">
        <f t="shared" si="27"/>
        <v>#N/A</v>
      </c>
      <c r="M322" s="58" t="e">
        <f>IF(ISBLANK(A322),NA(),IFERROR(A322+(PLAYER_EXP_MAX-D322)/L322,NA()))</f>
        <v>#N/A</v>
      </c>
      <c r="N322" s="60" t="e">
        <f t="shared" ca="1" si="28"/>
        <v>#N/A</v>
      </c>
    </row>
    <row r="323" spans="4:14" ht="14.65" customHeight="1" x14ac:dyDescent="0.25">
      <c r="D323" s="60" t="str">
        <f t="shared" ref="D323:D386" si="30">IF(ISBLANK(A323),"-",INDEX(DATA_PLAYER_EXP, B323, 3) + INDEX(DATA_PLAYER_EXP, B323, 2) - C323)</f>
        <v>-</v>
      </c>
      <c r="E323" s="46" t="str">
        <f>IF(ISBLANK(A323),"-",D323/PLAYER_EXP_MAX)</f>
        <v>-</v>
      </c>
      <c r="F323" s="51" t="e">
        <f ca="1">IF(ISBLANK(A323),NA(),IFERROR(SLOPE(INDIRECT("D" &amp; MATCH(A323-$B$1,A:A,1)):D323, INDIRECT("A" &amp; MATCH(A323-$B$1,A:A,1)):A323),NA()))</f>
        <v>#N/A</v>
      </c>
      <c r="G323" s="58" t="e">
        <f>IF(ISBLANK(A323),NA(),IFERROR(A323+(PLAYER_EXP_MAX-D323)/F323,NA()))</f>
        <v>#N/A</v>
      </c>
      <c r="H323" s="125" t="e">
        <f t="shared" ca="1" si="29"/>
        <v>#N/A</v>
      </c>
      <c r="I323" s="51" t="e">
        <f ca="1">IF(ISBLANK(A323),NA(),IFERROR(SLOPE(INDIRECT("D" &amp; MATCH(A323-$C$1,A:A,1)):D323, INDIRECT("A" &amp; MATCH(A323-$C$1,A:A,1)):A323),NA()))</f>
        <v>#N/A</v>
      </c>
      <c r="J323" s="58" t="e">
        <f>IF(ISBLANK(A323),NA(),IFERROR(A323+(PLAYER_EXP_MAX-D323)/I323,NA()))</f>
        <v>#N/A</v>
      </c>
      <c r="K323" s="60" t="e">
        <f t="shared" ref="K323:K386" ca="1" si="31">IF(ISBLANK(A323),NA(),IFERROR(TEXT(TRUNC(J323-NOW()),"000") &amp; " D " &amp; TEXT(TRUNC(ABS(J323-NOW()-TRUNC(J323-NOW()))*24),"00") &amp; " H", NA()))</f>
        <v>#N/A</v>
      </c>
      <c r="L323" s="51" t="e">
        <f t="shared" si="27"/>
        <v>#N/A</v>
      </c>
      <c r="M323" s="58" t="e">
        <f>IF(ISBLANK(A323),NA(),IFERROR(A323+(PLAYER_EXP_MAX-D323)/L323,NA()))</f>
        <v>#N/A</v>
      </c>
      <c r="N323" s="60" t="e">
        <f t="shared" ca="1" si="28"/>
        <v>#N/A</v>
      </c>
    </row>
    <row r="324" spans="4:14" ht="14.65" customHeight="1" x14ac:dyDescent="0.25">
      <c r="D324" s="60" t="str">
        <f t="shared" si="30"/>
        <v>-</v>
      </c>
      <c r="E324" s="46" t="str">
        <f>IF(ISBLANK(A324),"-",D324/PLAYER_EXP_MAX)</f>
        <v>-</v>
      </c>
      <c r="F324" s="51" t="e">
        <f ca="1">IF(ISBLANK(A324),NA(),IFERROR(SLOPE(INDIRECT("D" &amp; MATCH(A324-$B$1,A:A,1)):D324, INDIRECT("A" &amp; MATCH(A324-$B$1,A:A,1)):A324),NA()))</f>
        <v>#N/A</v>
      </c>
      <c r="G324" s="58" t="e">
        <f>IF(ISBLANK(A324),NA(),IFERROR(A324+(PLAYER_EXP_MAX-D324)/F324,NA()))</f>
        <v>#N/A</v>
      </c>
      <c r="H324" s="125" t="e">
        <f t="shared" ca="1" si="29"/>
        <v>#N/A</v>
      </c>
      <c r="I324" s="51" t="e">
        <f ca="1">IF(ISBLANK(A324),NA(),IFERROR(SLOPE(INDIRECT("D" &amp; MATCH(A324-$C$1,A:A,1)):D324, INDIRECT("A" &amp; MATCH(A324-$C$1,A:A,1)):A324),NA()))</f>
        <v>#N/A</v>
      </c>
      <c r="J324" s="58" t="e">
        <f>IF(ISBLANK(A324),NA(),IFERROR(A324+(PLAYER_EXP_MAX-D324)/I324,NA()))</f>
        <v>#N/A</v>
      </c>
      <c r="K324" s="60" t="e">
        <f t="shared" ca="1" si="31"/>
        <v>#N/A</v>
      </c>
      <c r="L324" s="51" t="e">
        <f t="shared" si="27"/>
        <v>#N/A</v>
      </c>
      <c r="M324" s="58" t="e">
        <f>IF(ISBLANK(A324),NA(),IFERROR(A324+(PLAYER_EXP_MAX-D324)/L324,NA()))</f>
        <v>#N/A</v>
      </c>
      <c r="N324" s="60" t="e">
        <f t="shared" ca="1" si="28"/>
        <v>#N/A</v>
      </c>
    </row>
    <row r="325" spans="4:14" ht="14.65" customHeight="1" x14ac:dyDescent="0.25">
      <c r="D325" s="60" t="str">
        <f t="shared" si="30"/>
        <v>-</v>
      </c>
      <c r="E325" s="46" t="str">
        <f>IF(ISBLANK(A325),"-",D325/PLAYER_EXP_MAX)</f>
        <v>-</v>
      </c>
      <c r="F325" s="51" t="e">
        <f ca="1">IF(ISBLANK(A325),NA(),IFERROR(SLOPE(INDIRECT("D" &amp; MATCH(A325-$B$1,A:A,1)):D325, INDIRECT("A" &amp; MATCH(A325-$B$1,A:A,1)):A325),NA()))</f>
        <v>#N/A</v>
      </c>
      <c r="G325" s="58" t="e">
        <f>IF(ISBLANK(A325),NA(),IFERROR(A325+(PLAYER_EXP_MAX-D325)/F325,NA()))</f>
        <v>#N/A</v>
      </c>
      <c r="H325" s="125" t="e">
        <f t="shared" ca="1" si="29"/>
        <v>#N/A</v>
      </c>
      <c r="I325" s="51" t="e">
        <f ca="1">IF(ISBLANK(A325),NA(),IFERROR(SLOPE(INDIRECT("D" &amp; MATCH(A325-$C$1,A:A,1)):D325, INDIRECT("A" &amp; MATCH(A325-$C$1,A:A,1)):A325),NA()))</f>
        <v>#N/A</v>
      </c>
      <c r="J325" s="58" t="e">
        <f>IF(ISBLANK(A325),NA(),IFERROR(A325+(PLAYER_EXP_MAX-D325)/I325,NA()))</f>
        <v>#N/A</v>
      </c>
      <c r="K325" s="60" t="e">
        <f t="shared" ca="1" si="31"/>
        <v>#N/A</v>
      </c>
      <c r="L325" s="51" t="e">
        <f t="shared" si="27"/>
        <v>#N/A</v>
      </c>
      <c r="M325" s="58" t="e">
        <f>IF(ISBLANK(A325),NA(),IFERROR(A325+(PLAYER_EXP_MAX-D325)/L325,NA()))</f>
        <v>#N/A</v>
      </c>
      <c r="N325" s="60" t="e">
        <f t="shared" ca="1" si="28"/>
        <v>#N/A</v>
      </c>
    </row>
    <row r="326" spans="4:14" ht="14.65" customHeight="1" x14ac:dyDescent="0.25">
      <c r="D326" s="60" t="str">
        <f t="shared" si="30"/>
        <v>-</v>
      </c>
      <c r="E326" s="46" t="str">
        <f>IF(ISBLANK(A326),"-",D326/PLAYER_EXP_MAX)</f>
        <v>-</v>
      </c>
      <c r="F326" s="51" t="e">
        <f ca="1">IF(ISBLANK(A326),NA(),IFERROR(SLOPE(INDIRECT("D" &amp; MATCH(A326-$B$1,A:A,1)):D326, INDIRECT("A" &amp; MATCH(A326-$B$1,A:A,1)):A326),NA()))</f>
        <v>#N/A</v>
      </c>
      <c r="G326" s="58" t="e">
        <f>IF(ISBLANK(A326),NA(),IFERROR(A326+(PLAYER_EXP_MAX-D326)/F326,NA()))</f>
        <v>#N/A</v>
      </c>
      <c r="H326" s="125" t="e">
        <f t="shared" ca="1" si="29"/>
        <v>#N/A</v>
      </c>
      <c r="I326" s="51" t="e">
        <f ca="1">IF(ISBLANK(A326),NA(),IFERROR(SLOPE(INDIRECT("D" &amp; MATCH(A326-$C$1,A:A,1)):D326, INDIRECT("A" &amp; MATCH(A326-$C$1,A:A,1)):A326),NA()))</f>
        <v>#N/A</v>
      </c>
      <c r="J326" s="58" t="e">
        <f>IF(ISBLANK(A326),NA(),IFERROR(A326+(PLAYER_EXP_MAX-D326)/I326,NA()))</f>
        <v>#N/A</v>
      </c>
      <c r="K326" s="60" t="e">
        <f t="shared" ca="1" si="31"/>
        <v>#N/A</v>
      </c>
      <c r="L326" s="51" t="e">
        <f t="shared" si="27"/>
        <v>#N/A</v>
      </c>
      <c r="M326" s="58" t="e">
        <f>IF(ISBLANK(A326),NA(),IFERROR(A326+(PLAYER_EXP_MAX-D326)/L326,NA()))</f>
        <v>#N/A</v>
      </c>
      <c r="N326" s="60" t="e">
        <f t="shared" ca="1" si="28"/>
        <v>#N/A</v>
      </c>
    </row>
    <row r="327" spans="4:14" ht="14.65" customHeight="1" x14ac:dyDescent="0.25">
      <c r="D327" s="60" t="str">
        <f t="shared" si="30"/>
        <v>-</v>
      </c>
      <c r="E327" s="46" t="str">
        <f>IF(ISBLANK(A327),"-",D327/PLAYER_EXP_MAX)</f>
        <v>-</v>
      </c>
      <c r="F327" s="51" t="e">
        <f ca="1">IF(ISBLANK(A327),NA(),IFERROR(SLOPE(INDIRECT("D" &amp; MATCH(A327-$B$1,A:A,1)):D327, INDIRECT("A" &amp; MATCH(A327-$B$1,A:A,1)):A327),NA()))</f>
        <v>#N/A</v>
      </c>
      <c r="G327" s="58" t="e">
        <f>IF(ISBLANK(A327),NA(),IFERROR(A327+(PLAYER_EXP_MAX-D327)/F327,NA()))</f>
        <v>#N/A</v>
      </c>
      <c r="H327" s="125" t="e">
        <f t="shared" ca="1" si="29"/>
        <v>#N/A</v>
      </c>
      <c r="I327" s="51" t="e">
        <f ca="1">IF(ISBLANK(A327),NA(),IFERROR(SLOPE(INDIRECT("D" &amp; MATCH(A327-$C$1,A:A,1)):D327, INDIRECT("A" &amp; MATCH(A327-$C$1,A:A,1)):A327),NA()))</f>
        <v>#N/A</v>
      </c>
      <c r="J327" s="58" t="e">
        <f>IF(ISBLANK(A327),NA(),IFERROR(A327+(PLAYER_EXP_MAX-D327)/I327,NA()))</f>
        <v>#N/A</v>
      </c>
      <c r="K327" s="60" t="e">
        <f t="shared" ca="1" si="31"/>
        <v>#N/A</v>
      </c>
      <c r="L327" s="51" t="e">
        <f t="shared" si="27"/>
        <v>#N/A</v>
      </c>
      <c r="M327" s="58" t="e">
        <f>IF(ISBLANK(A327),NA(),IFERROR(A327+(PLAYER_EXP_MAX-D327)/L327,NA()))</f>
        <v>#N/A</v>
      </c>
      <c r="N327" s="60" t="e">
        <f t="shared" ca="1" si="28"/>
        <v>#N/A</v>
      </c>
    </row>
    <row r="328" spans="4:14" ht="14.65" customHeight="1" x14ac:dyDescent="0.25">
      <c r="D328" s="60" t="str">
        <f t="shared" si="30"/>
        <v>-</v>
      </c>
      <c r="E328" s="46" t="str">
        <f>IF(ISBLANK(A328),"-",D328/PLAYER_EXP_MAX)</f>
        <v>-</v>
      </c>
      <c r="F328" s="51" t="e">
        <f ca="1">IF(ISBLANK(A328),NA(),IFERROR(SLOPE(INDIRECT("D" &amp; MATCH(A328-$B$1,A:A,1)):D328, INDIRECT("A" &amp; MATCH(A328-$B$1,A:A,1)):A328),NA()))</f>
        <v>#N/A</v>
      </c>
      <c r="G328" s="58" t="e">
        <f>IF(ISBLANK(A328),NA(),IFERROR(A328+(PLAYER_EXP_MAX-D328)/F328,NA()))</f>
        <v>#N/A</v>
      </c>
      <c r="H328" s="125" t="e">
        <f t="shared" ca="1" si="29"/>
        <v>#N/A</v>
      </c>
      <c r="I328" s="51" t="e">
        <f ca="1">IF(ISBLANK(A328),NA(),IFERROR(SLOPE(INDIRECT("D" &amp; MATCH(A328-$C$1,A:A,1)):D328, INDIRECT("A" &amp; MATCH(A328-$C$1,A:A,1)):A328),NA()))</f>
        <v>#N/A</v>
      </c>
      <c r="J328" s="58" t="e">
        <f>IF(ISBLANK(A328),NA(),IFERROR(A328+(PLAYER_EXP_MAX-D328)/I328,NA()))</f>
        <v>#N/A</v>
      </c>
      <c r="K328" s="60" t="e">
        <f t="shared" ca="1" si="31"/>
        <v>#N/A</v>
      </c>
      <c r="L328" s="51" t="e">
        <f t="shared" si="27"/>
        <v>#N/A</v>
      </c>
      <c r="M328" s="58" t="e">
        <f>IF(ISBLANK(A328),NA(),IFERROR(A328+(PLAYER_EXP_MAX-D328)/L328,NA()))</f>
        <v>#N/A</v>
      </c>
      <c r="N328" s="60" t="e">
        <f t="shared" ca="1" si="28"/>
        <v>#N/A</v>
      </c>
    </row>
    <row r="329" spans="4:14" ht="14.65" customHeight="1" x14ac:dyDescent="0.25">
      <c r="D329" s="60" t="str">
        <f t="shared" si="30"/>
        <v>-</v>
      </c>
      <c r="E329" s="46" t="str">
        <f>IF(ISBLANK(A329),"-",D329/PLAYER_EXP_MAX)</f>
        <v>-</v>
      </c>
      <c r="F329" s="51" t="e">
        <f ca="1">IF(ISBLANK(A329),NA(),IFERROR(SLOPE(INDIRECT("D" &amp; MATCH(A329-$B$1,A:A,1)):D329, INDIRECT("A" &amp; MATCH(A329-$B$1,A:A,1)):A329),NA()))</f>
        <v>#N/A</v>
      </c>
      <c r="G329" s="58" t="e">
        <f>IF(ISBLANK(A329),NA(),IFERROR(A329+(PLAYER_EXP_MAX-D329)/F329,NA()))</f>
        <v>#N/A</v>
      </c>
      <c r="H329" s="125" t="e">
        <f t="shared" ca="1" si="29"/>
        <v>#N/A</v>
      </c>
      <c r="I329" s="51" t="e">
        <f ca="1">IF(ISBLANK(A329),NA(),IFERROR(SLOPE(INDIRECT("D" &amp; MATCH(A329-$C$1,A:A,1)):D329, INDIRECT("A" &amp; MATCH(A329-$C$1,A:A,1)):A329),NA()))</f>
        <v>#N/A</v>
      </c>
      <c r="J329" s="58" t="e">
        <f>IF(ISBLANK(A329),NA(),IFERROR(A329+(PLAYER_EXP_MAX-D329)/I329,NA()))</f>
        <v>#N/A</v>
      </c>
      <c r="K329" s="60" t="e">
        <f t="shared" ca="1" si="31"/>
        <v>#N/A</v>
      </c>
      <c r="L329" s="51" t="e">
        <f t="shared" si="27"/>
        <v>#N/A</v>
      </c>
      <c r="M329" s="58" t="e">
        <f>IF(ISBLANK(A329),NA(),IFERROR(A329+(PLAYER_EXP_MAX-D329)/L329,NA()))</f>
        <v>#N/A</v>
      </c>
      <c r="N329" s="60" t="e">
        <f t="shared" ca="1" si="28"/>
        <v>#N/A</v>
      </c>
    </row>
    <row r="330" spans="4:14" ht="14.65" customHeight="1" x14ac:dyDescent="0.25">
      <c r="D330" s="60" t="str">
        <f t="shared" si="30"/>
        <v>-</v>
      </c>
      <c r="E330" s="46" t="str">
        <f>IF(ISBLANK(A330),"-",D330/PLAYER_EXP_MAX)</f>
        <v>-</v>
      </c>
      <c r="F330" s="51" t="e">
        <f ca="1">IF(ISBLANK(A330),NA(),IFERROR(SLOPE(INDIRECT("D" &amp; MATCH(A330-$B$1,A:A,1)):D330, INDIRECT("A" &amp; MATCH(A330-$B$1,A:A,1)):A330),NA()))</f>
        <v>#N/A</v>
      </c>
      <c r="G330" s="58" t="e">
        <f>IF(ISBLANK(A330),NA(),IFERROR(A330+(PLAYER_EXP_MAX-D330)/F330,NA()))</f>
        <v>#N/A</v>
      </c>
      <c r="H330" s="125" t="e">
        <f t="shared" ca="1" si="29"/>
        <v>#N/A</v>
      </c>
      <c r="I330" s="51" t="e">
        <f ca="1">IF(ISBLANK(A330),NA(),IFERROR(SLOPE(INDIRECT("D" &amp; MATCH(A330-$C$1,A:A,1)):D330, INDIRECT("A" &amp; MATCH(A330-$C$1,A:A,1)):A330),NA()))</f>
        <v>#N/A</v>
      </c>
      <c r="J330" s="58" t="e">
        <f>IF(ISBLANK(A330),NA(),IFERROR(A330+(PLAYER_EXP_MAX-D330)/I330,NA()))</f>
        <v>#N/A</v>
      </c>
      <c r="K330" s="60" t="e">
        <f t="shared" ca="1" si="31"/>
        <v>#N/A</v>
      </c>
      <c r="L330" s="51" t="e">
        <f t="shared" ref="L330:L393" si="32">IFERROR(IF(OR(ISBLANK($A330),$A330-$A$3 &lt; $C$1),NA(),($D330-$D$3)/($A330-$A$3)),NA())</f>
        <v>#N/A</v>
      </c>
      <c r="M330" s="58" t="e">
        <f>IF(ISBLANK(A330),NA(),IFERROR(A330+(PLAYER_EXP_MAX-D330)/L330,NA()))</f>
        <v>#N/A</v>
      </c>
      <c r="N330" s="60" t="e">
        <f t="shared" ca="1" si="28"/>
        <v>#N/A</v>
      </c>
    </row>
    <row r="331" spans="4:14" ht="14.65" customHeight="1" x14ac:dyDescent="0.25">
      <c r="D331" s="60" t="str">
        <f t="shared" si="30"/>
        <v>-</v>
      </c>
      <c r="E331" s="46" t="str">
        <f>IF(ISBLANK(A331),"-",D331/PLAYER_EXP_MAX)</f>
        <v>-</v>
      </c>
      <c r="F331" s="51" t="e">
        <f ca="1">IF(ISBLANK(A331),NA(),IFERROR(SLOPE(INDIRECT("D" &amp; MATCH(A331-$B$1,A:A,1)):D331, INDIRECT("A" &amp; MATCH(A331-$B$1,A:A,1)):A331),NA()))</f>
        <v>#N/A</v>
      </c>
      <c r="G331" s="58" t="e">
        <f>IF(ISBLANK(A331),NA(),IFERROR(A331+(PLAYER_EXP_MAX-D331)/F331,NA()))</f>
        <v>#N/A</v>
      </c>
      <c r="H331" s="125" t="e">
        <f t="shared" ca="1" si="29"/>
        <v>#N/A</v>
      </c>
      <c r="I331" s="51" t="e">
        <f ca="1">IF(ISBLANK(A331),NA(),IFERROR(SLOPE(INDIRECT("D" &amp; MATCH(A331-$C$1,A:A,1)):D331, INDIRECT("A" &amp; MATCH(A331-$C$1,A:A,1)):A331),NA()))</f>
        <v>#N/A</v>
      </c>
      <c r="J331" s="58" t="e">
        <f>IF(ISBLANK(A331),NA(),IFERROR(A331+(PLAYER_EXP_MAX-D331)/I331,NA()))</f>
        <v>#N/A</v>
      </c>
      <c r="K331" s="60" t="e">
        <f t="shared" ca="1" si="31"/>
        <v>#N/A</v>
      </c>
      <c r="L331" s="51" t="e">
        <f t="shared" si="32"/>
        <v>#N/A</v>
      </c>
      <c r="M331" s="58" t="e">
        <f>IF(ISBLANK(A331),NA(),IFERROR(A331+(PLAYER_EXP_MAX-D331)/L331,NA()))</f>
        <v>#N/A</v>
      </c>
      <c r="N331" s="60" t="e">
        <f t="shared" ca="1" si="28"/>
        <v>#N/A</v>
      </c>
    </row>
    <row r="332" spans="4:14" ht="14.65" customHeight="1" x14ac:dyDescent="0.25">
      <c r="D332" s="60" t="str">
        <f t="shared" si="30"/>
        <v>-</v>
      </c>
      <c r="E332" s="46" t="str">
        <f>IF(ISBLANK(A332),"-",D332/PLAYER_EXP_MAX)</f>
        <v>-</v>
      </c>
      <c r="F332" s="51" t="e">
        <f ca="1">IF(ISBLANK(A332),NA(),IFERROR(SLOPE(INDIRECT("D" &amp; MATCH(A332-$B$1,A:A,1)):D332, INDIRECT("A" &amp; MATCH(A332-$B$1,A:A,1)):A332),NA()))</f>
        <v>#N/A</v>
      </c>
      <c r="G332" s="58" t="e">
        <f>IF(ISBLANK(A332),NA(),IFERROR(A332+(PLAYER_EXP_MAX-D332)/F332,NA()))</f>
        <v>#N/A</v>
      </c>
      <c r="H332" s="125" t="e">
        <f t="shared" ca="1" si="29"/>
        <v>#N/A</v>
      </c>
      <c r="I332" s="51" t="e">
        <f ca="1">IF(ISBLANK(A332),NA(),IFERROR(SLOPE(INDIRECT("D" &amp; MATCH(A332-$C$1,A:A,1)):D332, INDIRECT("A" &amp; MATCH(A332-$C$1,A:A,1)):A332),NA()))</f>
        <v>#N/A</v>
      </c>
      <c r="J332" s="58" t="e">
        <f>IF(ISBLANK(A332),NA(),IFERROR(A332+(PLAYER_EXP_MAX-D332)/I332,NA()))</f>
        <v>#N/A</v>
      </c>
      <c r="K332" s="60" t="e">
        <f t="shared" ca="1" si="31"/>
        <v>#N/A</v>
      </c>
      <c r="L332" s="51" t="e">
        <f t="shared" si="32"/>
        <v>#N/A</v>
      </c>
      <c r="M332" s="58" t="e">
        <f>IF(ISBLANK(A332),NA(),IFERROR(A332+(PLAYER_EXP_MAX-D332)/L332,NA()))</f>
        <v>#N/A</v>
      </c>
      <c r="N332" s="60" t="e">
        <f t="shared" ca="1" si="28"/>
        <v>#N/A</v>
      </c>
    </row>
    <row r="333" spans="4:14" ht="14.65" customHeight="1" x14ac:dyDescent="0.25">
      <c r="D333" s="60" t="str">
        <f t="shared" si="30"/>
        <v>-</v>
      </c>
      <c r="E333" s="46" t="str">
        <f>IF(ISBLANK(A333),"-",D333/PLAYER_EXP_MAX)</f>
        <v>-</v>
      </c>
      <c r="F333" s="51" t="e">
        <f ca="1">IF(ISBLANK(A333),NA(),IFERROR(SLOPE(INDIRECT("D" &amp; MATCH(A333-$B$1,A:A,1)):D333, INDIRECT("A" &amp; MATCH(A333-$B$1,A:A,1)):A333),NA()))</f>
        <v>#N/A</v>
      </c>
      <c r="G333" s="58" t="e">
        <f>IF(ISBLANK(A333),NA(),IFERROR(A333+(PLAYER_EXP_MAX-D333)/F333,NA()))</f>
        <v>#N/A</v>
      </c>
      <c r="H333" s="125" t="e">
        <f t="shared" ca="1" si="29"/>
        <v>#N/A</v>
      </c>
      <c r="I333" s="51" t="e">
        <f ca="1">IF(ISBLANK(A333),NA(),IFERROR(SLOPE(INDIRECT("D" &amp; MATCH(A333-$C$1,A:A,1)):D333, INDIRECT("A" &amp; MATCH(A333-$C$1,A:A,1)):A333),NA()))</f>
        <v>#N/A</v>
      </c>
      <c r="J333" s="58" t="e">
        <f>IF(ISBLANK(A333),NA(),IFERROR(A333+(PLAYER_EXP_MAX-D333)/I333,NA()))</f>
        <v>#N/A</v>
      </c>
      <c r="K333" s="60" t="e">
        <f t="shared" ca="1" si="31"/>
        <v>#N/A</v>
      </c>
      <c r="L333" s="51" t="e">
        <f t="shared" si="32"/>
        <v>#N/A</v>
      </c>
      <c r="M333" s="58" t="e">
        <f>IF(ISBLANK(A333),NA(),IFERROR(A333+(PLAYER_EXP_MAX-D333)/L333,NA()))</f>
        <v>#N/A</v>
      </c>
      <c r="N333" s="60" t="e">
        <f t="shared" ca="1" si="28"/>
        <v>#N/A</v>
      </c>
    </row>
    <row r="334" spans="4:14" ht="14.65" customHeight="1" x14ac:dyDescent="0.25">
      <c r="D334" s="60" t="str">
        <f t="shared" si="30"/>
        <v>-</v>
      </c>
      <c r="E334" s="46" t="str">
        <f>IF(ISBLANK(A334),"-",D334/PLAYER_EXP_MAX)</f>
        <v>-</v>
      </c>
      <c r="F334" s="51" t="e">
        <f ca="1">IF(ISBLANK(A334),NA(),IFERROR(SLOPE(INDIRECT("D" &amp; MATCH(A334-$B$1,A:A,1)):D334, INDIRECT("A" &amp; MATCH(A334-$B$1,A:A,1)):A334),NA()))</f>
        <v>#N/A</v>
      </c>
      <c r="G334" s="58" t="e">
        <f>IF(ISBLANK(A334),NA(),IFERROR(A334+(PLAYER_EXP_MAX-D334)/F334,NA()))</f>
        <v>#N/A</v>
      </c>
      <c r="H334" s="125" t="e">
        <f t="shared" ca="1" si="29"/>
        <v>#N/A</v>
      </c>
      <c r="I334" s="51" t="e">
        <f ca="1">IF(ISBLANK(A334),NA(),IFERROR(SLOPE(INDIRECT("D" &amp; MATCH(A334-$C$1,A:A,1)):D334, INDIRECT("A" &amp; MATCH(A334-$C$1,A:A,1)):A334),NA()))</f>
        <v>#N/A</v>
      </c>
      <c r="J334" s="58" t="e">
        <f>IF(ISBLANK(A334),NA(),IFERROR(A334+(PLAYER_EXP_MAX-D334)/I334,NA()))</f>
        <v>#N/A</v>
      </c>
      <c r="K334" s="60" t="e">
        <f t="shared" ca="1" si="31"/>
        <v>#N/A</v>
      </c>
      <c r="L334" s="51" t="e">
        <f t="shared" si="32"/>
        <v>#N/A</v>
      </c>
      <c r="M334" s="58" t="e">
        <f>IF(ISBLANK(A334),NA(),IFERROR(A334+(PLAYER_EXP_MAX-D334)/L334,NA()))</f>
        <v>#N/A</v>
      </c>
      <c r="N334" s="60" t="e">
        <f t="shared" ca="1" si="28"/>
        <v>#N/A</v>
      </c>
    </row>
    <row r="335" spans="4:14" ht="14.65" customHeight="1" x14ac:dyDescent="0.25">
      <c r="D335" s="60" t="str">
        <f t="shared" si="30"/>
        <v>-</v>
      </c>
      <c r="E335" s="46" t="str">
        <f>IF(ISBLANK(A335),"-",D335/PLAYER_EXP_MAX)</f>
        <v>-</v>
      </c>
      <c r="F335" s="51" t="e">
        <f ca="1">IF(ISBLANK(A335),NA(),IFERROR(SLOPE(INDIRECT("D" &amp; MATCH(A335-$B$1,A:A,1)):D335, INDIRECT("A" &amp; MATCH(A335-$B$1,A:A,1)):A335),NA()))</f>
        <v>#N/A</v>
      </c>
      <c r="G335" s="58" t="e">
        <f>IF(ISBLANK(A335),NA(),IFERROR(A335+(PLAYER_EXP_MAX-D335)/F335,NA()))</f>
        <v>#N/A</v>
      </c>
      <c r="H335" s="125" t="e">
        <f t="shared" ca="1" si="29"/>
        <v>#N/A</v>
      </c>
      <c r="I335" s="51" t="e">
        <f ca="1">IF(ISBLANK(A335),NA(),IFERROR(SLOPE(INDIRECT("D" &amp; MATCH(A335-$C$1,A:A,1)):D335, INDIRECT("A" &amp; MATCH(A335-$C$1,A:A,1)):A335),NA()))</f>
        <v>#N/A</v>
      </c>
      <c r="J335" s="58" t="e">
        <f>IF(ISBLANK(A335),NA(),IFERROR(A335+(PLAYER_EXP_MAX-D335)/I335,NA()))</f>
        <v>#N/A</v>
      </c>
      <c r="K335" s="60" t="e">
        <f t="shared" ca="1" si="31"/>
        <v>#N/A</v>
      </c>
      <c r="L335" s="51" t="e">
        <f t="shared" si="32"/>
        <v>#N/A</v>
      </c>
      <c r="M335" s="58" t="e">
        <f>IF(ISBLANK(A335),NA(),IFERROR(A335+(PLAYER_EXP_MAX-D335)/L335,NA()))</f>
        <v>#N/A</v>
      </c>
      <c r="N335" s="60" t="e">
        <f t="shared" ca="1" si="28"/>
        <v>#N/A</v>
      </c>
    </row>
    <row r="336" spans="4:14" ht="14.65" customHeight="1" x14ac:dyDescent="0.25">
      <c r="D336" s="60" t="str">
        <f t="shared" si="30"/>
        <v>-</v>
      </c>
      <c r="E336" s="46" t="str">
        <f>IF(ISBLANK(A336),"-",D336/PLAYER_EXP_MAX)</f>
        <v>-</v>
      </c>
      <c r="F336" s="51" t="e">
        <f ca="1">IF(ISBLANK(A336),NA(),IFERROR(SLOPE(INDIRECT("D" &amp; MATCH(A336-$B$1,A:A,1)):D336, INDIRECT("A" &amp; MATCH(A336-$B$1,A:A,1)):A336),NA()))</f>
        <v>#N/A</v>
      </c>
      <c r="G336" s="58" t="e">
        <f>IF(ISBLANK(A336),NA(),IFERROR(A336+(PLAYER_EXP_MAX-D336)/F336,NA()))</f>
        <v>#N/A</v>
      </c>
      <c r="H336" s="125" t="e">
        <f t="shared" ca="1" si="29"/>
        <v>#N/A</v>
      </c>
      <c r="I336" s="51" t="e">
        <f ca="1">IF(ISBLANK(A336),NA(),IFERROR(SLOPE(INDIRECT("D" &amp; MATCH(A336-$C$1,A:A,1)):D336, INDIRECT("A" &amp; MATCH(A336-$C$1,A:A,1)):A336),NA()))</f>
        <v>#N/A</v>
      </c>
      <c r="J336" s="58" t="e">
        <f>IF(ISBLANK(A336),NA(),IFERROR(A336+(PLAYER_EXP_MAX-D336)/I336,NA()))</f>
        <v>#N/A</v>
      </c>
      <c r="K336" s="60" t="e">
        <f t="shared" ca="1" si="31"/>
        <v>#N/A</v>
      </c>
      <c r="L336" s="51" t="e">
        <f t="shared" si="32"/>
        <v>#N/A</v>
      </c>
      <c r="M336" s="58" t="e">
        <f>IF(ISBLANK(A336),NA(),IFERROR(A336+(PLAYER_EXP_MAX-D336)/L336,NA()))</f>
        <v>#N/A</v>
      </c>
      <c r="N336" s="60" t="e">
        <f t="shared" ca="1" si="28"/>
        <v>#N/A</v>
      </c>
    </row>
    <row r="337" spans="4:14" ht="14.65" customHeight="1" x14ac:dyDescent="0.25">
      <c r="D337" s="60" t="str">
        <f t="shared" si="30"/>
        <v>-</v>
      </c>
      <c r="E337" s="46" t="str">
        <f>IF(ISBLANK(A337),"-",D337/PLAYER_EXP_MAX)</f>
        <v>-</v>
      </c>
      <c r="F337" s="51" t="e">
        <f ca="1">IF(ISBLANK(A337),NA(),IFERROR(SLOPE(INDIRECT("D" &amp; MATCH(A337-$B$1,A:A,1)):D337, INDIRECT("A" &amp; MATCH(A337-$B$1,A:A,1)):A337),NA()))</f>
        <v>#N/A</v>
      </c>
      <c r="G337" s="58" t="e">
        <f>IF(ISBLANK(A337),NA(),IFERROR(A337+(PLAYER_EXP_MAX-D337)/F337,NA()))</f>
        <v>#N/A</v>
      </c>
      <c r="H337" s="125" t="e">
        <f t="shared" ca="1" si="29"/>
        <v>#N/A</v>
      </c>
      <c r="I337" s="51" t="e">
        <f ca="1">IF(ISBLANK(A337),NA(),IFERROR(SLOPE(INDIRECT("D" &amp; MATCH(A337-$C$1,A:A,1)):D337, INDIRECT("A" &amp; MATCH(A337-$C$1,A:A,1)):A337),NA()))</f>
        <v>#N/A</v>
      </c>
      <c r="J337" s="58" t="e">
        <f>IF(ISBLANK(A337),NA(),IFERROR(A337+(PLAYER_EXP_MAX-D337)/I337,NA()))</f>
        <v>#N/A</v>
      </c>
      <c r="K337" s="60" t="e">
        <f t="shared" ca="1" si="31"/>
        <v>#N/A</v>
      </c>
      <c r="L337" s="51" t="e">
        <f t="shared" si="32"/>
        <v>#N/A</v>
      </c>
      <c r="M337" s="58" t="e">
        <f>IF(ISBLANK(A337),NA(),IFERROR(A337+(PLAYER_EXP_MAX-D337)/L337,NA()))</f>
        <v>#N/A</v>
      </c>
      <c r="N337" s="60" t="e">
        <f t="shared" ca="1" si="28"/>
        <v>#N/A</v>
      </c>
    </row>
    <row r="338" spans="4:14" ht="14.65" customHeight="1" x14ac:dyDescent="0.25">
      <c r="D338" s="60" t="str">
        <f t="shared" si="30"/>
        <v>-</v>
      </c>
      <c r="E338" s="46" t="str">
        <f>IF(ISBLANK(A338),"-",D338/PLAYER_EXP_MAX)</f>
        <v>-</v>
      </c>
      <c r="F338" s="51" t="e">
        <f ca="1">IF(ISBLANK(A338),NA(),IFERROR(SLOPE(INDIRECT("D" &amp; MATCH(A338-$B$1,A:A,1)):D338, INDIRECT("A" &amp; MATCH(A338-$B$1,A:A,1)):A338),NA()))</f>
        <v>#N/A</v>
      </c>
      <c r="G338" s="58" t="e">
        <f>IF(ISBLANK(A338),NA(),IFERROR(A338+(PLAYER_EXP_MAX-D338)/F338,NA()))</f>
        <v>#N/A</v>
      </c>
      <c r="H338" s="125" t="e">
        <f t="shared" ca="1" si="29"/>
        <v>#N/A</v>
      </c>
      <c r="I338" s="51" t="e">
        <f ca="1">IF(ISBLANK(A338),NA(),IFERROR(SLOPE(INDIRECT("D" &amp; MATCH(A338-$C$1,A:A,1)):D338, INDIRECT("A" &amp; MATCH(A338-$C$1,A:A,1)):A338),NA()))</f>
        <v>#N/A</v>
      </c>
      <c r="J338" s="58" t="e">
        <f>IF(ISBLANK(A338),NA(),IFERROR(A338+(PLAYER_EXP_MAX-D338)/I338,NA()))</f>
        <v>#N/A</v>
      </c>
      <c r="K338" s="60" t="e">
        <f t="shared" ca="1" si="31"/>
        <v>#N/A</v>
      </c>
      <c r="L338" s="51" t="e">
        <f t="shared" si="32"/>
        <v>#N/A</v>
      </c>
      <c r="M338" s="58" t="e">
        <f>IF(ISBLANK(A338),NA(),IFERROR(A338+(PLAYER_EXP_MAX-D338)/L338,NA()))</f>
        <v>#N/A</v>
      </c>
      <c r="N338" s="60" t="e">
        <f t="shared" ca="1" si="28"/>
        <v>#N/A</v>
      </c>
    </row>
    <row r="339" spans="4:14" ht="14.65" customHeight="1" x14ac:dyDescent="0.25">
      <c r="D339" s="60" t="str">
        <f t="shared" si="30"/>
        <v>-</v>
      </c>
      <c r="E339" s="46" t="str">
        <f>IF(ISBLANK(A339),"-",D339/PLAYER_EXP_MAX)</f>
        <v>-</v>
      </c>
      <c r="F339" s="51" t="e">
        <f ca="1">IF(ISBLANK(A339),NA(),IFERROR(SLOPE(INDIRECT("D" &amp; MATCH(A339-$B$1,A:A,1)):D339, INDIRECT("A" &amp; MATCH(A339-$B$1,A:A,1)):A339),NA()))</f>
        <v>#N/A</v>
      </c>
      <c r="G339" s="58" t="e">
        <f>IF(ISBLANK(A339),NA(),IFERROR(A339+(PLAYER_EXP_MAX-D339)/F339,NA()))</f>
        <v>#N/A</v>
      </c>
      <c r="H339" s="125" t="e">
        <f t="shared" ca="1" si="29"/>
        <v>#N/A</v>
      </c>
      <c r="I339" s="51" t="e">
        <f ca="1">IF(ISBLANK(A339),NA(),IFERROR(SLOPE(INDIRECT("D" &amp; MATCH(A339-$C$1,A:A,1)):D339, INDIRECT("A" &amp; MATCH(A339-$C$1,A:A,1)):A339),NA()))</f>
        <v>#N/A</v>
      </c>
      <c r="J339" s="58" t="e">
        <f>IF(ISBLANK(A339),NA(),IFERROR(A339+(PLAYER_EXP_MAX-D339)/I339,NA()))</f>
        <v>#N/A</v>
      </c>
      <c r="K339" s="60" t="e">
        <f t="shared" ca="1" si="31"/>
        <v>#N/A</v>
      </c>
      <c r="L339" s="51" t="e">
        <f t="shared" si="32"/>
        <v>#N/A</v>
      </c>
      <c r="M339" s="58" t="e">
        <f>IF(ISBLANK(A339),NA(),IFERROR(A339+(PLAYER_EXP_MAX-D339)/L339,NA()))</f>
        <v>#N/A</v>
      </c>
      <c r="N339" s="60" t="e">
        <f t="shared" ca="1" si="28"/>
        <v>#N/A</v>
      </c>
    </row>
    <row r="340" spans="4:14" ht="14.65" customHeight="1" x14ac:dyDescent="0.25">
      <c r="D340" s="60" t="str">
        <f t="shared" si="30"/>
        <v>-</v>
      </c>
      <c r="E340" s="46" t="str">
        <f>IF(ISBLANK(A340),"-",D340/PLAYER_EXP_MAX)</f>
        <v>-</v>
      </c>
      <c r="F340" s="51" t="e">
        <f ca="1">IF(ISBLANK(A340),NA(),IFERROR(SLOPE(INDIRECT("D" &amp; MATCH(A340-$B$1,A:A,1)):D340, INDIRECT("A" &amp; MATCH(A340-$B$1,A:A,1)):A340),NA()))</f>
        <v>#N/A</v>
      </c>
      <c r="G340" s="58" t="e">
        <f>IF(ISBLANK(A340),NA(),IFERROR(A340+(PLAYER_EXP_MAX-D340)/F340,NA()))</f>
        <v>#N/A</v>
      </c>
      <c r="H340" s="125" t="e">
        <f t="shared" ca="1" si="29"/>
        <v>#N/A</v>
      </c>
      <c r="I340" s="51" t="e">
        <f ca="1">IF(ISBLANK(A340),NA(),IFERROR(SLOPE(INDIRECT("D" &amp; MATCH(A340-$C$1,A:A,1)):D340, INDIRECT("A" &amp; MATCH(A340-$C$1,A:A,1)):A340),NA()))</f>
        <v>#N/A</v>
      </c>
      <c r="J340" s="58" t="e">
        <f>IF(ISBLANK(A340),NA(),IFERROR(A340+(PLAYER_EXP_MAX-D340)/I340,NA()))</f>
        <v>#N/A</v>
      </c>
      <c r="K340" s="60" t="e">
        <f t="shared" ca="1" si="31"/>
        <v>#N/A</v>
      </c>
      <c r="L340" s="51" t="e">
        <f t="shared" si="32"/>
        <v>#N/A</v>
      </c>
      <c r="M340" s="58" t="e">
        <f>IF(ISBLANK(A340),NA(),IFERROR(A340+(PLAYER_EXP_MAX-D340)/L340,NA()))</f>
        <v>#N/A</v>
      </c>
      <c r="N340" s="60" t="e">
        <f t="shared" ref="N340:N399" ca="1" si="33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60" t="str">
        <f t="shared" si="30"/>
        <v>-</v>
      </c>
      <c r="E341" s="46" t="str">
        <f>IF(ISBLANK(A341),"-",D341/PLAYER_EXP_MAX)</f>
        <v>-</v>
      </c>
      <c r="F341" s="51" t="e">
        <f ca="1">IF(ISBLANK(A341),NA(),IFERROR(SLOPE(INDIRECT("D" &amp; MATCH(A341-$B$1,A:A,1)):D341, INDIRECT("A" &amp; MATCH(A341-$B$1,A:A,1)):A341),NA()))</f>
        <v>#N/A</v>
      </c>
      <c r="G341" s="58" t="e">
        <f>IF(ISBLANK(A341),NA(),IFERROR(A341+(PLAYER_EXP_MAX-D341)/F341,NA()))</f>
        <v>#N/A</v>
      </c>
      <c r="H341" s="125" t="e">
        <f t="shared" ca="1" si="29"/>
        <v>#N/A</v>
      </c>
      <c r="I341" s="51" t="e">
        <f ca="1">IF(ISBLANK(A341),NA(),IFERROR(SLOPE(INDIRECT("D" &amp; MATCH(A341-$C$1,A:A,1)):D341, INDIRECT("A" &amp; MATCH(A341-$C$1,A:A,1)):A341),NA()))</f>
        <v>#N/A</v>
      </c>
      <c r="J341" s="58" t="e">
        <f>IF(ISBLANK(A341),NA(),IFERROR(A341+(PLAYER_EXP_MAX-D341)/I341,NA()))</f>
        <v>#N/A</v>
      </c>
      <c r="K341" s="60" t="e">
        <f t="shared" ca="1" si="31"/>
        <v>#N/A</v>
      </c>
      <c r="L341" s="51" t="e">
        <f t="shared" si="32"/>
        <v>#N/A</v>
      </c>
      <c r="M341" s="58" t="e">
        <f>IF(ISBLANK(A341),NA(),IFERROR(A341+(PLAYER_EXP_MAX-D341)/L341,NA()))</f>
        <v>#N/A</v>
      </c>
      <c r="N341" s="60" t="e">
        <f t="shared" ca="1" si="33"/>
        <v>#N/A</v>
      </c>
    </row>
    <row r="342" spans="4:14" ht="14.65" customHeight="1" x14ac:dyDescent="0.25">
      <c r="D342" s="60" t="str">
        <f t="shared" si="30"/>
        <v>-</v>
      </c>
      <c r="E342" s="46" t="str">
        <f>IF(ISBLANK(A342),"-",D342/PLAYER_EXP_MAX)</f>
        <v>-</v>
      </c>
      <c r="F342" s="51" t="e">
        <f ca="1">IF(ISBLANK(A342),NA(),IFERROR(SLOPE(INDIRECT("D" &amp; MATCH(A342-$B$1,A:A,1)):D342, INDIRECT("A" &amp; MATCH(A342-$B$1,A:A,1)):A342),NA()))</f>
        <v>#N/A</v>
      </c>
      <c r="G342" s="58" t="e">
        <f>IF(ISBLANK(A342),NA(),IFERROR(A342+(PLAYER_EXP_MAX-D342)/F342,NA()))</f>
        <v>#N/A</v>
      </c>
      <c r="H342" s="125" t="e">
        <f t="shared" ca="1" si="29"/>
        <v>#N/A</v>
      </c>
      <c r="I342" s="51" t="e">
        <f ca="1">IF(ISBLANK(A342),NA(),IFERROR(SLOPE(INDIRECT("D" &amp; MATCH(A342-$C$1,A:A,1)):D342, INDIRECT("A" &amp; MATCH(A342-$C$1,A:A,1)):A342),NA()))</f>
        <v>#N/A</v>
      </c>
      <c r="J342" s="58" t="e">
        <f>IF(ISBLANK(A342),NA(),IFERROR(A342+(PLAYER_EXP_MAX-D342)/I342,NA()))</f>
        <v>#N/A</v>
      </c>
      <c r="K342" s="60" t="e">
        <f t="shared" ca="1" si="31"/>
        <v>#N/A</v>
      </c>
      <c r="L342" s="51" t="e">
        <f t="shared" si="32"/>
        <v>#N/A</v>
      </c>
      <c r="M342" s="58" t="e">
        <f>IF(ISBLANK(A342),NA(),IFERROR(A342+(PLAYER_EXP_MAX-D342)/L342,NA()))</f>
        <v>#N/A</v>
      </c>
      <c r="N342" s="60" t="e">
        <f t="shared" ca="1" si="33"/>
        <v>#N/A</v>
      </c>
    </row>
    <row r="343" spans="4:14" ht="14.65" customHeight="1" x14ac:dyDescent="0.25">
      <c r="D343" s="60" t="str">
        <f t="shared" si="30"/>
        <v>-</v>
      </c>
      <c r="E343" s="46" t="str">
        <f>IF(ISBLANK(A343),"-",D343/PLAYER_EXP_MAX)</f>
        <v>-</v>
      </c>
      <c r="F343" s="51" t="e">
        <f ca="1">IF(ISBLANK(A343),NA(),IFERROR(SLOPE(INDIRECT("D" &amp; MATCH(A343-$B$1,A:A,1)):D343, INDIRECT("A" &amp; MATCH(A343-$B$1,A:A,1)):A343),NA()))</f>
        <v>#N/A</v>
      </c>
      <c r="G343" s="58" t="e">
        <f>IF(ISBLANK(A343),NA(),IFERROR(A343+(PLAYER_EXP_MAX-D343)/F343,NA()))</f>
        <v>#N/A</v>
      </c>
      <c r="H343" s="125" t="e">
        <f t="shared" ca="1" si="29"/>
        <v>#N/A</v>
      </c>
      <c r="I343" s="51" t="e">
        <f ca="1">IF(ISBLANK(A343),NA(),IFERROR(SLOPE(INDIRECT("D" &amp; MATCH(A343-$C$1,A:A,1)):D343, INDIRECT("A" &amp; MATCH(A343-$C$1,A:A,1)):A343),NA()))</f>
        <v>#N/A</v>
      </c>
      <c r="J343" s="58" t="e">
        <f>IF(ISBLANK(A343),NA(),IFERROR(A343+(PLAYER_EXP_MAX-D343)/I343,NA()))</f>
        <v>#N/A</v>
      </c>
      <c r="K343" s="60" t="e">
        <f t="shared" ca="1" si="31"/>
        <v>#N/A</v>
      </c>
      <c r="L343" s="51" t="e">
        <f t="shared" si="32"/>
        <v>#N/A</v>
      </c>
      <c r="M343" s="58" t="e">
        <f>IF(ISBLANK(A343),NA(),IFERROR(A343+(PLAYER_EXP_MAX-D343)/L343,NA()))</f>
        <v>#N/A</v>
      </c>
      <c r="N343" s="60" t="e">
        <f t="shared" ca="1" si="33"/>
        <v>#N/A</v>
      </c>
    </row>
    <row r="344" spans="4:14" ht="14.65" customHeight="1" x14ac:dyDescent="0.25">
      <c r="D344" s="60" t="str">
        <f t="shared" si="30"/>
        <v>-</v>
      </c>
      <c r="E344" s="46" t="str">
        <f>IF(ISBLANK(A344),"-",D344/PLAYER_EXP_MAX)</f>
        <v>-</v>
      </c>
      <c r="F344" s="51" t="e">
        <f ca="1">IF(ISBLANK(A344),NA(),IFERROR(SLOPE(INDIRECT("D" &amp; MATCH(A344-$B$1,A:A,1)):D344, INDIRECT("A" &amp; MATCH(A344-$B$1,A:A,1)):A344),NA()))</f>
        <v>#N/A</v>
      </c>
      <c r="G344" s="58" t="e">
        <f>IF(ISBLANK(A344),NA(),IFERROR(A344+(PLAYER_EXP_MAX-D344)/F344,NA()))</f>
        <v>#N/A</v>
      </c>
      <c r="H344" s="125" t="e">
        <f t="shared" ca="1" si="29"/>
        <v>#N/A</v>
      </c>
      <c r="I344" s="51" t="e">
        <f ca="1">IF(ISBLANK(A344),NA(),IFERROR(SLOPE(INDIRECT("D" &amp; MATCH(A344-$C$1,A:A,1)):D344, INDIRECT("A" &amp; MATCH(A344-$C$1,A:A,1)):A344),NA()))</f>
        <v>#N/A</v>
      </c>
      <c r="J344" s="58" t="e">
        <f>IF(ISBLANK(A344),NA(),IFERROR(A344+(PLAYER_EXP_MAX-D344)/I344,NA()))</f>
        <v>#N/A</v>
      </c>
      <c r="K344" s="60" t="e">
        <f t="shared" ca="1" si="31"/>
        <v>#N/A</v>
      </c>
      <c r="L344" s="51" t="e">
        <f t="shared" si="32"/>
        <v>#N/A</v>
      </c>
      <c r="M344" s="58" t="e">
        <f>IF(ISBLANK(A344),NA(),IFERROR(A344+(PLAYER_EXP_MAX-D344)/L344,NA()))</f>
        <v>#N/A</v>
      </c>
      <c r="N344" s="60" t="e">
        <f t="shared" ca="1" si="33"/>
        <v>#N/A</v>
      </c>
    </row>
    <row r="345" spans="4:14" ht="14.65" customHeight="1" x14ac:dyDescent="0.25">
      <c r="D345" s="60" t="str">
        <f t="shared" si="30"/>
        <v>-</v>
      </c>
      <c r="E345" s="46" t="str">
        <f>IF(ISBLANK(A345),"-",D345/PLAYER_EXP_MAX)</f>
        <v>-</v>
      </c>
      <c r="F345" s="51" t="e">
        <f ca="1">IF(ISBLANK(A345),NA(),IFERROR(SLOPE(INDIRECT("D" &amp; MATCH(A345-$B$1,A:A,1)):D345, INDIRECT("A" &amp; MATCH(A345-$B$1,A:A,1)):A345),NA()))</f>
        <v>#N/A</v>
      </c>
      <c r="G345" s="58" t="e">
        <f>IF(ISBLANK(A345),NA(),IFERROR(A345+(PLAYER_EXP_MAX-D345)/F345,NA()))</f>
        <v>#N/A</v>
      </c>
      <c r="H345" s="125" t="e">
        <f t="shared" ca="1" si="29"/>
        <v>#N/A</v>
      </c>
      <c r="I345" s="51" t="e">
        <f ca="1">IF(ISBLANK(A345),NA(),IFERROR(SLOPE(INDIRECT("D" &amp; MATCH(A345-$C$1,A:A,1)):D345, INDIRECT("A" &amp; MATCH(A345-$C$1,A:A,1)):A345),NA()))</f>
        <v>#N/A</v>
      </c>
      <c r="J345" s="58" t="e">
        <f>IF(ISBLANK(A345),NA(),IFERROR(A345+(PLAYER_EXP_MAX-D345)/I345,NA()))</f>
        <v>#N/A</v>
      </c>
      <c r="K345" s="60" t="e">
        <f t="shared" ca="1" si="31"/>
        <v>#N/A</v>
      </c>
      <c r="L345" s="51" t="e">
        <f t="shared" si="32"/>
        <v>#N/A</v>
      </c>
      <c r="M345" s="58" t="e">
        <f>IF(ISBLANK(A345),NA(),IFERROR(A345+(PLAYER_EXP_MAX-D345)/L345,NA()))</f>
        <v>#N/A</v>
      </c>
      <c r="N345" s="60" t="e">
        <f t="shared" ca="1" si="33"/>
        <v>#N/A</v>
      </c>
    </row>
    <row r="346" spans="4:14" ht="14.65" customHeight="1" x14ac:dyDescent="0.25">
      <c r="D346" s="60" t="str">
        <f t="shared" si="30"/>
        <v>-</v>
      </c>
      <c r="E346" s="46" t="str">
        <f>IF(ISBLANK(A346),"-",D346/PLAYER_EXP_MAX)</f>
        <v>-</v>
      </c>
      <c r="F346" s="51" t="e">
        <f ca="1">IF(ISBLANK(A346),NA(),IFERROR(SLOPE(INDIRECT("D" &amp; MATCH(A346-$B$1,A:A,1)):D346, INDIRECT("A" &amp; MATCH(A346-$B$1,A:A,1)):A346),NA()))</f>
        <v>#N/A</v>
      </c>
      <c r="G346" s="58" t="e">
        <f>IF(ISBLANK(A346),NA(),IFERROR(A346+(PLAYER_EXP_MAX-D346)/F346,NA()))</f>
        <v>#N/A</v>
      </c>
      <c r="H346" s="125" t="e">
        <f t="shared" ca="1" si="29"/>
        <v>#N/A</v>
      </c>
      <c r="I346" s="51" t="e">
        <f ca="1">IF(ISBLANK(A346),NA(),IFERROR(SLOPE(INDIRECT("D" &amp; MATCH(A346-$C$1,A:A,1)):D346, INDIRECT("A" &amp; MATCH(A346-$C$1,A:A,1)):A346),NA()))</f>
        <v>#N/A</v>
      </c>
      <c r="J346" s="58" t="e">
        <f>IF(ISBLANK(A346),NA(),IFERROR(A346+(PLAYER_EXP_MAX-D346)/I346,NA()))</f>
        <v>#N/A</v>
      </c>
      <c r="K346" s="60" t="e">
        <f t="shared" ca="1" si="31"/>
        <v>#N/A</v>
      </c>
      <c r="L346" s="51" t="e">
        <f t="shared" si="32"/>
        <v>#N/A</v>
      </c>
      <c r="M346" s="58" t="e">
        <f>IF(ISBLANK(A346),NA(),IFERROR(A346+(PLAYER_EXP_MAX-D346)/L346,NA()))</f>
        <v>#N/A</v>
      </c>
      <c r="N346" s="60" t="e">
        <f t="shared" ca="1" si="33"/>
        <v>#N/A</v>
      </c>
    </row>
    <row r="347" spans="4:14" ht="14.65" customHeight="1" x14ac:dyDescent="0.25">
      <c r="D347" s="60" t="str">
        <f t="shared" si="30"/>
        <v>-</v>
      </c>
      <c r="E347" s="46" t="str">
        <f>IF(ISBLANK(A347),"-",D347/PLAYER_EXP_MAX)</f>
        <v>-</v>
      </c>
      <c r="F347" s="51" t="e">
        <f ca="1">IF(ISBLANK(A347),NA(),IFERROR(SLOPE(INDIRECT("D" &amp; MATCH(A347-$B$1,A:A,1)):D347, INDIRECT("A" &amp; MATCH(A347-$B$1,A:A,1)):A347),NA()))</f>
        <v>#N/A</v>
      </c>
      <c r="G347" s="58" t="e">
        <f>IF(ISBLANK(A347),NA(),IFERROR(A347+(PLAYER_EXP_MAX-D347)/F347,NA()))</f>
        <v>#N/A</v>
      </c>
      <c r="H347" s="125" t="e">
        <f t="shared" ca="1" si="29"/>
        <v>#N/A</v>
      </c>
      <c r="I347" s="51" t="e">
        <f ca="1">IF(ISBLANK(A347),NA(),IFERROR(SLOPE(INDIRECT("D" &amp; MATCH(A347-$C$1,A:A,1)):D347, INDIRECT("A" &amp; MATCH(A347-$C$1,A:A,1)):A347),NA()))</f>
        <v>#N/A</v>
      </c>
      <c r="J347" s="58" t="e">
        <f>IF(ISBLANK(A347),NA(),IFERROR(A347+(PLAYER_EXP_MAX-D347)/I347,NA()))</f>
        <v>#N/A</v>
      </c>
      <c r="K347" s="60" t="e">
        <f t="shared" ca="1" si="31"/>
        <v>#N/A</v>
      </c>
      <c r="L347" s="51" t="e">
        <f t="shared" si="32"/>
        <v>#N/A</v>
      </c>
      <c r="M347" s="58" t="e">
        <f>IF(ISBLANK(A347),NA(),IFERROR(A347+(PLAYER_EXP_MAX-D347)/L347,NA()))</f>
        <v>#N/A</v>
      </c>
      <c r="N347" s="60" t="e">
        <f t="shared" ca="1" si="33"/>
        <v>#N/A</v>
      </c>
    </row>
    <row r="348" spans="4:14" ht="14.65" customHeight="1" x14ac:dyDescent="0.25">
      <c r="D348" s="60" t="str">
        <f t="shared" si="30"/>
        <v>-</v>
      </c>
      <c r="E348" s="46" t="str">
        <f>IF(ISBLANK(A348),"-",D348/PLAYER_EXP_MAX)</f>
        <v>-</v>
      </c>
      <c r="F348" s="51" t="e">
        <f ca="1">IF(ISBLANK(A348),NA(),IFERROR(SLOPE(INDIRECT("D" &amp; MATCH(A348-$B$1,A:A,1)):D348, INDIRECT("A" &amp; MATCH(A348-$B$1,A:A,1)):A348),NA()))</f>
        <v>#N/A</v>
      </c>
      <c r="G348" s="58" t="e">
        <f>IF(ISBLANK(A348),NA(),IFERROR(A348+(PLAYER_EXP_MAX-D348)/F348,NA()))</f>
        <v>#N/A</v>
      </c>
      <c r="H348" s="125" t="e">
        <f t="shared" ca="1" si="29"/>
        <v>#N/A</v>
      </c>
      <c r="I348" s="51" t="e">
        <f ca="1">IF(ISBLANK(A348),NA(),IFERROR(SLOPE(INDIRECT("D" &amp; MATCH(A348-$C$1,A:A,1)):D348, INDIRECT("A" &amp; MATCH(A348-$C$1,A:A,1)):A348),NA()))</f>
        <v>#N/A</v>
      </c>
      <c r="J348" s="58" t="e">
        <f>IF(ISBLANK(A348),NA(),IFERROR(A348+(PLAYER_EXP_MAX-D348)/I348,NA()))</f>
        <v>#N/A</v>
      </c>
      <c r="K348" s="60" t="e">
        <f t="shared" ca="1" si="31"/>
        <v>#N/A</v>
      </c>
      <c r="L348" s="51" t="e">
        <f t="shared" si="32"/>
        <v>#N/A</v>
      </c>
      <c r="M348" s="58" t="e">
        <f>IF(ISBLANK(A348),NA(),IFERROR(A348+(PLAYER_EXP_MAX-D348)/L348,NA()))</f>
        <v>#N/A</v>
      </c>
      <c r="N348" s="60" t="e">
        <f t="shared" ca="1" si="33"/>
        <v>#N/A</v>
      </c>
    </row>
    <row r="349" spans="4:14" ht="14.65" customHeight="1" x14ac:dyDescent="0.25">
      <c r="D349" s="60" t="str">
        <f t="shared" si="30"/>
        <v>-</v>
      </c>
      <c r="E349" s="46" t="str">
        <f>IF(ISBLANK(A349),"-",D349/PLAYER_EXP_MAX)</f>
        <v>-</v>
      </c>
      <c r="F349" s="51" t="e">
        <f ca="1">IF(ISBLANK(A349),NA(),IFERROR(SLOPE(INDIRECT("D" &amp; MATCH(A349-$B$1,A:A,1)):D349, INDIRECT("A" &amp; MATCH(A349-$B$1,A:A,1)):A349),NA()))</f>
        <v>#N/A</v>
      </c>
      <c r="G349" s="58" t="e">
        <f>IF(ISBLANK(A349),NA(),IFERROR(A349+(PLAYER_EXP_MAX-D349)/F349,NA()))</f>
        <v>#N/A</v>
      </c>
      <c r="H349" s="125" t="e">
        <f t="shared" ca="1" si="29"/>
        <v>#N/A</v>
      </c>
      <c r="I349" s="51" t="e">
        <f ca="1">IF(ISBLANK(A349),NA(),IFERROR(SLOPE(INDIRECT("D" &amp; MATCH(A349-$C$1,A:A,1)):D349, INDIRECT("A" &amp; MATCH(A349-$C$1,A:A,1)):A349),NA()))</f>
        <v>#N/A</v>
      </c>
      <c r="J349" s="58" t="e">
        <f>IF(ISBLANK(A349),NA(),IFERROR(A349+(PLAYER_EXP_MAX-D349)/I349,NA()))</f>
        <v>#N/A</v>
      </c>
      <c r="K349" s="60" t="e">
        <f t="shared" ca="1" si="31"/>
        <v>#N/A</v>
      </c>
      <c r="L349" s="51" t="e">
        <f t="shared" si="32"/>
        <v>#N/A</v>
      </c>
      <c r="M349" s="58" t="e">
        <f>IF(ISBLANK(A349),NA(),IFERROR(A349+(PLAYER_EXP_MAX-D349)/L349,NA()))</f>
        <v>#N/A</v>
      </c>
      <c r="N349" s="60" t="e">
        <f t="shared" ca="1" si="33"/>
        <v>#N/A</v>
      </c>
    </row>
    <row r="350" spans="4:14" ht="14.65" customHeight="1" x14ac:dyDescent="0.25">
      <c r="D350" s="60" t="str">
        <f t="shared" si="30"/>
        <v>-</v>
      </c>
      <c r="E350" s="46" t="str">
        <f>IF(ISBLANK(A350),"-",D350/PLAYER_EXP_MAX)</f>
        <v>-</v>
      </c>
      <c r="F350" s="51" t="e">
        <f ca="1">IF(ISBLANK(A350),NA(),IFERROR(SLOPE(INDIRECT("D" &amp; MATCH(A350-$B$1,A:A,1)):D350, INDIRECT("A" &amp; MATCH(A350-$B$1,A:A,1)):A350),NA()))</f>
        <v>#N/A</v>
      </c>
      <c r="G350" s="58" t="e">
        <f>IF(ISBLANK(A350),NA(),IFERROR(A350+(PLAYER_EXP_MAX-D350)/F350,NA()))</f>
        <v>#N/A</v>
      </c>
      <c r="H350" s="125" t="e">
        <f t="shared" ca="1" si="29"/>
        <v>#N/A</v>
      </c>
      <c r="I350" s="51" t="e">
        <f ca="1">IF(ISBLANK(A350),NA(),IFERROR(SLOPE(INDIRECT("D" &amp; MATCH(A350-$C$1,A:A,1)):D350, INDIRECT("A" &amp; MATCH(A350-$C$1,A:A,1)):A350),NA()))</f>
        <v>#N/A</v>
      </c>
      <c r="J350" s="58" t="e">
        <f>IF(ISBLANK(A350),NA(),IFERROR(A350+(PLAYER_EXP_MAX-D350)/I350,NA()))</f>
        <v>#N/A</v>
      </c>
      <c r="K350" s="60" t="e">
        <f t="shared" ca="1" si="31"/>
        <v>#N/A</v>
      </c>
      <c r="L350" s="51" t="e">
        <f t="shared" si="32"/>
        <v>#N/A</v>
      </c>
      <c r="M350" s="58" t="e">
        <f>IF(ISBLANK(A350),NA(),IFERROR(A350+(PLAYER_EXP_MAX-D350)/L350,NA()))</f>
        <v>#N/A</v>
      </c>
      <c r="N350" s="60" t="e">
        <f t="shared" ca="1" si="33"/>
        <v>#N/A</v>
      </c>
    </row>
    <row r="351" spans="4:14" ht="14.65" customHeight="1" x14ac:dyDescent="0.25">
      <c r="D351" s="60" t="str">
        <f t="shared" si="30"/>
        <v>-</v>
      </c>
      <c r="E351" s="46" t="str">
        <f>IF(ISBLANK(A351),"-",D351/PLAYER_EXP_MAX)</f>
        <v>-</v>
      </c>
      <c r="F351" s="51" t="e">
        <f ca="1">IF(ISBLANK(A351),NA(),IFERROR(SLOPE(INDIRECT("D" &amp; MATCH(A351-$B$1,A:A,1)):D351, INDIRECT("A" &amp; MATCH(A351-$B$1,A:A,1)):A351),NA()))</f>
        <v>#N/A</v>
      </c>
      <c r="G351" s="58" t="e">
        <f>IF(ISBLANK(A351),NA(),IFERROR(A351+(PLAYER_EXP_MAX-D351)/F351,NA()))</f>
        <v>#N/A</v>
      </c>
      <c r="H351" s="125" t="e">
        <f t="shared" ref="H351:H414" ca="1" si="34">IF(ISBLANK(A351),NA(),IFERROR(TEXT(TRUNC(G351-NOW()),"000") &amp; " D " &amp; TEXT(TRUNC(ABS(G351-NOW()-TRUNC(G351-NOW()))*24),"00") &amp; " H", NA()))</f>
        <v>#N/A</v>
      </c>
      <c r="I351" s="51" t="e">
        <f ca="1">IF(ISBLANK(A351),NA(),IFERROR(SLOPE(INDIRECT("D" &amp; MATCH(A351-$C$1,A:A,1)):D351, INDIRECT("A" &amp; MATCH(A351-$C$1,A:A,1)):A351),NA()))</f>
        <v>#N/A</v>
      </c>
      <c r="J351" s="58" t="e">
        <f>IF(ISBLANK(A351),NA(),IFERROR(A351+(PLAYER_EXP_MAX-D351)/I351,NA()))</f>
        <v>#N/A</v>
      </c>
      <c r="K351" s="60" t="e">
        <f t="shared" ca="1" si="31"/>
        <v>#N/A</v>
      </c>
      <c r="L351" s="51" t="e">
        <f t="shared" si="32"/>
        <v>#N/A</v>
      </c>
      <c r="M351" s="58" t="e">
        <f>IF(ISBLANK(A351),NA(),IFERROR(A351+(PLAYER_EXP_MAX-D351)/L351,NA()))</f>
        <v>#N/A</v>
      </c>
      <c r="N351" s="60" t="e">
        <f t="shared" ca="1" si="33"/>
        <v>#N/A</v>
      </c>
    </row>
    <row r="352" spans="4:14" ht="14.65" customHeight="1" x14ac:dyDescent="0.25">
      <c r="D352" s="60" t="str">
        <f t="shared" si="30"/>
        <v>-</v>
      </c>
      <c r="E352" s="46" t="str">
        <f>IF(ISBLANK(A352),"-",D352/PLAYER_EXP_MAX)</f>
        <v>-</v>
      </c>
      <c r="F352" s="51" t="e">
        <f ca="1">IF(ISBLANK(A352),NA(),IFERROR(SLOPE(INDIRECT("D" &amp; MATCH(A352-$B$1,A:A,1)):D352, INDIRECT("A" &amp; MATCH(A352-$B$1,A:A,1)):A352),NA()))</f>
        <v>#N/A</v>
      </c>
      <c r="G352" s="58" t="e">
        <f>IF(ISBLANK(A352),NA(),IFERROR(A352+(PLAYER_EXP_MAX-D352)/F352,NA()))</f>
        <v>#N/A</v>
      </c>
      <c r="H352" s="125" t="e">
        <f t="shared" ca="1" si="34"/>
        <v>#N/A</v>
      </c>
      <c r="I352" s="51" t="e">
        <f ca="1">IF(ISBLANK(A352),NA(),IFERROR(SLOPE(INDIRECT("D" &amp; MATCH(A352-$C$1,A:A,1)):D352, INDIRECT("A" &amp; MATCH(A352-$C$1,A:A,1)):A352),NA()))</f>
        <v>#N/A</v>
      </c>
      <c r="J352" s="58" t="e">
        <f>IF(ISBLANK(A352),NA(),IFERROR(A352+(PLAYER_EXP_MAX-D352)/I352,NA()))</f>
        <v>#N/A</v>
      </c>
      <c r="K352" s="60" t="e">
        <f t="shared" ca="1" si="31"/>
        <v>#N/A</v>
      </c>
      <c r="L352" s="51" t="e">
        <f t="shared" si="32"/>
        <v>#N/A</v>
      </c>
      <c r="M352" s="58" t="e">
        <f>IF(ISBLANK(A352),NA(),IFERROR(A352+(PLAYER_EXP_MAX-D352)/L352,NA()))</f>
        <v>#N/A</v>
      </c>
      <c r="N352" s="60" t="e">
        <f t="shared" ca="1" si="33"/>
        <v>#N/A</v>
      </c>
    </row>
    <row r="353" spans="4:14" ht="14.65" customHeight="1" x14ac:dyDescent="0.25">
      <c r="D353" s="60" t="str">
        <f t="shared" si="30"/>
        <v>-</v>
      </c>
      <c r="E353" s="46" t="str">
        <f>IF(ISBLANK(A353),"-",D353/PLAYER_EXP_MAX)</f>
        <v>-</v>
      </c>
      <c r="F353" s="51" t="e">
        <f ca="1">IF(ISBLANK(A353),NA(),IFERROR(SLOPE(INDIRECT("D" &amp; MATCH(A353-$B$1,A:A,1)):D353, INDIRECT("A" &amp; MATCH(A353-$B$1,A:A,1)):A353),NA()))</f>
        <v>#N/A</v>
      </c>
      <c r="G353" s="58" t="e">
        <f>IF(ISBLANK(A353),NA(),IFERROR(A353+(PLAYER_EXP_MAX-D353)/F353,NA()))</f>
        <v>#N/A</v>
      </c>
      <c r="H353" s="125" t="e">
        <f t="shared" ca="1" si="34"/>
        <v>#N/A</v>
      </c>
      <c r="I353" s="51" t="e">
        <f ca="1">IF(ISBLANK(A353),NA(),IFERROR(SLOPE(INDIRECT("D" &amp; MATCH(A353-$C$1,A:A,1)):D353, INDIRECT("A" &amp; MATCH(A353-$C$1,A:A,1)):A353),NA()))</f>
        <v>#N/A</v>
      </c>
      <c r="J353" s="58" t="e">
        <f>IF(ISBLANK(A353),NA(),IFERROR(A353+(PLAYER_EXP_MAX-D353)/I353,NA()))</f>
        <v>#N/A</v>
      </c>
      <c r="K353" s="60" t="e">
        <f t="shared" ca="1" si="31"/>
        <v>#N/A</v>
      </c>
      <c r="L353" s="51" t="e">
        <f t="shared" si="32"/>
        <v>#N/A</v>
      </c>
      <c r="M353" s="58" t="e">
        <f>IF(ISBLANK(A353),NA(),IFERROR(A353+(PLAYER_EXP_MAX-D353)/L353,NA()))</f>
        <v>#N/A</v>
      </c>
      <c r="N353" s="60" t="e">
        <f t="shared" ca="1" si="33"/>
        <v>#N/A</v>
      </c>
    </row>
    <row r="354" spans="4:14" ht="14.65" customHeight="1" x14ac:dyDescent="0.25">
      <c r="D354" s="60" t="str">
        <f t="shared" si="30"/>
        <v>-</v>
      </c>
      <c r="E354" s="46" t="str">
        <f>IF(ISBLANK(A354),"-",D354/PLAYER_EXP_MAX)</f>
        <v>-</v>
      </c>
      <c r="F354" s="51" t="e">
        <f ca="1">IF(ISBLANK(A354),NA(),IFERROR(SLOPE(INDIRECT("D" &amp; MATCH(A354-$B$1,A:A,1)):D354, INDIRECT("A" &amp; MATCH(A354-$B$1,A:A,1)):A354),NA()))</f>
        <v>#N/A</v>
      </c>
      <c r="G354" s="58" t="e">
        <f>IF(ISBLANK(A354),NA(),IFERROR(A354+(PLAYER_EXP_MAX-D354)/F354,NA()))</f>
        <v>#N/A</v>
      </c>
      <c r="H354" s="125" t="e">
        <f t="shared" ca="1" si="34"/>
        <v>#N/A</v>
      </c>
      <c r="I354" s="51" t="e">
        <f ca="1">IF(ISBLANK(A354),NA(),IFERROR(SLOPE(INDIRECT("D" &amp; MATCH(A354-$C$1,A:A,1)):D354, INDIRECT("A" &amp; MATCH(A354-$C$1,A:A,1)):A354),NA()))</f>
        <v>#N/A</v>
      </c>
      <c r="J354" s="58" t="e">
        <f>IF(ISBLANK(A354),NA(),IFERROR(A354+(PLAYER_EXP_MAX-D354)/I354,NA()))</f>
        <v>#N/A</v>
      </c>
      <c r="K354" s="60" t="e">
        <f t="shared" ca="1" si="31"/>
        <v>#N/A</v>
      </c>
      <c r="L354" s="51" t="e">
        <f t="shared" si="32"/>
        <v>#N/A</v>
      </c>
      <c r="M354" s="58" t="e">
        <f>IF(ISBLANK(A354),NA(),IFERROR(A354+(PLAYER_EXP_MAX-D354)/L354,NA()))</f>
        <v>#N/A</v>
      </c>
      <c r="N354" s="60" t="e">
        <f t="shared" ca="1" si="33"/>
        <v>#N/A</v>
      </c>
    </row>
    <row r="355" spans="4:14" ht="14.65" customHeight="1" x14ac:dyDescent="0.25">
      <c r="D355" s="60" t="str">
        <f t="shared" si="30"/>
        <v>-</v>
      </c>
      <c r="E355" s="46" t="str">
        <f>IF(ISBLANK(A355),"-",D355/PLAYER_EXP_MAX)</f>
        <v>-</v>
      </c>
      <c r="F355" s="51" t="e">
        <f ca="1">IF(ISBLANK(A355),NA(),IFERROR(SLOPE(INDIRECT("D" &amp; MATCH(A355-$B$1,A:A,1)):D355, INDIRECT("A" &amp; MATCH(A355-$B$1,A:A,1)):A355),NA()))</f>
        <v>#N/A</v>
      </c>
      <c r="G355" s="58" t="e">
        <f>IF(ISBLANK(A355),NA(),IFERROR(A355+(PLAYER_EXP_MAX-D355)/F355,NA()))</f>
        <v>#N/A</v>
      </c>
      <c r="H355" s="125" t="e">
        <f t="shared" ca="1" si="34"/>
        <v>#N/A</v>
      </c>
      <c r="I355" s="51" t="e">
        <f ca="1">IF(ISBLANK(A355),NA(),IFERROR(SLOPE(INDIRECT("D" &amp; MATCH(A355-$C$1,A:A,1)):D355, INDIRECT("A" &amp; MATCH(A355-$C$1,A:A,1)):A355),NA()))</f>
        <v>#N/A</v>
      </c>
      <c r="J355" s="58" t="e">
        <f>IF(ISBLANK(A355),NA(),IFERROR(A355+(PLAYER_EXP_MAX-D355)/I355,NA()))</f>
        <v>#N/A</v>
      </c>
      <c r="K355" s="60" t="e">
        <f t="shared" ca="1" si="31"/>
        <v>#N/A</v>
      </c>
      <c r="L355" s="51" t="e">
        <f t="shared" si="32"/>
        <v>#N/A</v>
      </c>
      <c r="M355" s="58" t="e">
        <f>IF(ISBLANK(A355),NA(),IFERROR(A355+(PLAYER_EXP_MAX-D355)/L355,NA()))</f>
        <v>#N/A</v>
      </c>
      <c r="N355" s="60" t="e">
        <f t="shared" ca="1" si="33"/>
        <v>#N/A</v>
      </c>
    </row>
    <row r="356" spans="4:14" ht="14.65" customHeight="1" x14ac:dyDescent="0.25">
      <c r="D356" s="60" t="str">
        <f t="shared" si="30"/>
        <v>-</v>
      </c>
      <c r="E356" s="46" t="str">
        <f>IF(ISBLANK(A356),"-",D356/PLAYER_EXP_MAX)</f>
        <v>-</v>
      </c>
      <c r="F356" s="51" t="e">
        <f ca="1">IF(ISBLANK(A356),NA(),IFERROR(SLOPE(INDIRECT("D" &amp; MATCH(A356-$B$1,A:A,1)):D356, INDIRECT("A" &amp; MATCH(A356-$B$1,A:A,1)):A356),NA()))</f>
        <v>#N/A</v>
      </c>
      <c r="G356" s="58" t="e">
        <f>IF(ISBLANK(A356),NA(),IFERROR(A356+(PLAYER_EXP_MAX-D356)/F356,NA()))</f>
        <v>#N/A</v>
      </c>
      <c r="H356" s="125" t="e">
        <f t="shared" ca="1" si="34"/>
        <v>#N/A</v>
      </c>
      <c r="I356" s="51" t="e">
        <f ca="1">IF(ISBLANK(A356),NA(),IFERROR(SLOPE(INDIRECT("D" &amp; MATCH(A356-$C$1,A:A,1)):D356, INDIRECT("A" &amp; MATCH(A356-$C$1,A:A,1)):A356),NA()))</f>
        <v>#N/A</v>
      </c>
      <c r="J356" s="58" t="e">
        <f>IF(ISBLANK(A356),NA(),IFERROR(A356+(PLAYER_EXP_MAX-D356)/I356,NA()))</f>
        <v>#N/A</v>
      </c>
      <c r="K356" s="60" t="e">
        <f t="shared" ca="1" si="31"/>
        <v>#N/A</v>
      </c>
      <c r="L356" s="51" t="e">
        <f t="shared" si="32"/>
        <v>#N/A</v>
      </c>
      <c r="M356" s="58" t="e">
        <f>IF(ISBLANK(A356),NA(),IFERROR(A356+(PLAYER_EXP_MAX-D356)/L356,NA()))</f>
        <v>#N/A</v>
      </c>
      <c r="N356" s="60" t="e">
        <f t="shared" ca="1" si="33"/>
        <v>#N/A</v>
      </c>
    </row>
    <row r="357" spans="4:14" ht="14.65" customHeight="1" x14ac:dyDescent="0.25">
      <c r="D357" s="60" t="str">
        <f t="shared" si="30"/>
        <v>-</v>
      </c>
      <c r="E357" s="46" t="str">
        <f>IF(ISBLANK(A357),"-",D357/PLAYER_EXP_MAX)</f>
        <v>-</v>
      </c>
      <c r="F357" s="51" t="e">
        <f ca="1">IF(ISBLANK(A357),NA(),IFERROR(SLOPE(INDIRECT("D" &amp; MATCH(A357-$B$1,A:A,1)):D357, INDIRECT("A" &amp; MATCH(A357-$B$1,A:A,1)):A357),NA()))</f>
        <v>#N/A</v>
      </c>
      <c r="G357" s="58" t="e">
        <f>IF(ISBLANK(A357),NA(),IFERROR(A357+(PLAYER_EXP_MAX-D357)/F357,NA()))</f>
        <v>#N/A</v>
      </c>
      <c r="H357" s="125" t="e">
        <f t="shared" ca="1" si="34"/>
        <v>#N/A</v>
      </c>
      <c r="I357" s="51" t="e">
        <f ca="1">IF(ISBLANK(A357),NA(),IFERROR(SLOPE(INDIRECT("D" &amp; MATCH(A357-$C$1,A:A,1)):D357, INDIRECT("A" &amp; MATCH(A357-$C$1,A:A,1)):A357),NA()))</f>
        <v>#N/A</v>
      </c>
      <c r="J357" s="58" t="e">
        <f>IF(ISBLANK(A357),NA(),IFERROR(A357+(PLAYER_EXP_MAX-D357)/I357,NA()))</f>
        <v>#N/A</v>
      </c>
      <c r="K357" s="60" t="e">
        <f t="shared" ca="1" si="31"/>
        <v>#N/A</v>
      </c>
      <c r="L357" s="51" t="e">
        <f t="shared" si="32"/>
        <v>#N/A</v>
      </c>
      <c r="M357" s="58" t="e">
        <f>IF(ISBLANK(A357),NA(),IFERROR(A357+(PLAYER_EXP_MAX-D357)/L357,NA()))</f>
        <v>#N/A</v>
      </c>
      <c r="N357" s="60" t="e">
        <f t="shared" ca="1" si="33"/>
        <v>#N/A</v>
      </c>
    </row>
    <row r="358" spans="4:14" ht="14.65" customHeight="1" x14ac:dyDescent="0.25">
      <c r="D358" s="60" t="str">
        <f t="shared" si="30"/>
        <v>-</v>
      </c>
      <c r="E358" s="46" t="str">
        <f>IF(ISBLANK(A358),"-",D358/PLAYER_EXP_MAX)</f>
        <v>-</v>
      </c>
      <c r="F358" s="51" t="e">
        <f ca="1">IF(ISBLANK(A358),NA(),IFERROR(SLOPE(INDIRECT("D" &amp; MATCH(A358-$B$1,A:A,1)):D358, INDIRECT("A" &amp; MATCH(A358-$B$1,A:A,1)):A358),NA()))</f>
        <v>#N/A</v>
      </c>
      <c r="G358" s="58" t="e">
        <f>IF(ISBLANK(A358),NA(),IFERROR(A358+(PLAYER_EXP_MAX-D358)/F358,NA()))</f>
        <v>#N/A</v>
      </c>
      <c r="H358" s="125" t="e">
        <f t="shared" ca="1" si="34"/>
        <v>#N/A</v>
      </c>
      <c r="I358" s="51" t="e">
        <f ca="1">IF(ISBLANK(A358),NA(),IFERROR(SLOPE(INDIRECT("D" &amp; MATCH(A358-$C$1,A:A,1)):D358, INDIRECT("A" &amp; MATCH(A358-$C$1,A:A,1)):A358),NA()))</f>
        <v>#N/A</v>
      </c>
      <c r="J358" s="58" t="e">
        <f>IF(ISBLANK(A358),NA(),IFERROR(A358+(PLAYER_EXP_MAX-D358)/I358,NA()))</f>
        <v>#N/A</v>
      </c>
      <c r="K358" s="60" t="e">
        <f t="shared" ca="1" si="31"/>
        <v>#N/A</v>
      </c>
      <c r="L358" s="51" t="e">
        <f t="shared" si="32"/>
        <v>#N/A</v>
      </c>
      <c r="M358" s="58" t="e">
        <f>IF(ISBLANK(A358),NA(),IFERROR(A358+(PLAYER_EXP_MAX-D358)/L358,NA()))</f>
        <v>#N/A</v>
      </c>
      <c r="N358" s="60" t="e">
        <f t="shared" ca="1" si="33"/>
        <v>#N/A</v>
      </c>
    </row>
    <row r="359" spans="4:14" ht="14.65" customHeight="1" x14ac:dyDescent="0.25">
      <c r="D359" s="60" t="str">
        <f t="shared" si="30"/>
        <v>-</v>
      </c>
      <c r="E359" s="46" t="str">
        <f>IF(ISBLANK(A359),"-",D359/PLAYER_EXP_MAX)</f>
        <v>-</v>
      </c>
      <c r="F359" s="51" t="e">
        <f ca="1">IF(ISBLANK(A359),NA(),IFERROR(SLOPE(INDIRECT("D" &amp; MATCH(A359-$B$1,A:A,1)):D359, INDIRECT("A" &amp; MATCH(A359-$B$1,A:A,1)):A359),NA()))</f>
        <v>#N/A</v>
      </c>
      <c r="G359" s="58" t="e">
        <f>IF(ISBLANK(A359),NA(),IFERROR(A359+(PLAYER_EXP_MAX-D359)/F359,NA()))</f>
        <v>#N/A</v>
      </c>
      <c r="H359" s="125" t="e">
        <f t="shared" ca="1" si="34"/>
        <v>#N/A</v>
      </c>
      <c r="I359" s="51" t="e">
        <f ca="1">IF(ISBLANK(A359),NA(),IFERROR(SLOPE(INDIRECT("D" &amp; MATCH(A359-$C$1,A:A,1)):D359, INDIRECT("A" &amp; MATCH(A359-$C$1,A:A,1)):A359),NA()))</f>
        <v>#N/A</v>
      </c>
      <c r="J359" s="58" t="e">
        <f>IF(ISBLANK(A359),NA(),IFERROR(A359+(PLAYER_EXP_MAX-D359)/I359,NA()))</f>
        <v>#N/A</v>
      </c>
      <c r="K359" s="60" t="e">
        <f t="shared" ca="1" si="31"/>
        <v>#N/A</v>
      </c>
      <c r="L359" s="51" t="e">
        <f t="shared" si="32"/>
        <v>#N/A</v>
      </c>
      <c r="M359" s="58" t="e">
        <f>IF(ISBLANK(A359),NA(),IFERROR(A359+(PLAYER_EXP_MAX-D359)/L359,NA()))</f>
        <v>#N/A</v>
      </c>
      <c r="N359" s="60" t="e">
        <f t="shared" ca="1" si="33"/>
        <v>#N/A</v>
      </c>
    </row>
    <row r="360" spans="4:14" ht="14.65" customHeight="1" x14ac:dyDescent="0.25">
      <c r="D360" s="60" t="str">
        <f t="shared" si="30"/>
        <v>-</v>
      </c>
      <c r="E360" s="46" t="str">
        <f>IF(ISBLANK(A360),"-",D360/PLAYER_EXP_MAX)</f>
        <v>-</v>
      </c>
      <c r="F360" s="51" t="e">
        <f ca="1">IF(ISBLANK(A360),NA(),IFERROR(SLOPE(INDIRECT("D" &amp; MATCH(A360-$B$1,A:A,1)):D360, INDIRECT("A" &amp; MATCH(A360-$B$1,A:A,1)):A360),NA()))</f>
        <v>#N/A</v>
      </c>
      <c r="G360" s="58" t="e">
        <f>IF(ISBLANK(A360),NA(),IFERROR(A360+(PLAYER_EXP_MAX-D360)/F360,NA()))</f>
        <v>#N/A</v>
      </c>
      <c r="H360" s="125" t="e">
        <f t="shared" ca="1" si="34"/>
        <v>#N/A</v>
      </c>
      <c r="I360" s="51" t="e">
        <f ca="1">IF(ISBLANK(A360),NA(),IFERROR(SLOPE(INDIRECT("D" &amp; MATCH(A360-$C$1,A:A,1)):D360, INDIRECT("A" &amp; MATCH(A360-$C$1,A:A,1)):A360),NA()))</f>
        <v>#N/A</v>
      </c>
      <c r="J360" s="58" t="e">
        <f>IF(ISBLANK(A360),NA(),IFERROR(A360+(PLAYER_EXP_MAX-D360)/I360,NA()))</f>
        <v>#N/A</v>
      </c>
      <c r="K360" s="60" t="e">
        <f t="shared" ca="1" si="31"/>
        <v>#N/A</v>
      </c>
      <c r="L360" s="51" t="e">
        <f t="shared" si="32"/>
        <v>#N/A</v>
      </c>
      <c r="M360" s="58" t="e">
        <f>IF(ISBLANK(A360),NA(),IFERROR(A360+(PLAYER_EXP_MAX-D360)/L360,NA()))</f>
        <v>#N/A</v>
      </c>
      <c r="N360" s="60" t="e">
        <f t="shared" ca="1" si="33"/>
        <v>#N/A</v>
      </c>
    </row>
    <row r="361" spans="4:14" ht="14.65" customHeight="1" x14ac:dyDescent="0.25">
      <c r="D361" s="60" t="str">
        <f t="shared" si="30"/>
        <v>-</v>
      </c>
      <c r="E361" s="46" t="str">
        <f>IF(ISBLANK(A361),"-",D361/PLAYER_EXP_MAX)</f>
        <v>-</v>
      </c>
      <c r="F361" s="51" t="e">
        <f ca="1">IF(ISBLANK(A361),NA(),IFERROR(SLOPE(INDIRECT("D" &amp; MATCH(A361-$B$1,A:A,1)):D361, INDIRECT("A" &amp; MATCH(A361-$B$1,A:A,1)):A361),NA()))</f>
        <v>#N/A</v>
      </c>
      <c r="G361" s="58" t="e">
        <f>IF(ISBLANK(A361),NA(),IFERROR(A361+(PLAYER_EXP_MAX-D361)/F361,NA()))</f>
        <v>#N/A</v>
      </c>
      <c r="H361" s="125" t="e">
        <f t="shared" ca="1" si="34"/>
        <v>#N/A</v>
      </c>
      <c r="I361" s="51" t="e">
        <f ca="1">IF(ISBLANK(A361),NA(),IFERROR(SLOPE(INDIRECT("D" &amp; MATCH(A361-$C$1,A:A,1)):D361, INDIRECT("A" &amp; MATCH(A361-$C$1,A:A,1)):A361),NA()))</f>
        <v>#N/A</v>
      </c>
      <c r="J361" s="58" t="e">
        <f>IF(ISBLANK(A361),NA(),IFERROR(A361+(PLAYER_EXP_MAX-D361)/I361,NA()))</f>
        <v>#N/A</v>
      </c>
      <c r="K361" s="60" t="e">
        <f t="shared" ca="1" si="31"/>
        <v>#N/A</v>
      </c>
      <c r="L361" s="51" t="e">
        <f t="shared" si="32"/>
        <v>#N/A</v>
      </c>
      <c r="M361" s="58" t="e">
        <f>IF(ISBLANK(A361),NA(),IFERROR(A361+(PLAYER_EXP_MAX-D361)/L361,NA()))</f>
        <v>#N/A</v>
      </c>
      <c r="N361" s="60" t="e">
        <f t="shared" ca="1" si="33"/>
        <v>#N/A</v>
      </c>
    </row>
    <row r="362" spans="4:14" ht="14.65" customHeight="1" x14ac:dyDescent="0.25">
      <c r="D362" s="60" t="str">
        <f t="shared" si="30"/>
        <v>-</v>
      </c>
      <c r="E362" s="46" t="str">
        <f>IF(ISBLANK(A362),"-",D362/PLAYER_EXP_MAX)</f>
        <v>-</v>
      </c>
      <c r="F362" s="51" t="e">
        <f ca="1">IF(ISBLANK(A362),NA(),IFERROR(SLOPE(INDIRECT("D" &amp; MATCH(A362-$B$1,A:A,1)):D362, INDIRECT("A" &amp; MATCH(A362-$B$1,A:A,1)):A362),NA()))</f>
        <v>#N/A</v>
      </c>
      <c r="G362" s="58" t="e">
        <f>IF(ISBLANK(A362),NA(),IFERROR(A362+(PLAYER_EXP_MAX-D362)/F362,NA()))</f>
        <v>#N/A</v>
      </c>
      <c r="H362" s="125" t="e">
        <f t="shared" ca="1" si="34"/>
        <v>#N/A</v>
      </c>
      <c r="I362" s="51" t="e">
        <f ca="1">IF(ISBLANK(A362),NA(),IFERROR(SLOPE(INDIRECT("D" &amp; MATCH(A362-$C$1,A:A,1)):D362, INDIRECT("A" &amp; MATCH(A362-$C$1,A:A,1)):A362),NA()))</f>
        <v>#N/A</v>
      </c>
      <c r="J362" s="58" t="e">
        <f>IF(ISBLANK(A362),NA(),IFERROR(A362+(PLAYER_EXP_MAX-D362)/I362,NA()))</f>
        <v>#N/A</v>
      </c>
      <c r="K362" s="60" t="e">
        <f t="shared" ca="1" si="31"/>
        <v>#N/A</v>
      </c>
      <c r="L362" s="51" t="e">
        <f t="shared" si="32"/>
        <v>#N/A</v>
      </c>
      <c r="M362" s="58" t="e">
        <f>IF(ISBLANK(A362),NA(),IFERROR(A362+(PLAYER_EXP_MAX-D362)/L362,NA()))</f>
        <v>#N/A</v>
      </c>
      <c r="N362" s="60" t="e">
        <f t="shared" ca="1" si="33"/>
        <v>#N/A</v>
      </c>
    </row>
    <row r="363" spans="4:14" ht="14.65" customHeight="1" x14ac:dyDescent="0.25">
      <c r="D363" s="60" t="str">
        <f t="shared" si="30"/>
        <v>-</v>
      </c>
      <c r="E363" s="46" t="str">
        <f>IF(ISBLANK(A363),"-",D363/PLAYER_EXP_MAX)</f>
        <v>-</v>
      </c>
      <c r="F363" s="51" t="e">
        <f ca="1">IF(ISBLANK(A363),NA(),IFERROR(SLOPE(INDIRECT("D" &amp; MATCH(A363-$B$1,A:A,1)):D363, INDIRECT("A" &amp; MATCH(A363-$B$1,A:A,1)):A363),NA()))</f>
        <v>#N/A</v>
      </c>
      <c r="G363" s="58" t="e">
        <f>IF(ISBLANK(A363),NA(),IFERROR(A363+(PLAYER_EXP_MAX-D363)/F363,NA()))</f>
        <v>#N/A</v>
      </c>
      <c r="H363" s="125" t="e">
        <f t="shared" ca="1" si="34"/>
        <v>#N/A</v>
      </c>
      <c r="I363" s="51" t="e">
        <f ca="1">IF(ISBLANK(A363),NA(),IFERROR(SLOPE(INDIRECT("D" &amp; MATCH(A363-$C$1,A:A,1)):D363, INDIRECT("A" &amp; MATCH(A363-$C$1,A:A,1)):A363),NA()))</f>
        <v>#N/A</v>
      </c>
      <c r="J363" s="58" t="e">
        <f>IF(ISBLANK(A363),NA(),IFERROR(A363+(PLAYER_EXP_MAX-D363)/I363,NA()))</f>
        <v>#N/A</v>
      </c>
      <c r="K363" s="60" t="e">
        <f t="shared" ca="1" si="31"/>
        <v>#N/A</v>
      </c>
      <c r="L363" s="51" t="e">
        <f t="shared" si="32"/>
        <v>#N/A</v>
      </c>
      <c r="M363" s="58" t="e">
        <f>IF(ISBLANK(A363),NA(),IFERROR(A363+(PLAYER_EXP_MAX-D363)/L363,NA()))</f>
        <v>#N/A</v>
      </c>
      <c r="N363" s="60" t="e">
        <f t="shared" ca="1" si="33"/>
        <v>#N/A</v>
      </c>
    </row>
    <row r="364" spans="4:14" ht="14.65" customHeight="1" x14ac:dyDescent="0.25">
      <c r="D364" s="60" t="str">
        <f t="shared" si="30"/>
        <v>-</v>
      </c>
      <c r="E364" s="46" t="str">
        <f>IF(ISBLANK(A364),"-",D364/PLAYER_EXP_MAX)</f>
        <v>-</v>
      </c>
      <c r="F364" s="51" t="e">
        <f ca="1">IF(ISBLANK(A364),NA(),IFERROR(SLOPE(INDIRECT("D" &amp; MATCH(A364-$B$1,A:A,1)):D364, INDIRECT("A" &amp; MATCH(A364-$B$1,A:A,1)):A364),NA()))</f>
        <v>#N/A</v>
      </c>
      <c r="G364" s="58" t="e">
        <f>IF(ISBLANK(A364),NA(),IFERROR(A364+(PLAYER_EXP_MAX-D364)/F364,NA()))</f>
        <v>#N/A</v>
      </c>
      <c r="H364" s="125" t="e">
        <f t="shared" ca="1" si="34"/>
        <v>#N/A</v>
      </c>
      <c r="I364" s="51" t="e">
        <f ca="1">IF(ISBLANK(A364),NA(),IFERROR(SLOPE(INDIRECT("D" &amp; MATCH(A364-$C$1,A:A,1)):D364, INDIRECT("A" &amp; MATCH(A364-$C$1,A:A,1)):A364),NA()))</f>
        <v>#N/A</v>
      </c>
      <c r="J364" s="58" t="e">
        <f>IF(ISBLANK(A364),NA(),IFERROR(A364+(PLAYER_EXP_MAX-D364)/I364,NA()))</f>
        <v>#N/A</v>
      </c>
      <c r="K364" s="60" t="e">
        <f t="shared" ca="1" si="31"/>
        <v>#N/A</v>
      </c>
      <c r="L364" s="51" t="e">
        <f t="shared" si="32"/>
        <v>#N/A</v>
      </c>
      <c r="M364" s="58" t="e">
        <f>IF(ISBLANK(A364),NA(),IFERROR(A364+(PLAYER_EXP_MAX-D364)/L364,NA()))</f>
        <v>#N/A</v>
      </c>
      <c r="N364" s="60" t="e">
        <f t="shared" ca="1" si="33"/>
        <v>#N/A</v>
      </c>
    </row>
    <row r="365" spans="4:14" ht="14.65" customHeight="1" x14ac:dyDescent="0.25">
      <c r="D365" s="60" t="str">
        <f t="shared" si="30"/>
        <v>-</v>
      </c>
      <c r="E365" s="46" t="str">
        <f>IF(ISBLANK(A365),"-",D365/PLAYER_EXP_MAX)</f>
        <v>-</v>
      </c>
      <c r="F365" s="51" t="e">
        <f ca="1">IF(ISBLANK(A365),NA(),IFERROR(SLOPE(INDIRECT("D" &amp; MATCH(A365-$B$1,A:A,1)):D365, INDIRECT("A" &amp; MATCH(A365-$B$1,A:A,1)):A365),NA()))</f>
        <v>#N/A</v>
      </c>
      <c r="G365" s="58" t="e">
        <f>IF(ISBLANK(A365),NA(),IFERROR(A365+(PLAYER_EXP_MAX-D365)/F365,NA()))</f>
        <v>#N/A</v>
      </c>
      <c r="H365" s="125" t="e">
        <f t="shared" ca="1" si="34"/>
        <v>#N/A</v>
      </c>
      <c r="I365" s="51" t="e">
        <f ca="1">IF(ISBLANK(A365),NA(),IFERROR(SLOPE(INDIRECT("D" &amp; MATCH(A365-$C$1,A:A,1)):D365, INDIRECT("A" &amp; MATCH(A365-$C$1,A:A,1)):A365),NA()))</f>
        <v>#N/A</v>
      </c>
      <c r="J365" s="58" t="e">
        <f>IF(ISBLANK(A365),NA(),IFERROR(A365+(PLAYER_EXP_MAX-D365)/I365,NA()))</f>
        <v>#N/A</v>
      </c>
      <c r="K365" s="60" t="e">
        <f t="shared" ca="1" si="31"/>
        <v>#N/A</v>
      </c>
      <c r="L365" s="51" t="e">
        <f t="shared" si="32"/>
        <v>#N/A</v>
      </c>
      <c r="M365" s="58" t="e">
        <f>IF(ISBLANK(A365),NA(),IFERROR(A365+(PLAYER_EXP_MAX-D365)/L365,NA()))</f>
        <v>#N/A</v>
      </c>
      <c r="N365" s="60" t="e">
        <f t="shared" ca="1" si="33"/>
        <v>#N/A</v>
      </c>
    </row>
    <row r="366" spans="4:14" ht="14.65" customHeight="1" x14ac:dyDescent="0.25">
      <c r="D366" s="60" t="str">
        <f t="shared" si="30"/>
        <v>-</v>
      </c>
      <c r="E366" s="46" t="str">
        <f>IF(ISBLANK(A366),"-",D366/PLAYER_EXP_MAX)</f>
        <v>-</v>
      </c>
      <c r="F366" s="51" t="e">
        <f ca="1">IF(ISBLANK(A366),NA(),IFERROR(SLOPE(INDIRECT("D" &amp; MATCH(A366-$B$1,A:A,1)):D366, INDIRECT("A" &amp; MATCH(A366-$B$1,A:A,1)):A366),NA()))</f>
        <v>#N/A</v>
      </c>
      <c r="G366" s="58" t="e">
        <f>IF(ISBLANK(A366),NA(),IFERROR(A366+(PLAYER_EXP_MAX-D366)/F366,NA()))</f>
        <v>#N/A</v>
      </c>
      <c r="H366" s="125" t="e">
        <f t="shared" ca="1" si="34"/>
        <v>#N/A</v>
      </c>
      <c r="I366" s="51" t="e">
        <f ca="1">IF(ISBLANK(A366),NA(),IFERROR(SLOPE(INDIRECT("D" &amp; MATCH(A366-$C$1,A:A,1)):D366, INDIRECT("A" &amp; MATCH(A366-$C$1,A:A,1)):A366),NA()))</f>
        <v>#N/A</v>
      </c>
      <c r="J366" s="58" t="e">
        <f>IF(ISBLANK(A366),NA(),IFERROR(A366+(PLAYER_EXP_MAX-D366)/I366,NA()))</f>
        <v>#N/A</v>
      </c>
      <c r="K366" s="60" t="e">
        <f t="shared" ca="1" si="31"/>
        <v>#N/A</v>
      </c>
      <c r="L366" s="51" t="e">
        <f t="shared" si="32"/>
        <v>#N/A</v>
      </c>
      <c r="M366" s="58" t="e">
        <f>IF(ISBLANK(A366),NA(),IFERROR(A366+(PLAYER_EXP_MAX-D366)/L366,NA()))</f>
        <v>#N/A</v>
      </c>
      <c r="N366" s="60" t="e">
        <f t="shared" ca="1" si="33"/>
        <v>#N/A</v>
      </c>
    </row>
    <row r="367" spans="4:14" ht="14.65" customHeight="1" x14ac:dyDescent="0.25">
      <c r="D367" s="60" t="str">
        <f t="shared" si="30"/>
        <v>-</v>
      </c>
      <c r="E367" s="46" t="str">
        <f>IF(ISBLANK(A367),"-",D367/PLAYER_EXP_MAX)</f>
        <v>-</v>
      </c>
      <c r="F367" s="51" t="e">
        <f ca="1">IF(ISBLANK(A367),NA(),IFERROR(SLOPE(INDIRECT("D" &amp; MATCH(A367-$B$1,A:A,1)):D367, INDIRECT("A" &amp; MATCH(A367-$B$1,A:A,1)):A367),NA()))</f>
        <v>#N/A</v>
      </c>
      <c r="G367" s="58" t="e">
        <f>IF(ISBLANK(A367),NA(),IFERROR(A367+(PLAYER_EXP_MAX-D367)/F367,NA()))</f>
        <v>#N/A</v>
      </c>
      <c r="H367" s="125" t="e">
        <f t="shared" ca="1" si="34"/>
        <v>#N/A</v>
      </c>
      <c r="I367" s="51" t="e">
        <f ca="1">IF(ISBLANK(A367),NA(),IFERROR(SLOPE(INDIRECT("D" &amp; MATCH(A367-$C$1,A:A,1)):D367, INDIRECT("A" &amp; MATCH(A367-$C$1,A:A,1)):A367),NA()))</f>
        <v>#N/A</v>
      </c>
      <c r="J367" s="58" t="e">
        <f>IF(ISBLANK(A367),NA(),IFERROR(A367+(PLAYER_EXP_MAX-D367)/I367,NA()))</f>
        <v>#N/A</v>
      </c>
      <c r="K367" s="60" t="e">
        <f t="shared" ca="1" si="31"/>
        <v>#N/A</v>
      </c>
      <c r="L367" s="51" t="e">
        <f t="shared" si="32"/>
        <v>#N/A</v>
      </c>
      <c r="M367" s="58" t="e">
        <f>IF(ISBLANK(A367),NA(),IFERROR(A367+(PLAYER_EXP_MAX-D367)/L367,NA()))</f>
        <v>#N/A</v>
      </c>
      <c r="N367" s="60" t="e">
        <f t="shared" ca="1" si="33"/>
        <v>#N/A</v>
      </c>
    </row>
    <row r="368" spans="4:14" ht="14.65" customHeight="1" x14ac:dyDescent="0.25">
      <c r="D368" s="60" t="str">
        <f t="shared" si="30"/>
        <v>-</v>
      </c>
      <c r="E368" s="46" t="str">
        <f>IF(ISBLANK(A368),"-",D368/PLAYER_EXP_MAX)</f>
        <v>-</v>
      </c>
      <c r="F368" s="51" t="e">
        <f ca="1">IF(ISBLANK(A368),NA(),IFERROR(SLOPE(INDIRECT("D" &amp; MATCH(A368-$B$1,A:A,1)):D368, INDIRECT("A" &amp; MATCH(A368-$B$1,A:A,1)):A368),NA()))</f>
        <v>#N/A</v>
      </c>
      <c r="G368" s="58" t="e">
        <f>IF(ISBLANK(A368),NA(),IFERROR(A368+(PLAYER_EXP_MAX-D368)/F368,NA()))</f>
        <v>#N/A</v>
      </c>
      <c r="H368" s="125" t="e">
        <f t="shared" ca="1" si="34"/>
        <v>#N/A</v>
      </c>
      <c r="I368" s="51" t="e">
        <f ca="1">IF(ISBLANK(A368),NA(),IFERROR(SLOPE(INDIRECT("D" &amp; MATCH(A368-$C$1,A:A,1)):D368, INDIRECT("A" &amp; MATCH(A368-$C$1,A:A,1)):A368),NA()))</f>
        <v>#N/A</v>
      </c>
      <c r="J368" s="58" t="e">
        <f>IF(ISBLANK(A368),NA(),IFERROR(A368+(PLAYER_EXP_MAX-D368)/I368,NA()))</f>
        <v>#N/A</v>
      </c>
      <c r="K368" s="60" t="e">
        <f t="shared" ca="1" si="31"/>
        <v>#N/A</v>
      </c>
      <c r="L368" s="51" t="e">
        <f t="shared" si="32"/>
        <v>#N/A</v>
      </c>
      <c r="M368" s="58" t="e">
        <f>IF(ISBLANK(A368),NA(),IFERROR(A368+(PLAYER_EXP_MAX-D368)/L368,NA()))</f>
        <v>#N/A</v>
      </c>
      <c r="N368" s="60" t="e">
        <f t="shared" ca="1" si="33"/>
        <v>#N/A</v>
      </c>
    </row>
    <row r="369" spans="4:14" ht="14.65" customHeight="1" x14ac:dyDescent="0.25">
      <c r="D369" s="60" t="str">
        <f t="shared" si="30"/>
        <v>-</v>
      </c>
      <c r="E369" s="46" t="str">
        <f>IF(ISBLANK(A369),"-",D369/PLAYER_EXP_MAX)</f>
        <v>-</v>
      </c>
      <c r="F369" s="51" t="e">
        <f ca="1">IF(ISBLANK(A369),NA(),IFERROR(SLOPE(INDIRECT("D" &amp; MATCH(A369-$B$1,A:A,1)):D369, INDIRECT("A" &amp; MATCH(A369-$B$1,A:A,1)):A369),NA()))</f>
        <v>#N/A</v>
      </c>
      <c r="G369" s="58" t="e">
        <f>IF(ISBLANK(A369),NA(),IFERROR(A369+(PLAYER_EXP_MAX-D369)/F369,NA()))</f>
        <v>#N/A</v>
      </c>
      <c r="H369" s="125" t="e">
        <f t="shared" ca="1" si="34"/>
        <v>#N/A</v>
      </c>
      <c r="I369" s="51" t="e">
        <f ca="1">IF(ISBLANK(A369),NA(),IFERROR(SLOPE(INDIRECT("D" &amp; MATCH(A369-$C$1,A:A,1)):D369, INDIRECT("A" &amp; MATCH(A369-$C$1,A:A,1)):A369),NA()))</f>
        <v>#N/A</v>
      </c>
      <c r="J369" s="58" t="e">
        <f>IF(ISBLANK(A369),NA(),IFERROR(A369+(PLAYER_EXP_MAX-D369)/I369,NA()))</f>
        <v>#N/A</v>
      </c>
      <c r="K369" s="60" t="e">
        <f t="shared" ca="1" si="31"/>
        <v>#N/A</v>
      </c>
      <c r="L369" s="51" t="e">
        <f t="shared" si="32"/>
        <v>#N/A</v>
      </c>
      <c r="M369" s="58" t="e">
        <f>IF(ISBLANK(A369),NA(),IFERROR(A369+(PLAYER_EXP_MAX-D369)/L369,NA()))</f>
        <v>#N/A</v>
      </c>
      <c r="N369" s="60" t="e">
        <f t="shared" ca="1" si="33"/>
        <v>#N/A</v>
      </c>
    </row>
    <row r="370" spans="4:14" ht="14.65" customHeight="1" x14ac:dyDescent="0.25">
      <c r="D370" s="60" t="str">
        <f t="shared" si="30"/>
        <v>-</v>
      </c>
      <c r="E370" s="46" t="str">
        <f>IF(ISBLANK(A370),"-",D370/PLAYER_EXP_MAX)</f>
        <v>-</v>
      </c>
      <c r="F370" s="51" t="e">
        <f ca="1">IF(ISBLANK(A370),NA(),IFERROR(SLOPE(INDIRECT("D" &amp; MATCH(A370-$B$1,A:A,1)):D370, INDIRECT("A" &amp; MATCH(A370-$B$1,A:A,1)):A370),NA()))</f>
        <v>#N/A</v>
      </c>
      <c r="G370" s="58" t="e">
        <f>IF(ISBLANK(A370),NA(),IFERROR(A370+(PLAYER_EXP_MAX-D370)/F370,NA()))</f>
        <v>#N/A</v>
      </c>
      <c r="H370" s="125" t="e">
        <f t="shared" ca="1" si="34"/>
        <v>#N/A</v>
      </c>
      <c r="I370" s="51" t="e">
        <f ca="1">IF(ISBLANK(A370),NA(),IFERROR(SLOPE(INDIRECT("D" &amp; MATCH(A370-$C$1,A:A,1)):D370, INDIRECT("A" &amp; MATCH(A370-$C$1,A:A,1)):A370),NA()))</f>
        <v>#N/A</v>
      </c>
      <c r="J370" s="58" t="e">
        <f>IF(ISBLANK(A370),NA(),IFERROR(A370+(PLAYER_EXP_MAX-D370)/I370,NA()))</f>
        <v>#N/A</v>
      </c>
      <c r="K370" s="60" t="e">
        <f t="shared" ca="1" si="31"/>
        <v>#N/A</v>
      </c>
      <c r="L370" s="51" t="e">
        <f t="shared" si="32"/>
        <v>#N/A</v>
      </c>
      <c r="M370" s="58" t="e">
        <f>IF(ISBLANK(A370),NA(),IFERROR(A370+(PLAYER_EXP_MAX-D370)/L370,NA()))</f>
        <v>#N/A</v>
      </c>
      <c r="N370" s="60" t="e">
        <f t="shared" ca="1" si="33"/>
        <v>#N/A</v>
      </c>
    </row>
    <row r="371" spans="4:14" ht="14.65" customHeight="1" x14ac:dyDescent="0.25">
      <c r="D371" s="60" t="str">
        <f t="shared" si="30"/>
        <v>-</v>
      </c>
      <c r="E371" s="46" t="str">
        <f>IF(ISBLANK(A371),"-",D371/PLAYER_EXP_MAX)</f>
        <v>-</v>
      </c>
      <c r="F371" s="51" t="e">
        <f ca="1">IF(ISBLANK(A371),NA(),IFERROR(SLOPE(INDIRECT("D" &amp; MATCH(A371-$B$1,A:A,1)):D371, INDIRECT("A" &amp; MATCH(A371-$B$1,A:A,1)):A371),NA()))</f>
        <v>#N/A</v>
      </c>
      <c r="G371" s="58" t="e">
        <f>IF(ISBLANK(A371),NA(),IFERROR(A371+(PLAYER_EXP_MAX-D371)/F371,NA()))</f>
        <v>#N/A</v>
      </c>
      <c r="H371" s="125" t="e">
        <f t="shared" ca="1" si="34"/>
        <v>#N/A</v>
      </c>
      <c r="I371" s="51" t="e">
        <f ca="1">IF(ISBLANK(A371),NA(),IFERROR(SLOPE(INDIRECT("D" &amp; MATCH(A371-$C$1,A:A,1)):D371, INDIRECT("A" &amp; MATCH(A371-$C$1,A:A,1)):A371),NA()))</f>
        <v>#N/A</v>
      </c>
      <c r="J371" s="58" t="e">
        <f>IF(ISBLANK(A371),NA(),IFERROR(A371+(PLAYER_EXP_MAX-D371)/I371,NA()))</f>
        <v>#N/A</v>
      </c>
      <c r="K371" s="60" t="e">
        <f t="shared" ca="1" si="31"/>
        <v>#N/A</v>
      </c>
      <c r="L371" s="51" t="e">
        <f t="shared" si="32"/>
        <v>#N/A</v>
      </c>
      <c r="M371" s="58" t="e">
        <f>IF(ISBLANK(A371),NA(),IFERROR(A371+(PLAYER_EXP_MAX-D371)/L371,NA()))</f>
        <v>#N/A</v>
      </c>
      <c r="N371" s="60" t="e">
        <f t="shared" ca="1" si="33"/>
        <v>#N/A</v>
      </c>
    </row>
    <row r="372" spans="4:14" ht="14.65" customHeight="1" x14ac:dyDescent="0.25">
      <c r="D372" s="60" t="str">
        <f t="shared" si="30"/>
        <v>-</v>
      </c>
      <c r="E372" s="46" t="str">
        <f>IF(ISBLANK(A372),"-",D372/PLAYER_EXP_MAX)</f>
        <v>-</v>
      </c>
      <c r="F372" s="51" t="e">
        <f ca="1">IF(ISBLANK(A372),NA(),IFERROR(SLOPE(INDIRECT("D" &amp; MATCH(A372-$B$1,A:A,1)):D372, INDIRECT("A" &amp; MATCH(A372-$B$1,A:A,1)):A372),NA()))</f>
        <v>#N/A</v>
      </c>
      <c r="G372" s="58" t="e">
        <f>IF(ISBLANK(A372),NA(),IFERROR(A372+(PLAYER_EXP_MAX-D372)/F372,NA()))</f>
        <v>#N/A</v>
      </c>
      <c r="H372" s="125" t="e">
        <f t="shared" ca="1" si="34"/>
        <v>#N/A</v>
      </c>
      <c r="I372" s="51" t="e">
        <f ca="1">IF(ISBLANK(A372),NA(),IFERROR(SLOPE(INDIRECT("D" &amp; MATCH(A372-$C$1,A:A,1)):D372, INDIRECT("A" &amp; MATCH(A372-$C$1,A:A,1)):A372),NA()))</f>
        <v>#N/A</v>
      </c>
      <c r="J372" s="58" t="e">
        <f>IF(ISBLANK(A372),NA(),IFERROR(A372+(PLAYER_EXP_MAX-D372)/I372,NA()))</f>
        <v>#N/A</v>
      </c>
      <c r="K372" s="60" t="e">
        <f t="shared" ca="1" si="31"/>
        <v>#N/A</v>
      </c>
      <c r="L372" s="51" t="e">
        <f t="shared" si="32"/>
        <v>#N/A</v>
      </c>
      <c r="M372" s="58" t="e">
        <f>IF(ISBLANK(A372),NA(),IFERROR(A372+(PLAYER_EXP_MAX-D372)/L372,NA()))</f>
        <v>#N/A</v>
      </c>
      <c r="N372" s="60" t="e">
        <f t="shared" ca="1" si="33"/>
        <v>#N/A</v>
      </c>
    </row>
    <row r="373" spans="4:14" ht="14.65" customHeight="1" x14ac:dyDescent="0.25">
      <c r="D373" s="60" t="str">
        <f t="shared" si="30"/>
        <v>-</v>
      </c>
      <c r="E373" s="46" t="str">
        <f>IF(ISBLANK(A373),"-",D373/PLAYER_EXP_MAX)</f>
        <v>-</v>
      </c>
      <c r="F373" s="51" t="e">
        <f ca="1">IF(ISBLANK(A373),NA(),IFERROR(SLOPE(INDIRECT("D" &amp; MATCH(A373-$B$1,A:A,1)):D373, INDIRECT("A" &amp; MATCH(A373-$B$1,A:A,1)):A373),NA()))</f>
        <v>#N/A</v>
      </c>
      <c r="G373" s="58" t="e">
        <f>IF(ISBLANK(A373),NA(),IFERROR(A373+(PLAYER_EXP_MAX-D373)/F373,NA()))</f>
        <v>#N/A</v>
      </c>
      <c r="H373" s="125" t="e">
        <f t="shared" ca="1" si="34"/>
        <v>#N/A</v>
      </c>
      <c r="I373" s="51" t="e">
        <f ca="1">IF(ISBLANK(A373),NA(),IFERROR(SLOPE(INDIRECT("D" &amp; MATCH(A373-$C$1,A:A,1)):D373, INDIRECT("A" &amp; MATCH(A373-$C$1,A:A,1)):A373),NA()))</f>
        <v>#N/A</v>
      </c>
      <c r="J373" s="58" t="e">
        <f>IF(ISBLANK(A373),NA(),IFERROR(A373+(PLAYER_EXP_MAX-D373)/I373,NA()))</f>
        <v>#N/A</v>
      </c>
      <c r="K373" s="60" t="e">
        <f t="shared" ca="1" si="31"/>
        <v>#N/A</v>
      </c>
      <c r="L373" s="51" t="e">
        <f t="shared" si="32"/>
        <v>#N/A</v>
      </c>
      <c r="M373" s="58" t="e">
        <f>IF(ISBLANK(A373),NA(),IFERROR(A373+(PLAYER_EXP_MAX-D373)/L373,NA()))</f>
        <v>#N/A</v>
      </c>
      <c r="N373" s="60" t="e">
        <f t="shared" ca="1" si="33"/>
        <v>#N/A</v>
      </c>
    </row>
    <row r="374" spans="4:14" ht="14.65" customHeight="1" x14ac:dyDescent="0.25">
      <c r="D374" s="60" t="str">
        <f t="shared" si="30"/>
        <v>-</v>
      </c>
      <c r="E374" s="46" t="str">
        <f>IF(ISBLANK(A374),"-",D374/PLAYER_EXP_MAX)</f>
        <v>-</v>
      </c>
      <c r="F374" s="51" t="e">
        <f ca="1">IF(ISBLANK(A374),NA(),IFERROR(SLOPE(INDIRECT("D" &amp; MATCH(A374-$B$1,A:A,1)):D374, INDIRECT("A" &amp; MATCH(A374-$B$1,A:A,1)):A374),NA()))</f>
        <v>#N/A</v>
      </c>
      <c r="G374" s="58" t="e">
        <f>IF(ISBLANK(A374),NA(),IFERROR(A374+(PLAYER_EXP_MAX-D374)/F374,NA()))</f>
        <v>#N/A</v>
      </c>
      <c r="H374" s="125" t="e">
        <f t="shared" ca="1" si="34"/>
        <v>#N/A</v>
      </c>
      <c r="I374" s="51" t="e">
        <f ca="1">IF(ISBLANK(A374),NA(),IFERROR(SLOPE(INDIRECT("D" &amp; MATCH(A374-$C$1,A:A,1)):D374, INDIRECT("A" &amp; MATCH(A374-$C$1,A:A,1)):A374),NA()))</f>
        <v>#N/A</v>
      </c>
      <c r="J374" s="58" t="e">
        <f>IF(ISBLANK(A374),NA(),IFERROR(A374+(PLAYER_EXP_MAX-D374)/I374,NA()))</f>
        <v>#N/A</v>
      </c>
      <c r="K374" s="60" t="e">
        <f t="shared" ca="1" si="31"/>
        <v>#N/A</v>
      </c>
      <c r="L374" s="51" t="e">
        <f t="shared" si="32"/>
        <v>#N/A</v>
      </c>
      <c r="M374" s="58" t="e">
        <f>IF(ISBLANK(A374),NA(),IFERROR(A374+(PLAYER_EXP_MAX-D374)/L374,NA()))</f>
        <v>#N/A</v>
      </c>
      <c r="N374" s="60" t="e">
        <f t="shared" ca="1" si="33"/>
        <v>#N/A</v>
      </c>
    </row>
    <row r="375" spans="4:14" ht="14.65" customHeight="1" x14ac:dyDescent="0.25">
      <c r="D375" s="60" t="str">
        <f t="shared" si="30"/>
        <v>-</v>
      </c>
      <c r="E375" s="46" t="str">
        <f>IF(ISBLANK(A375),"-",D375/PLAYER_EXP_MAX)</f>
        <v>-</v>
      </c>
      <c r="F375" s="51" t="e">
        <f ca="1">IF(ISBLANK(A375),NA(),IFERROR(SLOPE(INDIRECT("D" &amp; MATCH(A375-$B$1,A:A,1)):D375, INDIRECT("A" &amp; MATCH(A375-$B$1,A:A,1)):A375),NA()))</f>
        <v>#N/A</v>
      </c>
      <c r="G375" s="58" t="e">
        <f>IF(ISBLANK(A375),NA(),IFERROR(A375+(PLAYER_EXP_MAX-D375)/F375,NA()))</f>
        <v>#N/A</v>
      </c>
      <c r="H375" s="125" t="e">
        <f t="shared" ca="1" si="34"/>
        <v>#N/A</v>
      </c>
      <c r="I375" s="51" t="e">
        <f ca="1">IF(ISBLANK(A375),NA(),IFERROR(SLOPE(INDIRECT("D" &amp; MATCH(A375-$C$1,A:A,1)):D375, INDIRECT("A" &amp; MATCH(A375-$C$1,A:A,1)):A375),NA()))</f>
        <v>#N/A</v>
      </c>
      <c r="J375" s="58" t="e">
        <f>IF(ISBLANK(A375),NA(),IFERROR(A375+(PLAYER_EXP_MAX-D375)/I375,NA()))</f>
        <v>#N/A</v>
      </c>
      <c r="K375" s="60" t="e">
        <f t="shared" ca="1" si="31"/>
        <v>#N/A</v>
      </c>
      <c r="L375" s="51" t="e">
        <f t="shared" si="32"/>
        <v>#N/A</v>
      </c>
      <c r="M375" s="58" t="e">
        <f>IF(ISBLANK(A375),NA(),IFERROR(A375+(PLAYER_EXP_MAX-D375)/L375,NA()))</f>
        <v>#N/A</v>
      </c>
      <c r="N375" s="60" t="e">
        <f t="shared" ca="1" si="33"/>
        <v>#N/A</v>
      </c>
    </row>
    <row r="376" spans="4:14" ht="14.65" customHeight="1" x14ac:dyDescent="0.25">
      <c r="D376" s="60" t="str">
        <f t="shared" si="30"/>
        <v>-</v>
      </c>
      <c r="E376" s="46" t="str">
        <f>IF(ISBLANK(A376),"-",D376/PLAYER_EXP_MAX)</f>
        <v>-</v>
      </c>
      <c r="F376" s="51" t="e">
        <f ca="1">IF(ISBLANK(A376),NA(),IFERROR(SLOPE(INDIRECT("D" &amp; MATCH(A376-$B$1,A:A,1)):D376, INDIRECT("A" &amp; MATCH(A376-$B$1,A:A,1)):A376),NA()))</f>
        <v>#N/A</v>
      </c>
      <c r="G376" s="58" t="e">
        <f>IF(ISBLANK(A376),NA(),IFERROR(A376+(PLAYER_EXP_MAX-D376)/F376,NA()))</f>
        <v>#N/A</v>
      </c>
      <c r="H376" s="125" t="e">
        <f t="shared" ca="1" si="34"/>
        <v>#N/A</v>
      </c>
      <c r="I376" s="51" t="e">
        <f ca="1">IF(ISBLANK(A376),NA(),IFERROR(SLOPE(INDIRECT("D" &amp; MATCH(A376-$C$1,A:A,1)):D376, INDIRECT("A" &amp; MATCH(A376-$C$1,A:A,1)):A376),NA()))</f>
        <v>#N/A</v>
      </c>
      <c r="J376" s="58" t="e">
        <f>IF(ISBLANK(A376),NA(),IFERROR(A376+(PLAYER_EXP_MAX-D376)/I376,NA()))</f>
        <v>#N/A</v>
      </c>
      <c r="K376" s="60" t="e">
        <f t="shared" ca="1" si="31"/>
        <v>#N/A</v>
      </c>
      <c r="L376" s="51" t="e">
        <f t="shared" si="32"/>
        <v>#N/A</v>
      </c>
      <c r="M376" s="58" t="e">
        <f>IF(ISBLANK(A376),NA(),IFERROR(A376+(PLAYER_EXP_MAX-D376)/L376,NA()))</f>
        <v>#N/A</v>
      </c>
      <c r="N376" s="60" t="e">
        <f t="shared" ca="1" si="33"/>
        <v>#N/A</v>
      </c>
    </row>
    <row r="377" spans="4:14" ht="14.65" customHeight="1" x14ac:dyDescent="0.25">
      <c r="D377" s="60" t="str">
        <f t="shared" si="30"/>
        <v>-</v>
      </c>
      <c r="E377" s="46" t="str">
        <f>IF(ISBLANK(A377),"-",D377/PLAYER_EXP_MAX)</f>
        <v>-</v>
      </c>
      <c r="F377" s="51" t="e">
        <f ca="1">IF(ISBLANK(A377),NA(),IFERROR(SLOPE(INDIRECT("D" &amp; MATCH(A377-$B$1,A:A,1)):D377, INDIRECT("A" &amp; MATCH(A377-$B$1,A:A,1)):A377),NA()))</f>
        <v>#N/A</v>
      </c>
      <c r="G377" s="58" t="e">
        <f>IF(ISBLANK(A377),NA(),IFERROR(A377+(PLAYER_EXP_MAX-D377)/F377,NA()))</f>
        <v>#N/A</v>
      </c>
      <c r="H377" s="125" t="e">
        <f t="shared" ca="1" si="34"/>
        <v>#N/A</v>
      </c>
      <c r="I377" s="51" t="e">
        <f ca="1">IF(ISBLANK(A377),NA(),IFERROR(SLOPE(INDIRECT("D" &amp; MATCH(A377-$C$1,A:A,1)):D377, INDIRECT("A" &amp; MATCH(A377-$C$1,A:A,1)):A377),NA()))</f>
        <v>#N/A</v>
      </c>
      <c r="J377" s="58" t="e">
        <f>IF(ISBLANK(A377),NA(),IFERROR(A377+(PLAYER_EXP_MAX-D377)/I377,NA()))</f>
        <v>#N/A</v>
      </c>
      <c r="K377" s="60" t="e">
        <f t="shared" ca="1" si="31"/>
        <v>#N/A</v>
      </c>
      <c r="L377" s="51" t="e">
        <f t="shared" si="32"/>
        <v>#N/A</v>
      </c>
      <c r="M377" s="58" t="e">
        <f>IF(ISBLANK(A377),NA(),IFERROR(A377+(PLAYER_EXP_MAX-D377)/L377,NA()))</f>
        <v>#N/A</v>
      </c>
      <c r="N377" s="60" t="e">
        <f t="shared" ca="1" si="33"/>
        <v>#N/A</v>
      </c>
    </row>
    <row r="378" spans="4:14" ht="14.65" customHeight="1" x14ac:dyDescent="0.25">
      <c r="D378" s="60" t="str">
        <f t="shared" si="30"/>
        <v>-</v>
      </c>
      <c r="E378" s="46" t="str">
        <f>IF(ISBLANK(A378),"-",D378/PLAYER_EXP_MAX)</f>
        <v>-</v>
      </c>
      <c r="F378" s="51" t="e">
        <f ca="1">IF(ISBLANK(A378),NA(),IFERROR(SLOPE(INDIRECT("D" &amp; MATCH(A378-$B$1,A:A,1)):D378, INDIRECT("A" &amp; MATCH(A378-$B$1,A:A,1)):A378),NA()))</f>
        <v>#N/A</v>
      </c>
      <c r="G378" s="58" t="e">
        <f>IF(ISBLANK(A378),NA(),IFERROR(A378+(PLAYER_EXP_MAX-D378)/F378,NA()))</f>
        <v>#N/A</v>
      </c>
      <c r="H378" s="125" t="e">
        <f t="shared" ca="1" si="34"/>
        <v>#N/A</v>
      </c>
      <c r="I378" s="51" t="e">
        <f ca="1">IF(ISBLANK(A378),NA(),IFERROR(SLOPE(INDIRECT("D" &amp; MATCH(A378-$C$1,A:A,1)):D378, INDIRECT("A" &amp; MATCH(A378-$C$1,A:A,1)):A378),NA()))</f>
        <v>#N/A</v>
      </c>
      <c r="J378" s="58" t="e">
        <f>IF(ISBLANK(A378),NA(),IFERROR(A378+(PLAYER_EXP_MAX-D378)/I378,NA()))</f>
        <v>#N/A</v>
      </c>
      <c r="K378" s="60" t="e">
        <f t="shared" ca="1" si="31"/>
        <v>#N/A</v>
      </c>
      <c r="L378" s="51" t="e">
        <f t="shared" si="32"/>
        <v>#N/A</v>
      </c>
      <c r="M378" s="58" t="e">
        <f>IF(ISBLANK(A378),NA(),IFERROR(A378+(PLAYER_EXP_MAX-D378)/L378,NA()))</f>
        <v>#N/A</v>
      </c>
      <c r="N378" s="60" t="e">
        <f t="shared" ca="1" si="33"/>
        <v>#N/A</v>
      </c>
    </row>
    <row r="379" spans="4:14" ht="14.65" customHeight="1" x14ac:dyDescent="0.25">
      <c r="D379" s="60" t="str">
        <f t="shared" si="30"/>
        <v>-</v>
      </c>
      <c r="E379" s="46" t="str">
        <f>IF(ISBLANK(A379),"-",D379/PLAYER_EXP_MAX)</f>
        <v>-</v>
      </c>
      <c r="F379" s="51" t="e">
        <f ca="1">IF(ISBLANK(A379),NA(),IFERROR(SLOPE(INDIRECT("D" &amp; MATCH(A379-$B$1,A:A,1)):D379, INDIRECT("A" &amp; MATCH(A379-$B$1,A:A,1)):A379),NA()))</f>
        <v>#N/A</v>
      </c>
      <c r="G379" s="58" t="e">
        <f>IF(ISBLANK(A379),NA(),IFERROR(A379+(PLAYER_EXP_MAX-D379)/F379,NA()))</f>
        <v>#N/A</v>
      </c>
      <c r="H379" s="125" t="e">
        <f t="shared" ca="1" si="34"/>
        <v>#N/A</v>
      </c>
      <c r="I379" s="51" t="e">
        <f ca="1">IF(ISBLANK(A379),NA(),IFERROR(SLOPE(INDIRECT("D" &amp; MATCH(A379-$C$1,A:A,1)):D379, INDIRECT("A" &amp; MATCH(A379-$C$1,A:A,1)):A379),NA()))</f>
        <v>#N/A</v>
      </c>
      <c r="J379" s="58" t="e">
        <f>IF(ISBLANK(A379),NA(),IFERROR(A379+(PLAYER_EXP_MAX-D379)/I379,NA()))</f>
        <v>#N/A</v>
      </c>
      <c r="K379" s="60" t="e">
        <f t="shared" ca="1" si="31"/>
        <v>#N/A</v>
      </c>
      <c r="L379" s="51" t="e">
        <f t="shared" si="32"/>
        <v>#N/A</v>
      </c>
      <c r="M379" s="58" t="e">
        <f>IF(ISBLANK(A379),NA(),IFERROR(A379+(PLAYER_EXP_MAX-D379)/L379,NA()))</f>
        <v>#N/A</v>
      </c>
      <c r="N379" s="60" t="e">
        <f t="shared" ca="1" si="33"/>
        <v>#N/A</v>
      </c>
    </row>
    <row r="380" spans="4:14" ht="14.65" customHeight="1" x14ac:dyDescent="0.25">
      <c r="D380" s="60" t="str">
        <f t="shared" si="30"/>
        <v>-</v>
      </c>
      <c r="E380" s="46" t="str">
        <f>IF(ISBLANK(A380),"-",D380/PLAYER_EXP_MAX)</f>
        <v>-</v>
      </c>
      <c r="F380" s="51" t="e">
        <f ca="1">IF(ISBLANK(A380),NA(),IFERROR(SLOPE(INDIRECT("D" &amp; MATCH(A380-$B$1,A:A,1)):D380, INDIRECT("A" &amp; MATCH(A380-$B$1,A:A,1)):A380),NA()))</f>
        <v>#N/A</v>
      </c>
      <c r="G380" s="58" t="e">
        <f>IF(ISBLANK(A380),NA(),IFERROR(A380+(PLAYER_EXP_MAX-D380)/F380,NA()))</f>
        <v>#N/A</v>
      </c>
      <c r="H380" s="125" t="e">
        <f t="shared" ca="1" si="34"/>
        <v>#N/A</v>
      </c>
      <c r="I380" s="51" t="e">
        <f ca="1">IF(ISBLANK(A380),NA(),IFERROR(SLOPE(INDIRECT("D" &amp; MATCH(A380-$C$1,A:A,1)):D380, INDIRECT("A" &amp; MATCH(A380-$C$1,A:A,1)):A380),NA()))</f>
        <v>#N/A</v>
      </c>
      <c r="J380" s="58" t="e">
        <f>IF(ISBLANK(A380),NA(),IFERROR(A380+(PLAYER_EXP_MAX-D380)/I380,NA()))</f>
        <v>#N/A</v>
      </c>
      <c r="K380" s="60" t="e">
        <f t="shared" ca="1" si="31"/>
        <v>#N/A</v>
      </c>
      <c r="L380" s="51" t="e">
        <f t="shared" si="32"/>
        <v>#N/A</v>
      </c>
      <c r="M380" s="58" t="e">
        <f>IF(ISBLANK(A380),NA(),IFERROR(A380+(PLAYER_EXP_MAX-D380)/L380,NA()))</f>
        <v>#N/A</v>
      </c>
      <c r="N380" s="60" t="e">
        <f t="shared" ca="1" si="33"/>
        <v>#N/A</v>
      </c>
    </row>
    <row r="381" spans="4:14" ht="14.65" customHeight="1" x14ac:dyDescent="0.25">
      <c r="D381" s="60" t="str">
        <f t="shared" si="30"/>
        <v>-</v>
      </c>
      <c r="E381" s="46" t="str">
        <f>IF(ISBLANK(A381),"-",D381/PLAYER_EXP_MAX)</f>
        <v>-</v>
      </c>
      <c r="F381" s="51" t="e">
        <f ca="1">IF(ISBLANK(A381),NA(),IFERROR(SLOPE(INDIRECT("D" &amp; MATCH(A381-$B$1,A:A,1)):D381, INDIRECT("A" &amp; MATCH(A381-$B$1,A:A,1)):A381),NA()))</f>
        <v>#N/A</v>
      </c>
      <c r="G381" s="58" t="e">
        <f>IF(ISBLANK(A381),NA(),IFERROR(A381+(PLAYER_EXP_MAX-D381)/F381,NA()))</f>
        <v>#N/A</v>
      </c>
      <c r="H381" s="125" t="e">
        <f t="shared" ca="1" si="34"/>
        <v>#N/A</v>
      </c>
      <c r="I381" s="51" t="e">
        <f ca="1">IF(ISBLANK(A381),NA(),IFERROR(SLOPE(INDIRECT("D" &amp; MATCH(A381-$C$1,A:A,1)):D381, INDIRECT("A" &amp; MATCH(A381-$C$1,A:A,1)):A381),NA()))</f>
        <v>#N/A</v>
      </c>
      <c r="J381" s="58" t="e">
        <f>IF(ISBLANK(A381),NA(),IFERROR(A381+(PLAYER_EXP_MAX-D381)/I381,NA()))</f>
        <v>#N/A</v>
      </c>
      <c r="K381" s="60" t="e">
        <f t="shared" ca="1" si="31"/>
        <v>#N/A</v>
      </c>
      <c r="L381" s="51" t="e">
        <f t="shared" si="32"/>
        <v>#N/A</v>
      </c>
      <c r="M381" s="58" t="e">
        <f>IF(ISBLANK(A381),NA(),IFERROR(A381+(PLAYER_EXP_MAX-D381)/L381,NA()))</f>
        <v>#N/A</v>
      </c>
      <c r="N381" s="60" t="e">
        <f t="shared" ca="1" si="33"/>
        <v>#N/A</v>
      </c>
    </row>
    <row r="382" spans="4:14" ht="14.65" customHeight="1" x14ac:dyDescent="0.25">
      <c r="D382" s="60" t="str">
        <f t="shared" si="30"/>
        <v>-</v>
      </c>
      <c r="E382" s="46" t="str">
        <f>IF(ISBLANK(A382),"-",D382/PLAYER_EXP_MAX)</f>
        <v>-</v>
      </c>
      <c r="F382" s="51" t="e">
        <f ca="1">IF(ISBLANK(A382),NA(),IFERROR(SLOPE(INDIRECT("D" &amp; MATCH(A382-$B$1,A:A,1)):D382, INDIRECT("A" &amp; MATCH(A382-$B$1,A:A,1)):A382),NA()))</f>
        <v>#N/A</v>
      </c>
      <c r="G382" s="58" t="e">
        <f>IF(ISBLANK(A382),NA(),IFERROR(A382+(PLAYER_EXP_MAX-D382)/F382,NA()))</f>
        <v>#N/A</v>
      </c>
      <c r="H382" s="125" t="e">
        <f t="shared" ca="1" si="34"/>
        <v>#N/A</v>
      </c>
      <c r="I382" s="51" t="e">
        <f ca="1">IF(ISBLANK(A382),NA(),IFERROR(SLOPE(INDIRECT("D" &amp; MATCH(A382-$C$1,A:A,1)):D382, INDIRECT("A" &amp; MATCH(A382-$C$1,A:A,1)):A382),NA()))</f>
        <v>#N/A</v>
      </c>
      <c r="J382" s="58" t="e">
        <f>IF(ISBLANK(A382),NA(),IFERROR(A382+(PLAYER_EXP_MAX-D382)/I382,NA()))</f>
        <v>#N/A</v>
      </c>
      <c r="K382" s="60" t="e">
        <f t="shared" ca="1" si="31"/>
        <v>#N/A</v>
      </c>
      <c r="L382" s="51" t="e">
        <f t="shared" si="32"/>
        <v>#N/A</v>
      </c>
      <c r="M382" s="58" t="e">
        <f>IF(ISBLANK(A382),NA(),IFERROR(A382+(PLAYER_EXP_MAX-D382)/L382,NA()))</f>
        <v>#N/A</v>
      </c>
      <c r="N382" s="60" t="e">
        <f t="shared" ca="1" si="33"/>
        <v>#N/A</v>
      </c>
    </row>
    <row r="383" spans="4:14" ht="14.65" customHeight="1" x14ac:dyDescent="0.25">
      <c r="D383" s="60" t="str">
        <f t="shared" si="30"/>
        <v>-</v>
      </c>
      <c r="E383" s="46" t="str">
        <f>IF(ISBLANK(A383),"-",D383/PLAYER_EXP_MAX)</f>
        <v>-</v>
      </c>
      <c r="F383" s="51" t="e">
        <f ca="1">IF(ISBLANK(A383),NA(),IFERROR(SLOPE(INDIRECT("D" &amp; MATCH(A383-$B$1,A:A,1)):D383, INDIRECT("A" &amp; MATCH(A383-$B$1,A:A,1)):A383),NA()))</f>
        <v>#N/A</v>
      </c>
      <c r="G383" s="58" t="e">
        <f>IF(ISBLANK(A383),NA(),IFERROR(A383+(PLAYER_EXP_MAX-D383)/F383,NA()))</f>
        <v>#N/A</v>
      </c>
      <c r="H383" s="125" t="e">
        <f t="shared" ca="1" si="34"/>
        <v>#N/A</v>
      </c>
      <c r="I383" s="51" t="e">
        <f ca="1">IF(ISBLANK(A383),NA(),IFERROR(SLOPE(INDIRECT("D" &amp; MATCH(A383-$C$1,A:A,1)):D383, INDIRECT("A" &amp; MATCH(A383-$C$1,A:A,1)):A383),NA()))</f>
        <v>#N/A</v>
      </c>
      <c r="J383" s="58" t="e">
        <f>IF(ISBLANK(A383),NA(),IFERROR(A383+(PLAYER_EXP_MAX-D383)/I383,NA()))</f>
        <v>#N/A</v>
      </c>
      <c r="K383" s="60" t="e">
        <f t="shared" ca="1" si="31"/>
        <v>#N/A</v>
      </c>
      <c r="L383" s="51" t="e">
        <f t="shared" si="32"/>
        <v>#N/A</v>
      </c>
      <c r="M383" s="58" t="e">
        <f>IF(ISBLANK(A383),NA(),IFERROR(A383+(PLAYER_EXP_MAX-D383)/L383,NA()))</f>
        <v>#N/A</v>
      </c>
      <c r="N383" s="60" t="e">
        <f t="shared" ca="1" si="33"/>
        <v>#N/A</v>
      </c>
    </row>
    <row r="384" spans="4:14" ht="14.65" customHeight="1" x14ac:dyDescent="0.25">
      <c r="D384" s="60" t="str">
        <f t="shared" si="30"/>
        <v>-</v>
      </c>
      <c r="E384" s="46" t="str">
        <f>IF(ISBLANK(A384),"-",D384/PLAYER_EXP_MAX)</f>
        <v>-</v>
      </c>
      <c r="F384" s="51" t="e">
        <f ca="1">IF(ISBLANK(A384),NA(),IFERROR(SLOPE(INDIRECT("D" &amp; MATCH(A384-$B$1,A:A,1)):D384, INDIRECT("A" &amp; MATCH(A384-$B$1,A:A,1)):A384),NA()))</f>
        <v>#N/A</v>
      </c>
      <c r="G384" s="58" t="e">
        <f>IF(ISBLANK(A384),NA(),IFERROR(A384+(PLAYER_EXP_MAX-D384)/F384,NA()))</f>
        <v>#N/A</v>
      </c>
      <c r="H384" s="125" t="e">
        <f t="shared" ca="1" si="34"/>
        <v>#N/A</v>
      </c>
      <c r="I384" s="51" t="e">
        <f ca="1">IF(ISBLANK(A384),NA(),IFERROR(SLOPE(INDIRECT("D" &amp; MATCH(A384-$C$1,A:A,1)):D384, INDIRECT("A" &amp; MATCH(A384-$C$1,A:A,1)):A384),NA()))</f>
        <v>#N/A</v>
      </c>
      <c r="J384" s="58" t="e">
        <f>IF(ISBLANK(A384),NA(),IFERROR(A384+(PLAYER_EXP_MAX-D384)/I384,NA()))</f>
        <v>#N/A</v>
      </c>
      <c r="K384" s="60" t="e">
        <f t="shared" ca="1" si="31"/>
        <v>#N/A</v>
      </c>
      <c r="L384" s="51" t="e">
        <f t="shared" si="32"/>
        <v>#N/A</v>
      </c>
      <c r="M384" s="58" t="e">
        <f>IF(ISBLANK(A384),NA(),IFERROR(A384+(PLAYER_EXP_MAX-D384)/L384,NA()))</f>
        <v>#N/A</v>
      </c>
      <c r="N384" s="60" t="e">
        <f t="shared" ca="1" si="33"/>
        <v>#N/A</v>
      </c>
    </row>
    <row r="385" spans="4:14" ht="14.65" customHeight="1" x14ac:dyDescent="0.25">
      <c r="D385" s="60" t="str">
        <f t="shared" si="30"/>
        <v>-</v>
      </c>
      <c r="E385" s="46" t="str">
        <f>IF(ISBLANK(A385),"-",D385/PLAYER_EXP_MAX)</f>
        <v>-</v>
      </c>
      <c r="F385" s="51" t="e">
        <f ca="1">IF(ISBLANK(A385),NA(),IFERROR(SLOPE(INDIRECT("D" &amp; MATCH(A385-$B$1,A:A,1)):D385, INDIRECT("A" &amp; MATCH(A385-$B$1,A:A,1)):A385),NA()))</f>
        <v>#N/A</v>
      </c>
      <c r="G385" s="58" t="e">
        <f>IF(ISBLANK(A385),NA(),IFERROR(A385+(PLAYER_EXP_MAX-D385)/F385,NA()))</f>
        <v>#N/A</v>
      </c>
      <c r="H385" s="125" t="e">
        <f t="shared" ca="1" si="34"/>
        <v>#N/A</v>
      </c>
      <c r="I385" s="51" t="e">
        <f ca="1">IF(ISBLANK(A385),NA(),IFERROR(SLOPE(INDIRECT("D" &amp; MATCH(A385-$C$1,A:A,1)):D385, INDIRECT("A" &amp; MATCH(A385-$C$1,A:A,1)):A385),NA()))</f>
        <v>#N/A</v>
      </c>
      <c r="J385" s="58" t="e">
        <f>IF(ISBLANK(A385),NA(),IFERROR(A385+(PLAYER_EXP_MAX-D385)/I385,NA()))</f>
        <v>#N/A</v>
      </c>
      <c r="K385" s="60" t="e">
        <f t="shared" ca="1" si="31"/>
        <v>#N/A</v>
      </c>
      <c r="L385" s="51" t="e">
        <f t="shared" si="32"/>
        <v>#N/A</v>
      </c>
      <c r="M385" s="58" t="e">
        <f>IF(ISBLANK(A385),NA(),IFERROR(A385+(PLAYER_EXP_MAX-D385)/L385,NA()))</f>
        <v>#N/A</v>
      </c>
      <c r="N385" s="60" t="e">
        <f t="shared" ca="1" si="33"/>
        <v>#N/A</v>
      </c>
    </row>
    <row r="386" spans="4:14" ht="14.65" customHeight="1" x14ac:dyDescent="0.25">
      <c r="D386" s="60" t="str">
        <f t="shared" si="30"/>
        <v>-</v>
      </c>
      <c r="E386" s="46" t="str">
        <f>IF(ISBLANK(A386),"-",D386/PLAYER_EXP_MAX)</f>
        <v>-</v>
      </c>
      <c r="F386" s="51" t="e">
        <f ca="1">IF(ISBLANK(A386),NA(),IFERROR(SLOPE(INDIRECT("D" &amp; MATCH(A386-$B$1,A:A,1)):D386, INDIRECT("A" &amp; MATCH(A386-$B$1,A:A,1)):A386),NA()))</f>
        <v>#N/A</v>
      </c>
      <c r="G386" s="58" t="e">
        <f>IF(ISBLANK(A386),NA(),IFERROR(A386+(PLAYER_EXP_MAX-D386)/F386,NA()))</f>
        <v>#N/A</v>
      </c>
      <c r="H386" s="125" t="e">
        <f t="shared" ca="1" si="34"/>
        <v>#N/A</v>
      </c>
      <c r="I386" s="51" t="e">
        <f ca="1">IF(ISBLANK(A386),NA(),IFERROR(SLOPE(INDIRECT("D" &amp; MATCH(A386-$C$1,A:A,1)):D386, INDIRECT("A" &amp; MATCH(A386-$C$1,A:A,1)):A386),NA()))</f>
        <v>#N/A</v>
      </c>
      <c r="J386" s="58" t="e">
        <f>IF(ISBLANK(A386),NA(),IFERROR(A386+(PLAYER_EXP_MAX-D386)/I386,NA()))</f>
        <v>#N/A</v>
      </c>
      <c r="K386" s="60" t="e">
        <f t="shared" ca="1" si="31"/>
        <v>#N/A</v>
      </c>
      <c r="L386" s="51" t="e">
        <f t="shared" si="32"/>
        <v>#N/A</v>
      </c>
      <c r="M386" s="58" t="e">
        <f>IF(ISBLANK(A386),NA(),IFERROR(A386+(PLAYER_EXP_MAX-D386)/L386,NA()))</f>
        <v>#N/A</v>
      </c>
      <c r="N386" s="60" t="e">
        <f t="shared" ca="1" si="33"/>
        <v>#N/A</v>
      </c>
    </row>
    <row r="387" spans="4:14" ht="14.65" customHeight="1" x14ac:dyDescent="0.25">
      <c r="D387" s="60" t="str">
        <f t="shared" ref="D387:D399" si="35">IF(ISBLANK(A387),"-",INDEX(DATA_PLAYER_EXP, B387, 3) + INDEX(DATA_PLAYER_EXP, B387, 2) - C387)</f>
        <v>-</v>
      </c>
      <c r="E387" s="46" t="str">
        <f>IF(ISBLANK(A387),"-",D387/PLAYER_EXP_MAX)</f>
        <v>-</v>
      </c>
      <c r="F387" s="51" t="e">
        <f ca="1">IF(ISBLANK(A387),NA(),IFERROR(SLOPE(INDIRECT("D" &amp; MATCH(A387-$B$1,A:A,1)):D387, INDIRECT("A" &amp; MATCH(A387-$B$1,A:A,1)):A387),NA()))</f>
        <v>#N/A</v>
      </c>
      <c r="G387" s="58" t="e">
        <f>IF(ISBLANK(A387),NA(),IFERROR(A387+(PLAYER_EXP_MAX-D387)/F387,NA()))</f>
        <v>#N/A</v>
      </c>
      <c r="H387" s="125" t="e">
        <f t="shared" ca="1" si="34"/>
        <v>#N/A</v>
      </c>
      <c r="I387" s="51" t="e">
        <f ca="1">IF(ISBLANK(A387),NA(),IFERROR(SLOPE(INDIRECT("D" &amp; MATCH(A387-$C$1,A:A,1)):D387, INDIRECT("A" &amp; MATCH(A387-$C$1,A:A,1)):A387),NA()))</f>
        <v>#N/A</v>
      </c>
      <c r="J387" s="58" t="e">
        <f>IF(ISBLANK(A387),NA(),IFERROR(A387+(PLAYER_EXP_MAX-D387)/I387,NA()))</f>
        <v>#N/A</v>
      </c>
      <c r="K387" s="60" t="e">
        <f t="shared" ref="K387:K399" ca="1" si="36">IF(ISBLANK(A387),NA(),IFERROR(TEXT(TRUNC(J387-NOW()),"000") &amp; " D " &amp; TEXT(TRUNC(ABS(J387-NOW()-TRUNC(J387-NOW()))*24),"00") &amp; " H", NA()))</f>
        <v>#N/A</v>
      </c>
      <c r="L387" s="51" t="e">
        <f t="shared" si="32"/>
        <v>#N/A</v>
      </c>
      <c r="M387" s="58" t="e">
        <f>IF(ISBLANK(A387),NA(),IFERROR(A387+(PLAYER_EXP_MAX-D387)/L387,NA()))</f>
        <v>#N/A</v>
      </c>
      <c r="N387" s="60" t="e">
        <f t="shared" ca="1" si="33"/>
        <v>#N/A</v>
      </c>
    </row>
    <row r="388" spans="4:14" ht="14.65" customHeight="1" x14ac:dyDescent="0.25">
      <c r="D388" s="60" t="str">
        <f t="shared" si="35"/>
        <v>-</v>
      </c>
      <c r="E388" s="46" t="str">
        <f>IF(ISBLANK(A388),"-",D388/PLAYER_EXP_MAX)</f>
        <v>-</v>
      </c>
      <c r="F388" s="51" t="e">
        <f ca="1">IF(ISBLANK(A388),NA(),IFERROR(SLOPE(INDIRECT("D" &amp; MATCH(A388-$B$1,A:A,1)):D388, INDIRECT("A" &amp; MATCH(A388-$B$1,A:A,1)):A388),NA()))</f>
        <v>#N/A</v>
      </c>
      <c r="G388" s="58" t="e">
        <f>IF(ISBLANK(A388),NA(),IFERROR(A388+(PLAYER_EXP_MAX-D388)/F388,NA()))</f>
        <v>#N/A</v>
      </c>
      <c r="H388" s="125" t="e">
        <f t="shared" ca="1" si="34"/>
        <v>#N/A</v>
      </c>
      <c r="I388" s="51" t="e">
        <f ca="1">IF(ISBLANK(A388),NA(),IFERROR(SLOPE(INDIRECT("D" &amp; MATCH(A388-$C$1,A:A,1)):D388, INDIRECT("A" &amp; MATCH(A388-$C$1,A:A,1)):A388),NA()))</f>
        <v>#N/A</v>
      </c>
      <c r="J388" s="58" t="e">
        <f>IF(ISBLANK(A388),NA(),IFERROR(A388+(PLAYER_EXP_MAX-D388)/I388,NA()))</f>
        <v>#N/A</v>
      </c>
      <c r="K388" s="60" t="e">
        <f t="shared" ca="1" si="36"/>
        <v>#N/A</v>
      </c>
      <c r="L388" s="51" t="e">
        <f t="shared" si="32"/>
        <v>#N/A</v>
      </c>
      <c r="M388" s="58" t="e">
        <f>IF(ISBLANK(A388),NA(),IFERROR(A388+(PLAYER_EXP_MAX-D388)/L388,NA()))</f>
        <v>#N/A</v>
      </c>
      <c r="N388" s="60" t="e">
        <f t="shared" ca="1" si="33"/>
        <v>#N/A</v>
      </c>
    </row>
    <row r="389" spans="4:14" ht="14.65" customHeight="1" x14ac:dyDescent="0.25">
      <c r="D389" s="60" t="str">
        <f t="shared" si="35"/>
        <v>-</v>
      </c>
      <c r="E389" s="46" t="str">
        <f>IF(ISBLANK(A389),"-",D389/PLAYER_EXP_MAX)</f>
        <v>-</v>
      </c>
      <c r="F389" s="51" t="e">
        <f ca="1">IF(ISBLANK(A389),NA(),IFERROR(SLOPE(INDIRECT("D" &amp; MATCH(A389-$B$1,A:A,1)):D389, INDIRECT("A" &amp; MATCH(A389-$B$1,A:A,1)):A389),NA()))</f>
        <v>#N/A</v>
      </c>
      <c r="G389" s="58" t="e">
        <f>IF(ISBLANK(A389),NA(),IFERROR(A389+(PLAYER_EXP_MAX-D389)/F389,NA()))</f>
        <v>#N/A</v>
      </c>
      <c r="H389" s="125" t="e">
        <f t="shared" ca="1" si="34"/>
        <v>#N/A</v>
      </c>
      <c r="I389" s="51" t="e">
        <f ca="1">IF(ISBLANK(A389),NA(),IFERROR(SLOPE(INDIRECT("D" &amp; MATCH(A389-$C$1,A:A,1)):D389, INDIRECT("A" &amp; MATCH(A389-$C$1,A:A,1)):A389),NA()))</f>
        <v>#N/A</v>
      </c>
      <c r="J389" s="58" t="e">
        <f>IF(ISBLANK(A389),NA(),IFERROR(A389+(PLAYER_EXP_MAX-D389)/I389,NA()))</f>
        <v>#N/A</v>
      </c>
      <c r="K389" s="60" t="e">
        <f t="shared" ca="1" si="36"/>
        <v>#N/A</v>
      </c>
      <c r="L389" s="51" t="e">
        <f t="shared" si="32"/>
        <v>#N/A</v>
      </c>
      <c r="M389" s="58" t="e">
        <f>IF(ISBLANK(A389),NA(),IFERROR(A389+(PLAYER_EXP_MAX-D389)/L389,NA()))</f>
        <v>#N/A</v>
      </c>
      <c r="N389" s="60" t="e">
        <f t="shared" ca="1" si="33"/>
        <v>#N/A</v>
      </c>
    </row>
    <row r="390" spans="4:14" ht="14.65" customHeight="1" x14ac:dyDescent="0.25">
      <c r="D390" s="60" t="str">
        <f t="shared" si="35"/>
        <v>-</v>
      </c>
      <c r="E390" s="46" t="str">
        <f>IF(ISBLANK(A390),"-",D390/PLAYER_EXP_MAX)</f>
        <v>-</v>
      </c>
      <c r="F390" s="51" t="e">
        <f ca="1">IF(ISBLANK(A390),NA(),IFERROR(SLOPE(INDIRECT("D" &amp; MATCH(A390-$B$1,A:A,1)):D390, INDIRECT("A" &amp; MATCH(A390-$B$1,A:A,1)):A390),NA()))</f>
        <v>#N/A</v>
      </c>
      <c r="G390" s="58" t="e">
        <f>IF(ISBLANK(A390),NA(),IFERROR(A390+(PLAYER_EXP_MAX-D390)/F390,NA()))</f>
        <v>#N/A</v>
      </c>
      <c r="H390" s="125" t="e">
        <f t="shared" ca="1" si="34"/>
        <v>#N/A</v>
      </c>
      <c r="I390" s="51" t="e">
        <f ca="1">IF(ISBLANK(A390),NA(),IFERROR(SLOPE(INDIRECT("D" &amp; MATCH(A390-$C$1,A:A,1)):D390, INDIRECT("A" &amp; MATCH(A390-$C$1,A:A,1)):A390),NA()))</f>
        <v>#N/A</v>
      </c>
      <c r="J390" s="58" t="e">
        <f>IF(ISBLANK(A390),NA(),IFERROR(A390+(PLAYER_EXP_MAX-D390)/I390,NA()))</f>
        <v>#N/A</v>
      </c>
      <c r="K390" s="60" t="e">
        <f t="shared" ca="1" si="36"/>
        <v>#N/A</v>
      </c>
      <c r="L390" s="51" t="e">
        <f t="shared" si="32"/>
        <v>#N/A</v>
      </c>
      <c r="M390" s="58" t="e">
        <f>IF(ISBLANK(A390),NA(),IFERROR(A390+(PLAYER_EXP_MAX-D390)/L390,NA()))</f>
        <v>#N/A</v>
      </c>
      <c r="N390" s="60" t="e">
        <f t="shared" ca="1" si="33"/>
        <v>#N/A</v>
      </c>
    </row>
    <row r="391" spans="4:14" ht="14.65" customHeight="1" x14ac:dyDescent="0.25">
      <c r="D391" s="60" t="str">
        <f t="shared" si="35"/>
        <v>-</v>
      </c>
      <c r="E391" s="46" t="str">
        <f>IF(ISBLANK(A391),"-",D391/PLAYER_EXP_MAX)</f>
        <v>-</v>
      </c>
      <c r="F391" s="51" t="e">
        <f ca="1">IF(ISBLANK(A391),NA(),IFERROR(SLOPE(INDIRECT("D" &amp; MATCH(A391-$B$1,A:A,1)):D391, INDIRECT("A" &amp; MATCH(A391-$B$1,A:A,1)):A391),NA()))</f>
        <v>#N/A</v>
      </c>
      <c r="G391" s="58" t="e">
        <f>IF(ISBLANK(A391),NA(),IFERROR(A391+(PLAYER_EXP_MAX-D391)/F391,NA()))</f>
        <v>#N/A</v>
      </c>
      <c r="H391" s="125" t="e">
        <f t="shared" ca="1" si="34"/>
        <v>#N/A</v>
      </c>
      <c r="I391" s="51" t="e">
        <f ca="1">IF(ISBLANK(A391),NA(),IFERROR(SLOPE(INDIRECT("D" &amp; MATCH(A391-$C$1,A:A,1)):D391, INDIRECT("A" &amp; MATCH(A391-$C$1,A:A,1)):A391),NA()))</f>
        <v>#N/A</v>
      </c>
      <c r="J391" s="58" t="e">
        <f>IF(ISBLANK(A391),NA(),IFERROR(A391+(PLAYER_EXP_MAX-D391)/I391,NA()))</f>
        <v>#N/A</v>
      </c>
      <c r="K391" s="60" t="e">
        <f t="shared" ca="1" si="36"/>
        <v>#N/A</v>
      </c>
      <c r="L391" s="51" t="e">
        <f t="shared" si="32"/>
        <v>#N/A</v>
      </c>
      <c r="M391" s="58" t="e">
        <f>IF(ISBLANK(A391),NA(),IFERROR(A391+(PLAYER_EXP_MAX-D391)/L391,NA()))</f>
        <v>#N/A</v>
      </c>
      <c r="N391" s="60" t="e">
        <f t="shared" ca="1" si="33"/>
        <v>#N/A</v>
      </c>
    </row>
    <row r="392" spans="4:14" ht="14.65" customHeight="1" x14ac:dyDescent="0.25">
      <c r="D392" s="60" t="str">
        <f t="shared" si="35"/>
        <v>-</v>
      </c>
      <c r="E392" s="46" t="str">
        <f>IF(ISBLANK(A392),"-",D392/PLAYER_EXP_MAX)</f>
        <v>-</v>
      </c>
      <c r="F392" s="51" t="e">
        <f ca="1">IF(ISBLANK(A392),NA(),IFERROR(SLOPE(INDIRECT("D" &amp; MATCH(A392-$B$1,A:A,1)):D392, INDIRECT("A" &amp; MATCH(A392-$B$1,A:A,1)):A392),NA()))</f>
        <v>#N/A</v>
      </c>
      <c r="G392" s="58" t="e">
        <f>IF(ISBLANK(A392),NA(),IFERROR(A392+(PLAYER_EXP_MAX-D392)/F392,NA()))</f>
        <v>#N/A</v>
      </c>
      <c r="H392" s="125" t="e">
        <f t="shared" ca="1" si="34"/>
        <v>#N/A</v>
      </c>
      <c r="I392" s="51" t="e">
        <f ca="1">IF(ISBLANK(A392),NA(),IFERROR(SLOPE(INDIRECT("D" &amp; MATCH(A392-$C$1,A:A,1)):D392, INDIRECT("A" &amp; MATCH(A392-$C$1,A:A,1)):A392),NA()))</f>
        <v>#N/A</v>
      </c>
      <c r="J392" s="58" t="e">
        <f>IF(ISBLANK(A392),NA(),IFERROR(A392+(PLAYER_EXP_MAX-D392)/I392,NA()))</f>
        <v>#N/A</v>
      </c>
      <c r="K392" s="60" t="e">
        <f t="shared" ca="1" si="36"/>
        <v>#N/A</v>
      </c>
      <c r="L392" s="51" t="e">
        <f t="shared" si="32"/>
        <v>#N/A</v>
      </c>
      <c r="M392" s="58" t="e">
        <f>IF(ISBLANK(A392),NA(),IFERROR(A392+(PLAYER_EXP_MAX-D392)/L392,NA()))</f>
        <v>#N/A</v>
      </c>
      <c r="N392" s="60" t="e">
        <f t="shared" ca="1" si="33"/>
        <v>#N/A</v>
      </c>
    </row>
    <row r="393" spans="4:14" ht="14.65" customHeight="1" x14ac:dyDescent="0.25">
      <c r="D393" s="60" t="str">
        <f t="shared" si="35"/>
        <v>-</v>
      </c>
      <c r="E393" s="46" t="str">
        <f>IF(ISBLANK(A393),"-",D393/PLAYER_EXP_MAX)</f>
        <v>-</v>
      </c>
      <c r="F393" s="51" t="e">
        <f ca="1">IF(ISBLANK(A393),NA(),IFERROR(SLOPE(INDIRECT("D" &amp; MATCH(A393-$B$1,A:A,1)):D393, INDIRECT("A" &amp; MATCH(A393-$B$1,A:A,1)):A393),NA()))</f>
        <v>#N/A</v>
      </c>
      <c r="G393" s="58" t="e">
        <f>IF(ISBLANK(A393),NA(),IFERROR(A393+(PLAYER_EXP_MAX-D393)/F393,NA()))</f>
        <v>#N/A</v>
      </c>
      <c r="H393" s="125" t="e">
        <f t="shared" ca="1" si="34"/>
        <v>#N/A</v>
      </c>
      <c r="I393" s="51" t="e">
        <f ca="1">IF(ISBLANK(A393),NA(),IFERROR(SLOPE(INDIRECT("D" &amp; MATCH(A393-$C$1,A:A,1)):D393, INDIRECT("A" &amp; MATCH(A393-$C$1,A:A,1)):A393),NA()))</f>
        <v>#N/A</v>
      </c>
      <c r="J393" s="58" t="e">
        <f>IF(ISBLANK(A393),NA(),IFERROR(A393+(PLAYER_EXP_MAX-D393)/I393,NA()))</f>
        <v>#N/A</v>
      </c>
      <c r="K393" s="60" t="e">
        <f t="shared" ca="1" si="36"/>
        <v>#N/A</v>
      </c>
      <c r="L393" s="51" t="e">
        <f t="shared" si="32"/>
        <v>#N/A</v>
      </c>
      <c r="M393" s="58" t="e">
        <f>IF(ISBLANK(A393),NA(),IFERROR(A393+(PLAYER_EXP_MAX-D393)/L393,NA()))</f>
        <v>#N/A</v>
      </c>
      <c r="N393" s="60" t="e">
        <f t="shared" ca="1" si="33"/>
        <v>#N/A</v>
      </c>
    </row>
    <row r="394" spans="4:14" ht="14.65" customHeight="1" x14ac:dyDescent="0.25">
      <c r="D394" s="60" t="str">
        <f t="shared" si="35"/>
        <v>-</v>
      </c>
      <c r="E394" s="46" t="str">
        <f>IF(ISBLANK(A394),"-",D394/PLAYER_EXP_MAX)</f>
        <v>-</v>
      </c>
      <c r="F394" s="51" t="e">
        <f ca="1">IF(ISBLANK(A394),NA(),IFERROR(SLOPE(INDIRECT("D" &amp; MATCH(A394-$B$1,A:A,1)):D394, INDIRECT("A" &amp; MATCH(A394-$B$1,A:A,1)):A394),NA()))</f>
        <v>#N/A</v>
      </c>
      <c r="G394" s="58" t="e">
        <f>IF(ISBLANK(A394),NA(),IFERROR(A394+(PLAYER_EXP_MAX-D394)/F394,NA()))</f>
        <v>#N/A</v>
      </c>
      <c r="H394" s="125" t="e">
        <f t="shared" ca="1" si="34"/>
        <v>#N/A</v>
      </c>
      <c r="I394" s="51" t="e">
        <f ca="1">IF(ISBLANK(A394),NA(),IFERROR(SLOPE(INDIRECT("D" &amp; MATCH(A394-$C$1,A:A,1)):D394, INDIRECT("A" &amp; MATCH(A394-$C$1,A:A,1)):A394),NA()))</f>
        <v>#N/A</v>
      </c>
      <c r="J394" s="58" t="e">
        <f>IF(ISBLANK(A394),NA(),IFERROR(A394+(PLAYER_EXP_MAX-D394)/I394,NA()))</f>
        <v>#N/A</v>
      </c>
      <c r="K394" s="60" t="e">
        <f t="shared" ca="1" si="36"/>
        <v>#N/A</v>
      </c>
      <c r="L394" s="51" t="e">
        <f t="shared" ref="L394:L399" si="37">IFERROR(IF(OR(ISBLANK($A394),$A394-$A$3 &lt; $C$1),NA(),($D394-$D$3)/($A394-$A$3)),NA())</f>
        <v>#N/A</v>
      </c>
      <c r="M394" s="58" t="e">
        <f>IF(ISBLANK(A394),NA(),IFERROR(A394+(PLAYER_EXP_MAX-D394)/L394,NA()))</f>
        <v>#N/A</v>
      </c>
      <c r="N394" s="60" t="e">
        <f t="shared" ca="1" si="33"/>
        <v>#N/A</v>
      </c>
    </row>
    <row r="395" spans="4:14" ht="14.65" customHeight="1" x14ac:dyDescent="0.25">
      <c r="D395" s="60" t="str">
        <f t="shared" si="35"/>
        <v>-</v>
      </c>
      <c r="E395" s="46" t="str">
        <f>IF(ISBLANK(A395),"-",D395/PLAYER_EXP_MAX)</f>
        <v>-</v>
      </c>
      <c r="F395" s="51" t="e">
        <f ca="1">IF(ISBLANK(A395),NA(),IFERROR(SLOPE(INDIRECT("D" &amp; MATCH(A395-$B$1,A:A,1)):D395, INDIRECT("A" &amp; MATCH(A395-$B$1,A:A,1)):A395),NA()))</f>
        <v>#N/A</v>
      </c>
      <c r="G395" s="58" t="e">
        <f>IF(ISBLANK(A395),NA(),IFERROR(A395+(PLAYER_EXP_MAX-D395)/F395,NA()))</f>
        <v>#N/A</v>
      </c>
      <c r="H395" s="125" t="e">
        <f t="shared" ca="1" si="34"/>
        <v>#N/A</v>
      </c>
      <c r="I395" s="51" t="e">
        <f ca="1">IF(ISBLANK(A395),NA(),IFERROR(SLOPE(INDIRECT("D" &amp; MATCH(A395-$C$1,A:A,1)):D395, INDIRECT("A" &amp; MATCH(A395-$C$1,A:A,1)):A395),NA()))</f>
        <v>#N/A</v>
      </c>
      <c r="J395" s="58" t="e">
        <f>IF(ISBLANK(A395),NA(),IFERROR(A395+(PLAYER_EXP_MAX-D395)/I395,NA()))</f>
        <v>#N/A</v>
      </c>
      <c r="K395" s="60" t="e">
        <f t="shared" ca="1" si="36"/>
        <v>#N/A</v>
      </c>
      <c r="L395" s="51" t="e">
        <f t="shared" si="37"/>
        <v>#N/A</v>
      </c>
      <c r="M395" s="58" t="e">
        <f>IF(ISBLANK(A395),NA(),IFERROR(A395+(PLAYER_EXP_MAX-D395)/L395,NA()))</f>
        <v>#N/A</v>
      </c>
      <c r="N395" s="60" t="e">
        <f t="shared" ca="1" si="33"/>
        <v>#N/A</v>
      </c>
    </row>
    <row r="396" spans="4:14" ht="14.65" customHeight="1" x14ac:dyDescent="0.25">
      <c r="D396" s="60" t="str">
        <f t="shared" si="35"/>
        <v>-</v>
      </c>
      <c r="E396" s="46" t="str">
        <f>IF(ISBLANK(A396),"-",D396/PLAYER_EXP_MAX)</f>
        <v>-</v>
      </c>
      <c r="F396" s="51" t="e">
        <f ca="1">IF(ISBLANK(A396),NA(),IFERROR(SLOPE(INDIRECT("D" &amp; MATCH(A396-$B$1,A:A,1)):D396, INDIRECT("A" &amp; MATCH(A396-$B$1,A:A,1)):A396),NA()))</f>
        <v>#N/A</v>
      </c>
      <c r="G396" s="58" t="e">
        <f>IF(ISBLANK(A396),NA(),IFERROR(A396+(PLAYER_EXP_MAX-D396)/F396,NA()))</f>
        <v>#N/A</v>
      </c>
      <c r="H396" s="125" t="e">
        <f t="shared" ca="1" si="34"/>
        <v>#N/A</v>
      </c>
      <c r="I396" s="51" t="e">
        <f ca="1">IF(ISBLANK(A396),NA(),IFERROR(SLOPE(INDIRECT("D" &amp; MATCH(A396-$C$1,A:A,1)):D396, INDIRECT("A" &amp; MATCH(A396-$C$1,A:A,1)):A396),NA()))</f>
        <v>#N/A</v>
      </c>
      <c r="J396" s="58" t="e">
        <f>IF(ISBLANK(A396),NA(),IFERROR(A396+(PLAYER_EXP_MAX-D396)/I396,NA()))</f>
        <v>#N/A</v>
      </c>
      <c r="K396" s="60" t="e">
        <f t="shared" ca="1" si="36"/>
        <v>#N/A</v>
      </c>
      <c r="L396" s="51" t="e">
        <f t="shared" si="37"/>
        <v>#N/A</v>
      </c>
      <c r="M396" s="58" t="e">
        <f>IF(ISBLANK(A396),NA(),IFERROR(A396+(PLAYER_EXP_MAX-D396)/L396,NA()))</f>
        <v>#N/A</v>
      </c>
      <c r="N396" s="60" t="e">
        <f t="shared" ca="1" si="33"/>
        <v>#N/A</v>
      </c>
    </row>
    <row r="397" spans="4:14" ht="14.65" customHeight="1" x14ac:dyDescent="0.25">
      <c r="D397" s="60" t="str">
        <f t="shared" si="35"/>
        <v>-</v>
      </c>
      <c r="E397" s="46" t="str">
        <f>IF(ISBLANK(A397),"-",D397/PLAYER_EXP_MAX)</f>
        <v>-</v>
      </c>
      <c r="F397" s="51" t="e">
        <f ca="1">IF(ISBLANK(A397),NA(),IFERROR(SLOPE(INDIRECT("D" &amp; MATCH(A397-$B$1,A:A,1)):D397, INDIRECT("A" &amp; MATCH(A397-$B$1,A:A,1)):A397),NA()))</f>
        <v>#N/A</v>
      </c>
      <c r="G397" s="58" t="e">
        <f>IF(ISBLANK(A397),NA(),IFERROR(A397+(PLAYER_EXP_MAX-D397)/F397,NA()))</f>
        <v>#N/A</v>
      </c>
      <c r="H397" s="125" t="e">
        <f t="shared" ca="1" si="34"/>
        <v>#N/A</v>
      </c>
      <c r="I397" s="51" t="e">
        <f ca="1">IF(ISBLANK(A397),NA(),IFERROR(SLOPE(INDIRECT("D" &amp; MATCH(A397-$C$1,A:A,1)):D397, INDIRECT("A" &amp; MATCH(A397-$C$1,A:A,1)):A397),NA()))</f>
        <v>#N/A</v>
      </c>
      <c r="J397" s="58" t="e">
        <f>IF(ISBLANK(A397),NA(),IFERROR(A397+(PLAYER_EXP_MAX-D397)/I397,NA()))</f>
        <v>#N/A</v>
      </c>
      <c r="K397" s="60" t="e">
        <f t="shared" ca="1" si="36"/>
        <v>#N/A</v>
      </c>
      <c r="L397" s="51" t="e">
        <f t="shared" si="37"/>
        <v>#N/A</v>
      </c>
      <c r="M397" s="58" t="e">
        <f>IF(ISBLANK(A397),NA(),IFERROR(A397+(PLAYER_EXP_MAX-D397)/L397,NA()))</f>
        <v>#N/A</v>
      </c>
      <c r="N397" s="60" t="e">
        <f t="shared" ca="1" si="33"/>
        <v>#N/A</v>
      </c>
    </row>
    <row r="398" spans="4:14" ht="14.65" customHeight="1" x14ac:dyDescent="0.25">
      <c r="D398" s="60" t="str">
        <f t="shared" si="35"/>
        <v>-</v>
      </c>
      <c r="E398" s="46" t="str">
        <f>IF(ISBLANK(A398),"-",D398/PLAYER_EXP_MAX)</f>
        <v>-</v>
      </c>
      <c r="F398" s="51" t="e">
        <f ca="1">IF(ISBLANK(A398),NA(),IFERROR(SLOPE(INDIRECT("D" &amp; MATCH(A398-$B$1,A:A,1)):D398, INDIRECT("A" &amp; MATCH(A398-$B$1,A:A,1)):A398),NA()))</f>
        <v>#N/A</v>
      </c>
      <c r="G398" s="58" t="e">
        <f>IF(ISBLANK(A398),NA(),IFERROR(A398+(PLAYER_EXP_MAX-D398)/F398,NA()))</f>
        <v>#N/A</v>
      </c>
      <c r="H398" s="125" t="e">
        <f t="shared" ca="1" si="34"/>
        <v>#N/A</v>
      </c>
      <c r="I398" s="51" t="e">
        <f ca="1">IF(ISBLANK(A398),NA(),IFERROR(SLOPE(INDIRECT("D" &amp; MATCH(A398-$C$1,A:A,1)):D398, INDIRECT("A" &amp; MATCH(A398-$C$1,A:A,1)):A398),NA()))</f>
        <v>#N/A</v>
      </c>
      <c r="J398" s="58" t="e">
        <f>IF(ISBLANK(A398),NA(),IFERROR(A398+(PLAYER_EXP_MAX-D398)/I398,NA()))</f>
        <v>#N/A</v>
      </c>
      <c r="K398" s="60" t="e">
        <f t="shared" ca="1" si="36"/>
        <v>#N/A</v>
      </c>
      <c r="L398" s="51" t="e">
        <f t="shared" si="37"/>
        <v>#N/A</v>
      </c>
      <c r="M398" s="58" t="e">
        <f>IF(ISBLANK(A398),NA(),IFERROR(A398+(PLAYER_EXP_MAX-D398)/L398,NA()))</f>
        <v>#N/A</v>
      </c>
      <c r="N398" s="60" t="e">
        <f t="shared" ca="1" si="33"/>
        <v>#N/A</v>
      </c>
    </row>
    <row r="399" spans="4:14" ht="14.65" customHeight="1" x14ac:dyDescent="0.25">
      <c r="D399" s="60" t="str">
        <f t="shared" si="35"/>
        <v>-</v>
      </c>
      <c r="E399" s="46" t="str">
        <f>IF(ISBLANK(A399),"-",D399/PLAYER_EXP_MAX)</f>
        <v>-</v>
      </c>
      <c r="F399" s="51" t="e">
        <f ca="1">IF(ISBLANK(A399),NA(),IFERROR(SLOPE(INDIRECT("D" &amp; MATCH(A399-$B$1,A:A,1)):D399, INDIRECT("A" &amp; MATCH(A399-$B$1,A:A,1)):A399),NA()))</f>
        <v>#N/A</v>
      </c>
      <c r="G399" s="58" t="e">
        <f>IF(ISBLANK(A399),NA(),IFERROR(A399+(PLAYER_EXP_MAX-D399)/F399,NA()))</f>
        <v>#N/A</v>
      </c>
      <c r="H399" s="125" t="e">
        <f t="shared" ca="1" si="34"/>
        <v>#N/A</v>
      </c>
      <c r="I399" s="51" t="e">
        <f ca="1">IF(ISBLANK(A399),NA(),IFERROR(SLOPE(INDIRECT("D" &amp; MATCH(A399-$C$1,A:A,1)):D399, INDIRECT("A" &amp; MATCH(A399-$C$1,A:A,1)):A399),NA()))</f>
        <v>#N/A</v>
      </c>
      <c r="J399" s="58" t="e">
        <f>IF(ISBLANK(A399),NA(),IFERROR(A399+(PLAYER_EXP_MAX-D399)/I399,NA()))</f>
        <v>#N/A</v>
      </c>
      <c r="K399" s="60" t="e">
        <f t="shared" ca="1" si="36"/>
        <v>#N/A</v>
      </c>
      <c r="L399" s="51" t="e">
        <f t="shared" si="37"/>
        <v>#N/A</v>
      </c>
      <c r="M399" s="58" t="e">
        <f>IF(ISBLANK(A399),NA(),IFERROR(A399+(PLAYER_EXP_MAX-D399)/L399,NA()))</f>
        <v>#N/A</v>
      </c>
      <c r="N399" s="60" t="e">
        <f t="shared" ca="1" si="33"/>
        <v>#N/A</v>
      </c>
    </row>
    <row r="400" spans="4:14" ht="14.65" customHeight="1" x14ac:dyDescent="0.25">
      <c r="D400" s="60" t="str">
        <f t="shared" ref="D400:D463" si="38">IF(ISBLANK(A400),"-",INDEX(DATA_PLAYER_EXP, B400, 3) + INDEX(DATA_PLAYER_EXP, B400, 2) - C400)</f>
        <v>-</v>
      </c>
      <c r="E400" s="46" t="str">
        <f>IF(ISBLANK(A400),"-",D400/PLAYER_EXP_MAX)</f>
        <v>-</v>
      </c>
      <c r="F400" s="51" t="e">
        <f ca="1">IF(ISBLANK(A400),NA(),IFERROR(SLOPE(INDIRECT("D" &amp; MATCH(A400-$B$1,A:A,1)):D400, INDIRECT("A" &amp; MATCH(A400-$B$1,A:A,1)):A400),NA()))</f>
        <v>#N/A</v>
      </c>
      <c r="G400" s="58" t="e">
        <f>IF(ISBLANK(A400),NA(),IFERROR(A400+(PLAYER_EXP_MAX-D400)/F400,NA()))</f>
        <v>#N/A</v>
      </c>
      <c r="H400" s="125" t="e">
        <f t="shared" ca="1" si="34"/>
        <v>#N/A</v>
      </c>
      <c r="I400" s="51" t="e">
        <f ca="1">IF(ISBLANK(A400),NA(),IFERROR(SLOPE(INDIRECT("D" &amp; MATCH(A400-$C$1,A:A,1)):D400, INDIRECT("A" &amp; MATCH(A400-$C$1,A:A,1)):A400),NA()))</f>
        <v>#N/A</v>
      </c>
      <c r="J400" s="58" t="e">
        <f>IF(ISBLANK(A400),NA(),IFERROR(A400+(PLAYER_EXP_MAX-D400)/I400,NA()))</f>
        <v>#N/A</v>
      </c>
      <c r="K400" s="60" t="e">
        <f ca="1">IF(ISBLANK(A400),NA(),IFERROR(TEXT(TRUNC(J400-NOW()),"000") &amp; " D " &amp; TEXT(TRUNC(ABS(J400-NOW()-TRUNC(J400-NOW()))*24),"00") &amp; " H", NA()))</f>
        <v>#N/A</v>
      </c>
      <c r="L400" s="51" t="e">
        <f>IFERROR(IF(OR(ISBLANK($A400),$A400-$A$3 &lt; $C$1),NA(),($D400-$D$3)/($A400-$A$3)),NA())</f>
        <v>#N/A</v>
      </c>
      <c r="M400" s="58" t="e">
        <f>IF(ISBLANK(A400),NA(),IFERROR(A400+(PLAYER_EXP_MAX-D400)/L400,NA()))</f>
        <v>#N/A</v>
      </c>
      <c r="N400" s="60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62" t="str">
        <f t="shared" si="38"/>
        <v>-</v>
      </c>
      <c r="E401" s="46" t="str">
        <f>IF(ISBLANK(A401),"-",D401/PLAYER_EXP_MAX)</f>
        <v>-</v>
      </c>
      <c r="F401" s="51" t="e">
        <f ca="1">IF(ISBLANK(A401),NA(),IFERROR(SLOPE(INDIRECT("D" &amp; MATCH(A401-$B$1,A:A,1)):D401, INDIRECT("A" &amp; MATCH(A401-$B$1,A:A,1)):A401),NA()))</f>
        <v>#N/A</v>
      </c>
      <c r="G401" s="58" t="e">
        <f>IF(ISBLANK(A401),NA(),IFERROR(A401+(PLAYER_EXP_MAX-D401)/F401,NA()))</f>
        <v>#N/A</v>
      </c>
      <c r="H401" s="125" t="e">
        <f t="shared" ca="1" si="34"/>
        <v>#N/A</v>
      </c>
      <c r="I401" s="51" t="e">
        <f ca="1">IF(ISBLANK(A401),NA(),IFERROR(SLOPE(INDIRECT("D" &amp; MATCH(A401-$C$1,A:A,1)):D401, INDIRECT("A" &amp; MATCH(A401-$C$1,A:A,1)):A401),NA()))</f>
        <v>#N/A</v>
      </c>
      <c r="J401" s="58" t="e">
        <f>IF(ISBLANK(A401),NA(),IFERROR(A401+(PLAYER_EXP_MAX-D401)/I401,NA()))</f>
        <v>#N/A</v>
      </c>
      <c r="K401" s="62" t="e">
        <f t="shared" ref="K401:K464" ca="1" si="39">IF(ISBLANK(A401),NA(),IFERROR(TEXT(TRUNC(J401-NOW()),"000") &amp; " D " &amp; TEXT(TRUNC(ABS(J401-NOW()-TRUNC(J401-NOW()))*24),"00") &amp; " H", NA()))</f>
        <v>#N/A</v>
      </c>
      <c r="L401" s="51" t="e">
        <f t="shared" ref="L401:L464" si="40">IFERROR(IF(OR(ISBLANK($A401),$A401-$A$3 &lt; $C$1),NA(),($D401-$D$3)/($A401-$A$3)),NA())</f>
        <v>#N/A</v>
      </c>
      <c r="M401" s="58" t="e">
        <f>IF(ISBLANK(A401),NA(),IFERROR(A401+(PLAYER_EXP_MAX-D401)/L401,NA()))</f>
        <v>#N/A</v>
      </c>
      <c r="N401" s="62" t="e">
        <f t="shared" ref="N401:N464" ca="1" si="41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62" t="str">
        <f t="shared" si="38"/>
        <v>-</v>
      </c>
      <c r="E402" s="46" t="str">
        <f>IF(ISBLANK(A402),"-",D402/PLAYER_EXP_MAX)</f>
        <v>-</v>
      </c>
      <c r="F402" s="51" t="e">
        <f ca="1">IF(ISBLANK(A402),NA(),IFERROR(SLOPE(INDIRECT("D" &amp; MATCH(A402-$B$1,A:A,1)):D402, INDIRECT("A" &amp; MATCH(A402-$B$1,A:A,1)):A402),NA()))</f>
        <v>#N/A</v>
      </c>
      <c r="G402" s="58" t="e">
        <f>IF(ISBLANK(A402),NA(),IFERROR(A402+(PLAYER_EXP_MAX-D402)/F402,NA()))</f>
        <v>#N/A</v>
      </c>
      <c r="H402" s="125" t="e">
        <f t="shared" ca="1" si="34"/>
        <v>#N/A</v>
      </c>
      <c r="I402" s="51" t="e">
        <f ca="1">IF(ISBLANK(A402),NA(),IFERROR(SLOPE(INDIRECT("D" &amp; MATCH(A402-$C$1,A:A,1)):D402, INDIRECT("A" &amp; MATCH(A402-$C$1,A:A,1)):A402),NA()))</f>
        <v>#N/A</v>
      </c>
      <c r="J402" s="58" t="e">
        <f>IF(ISBLANK(A402),NA(),IFERROR(A402+(PLAYER_EXP_MAX-D402)/I402,NA()))</f>
        <v>#N/A</v>
      </c>
      <c r="K402" s="62" t="e">
        <f t="shared" ca="1" si="39"/>
        <v>#N/A</v>
      </c>
      <c r="L402" s="51" t="e">
        <f t="shared" si="40"/>
        <v>#N/A</v>
      </c>
      <c r="M402" s="58" t="e">
        <f>IF(ISBLANK(A402),NA(),IFERROR(A402+(PLAYER_EXP_MAX-D402)/L402,NA()))</f>
        <v>#N/A</v>
      </c>
      <c r="N402" s="62" t="e">
        <f t="shared" ca="1" si="41"/>
        <v>#N/A</v>
      </c>
    </row>
    <row r="403" spans="4:14" ht="14.65" customHeight="1" x14ac:dyDescent="0.25">
      <c r="D403" s="62" t="str">
        <f t="shared" si="38"/>
        <v>-</v>
      </c>
      <c r="E403" s="46" t="str">
        <f>IF(ISBLANK(A403),"-",D403/PLAYER_EXP_MAX)</f>
        <v>-</v>
      </c>
      <c r="F403" s="51" t="e">
        <f ca="1">IF(ISBLANK(A403),NA(),IFERROR(SLOPE(INDIRECT("D" &amp; MATCH(A403-$B$1,A:A,1)):D403, INDIRECT("A" &amp; MATCH(A403-$B$1,A:A,1)):A403),NA()))</f>
        <v>#N/A</v>
      </c>
      <c r="G403" s="58" t="e">
        <f>IF(ISBLANK(A403),NA(),IFERROR(A403+(PLAYER_EXP_MAX-D403)/F403,NA()))</f>
        <v>#N/A</v>
      </c>
      <c r="H403" s="125" t="e">
        <f t="shared" ca="1" si="34"/>
        <v>#N/A</v>
      </c>
      <c r="I403" s="51" t="e">
        <f ca="1">IF(ISBLANK(A403),NA(),IFERROR(SLOPE(INDIRECT("D" &amp; MATCH(A403-$C$1,A:A,1)):D403, INDIRECT("A" &amp; MATCH(A403-$C$1,A:A,1)):A403),NA()))</f>
        <v>#N/A</v>
      </c>
      <c r="J403" s="58" t="e">
        <f>IF(ISBLANK(A403),NA(),IFERROR(A403+(PLAYER_EXP_MAX-D403)/I403,NA()))</f>
        <v>#N/A</v>
      </c>
      <c r="K403" s="62" t="e">
        <f t="shared" ca="1" si="39"/>
        <v>#N/A</v>
      </c>
      <c r="L403" s="51" t="e">
        <f t="shared" si="40"/>
        <v>#N/A</v>
      </c>
      <c r="M403" s="58" t="e">
        <f>IF(ISBLANK(A403),NA(),IFERROR(A403+(PLAYER_EXP_MAX-D403)/L403,NA()))</f>
        <v>#N/A</v>
      </c>
      <c r="N403" s="62" t="e">
        <f t="shared" ca="1" si="41"/>
        <v>#N/A</v>
      </c>
    </row>
    <row r="404" spans="4:14" ht="14.65" customHeight="1" x14ac:dyDescent="0.25">
      <c r="D404" s="62" t="str">
        <f t="shared" si="38"/>
        <v>-</v>
      </c>
      <c r="E404" s="46" t="str">
        <f>IF(ISBLANK(A404),"-",D404/PLAYER_EXP_MAX)</f>
        <v>-</v>
      </c>
      <c r="F404" s="51" t="e">
        <f ca="1">IF(ISBLANK(A404),NA(),IFERROR(SLOPE(INDIRECT("D" &amp; MATCH(A404-$B$1,A:A,1)):D404, INDIRECT("A" &amp; MATCH(A404-$B$1,A:A,1)):A404),NA()))</f>
        <v>#N/A</v>
      </c>
      <c r="G404" s="58" t="e">
        <f>IF(ISBLANK(A404),NA(),IFERROR(A404+(PLAYER_EXP_MAX-D404)/F404,NA()))</f>
        <v>#N/A</v>
      </c>
      <c r="H404" s="125" t="e">
        <f t="shared" ca="1" si="34"/>
        <v>#N/A</v>
      </c>
      <c r="I404" s="51" t="e">
        <f ca="1">IF(ISBLANK(A404),NA(),IFERROR(SLOPE(INDIRECT("D" &amp; MATCH(A404-$C$1,A:A,1)):D404, INDIRECT("A" &amp; MATCH(A404-$C$1,A:A,1)):A404),NA()))</f>
        <v>#N/A</v>
      </c>
      <c r="J404" s="58" t="e">
        <f>IF(ISBLANK(A404),NA(),IFERROR(A404+(PLAYER_EXP_MAX-D404)/I404,NA()))</f>
        <v>#N/A</v>
      </c>
      <c r="K404" s="62" t="e">
        <f t="shared" ca="1" si="39"/>
        <v>#N/A</v>
      </c>
      <c r="L404" s="51" t="e">
        <f t="shared" si="40"/>
        <v>#N/A</v>
      </c>
      <c r="M404" s="58" t="e">
        <f>IF(ISBLANK(A404),NA(),IFERROR(A404+(PLAYER_EXP_MAX-D404)/L404,NA()))</f>
        <v>#N/A</v>
      </c>
      <c r="N404" s="62" t="e">
        <f t="shared" ca="1" si="41"/>
        <v>#N/A</v>
      </c>
    </row>
    <row r="405" spans="4:14" ht="14.65" customHeight="1" x14ac:dyDescent="0.25">
      <c r="D405" s="62" t="str">
        <f t="shared" si="38"/>
        <v>-</v>
      </c>
      <c r="E405" s="46" t="str">
        <f>IF(ISBLANK(A405),"-",D405/PLAYER_EXP_MAX)</f>
        <v>-</v>
      </c>
      <c r="F405" s="51" t="e">
        <f ca="1">IF(ISBLANK(A405),NA(),IFERROR(SLOPE(INDIRECT("D" &amp; MATCH(A405-$B$1,A:A,1)):D405, INDIRECT("A" &amp; MATCH(A405-$B$1,A:A,1)):A405),NA()))</f>
        <v>#N/A</v>
      </c>
      <c r="G405" s="58" t="e">
        <f>IF(ISBLANK(A405),NA(),IFERROR(A405+(PLAYER_EXP_MAX-D405)/F405,NA()))</f>
        <v>#N/A</v>
      </c>
      <c r="H405" s="125" t="e">
        <f t="shared" ca="1" si="34"/>
        <v>#N/A</v>
      </c>
      <c r="I405" s="51" t="e">
        <f ca="1">IF(ISBLANK(A405),NA(),IFERROR(SLOPE(INDIRECT("D" &amp; MATCH(A405-$C$1,A:A,1)):D405, INDIRECT("A" &amp; MATCH(A405-$C$1,A:A,1)):A405),NA()))</f>
        <v>#N/A</v>
      </c>
      <c r="J405" s="58" t="e">
        <f>IF(ISBLANK(A405),NA(),IFERROR(A405+(PLAYER_EXP_MAX-D405)/I405,NA()))</f>
        <v>#N/A</v>
      </c>
      <c r="K405" s="62" t="e">
        <f t="shared" ca="1" si="39"/>
        <v>#N/A</v>
      </c>
      <c r="L405" s="51" t="e">
        <f t="shared" si="40"/>
        <v>#N/A</v>
      </c>
      <c r="M405" s="58" t="e">
        <f>IF(ISBLANK(A405),NA(),IFERROR(A405+(PLAYER_EXP_MAX-D405)/L405,NA()))</f>
        <v>#N/A</v>
      </c>
      <c r="N405" s="62" t="e">
        <f t="shared" ca="1" si="41"/>
        <v>#N/A</v>
      </c>
    </row>
    <row r="406" spans="4:14" ht="14.65" customHeight="1" x14ac:dyDescent="0.25">
      <c r="D406" s="62" t="str">
        <f t="shared" si="38"/>
        <v>-</v>
      </c>
      <c r="E406" s="46" t="str">
        <f>IF(ISBLANK(A406),"-",D406/PLAYER_EXP_MAX)</f>
        <v>-</v>
      </c>
      <c r="F406" s="51" t="e">
        <f ca="1">IF(ISBLANK(A406),NA(),IFERROR(SLOPE(INDIRECT("D" &amp; MATCH(A406-$B$1,A:A,1)):D406, INDIRECT("A" &amp; MATCH(A406-$B$1,A:A,1)):A406),NA()))</f>
        <v>#N/A</v>
      </c>
      <c r="G406" s="58" t="e">
        <f>IF(ISBLANK(A406),NA(),IFERROR(A406+(PLAYER_EXP_MAX-D406)/F406,NA()))</f>
        <v>#N/A</v>
      </c>
      <c r="H406" s="125" t="e">
        <f t="shared" ca="1" si="34"/>
        <v>#N/A</v>
      </c>
      <c r="I406" s="51" t="e">
        <f ca="1">IF(ISBLANK(A406),NA(),IFERROR(SLOPE(INDIRECT("D" &amp; MATCH(A406-$C$1,A:A,1)):D406, INDIRECT("A" &amp; MATCH(A406-$C$1,A:A,1)):A406),NA()))</f>
        <v>#N/A</v>
      </c>
      <c r="J406" s="58" t="e">
        <f>IF(ISBLANK(A406),NA(),IFERROR(A406+(PLAYER_EXP_MAX-D406)/I406,NA()))</f>
        <v>#N/A</v>
      </c>
      <c r="K406" s="62" t="e">
        <f t="shared" ca="1" si="39"/>
        <v>#N/A</v>
      </c>
      <c r="L406" s="51" t="e">
        <f t="shared" si="40"/>
        <v>#N/A</v>
      </c>
      <c r="M406" s="58" t="e">
        <f>IF(ISBLANK(A406),NA(),IFERROR(A406+(PLAYER_EXP_MAX-D406)/L406,NA()))</f>
        <v>#N/A</v>
      </c>
      <c r="N406" s="62" t="e">
        <f t="shared" ca="1" si="41"/>
        <v>#N/A</v>
      </c>
    </row>
    <row r="407" spans="4:14" ht="14.65" customHeight="1" x14ac:dyDescent="0.25">
      <c r="D407" s="62" t="str">
        <f t="shared" si="38"/>
        <v>-</v>
      </c>
      <c r="E407" s="46" t="str">
        <f>IF(ISBLANK(A407),"-",D407/PLAYER_EXP_MAX)</f>
        <v>-</v>
      </c>
      <c r="F407" s="51" t="e">
        <f ca="1">IF(ISBLANK(A407),NA(),IFERROR(SLOPE(INDIRECT("D" &amp; MATCH(A407-$B$1,A:A,1)):D407, INDIRECT("A" &amp; MATCH(A407-$B$1,A:A,1)):A407),NA()))</f>
        <v>#N/A</v>
      </c>
      <c r="G407" s="58" t="e">
        <f>IF(ISBLANK(A407),NA(),IFERROR(A407+(PLAYER_EXP_MAX-D407)/F407,NA()))</f>
        <v>#N/A</v>
      </c>
      <c r="H407" s="125" t="e">
        <f t="shared" ca="1" si="34"/>
        <v>#N/A</v>
      </c>
      <c r="I407" s="51" t="e">
        <f ca="1">IF(ISBLANK(A407),NA(),IFERROR(SLOPE(INDIRECT("D" &amp; MATCH(A407-$C$1,A:A,1)):D407, INDIRECT("A" &amp; MATCH(A407-$C$1,A:A,1)):A407),NA()))</f>
        <v>#N/A</v>
      </c>
      <c r="J407" s="58" t="e">
        <f>IF(ISBLANK(A407),NA(),IFERROR(A407+(PLAYER_EXP_MAX-D407)/I407,NA()))</f>
        <v>#N/A</v>
      </c>
      <c r="K407" s="62" t="e">
        <f t="shared" ca="1" si="39"/>
        <v>#N/A</v>
      </c>
      <c r="L407" s="51" t="e">
        <f t="shared" si="40"/>
        <v>#N/A</v>
      </c>
      <c r="M407" s="58" t="e">
        <f>IF(ISBLANK(A407),NA(),IFERROR(A407+(PLAYER_EXP_MAX-D407)/L407,NA()))</f>
        <v>#N/A</v>
      </c>
      <c r="N407" s="62" t="e">
        <f t="shared" ca="1" si="41"/>
        <v>#N/A</v>
      </c>
    </row>
    <row r="408" spans="4:14" ht="14.65" customHeight="1" x14ac:dyDescent="0.25">
      <c r="D408" s="62" t="str">
        <f t="shared" si="38"/>
        <v>-</v>
      </c>
      <c r="E408" s="46" t="str">
        <f>IF(ISBLANK(A408),"-",D408/PLAYER_EXP_MAX)</f>
        <v>-</v>
      </c>
      <c r="F408" s="51" t="e">
        <f ca="1">IF(ISBLANK(A408),NA(),IFERROR(SLOPE(INDIRECT("D" &amp; MATCH(A408-$B$1,A:A,1)):D408, INDIRECT("A" &amp; MATCH(A408-$B$1,A:A,1)):A408),NA()))</f>
        <v>#N/A</v>
      </c>
      <c r="G408" s="58" t="e">
        <f>IF(ISBLANK(A408),NA(),IFERROR(A408+(PLAYER_EXP_MAX-D408)/F408,NA()))</f>
        <v>#N/A</v>
      </c>
      <c r="H408" s="125" t="e">
        <f t="shared" ca="1" si="34"/>
        <v>#N/A</v>
      </c>
      <c r="I408" s="51" t="e">
        <f ca="1">IF(ISBLANK(A408),NA(),IFERROR(SLOPE(INDIRECT("D" &amp; MATCH(A408-$C$1,A:A,1)):D408, INDIRECT("A" &amp; MATCH(A408-$C$1,A:A,1)):A408),NA()))</f>
        <v>#N/A</v>
      </c>
      <c r="J408" s="58" t="e">
        <f>IF(ISBLANK(A408),NA(),IFERROR(A408+(PLAYER_EXP_MAX-D408)/I408,NA()))</f>
        <v>#N/A</v>
      </c>
      <c r="K408" s="62" t="e">
        <f t="shared" ca="1" si="39"/>
        <v>#N/A</v>
      </c>
      <c r="L408" s="51" t="e">
        <f t="shared" si="40"/>
        <v>#N/A</v>
      </c>
      <c r="M408" s="58" t="e">
        <f>IF(ISBLANK(A408),NA(),IFERROR(A408+(PLAYER_EXP_MAX-D408)/L408,NA()))</f>
        <v>#N/A</v>
      </c>
      <c r="N408" s="62" t="e">
        <f t="shared" ca="1" si="41"/>
        <v>#N/A</v>
      </c>
    </row>
    <row r="409" spans="4:14" ht="14.65" customHeight="1" x14ac:dyDescent="0.25">
      <c r="D409" s="62" t="str">
        <f t="shared" si="38"/>
        <v>-</v>
      </c>
      <c r="E409" s="46" t="str">
        <f>IF(ISBLANK(A409),"-",D409/PLAYER_EXP_MAX)</f>
        <v>-</v>
      </c>
      <c r="F409" s="51" t="e">
        <f ca="1">IF(ISBLANK(A409),NA(),IFERROR(SLOPE(INDIRECT("D" &amp; MATCH(A409-$B$1,A:A,1)):D409, INDIRECT("A" &amp; MATCH(A409-$B$1,A:A,1)):A409),NA()))</f>
        <v>#N/A</v>
      </c>
      <c r="G409" s="58" t="e">
        <f>IF(ISBLANK(A409),NA(),IFERROR(A409+(PLAYER_EXP_MAX-D409)/F409,NA()))</f>
        <v>#N/A</v>
      </c>
      <c r="H409" s="125" t="e">
        <f t="shared" ca="1" si="34"/>
        <v>#N/A</v>
      </c>
      <c r="I409" s="51" t="e">
        <f ca="1">IF(ISBLANK(A409),NA(),IFERROR(SLOPE(INDIRECT("D" &amp; MATCH(A409-$C$1,A:A,1)):D409, INDIRECT("A" &amp; MATCH(A409-$C$1,A:A,1)):A409),NA()))</f>
        <v>#N/A</v>
      </c>
      <c r="J409" s="58" t="e">
        <f>IF(ISBLANK(A409),NA(),IFERROR(A409+(PLAYER_EXP_MAX-D409)/I409,NA()))</f>
        <v>#N/A</v>
      </c>
      <c r="K409" s="62" t="e">
        <f t="shared" ca="1" si="39"/>
        <v>#N/A</v>
      </c>
      <c r="L409" s="51" t="e">
        <f t="shared" si="40"/>
        <v>#N/A</v>
      </c>
      <c r="M409" s="58" t="e">
        <f>IF(ISBLANK(A409),NA(),IFERROR(A409+(PLAYER_EXP_MAX-D409)/L409,NA()))</f>
        <v>#N/A</v>
      </c>
      <c r="N409" s="62" t="e">
        <f t="shared" ca="1" si="41"/>
        <v>#N/A</v>
      </c>
    </row>
    <row r="410" spans="4:14" ht="14.65" customHeight="1" x14ac:dyDescent="0.25">
      <c r="D410" s="62" t="str">
        <f t="shared" si="38"/>
        <v>-</v>
      </c>
      <c r="E410" s="46" t="str">
        <f>IF(ISBLANK(A410),"-",D410/PLAYER_EXP_MAX)</f>
        <v>-</v>
      </c>
      <c r="F410" s="51" t="e">
        <f ca="1">IF(ISBLANK(A410),NA(),IFERROR(SLOPE(INDIRECT("D" &amp; MATCH(A410-$B$1,A:A,1)):D410, INDIRECT("A" &amp; MATCH(A410-$B$1,A:A,1)):A410),NA()))</f>
        <v>#N/A</v>
      </c>
      <c r="G410" s="58" t="e">
        <f>IF(ISBLANK(A410),NA(),IFERROR(A410+(PLAYER_EXP_MAX-D410)/F410,NA()))</f>
        <v>#N/A</v>
      </c>
      <c r="H410" s="125" t="e">
        <f t="shared" ca="1" si="34"/>
        <v>#N/A</v>
      </c>
      <c r="I410" s="51" t="e">
        <f ca="1">IF(ISBLANK(A410),NA(),IFERROR(SLOPE(INDIRECT("D" &amp; MATCH(A410-$C$1,A:A,1)):D410, INDIRECT("A" &amp; MATCH(A410-$C$1,A:A,1)):A410),NA()))</f>
        <v>#N/A</v>
      </c>
      <c r="J410" s="58" t="e">
        <f>IF(ISBLANK(A410),NA(),IFERROR(A410+(PLAYER_EXP_MAX-D410)/I410,NA()))</f>
        <v>#N/A</v>
      </c>
      <c r="K410" s="62" t="e">
        <f t="shared" ca="1" si="39"/>
        <v>#N/A</v>
      </c>
      <c r="L410" s="51" t="e">
        <f t="shared" si="40"/>
        <v>#N/A</v>
      </c>
      <c r="M410" s="58" t="e">
        <f>IF(ISBLANK(A410),NA(),IFERROR(A410+(PLAYER_EXP_MAX-D410)/L410,NA()))</f>
        <v>#N/A</v>
      </c>
      <c r="N410" s="62" t="e">
        <f t="shared" ca="1" si="41"/>
        <v>#N/A</v>
      </c>
    </row>
    <row r="411" spans="4:14" ht="14.65" customHeight="1" x14ac:dyDescent="0.25">
      <c r="D411" s="62" t="str">
        <f t="shared" si="38"/>
        <v>-</v>
      </c>
      <c r="E411" s="46" t="str">
        <f>IF(ISBLANK(A411),"-",D411/PLAYER_EXP_MAX)</f>
        <v>-</v>
      </c>
      <c r="F411" s="51" t="e">
        <f ca="1">IF(ISBLANK(A411),NA(),IFERROR(SLOPE(INDIRECT("D" &amp; MATCH(A411-$B$1,A:A,1)):D411, INDIRECT("A" &amp; MATCH(A411-$B$1,A:A,1)):A411),NA()))</f>
        <v>#N/A</v>
      </c>
      <c r="G411" s="58" t="e">
        <f>IF(ISBLANK(A411),NA(),IFERROR(A411+(PLAYER_EXP_MAX-D411)/F411,NA()))</f>
        <v>#N/A</v>
      </c>
      <c r="H411" s="125" t="e">
        <f t="shared" ca="1" si="34"/>
        <v>#N/A</v>
      </c>
      <c r="I411" s="51" t="e">
        <f ca="1">IF(ISBLANK(A411),NA(),IFERROR(SLOPE(INDIRECT("D" &amp; MATCH(A411-$C$1,A:A,1)):D411, INDIRECT("A" &amp; MATCH(A411-$C$1,A:A,1)):A411),NA()))</f>
        <v>#N/A</v>
      </c>
      <c r="J411" s="58" t="e">
        <f>IF(ISBLANK(A411),NA(),IFERROR(A411+(PLAYER_EXP_MAX-D411)/I411,NA()))</f>
        <v>#N/A</v>
      </c>
      <c r="K411" s="62" t="e">
        <f t="shared" ca="1" si="39"/>
        <v>#N/A</v>
      </c>
      <c r="L411" s="51" t="e">
        <f t="shared" si="40"/>
        <v>#N/A</v>
      </c>
      <c r="M411" s="58" t="e">
        <f>IF(ISBLANK(A411),NA(),IFERROR(A411+(PLAYER_EXP_MAX-D411)/L411,NA()))</f>
        <v>#N/A</v>
      </c>
      <c r="N411" s="62" t="e">
        <f t="shared" ca="1" si="41"/>
        <v>#N/A</v>
      </c>
    </row>
    <row r="412" spans="4:14" ht="14.65" customHeight="1" x14ac:dyDescent="0.25">
      <c r="D412" s="62" t="str">
        <f t="shared" si="38"/>
        <v>-</v>
      </c>
      <c r="E412" s="46" t="str">
        <f>IF(ISBLANK(A412),"-",D412/PLAYER_EXP_MAX)</f>
        <v>-</v>
      </c>
      <c r="F412" s="51" t="e">
        <f ca="1">IF(ISBLANK(A412),NA(),IFERROR(SLOPE(INDIRECT("D" &amp; MATCH(A412-$B$1,A:A,1)):D412, INDIRECT("A" &amp; MATCH(A412-$B$1,A:A,1)):A412),NA()))</f>
        <v>#N/A</v>
      </c>
      <c r="G412" s="58" t="e">
        <f>IF(ISBLANK(A412),NA(),IFERROR(A412+(PLAYER_EXP_MAX-D412)/F412,NA()))</f>
        <v>#N/A</v>
      </c>
      <c r="H412" s="125" t="e">
        <f t="shared" ca="1" si="34"/>
        <v>#N/A</v>
      </c>
      <c r="I412" s="51" t="e">
        <f ca="1">IF(ISBLANK(A412),NA(),IFERROR(SLOPE(INDIRECT("D" &amp; MATCH(A412-$C$1,A:A,1)):D412, INDIRECT("A" &amp; MATCH(A412-$C$1,A:A,1)):A412),NA()))</f>
        <v>#N/A</v>
      </c>
      <c r="J412" s="58" t="e">
        <f>IF(ISBLANK(A412),NA(),IFERROR(A412+(PLAYER_EXP_MAX-D412)/I412,NA()))</f>
        <v>#N/A</v>
      </c>
      <c r="K412" s="62" t="e">
        <f t="shared" ca="1" si="39"/>
        <v>#N/A</v>
      </c>
      <c r="L412" s="51" t="e">
        <f t="shared" si="40"/>
        <v>#N/A</v>
      </c>
      <c r="M412" s="58" t="e">
        <f>IF(ISBLANK(A412),NA(),IFERROR(A412+(PLAYER_EXP_MAX-D412)/L412,NA()))</f>
        <v>#N/A</v>
      </c>
      <c r="N412" s="62" t="e">
        <f t="shared" ca="1" si="41"/>
        <v>#N/A</v>
      </c>
    </row>
    <row r="413" spans="4:14" ht="14.65" customHeight="1" x14ac:dyDescent="0.25">
      <c r="D413" s="62" t="str">
        <f t="shared" si="38"/>
        <v>-</v>
      </c>
      <c r="E413" s="46" t="str">
        <f>IF(ISBLANK(A413),"-",D413/PLAYER_EXP_MAX)</f>
        <v>-</v>
      </c>
      <c r="F413" s="51" t="e">
        <f ca="1">IF(ISBLANK(A413),NA(),IFERROR(SLOPE(INDIRECT("D" &amp; MATCH(A413-$B$1,A:A,1)):D413, INDIRECT("A" &amp; MATCH(A413-$B$1,A:A,1)):A413),NA()))</f>
        <v>#N/A</v>
      </c>
      <c r="G413" s="58" t="e">
        <f>IF(ISBLANK(A413),NA(),IFERROR(A413+(PLAYER_EXP_MAX-D413)/F413,NA()))</f>
        <v>#N/A</v>
      </c>
      <c r="H413" s="125" t="e">
        <f t="shared" ca="1" si="34"/>
        <v>#N/A</v>
      </c>
      <c r="I413" s="51" t="e">
        <f ca="1">IF(ISBLANK(A413),NA(),IFERROR(SLOPE(INDIRECT("D" &amp; MATCH(A413-$C$1,A:A,1)):D413, INDIRECT("A" &amp; MATCH(A413-$C$1,A:A,1)):A413),NA()))</f>
        <v>#N/A</v>
      </c>
      <c r="J413" s="58" t="e">
        <f>IF(ISBLANK(A413),NA(),IFERROR(A413+(PLAYER_EXP_MAX-D413)/I413,NA()))</f>
        <v>#N/A</v>
      </c>
      <c r="K413" s="62" t="e">
        <f t="shared" ca="1" si="39"/>
        <v>#N/A</v>
      </c>
      <c r="L413" s="51" t="e">
        <f t="shared" si="40"/>
        <v>#N/A</v>
      </c>
      <c r="M413" s="58" t="e">
        <f>IF(ISBLANK(A413),NA(),IFERROR(A413+(PLAYER_EXP_MAX-D413)/L413,NA()))</f>
        <v>#N/A</v>
      </c>
      <c r="N413" s="62" t="e">
        <f t="shared" ca="1" si="41"/>
        <v>#N/A</v>
      </c>
    </row>
    <row r="414" spans="4:14" ht="14.65" customHeight="1" x14ac:dyDescent="0.25">
      <c r="D414" s="62" t="str">
        <f t="shared" si="38"/>
        <v>-</v>
      </c>
      <c r="E414" s="46" t="str">
        <f>IF(ISBLANK(A414),"-",D414/PLAYER_EXP_MAX)</f>
        <v>-</v>
      </c>
      <c r="F414" s="51" t="e">
        <f ca="1">IF(ISBLANK(A414),NA(),IFERROR(SLOPE(INDIRECT("D" &amp; MATCH(A414-$B$1,A:A,1)):D414, INDIRECT("A" &amp; MATCH(A414-$B$1,A:A,1)):A414),NA()))</f>
        <v>#N/A</v>
      </c>
      <c r="G414" s="58" t="e">
        <f>IF(ISBLANK(A414),NA(),IFERROR(A414+(PLAYER_EXP_MAX-D414)/F414,NA()))</f>
        <v>#N/A</v>
      </c>
      <c r="H414" s="125" t="e">
        <f t="shared" ca="1" si="34"/>
        <v>#N/A</v>
      </c>
      <c r="I414" s="51" t="e">
        <f ca="1">IF(ISBLANK(A414),NA(),IFERROR(SLOPE(INDIRECT("D" &amp; MATCH(A414-$C$1,A:A,1)):D414, INDIRECT("A" &amp; MATCH(A414-$C$1,A:A,1)):A414),NA()))</f>
        <v>#N/A</v>
      </c>
      <c r="J414" s="58" t="e">
        <f>IF(ISBLANK(A414),NA(),IFERROR(A414+(PLAYER_EXP_MAX-D414)/I414,NA()))</f>
        <v>#N/A</v>
      </c>
      <c r="K414" s="62" t="e">
        <f t="shared" ca="1" si="39"/>
        <v>#N/A</v>
      </c>
      <c r="L414" s="51" t="e">
        <f t="shared" si="40"/>
        <v>#N/A</v>
      </c>
      <c r="M414" s="58" t="e">
        <f>IF(ISBLANK(A414),NA(),IFERROR(A414+(PLAYER_EXP_MAX-D414)/L414,NA()))</f>
        <v>#N/A</v>
      </c>
      <c r="N414" s="62" t="e">
        <f t="shared" ca="1" si="41"/>
        <v>#N/A</v>
      </c>
    </row>
    <row r="415" spans="4:14" ht="14.65" customHeight="1" x14ac:dyDescent="0.25">
      <c r="D415" s="62" t="str">
        <f t="shared" si="38"/>
        <v>-</v>
      </c>
      <c r="E415" s="46" t="str">
        <f>IF(ISBLANK(A415),"-",D415/PLAYER_EXP_MAX)</f>
        <v>-</v>
      </c>
      <c r="F415" s="51" t="e">
        <f ca="1">IF(ISBLANK(A415),NA(),IFERROR(SLOPE(INDIRECT("D" &amp; MATCH(A415-$B$1,A:A,1)):D415, INDIRECT("A" &amp; MATCH(A415-$B$1,A:A,1)):A415),NA()))</f>
        <v>#N/A</v>
      </c>
      <c r="G415" s="58" t="e">
        <f>IF(ISBLANK(A415),NA(),IFERROR(A415+(PLAYER_EXP_MAX-D415)/F415,NA()))</f>
        <v>#N/A</v>
      </c>
      <c r="H415" s="125" t="e">
        <f t="shared" ref="H415:H478" ca="1" si="42">IF(ISBLANK(A415),NA(),IFERROR(TEXT(TRUNC(G415-NOW()),"000") &amp; " D " &amp; TEXT(TRUNC(ABS(G415-NOW()-TRUNC(G415-NOW()))*24),"00") &amp; " H", NA()))</f>
        <v>#N/A</v>
      </c>
      <c r="I415" s="51" t="e">
        <f ca="1">IF(ISBLANK(A415),NA(),IFERROR(SLOPE(INDIRECT("D" &amp; MATCH(A415-$C$1,A:A,1)):D415, INDIRECT("A" &amp; MATCH(A415-$C$1,A:A,1)):A415),NA()))</f>
        <v>#N/A</v>
      </c>
      <c r="J415" s="58" t="e">
        <f>IF(ISBLANK(A415),NA(),IFERROR(A415+(PLAYER_EXP_MAX-D415)/I415,NA()))</f>
        <v>#N/A</v>
      </c>
      <c r="K415" s="62" t="e">
        <f t="shared" ca="1" si="39"/>
        <v>#N/A</v>
      </c>
      <c r="L415" s="51" t="e">
        <f t="shared" si="40"/>
        <v>#N/A</v>
      </c>
      <c r="M415" s="58" t="e">
        <f>IF(ISBLANK(A415),NA(),IFERROR(A415+(PLAYER_EXP_MAX-D415)/L415,NA()))</f>
        <v>#N/A</v>
      </c>
      <c r="N415" s="62" t="e">
        <f t="shared" ca="1" si="41"/>
        <v>#N/A</v>
      </c>
    </row>
    <row r="416" spans="4:14" ht="14.65" customHeight="1" x14ac:dyDescent="0.25">
      <c r="D416" s="62" t="str">
        <f t="shared" si="38"/>
        <v>-</v>
      </c>
      <c r="E416" s="46" t="str">
        <f>IF(ISBLANK(A416),"-",D416/PLAYER_EXP_MAX)</f>
        <v>-</v>
      </c>
      <c r="F416" s="51" t="e">
        <f ca="1">IF(ISBLANK(A416),NA(),IFERROR(SLOPE(INDIRECT("D" &amp; MATCH(A416-$B$1,A:A,1)):D416, INDIRECT("A" &amp; MATCH(A416-$B$1,A:A,1)):A416),NA()))</f>
        <v>#N/A</v>
      </c>
      <c r="G416" s="58" t="e">
        <f>IF(ISBLANK(A416),NA(),IFERROR(A416+(PLAYER_EXP_MAX-D416)/F416,NA()))</f>
        <v>#N/A</v>
      </c>
      <c r="H416" s="125" t="e">
        <f t="shared" ca="1" si="42"/>
        <v>#N/A</v>
      </c>
      <c r="I416" s="51" t="e">
        <f ca="1">IF(ISBLANK(A416),NA(),IFERROR(SLOPE(INDIRECT("D" &amp; MATCH(A416-$C$1,A:A,1)):D416, INDIRECT("A" &amp; MATCH(A416-$C$1,A:A,1)):A416),NA()))</f>
        <v>#N/A</v>
      </c>
      <c r="J416" s="58" t="e">
        <f>IF(ISBLANK(A416),NA(),IFERROR(A416+(PLAYER_EXP_MAX-D416)/I416,NA()))</f>
        <v>#N/A</v>
      </c>
      <c r="K416" s="62" t="e">
        <f t="shared" ca="1" si="39"/>
        <v>#N/A</v>
      </c>
      <c r="L416" s="51" t="e">
        <f t="shared" si="40"/>
        <v>#N/A</v>
      </c>
      <c r="M416" s="58" t="e">
        <f>IF(ISBLANK(A416),NA(),IFERROR(A416+(PLAYER_EXP_MAX-D416)/L416,NA()))</f>
        <v>#N/A</v>
      </c>
      <c r="N416" s="62" t="e">
        <f t="shared" ca="1" si="41"/>
        <v>#N/A</v>
      </c>
    </row>
    <row r="417" spans="4:14" ht="14.65" customHeight="1" x14ac:dyDescent="0.25">
      <c r="D417" s="62" t="str">
        <f t="shared" si="38"/>
        <v>-</v>
      </c>
      <c r="E417" s="46" t="str">
        <f>IF(ISBLANK(A417),"-",D417/PLAYER_EXP_MAX)</f>
        <v>-</v>
      </c>
      <c r="F417" s="51" t="e">
        <f ca="1">IF(ISBLANK(A417),NA(),IFERROR(SLOPE(INDIRECT("D" &amp; MATCH(A417-$B$1,A:A,1)):D417, INDIRECT("A" &amp; MATCH(A417-$B$1,A:A,1)):A417),NA()))</f>
        <v>#N/A</v>
      </c>
      <c r="G417" s="58" t="e">
        <f>IF(ISBLANK(A417),NA(),IFERROR(A417+(PLAYER_EXP_MAX-D417)/F417,NA()))</f>
        <v>#N/A</v>
      </c>
      <c r="H417" s="125" t="e">
        <f t="shared" ca="1" si="42"/>
        <v>#N/A</v>
      </c>
      <c r="I417" s="51" t="e">
        <f ca="1">IF(ISBLANK(A417),NA(),IFERROR(SLOPE(INDIRECT("D" &amp; MATCH(A417-$C$1,A:A,1)):D417, INDIRECT("A" &amp; MATCH(A417-$C$1,A:A,1)):A417),NA()))</f>
        <v>#N/A</v>
      </c>
      <c r="J417" s="58" t="e">
        <f>IF(ISBLANK(A417),NA(),IFERROR(A417+(PLAYER_EXP_MAX-D417)/I417,NA()))</f>
        <v>#N/A</v>
      </c>
      <c r="K417" s="62" t="e">
        <f t="shared" ca="1" si="39"/>
        <v>#N/A</v>
      </c>
      <c r="L417" s="51" t="e">
        <f t="shared" si="40"/>
        <v>#N/A</v>
      </c>
      <c r="M417" s="58" t="e">
        <f>IF(ISBLANK(A417),NA(),IFERROR(A417+(PLAYER_EXP_MAX-D417)/L417,NA()))</f>
        <v>#N/A</v>
      </c>
      <c r="N417" s="62" t="e">
        <f t="shared" ca="1" si="41"/>
        <v>#N/A</v>
      </c>
    </row>
    <row r="418" spans="4:14" ht="14.65" customHeight="1" x14ac:dyDescent="0.25">
      <c r="D418" s="62" t="str">
        <f t="shared" si="38"/>
        <v>-</v>
      </c>
      <c r="E418" s="46" t="str">
        <f>IF(ISBLANK(A418),"-",D418/PLAYER_EXP_MAX)</f>
        <v>-</v>
      </c>
      <c r="F418" s="51" t="e">
        <f ca="1">IF(ISBLANK(A418),NA(),IFERROR(SLOPE(INDIRECT("D" &amp; MATCH(A418-$B$1,A:A,1)):D418, INDIRECT("A" &amp; MATCH(A418-$B$1,A:A,1)):A418),NA()))</f>
        <v>#N/A</v>
      </c>
      <c r="G418" s="58" t="e">
        <f>IF(ISBLANK(A418),NA(),IFERROR(A418+(PLAYER_EXP_MAX-D418)/F418,NA()))</f>
        <v>#N/A</v>
      </c>
      <c r="H418" s="125" t="e">
        <f t="shared" ca="1" si="42"/>
        <v>#N/A</v>
      </c>
      <c r="I418" s="51" t="e">
        <f ca="1">IF(ISBLANK(A418),NA(),IFERROR(SLOPE(INDIRECT("D" &amp; MATCH(A418-$C$1,A:A,1)):D418, INDIRECT("A" &amp; MATCH(A418-$C$1,A:A,1)):A418),NA()))</f>
        <v>#N/A</v>
      </c>
      <c r="J418" s="58" t="e">
        <f>IF(ISBLANK(A418),NA(),IFERROR(A418+(PLAYER_EXP_MAX-D418)/I418,NA()))</f>
        <v>#N/A</v>
      </c>
      <c r="K418" s="62" t="e">
        <f t="shared" ca="1" si="39"/>
        <v>#N/A</v>
      </c>
      <c r="L418" s="51" t="e">
        <f t="shared" si="40"/>
        <v>#N/A</v>
      </c>
      <c r="M418" s="58" t="e">
        <f>IF(ISBLANK(A418),NA(),IFERROR(A418+(PLAYER_EXP_MAX-D418)/L418,NA()))</f>
        <v>#N/A</v>
      </c>
      <c r="N418" s="62" t="e">
        <f t="shared" ca="1" si="41"/>
        <v>#N/A</v>
      </c>
    </row>
    <row r="419" spans="4:14" ht="14.65" customHeight="1" x14ac:dyDescent="0.25">
      <c r="D419" s="62" t="str">
        <f t="shared" si="38"/>
        <v>-</v>
      </c>
      <c r="E419" s="46" t="str">
        <f>IF(ISBLANK(A419),"-",D419/PLAYER_EXP_MAX)</f>
        <v>-</v>
      </c>
      <c r="F419" s="51" t="e">
        <f ca="1">IF(ISBLANK(A419),NA(),IFERROR(SLOPE(INDIRECT("D" &amp; MATCH(A419-$B$1,A:A,1)):D419, INDIRECT("A" &amp; MATCH(A419-$B$1,A:A,1)):A419),NA()))</f>
        <v>#N/A</v>
      </c>
      <c r="G419" s="58" t="e">
        <f>IF(ISBLANK(A419),NA(),IFERROR(A419+(PLAYER_EXP_MAX-D419)/F419,NA()))</f>
        <v>#N/A</v>
      </c>
      <c r="H419" s="125" t="e">
        <f t="shared" ca="1" si="42"/>
        <v>#N/A</v>
      </c>
      <c r="I419" s="51" t="e">
        <f ca="1">IF(ISBLANK(A419),NA(),IFERROR(SLOPE(INDIRECT("D" &amp; MATCH(A419-$C$1,A:A,1)):D419, INDIRECT("A" &amp; MATCH(A419-$C$1,A:A,1)):A419),NA()))</f>
        <v>#N/A</v>
      </c>
      <c r="J419" s="58" t="e">
        <f>IF(ISBLANK(A419),NA(),IFERROR(A419+(PLAYER_EXP_MAX-D419)/I419,NA()))</f>
        <v>#N/A</v>
      </c>
      <c r="K419" s="62" t="e">
        <f t="shared" ca="1" si="39"/>
        <v>#N/A</v>
      </c>
      <c r="L419" s="51" t="e">
        <f t="shared" si="40"/>
        <v>#N/A</v>
      </c>
      <c r="M419" s="58" t="e">
        <f>IF(ISBLANK(A419),NA(),IFERROR(A419+(PLAYER_EXP_MAX-D419)/L419,NA()))</f>
        <v>#N/A</v>
      </c>
      <c r="N419" s="62" t="e">
        <f t="shared" ca="1" si="41"/>
        <v>#N/A</v>
      </c>
    </row>
    <row r="420" spans="4:14" ht="14.65" customHeight="1" x14ac:dyDescent="0.25">
      <c r="D420" s="62" t="str">
        <f t="shared" si="38"/>
        <v>-</v>
      </c>
      <c r="E420" s="46" t="str">
        <f>IF(ISBLANK(A420),"-",D420/PLAYER_EXP_MAX)</f>
        <v>-</v>
      </c>
      <c r="F420" s="51" t="e">
        <f ca="1">IF(ISBLANK(A420),NA(),IFERROR(SLOPE(INDIRECT("D" &amp; MATCH(A420-$B$1,A:A,1)):D420, INDIRECT("A" &amp; MATCH(A420-$B$1,A:A,1)):A420),NA()))</f>
        <v>#N/A</v>
      </c>
      <c r="G420" s="58" t="e">
        <f>IF(ISBLANK(A420),NA(),IFERROR(A420+(PLAYER_EXP_MAX-D420)/F420,NA()))</f>
        <v>#N/A</v>
      </c>
      <c r="H420" s="125" t="e">
        <f t="shared" ca="1" si="42"/>
        <v>#N/A</v>
      </c>
      <c r="I420" s="51" t="e">
        <f ca="1">IF(ISBLANK(A420),NA(),IFERROR(SLOPE(INDIRECT("D" &amp; MATCH(A420-$C$1,A:A,1)):D420, INDIRECT("A" &amp; MATCH(A420-$C$1,A:A,1)):A420),NA()))</f>
        <v>#N/A</v>
      </c>
      <c r="J420" s="58" t="e">
        <f>IF(ISBLANK(A420),NA(),IFERROR(A420+(PLAYER_EXP_MAX-D420)/I420,NA()))</f>
        <v>#N/A</v>
      </c>
      <c r="K420" s="62" t="e">
        <f t="shared" ca="1" si="39"/>
        <v>#N/A</v>
      </c>
      <c r="L420" s="51" t="e">
        <f t="shared" si="40"/>
        <v>#N/A</v>
      </c>
      <c r="M420" s="58" t="e">
        <f>IF(ISBLANK(A420),NA(),IFERROR(A420+(PLAYER_EXP_MAX-D420)/L420,NA()))</f>
        <v>#N/A</v>
      </c>
      <c r="N420" s="62" t="e">
        <f t="shared" ca="1" si="41"/>
        <v>#N/A</v>
      </c>
    </row>
    <row r="421" spans="4:14" ht="14.65" customHeight="1" x14ac:dyDescent="0.25">
      <c r="D421" s="62" t="str">
        <f t="shared" si="38"/>
        <v>-</v>
      </c>
      <c r="E421" s="46" t="str">
        <f>IF(ISBLANK(A421),"-",D421/PLAYER_EXP_MAX)</f>
        <v>-</v>
      </c>
      <c r="F421" s="51" t="e">
        <f ca="1">IF(ISBLANK(A421),NA(),IFERROR(SLOPE(INDIRECT("D" &amp; MATCH(A421-$B$1,A:A,1)):D421, INDIRECT("A" &amp; MATCH(A421-$B$1,A:A,1)):A421),NA()))</f>
        <v>#N/A</v>
      </c>
      <c r="G421" s="58" t="e">
        <f>IF(ISBLANK(A421),NA(),IFERROR(A421+(PLAYER_EXP_MAX-D421)/F421,NA()))</f>
        <v>#N/A</v>
      </c>
      <c r="H421" s="125" t="e">
        <f t="shared" ca="1" si="42"/>
        <v>#N/A</v>
      </c>
      <c r="I421" s="51" t="e">
        <f ca="1">IF(ISBLANK(A421),NA(),IFERROR(SLOPE(INDIRECT("D" &amp; MATCH(A421-$C$1,A:A,1)):D421, INDIRECT("A" &amp; MATCH(A421-$C$1,A:A,1)):A421),NA()))</f>
        <v>#N/A</v>
      </c>
      <c r="J421" s="58" t="e">
        <f>IF(ISBLANK(A421),NA(),IFERROR(A421+(PLAYER_EXP_MAX-D421)/I421,NA()))</f>
        <v>#N/A</v>
      </c>
      <c r="K421" s="62" t="e">
        <f t="shared" ca="1" si="39"/>
        <v>#N/A</v>
      </c>
      <c r="L421" s="51" t="e">
        <f t="shared" si="40"/>
        <v>#N/A</v>
      </c>
      <c r="M421" s="58" t="e">
        <f>IF(ISBLANK(A421),NA(),IFERROR(A421+(PLAYER_EXP_MAX-D421)/L421,NA()))</f>
        <v>#N/A</v>
      </c>
      <c r="N421" s="62" t="e">
        <f t="shared" ca="1" si="41"/>
        <v>#N/A</v>
      </c>
    </row>
    <row r="422" spans="4:14" ht="14.65" customHeight="1" x14ac:dyDescent="0.25">
      <c r="D422" s="62" t="str">
        <f t="shared" si="38"/>
        <v>-</v>
      </c>
      <c r="E422" s="46" t="str">
        <f>IF(ISBLANK(A422),"-",D422/PLAYER_EXP_MAX)</f>
        <v>-</v>
      </c>
      <c r="F422" s="51" t="e">
        <f ca="1">IF(ISBLANK(A422),NA(),IFERROR(SLOPE(INDIRECT("D" &amp; MATCH(A422-$B$1,A:A,1)):D422, INDIRECT("A" &amp; MATCH(A422-$B$1,A:A,1)):A422),NA()))</f>
        <v>#N/A</v>
      </c>
      <c r="G422" s="58" t="e">
        <f>IF(ISBLANK(A422),NA(),IFERROR(A422+(PLAYER_EXP_MAX-D422)/F422,NA()))</f>
        <v>#N/A</v>
      </c>
      <c r="H422" s="125" t="e">
        <f t="shared" ca="1" si="42"/>
        <v>#N/A</v>
      </c>
      <c r="I422" s="51" t="e">
        <f ca="1">IF(ISBLANK(A422),NA(),IFERROR(SLOPE(INDIRECT("D" &amp; MATCH(A422-$C$1,A:A,1)):D422, INDIRECT("A" &amp; MATCH(A422-$C$1,A:A,1)):A422),NA()))</f>
        <v>#N/A</v>
      </c>
      <c r="J422" s="58" t="e">
        <f>IF(ISBLANK(A422),NA(),IFERROR(A422+(PLAYER_EXP_MAX-D422)/I422,NA()))</f>
        <v>#N/A</v>
      </c>
      <c r="K422" s="62" t="e">
        <f t="shared" ca="1" si="39"/>
        <v>#N/A</v>
      </c>
      <c r="L422" s="51" t="e">
        <f t="shared" si="40"/>
        <v>#N/A</v>
      </c>
      <c r="M422" s="58" t="e">
        <f>IF(ISBLANK(A422),NA(),IFERROR(A422+(PLAYER_EXP_MAX-D422)/L422,NA()))</f>
        <v>#N/A</v>
      </c>
      <c r="N422" s="62" t="e">
        <f t="shared" ca="1" si="41"/>
        <v>#N/A</v>
      </c>
    </row>
    <row r="423" spans="4:14" ht="14.65" customHeight="1" x14ac:dyDescent="0.25">
      <c r="D423" s="62" t="str">
        <f t="shared" si="38"/>
        <v>-</v>
      </c>
      <c r="E423" s="46" t="str">
        <f>IF(ISBLANK(A423),"-",D423/PLAYER_EXP_MAX)</f>
        <v>-</v>
      </c>
      <c r="F423" s="51" t="e">
        <f ca="1">IF(ISBLANK(A423),NA(),IFERROR(SLOPE(INDIRECT("D" &amp; MATCH(A423-$B$1,A:A,1)):D423, INDIRECT("A" &amp; MATCH(A423-$B$1,A:A,1)):A423),NA()))</f>
        <v>#N/A</v>
      </c>
      <c r="G423" s="58" t="e">
        <f>IF(ISBLANK(A423),NA(),IFERROR(A423+(PLAYER_EXP_MAX-D423)/F423,NA()))</f>
        <v>#N/A</v>
      </c>
      <c r="H423" s="125" t="e">
        <f t="shared" ca="1" si="42"/>
        <v>#N/A</v>
      </c>
      <c r="I423" s="51" t="e">
        <f ca="1">IF(ISBLANK(A423),NA(),IFERROR(SLOPE(INDIRECT("D" &amp; MATCH(A423-$C$1,A:A,1)):D423, INDIRECT("A" &amp; MATCH(A423-$C$1,A:A,1)):A423),NA()))</f>
        <v>#N/A</v>
      </c>
      <c r="J423" s="58" t="e">
        <f>IF(ISBLANK(A423),NA(),IFERROR(A423+(PLAYER_EXP_MAX-D423)/I423,NA()))</f>
        <v>#N/A</v>
      </c>
      <c r="K423" s="62" t="e">
        <f t="shared" ca="1" si="39"/>
        <v>#N/A</v>
      </c>
      <c r="L423" s="51" t="e">
        <f t="shared" si="40"/>
        <v>#N/A</v>
      </c>
      <c r="M423" s="58" t="e">
        <f>IF(ISBLANK(A423),NA(),IFERROR(A423+(PLAYER_EXP_MAX-D423)/L423,NA()))</f>
        <v>#N/A</v>
      </c>
      <c r="N423" s="62" t="e">
        <f t="shared" ca="1" si="41"/>
        <v>#N/A</v>
      </c>
    </row>
    <row r="424" spans="4:14" ht="14.65" customHeight="1" x14ac:dyDescent="0.25">
      <c r="D424" s="62" t="str">
        <f t="shared" si="38"/>
        <v>-</v>
      </c>
      <c r="E424" s="46" t="str">
        <f>IF(ISBLANK(A424),"-",D424/PLAYER_EXP_MAX)</f>
        <v>-</v>
      </c>
      <c r="F424" s="51" t="e">
        <f ca="1">IF(ISBLANK(A424),NA(),IFERROR(SLOPE(INDIRECT("D" &amp; MATCH(A424-$B$1,A:A,1)):D424, INDIRECT("A" &amp; MATCH(A424-$B$1,A:A,1)):A424),NA()))</f>
        <v>#N/A</v>
      </c>
      <c r="G424" s="58" t="e">
        <f>IF(ISBLANK(A424),NA(),IFERROR(A424+(PLAYER_EXP_MAX-D424)/F424,NA()))</f>
        <v>#N/A</v>
      </c>
      <c r="H424" s="125" t="e">
        <f t="shared" ca="1" si="42"/>
        <v>#N/A</v>
      </c>
      <c r="I424" s="51" t="e">
        <f ca="1">IF(ISBLANK(A424),NA(),IFERROR(SLOPE(INDIRECT("D" &amp; MATCH(A424-$C$1,A:A,1)):D424, INDIRECT("A" &amp; MATCH(A424-$C$1,A:A,1)):A424),NA()))</f>
        <v>#N/A</v>
      </c>
      <c r="J424" s="58" t="e">
        <f>IF(ISBLANK(A424),NA(),IFERROR(A424+(PLAYER_EXP_MAX-D424)/I424,NA()))</f>
        <v>#N/A</v>
      </c>
      <c r="K424" s="62" t="e">
        <f t="shared" ca="1" si="39"/>
        <v>#N/A</v>
      </c>
      <c r="L424" s="51" t="e">
        <f t="shared" si="40"/>
        <v>#N/A</v>
      </c>
      <c r="M424" s="58" t="e">
        <f>IF(ISBLANK(A424),NA(),IFERROR(A424+(PLAYER_EXP_MAX-D424)/L424,NA()))</f>
        <v>#N/A</v>
      </c>
      <c r="N424" s="62" t="e">
        <f t="shared" ca="1" si="41"/>
        <v>#N/A</v>
      </c>
    </row>
    <row r="425" spans="4:14" ht="14.65" customHeight="1" x14ac:dyDescent="0.25">
      <c r="D425" s="62" t="str">
        <f t="shared" si="38"/>
        <v>-</v>
      </c>
      <c r="E425" s="46" t="str">
        <f>IF(ISBLANK(A425),"-",D425/PLAYER_EXP_MAX)</f>
        <v>-</v>
      </c>
      <c r="F425" s="51" t="e">
        <f ca="1">IF(ISBLANK(A425),NA(),IFERROR(SLOPE(INDIRECT("D" &amp; MATCH(A425-$B$1,A:A,1)):D425, INDIRECT("A" &amp; MATCH(A425-$B$1,A:A,1)):A425),NA()))</f>
        <v>#N/A</v>
      </c>
      <c r="G425" s="58" t="e">
        <f>IF(ISBLANK(A425),NA(),IFERROR(A425+(PLAYER_EXP_MAX-D425)/F425,NA()))</f>
        <v>#N/A</v>
      </c>
      <c r="H425" s="125" t="e">
        <f t="shared" ca="1" si="42"/>
        <v>#N/A</v>
      </c>
      <c r="I425" s="51" t="e">
        <f ca="1">IF(ISBLANK(A425),NA(),IFERROR(SLOPE(INDIRECT("D" &amp; MATCH(A425-$C$1,A:A,1)):D425, INDIRECT("A" &amp; MATCH(A425-$C$1,A:A,1)):A425),NA()))</f>
        <v>#N/A</v>
      </c>
      <c r="J425" s="58" t="e">
        <f>IF(ISBLANK(A425),NA(),IFERROR(A425+(PLAYER_EXP_MAX-D425)/I425,NA()))</f>
        <v>#N/A</v>
      </c>
      <c r="K425" s="62" t="e">
        <f t="shared" ca="1" si="39"/>
        <v>#N/A</v>
      </c>
      <c r="L425" s="51" t="e">
        <f t="shared" si="40"/>
        <v>#N/A</v>
      </c>
      <c r="M425" s="58" t="e">
        <f>IF(ISBLANK(A425),NA(),IFERROR(A425+(PLAYER_EXP_MAX-D425)/L425,NA()))</f>
        <v>#N/A</v>
      </c>
      <c r="N425" s="62" t="e">
        <f t="shared" ca="1" si="41"/>
        <v>#N/A</v>
      </c>
    </row>
    <row r="426" spans="4:14" ht="14.65" customHeight="1" x14ac:dyDescent="0.25">
      <c r="D426" s="62" t="str">
        <f t="shared" si="38"/>
        <v>-</v>
      </c>
      <c r="E426" s="46" t="str">
        <f>IF(ISBLANK(A426),"-",D426/PLAYER_EXP_MAX)</f>
        <v>-</v>
      </c>
      <c r="F426" s="51" t="e">
        <f ca="1">IF(ISBLANK(A426),NA(),IFERROR(SLOPE(INDIRECT("D" &amp; MATCH(A426-$B$1,A:A,1)):D426, INDIRECT("A" &amp; MATCH(A426-$B$1,A:A,1)):A426),NA()))</f>
        <v>#N/A</v>
      </c>
      <c r="G426" s="58" t="e">
        <f>IF(ISBLANK(A426),NA(),IFERROR(A426+(PLAYER_EXP_MAX-D426)/F426,NA()))</f>
        <v>#N/A</v>
      </c>
      <c r="H426" s="125" t="e">
        <f t="shared" ca="1" si="42"/>
        <v>#N/A</v>
      </c>
      <c r="I426" s="51" t="e">
        <f ca="1">IF(ISBLANK(A426),NA(),IFERROR(SLOPE(INDIRECT("D" &amp; MATCH(A426-$C$1,A:A,1)):D426, INDIRECT("A" &amp; MATCH(A426-$C$1,A:A,1)):A426),NA()))</f>
        <v>#N/A</v>
      </c>
      <c r="J426" s="58" t="e">
        <f>IF(ISBLANK(A426),NA(),IFERROR(A426+(PLAYER_EXP_MAX-D426)/I426,NA()))</f>
        <v>#N/A</v>
      </c>
      <c r="K426" s="62" t="e">
        <f t="shared" ca="1" si="39"/>
        <v>#N/A</v>
      </c>
      <c r="L426" s="51" t="e">
        <f t="shared" si="40"/>
        <v>#N/A</v>
      </c>
      <c r="M426" s="58" t="e">
        <f>IF(ISBLANK(A426),NA(),IFERROR(A426+(PLAYER_EXP_MAX-D426)/L426,NA()))</f>
        <v>#N/A</v>
      </c>
      <c r="N426" s="62" t="e">
        <f t="shared" ca="1" si="41"/>
        <v>#N/A</v>
      </c>
    </row>
    <row r="427" spans="4:14" ht="14.65" customHeight="1" x14ac:dyDescent="0.25">
      <c r="D427" s="62" t="str">
        <f t="shared" si="38"/>
        <v>-</v>
      </c>
      <c r="E427" s="46" t="str">
        <f>IF(ISBLANK(A427),"-",D427/PLAYER_EXP_MAX)</f>
        <v>-</v>
      </c>
      <c r="F427" s="51" t="e">
        <f ca="1">IF(ISBLANK(A427),NA(),IFERROR(SLOPE(INDIRECT("D" &amp; MATCH(A427-$B$1,A:A,1)):D427, INDIRECT("A" &amp; MATCH(A427-$B$1,A:A,1)):A427),NA()))</f>
        <v>#N/A</v>
      </c>
      <c r="G427" s="58" t="e">
        <f>IF(ISBLANK(A427),NA(),IFERROR(A427+(PLAYER_EXP_MAX-D427)/F427,NA()))</f>
        <v>#N/A</v>
      </c>
      <c r="H427" s="125" t="e">
        <f t="shared" ca="1" si="42"/>
        <v>#N/A</v>
      </c>
      <c r="I427" s="51" t="e">
        <f ca="1">IF(ISBLANK(A427),NA(),IFERROR(SLOPE(INDIRECT("D" &amp; MATCH(A427-$C$1,A:A,1)):D427, INDIRECT("A" &amp; MATCH(A427-$C$1,A:A,1)):A427),NA()))</f>
        <v>#N/A</v>
      </c>
      <c r="J427" s="58" t="e">
        <f>IF(ISBLANK(A427),NA(),IFERROR(A427+(PLAYER_EXP_MAX-D427)/I427,NA()))</f>
        <v>#N/A</v>
      </c>
      <c r="K427" s="62" t="e">
        <f t="shared" ca="1" si="39"/>
        <v>#N/A</v>
      </c>
      <c r="L427" s="51" t="e">
        <f t="shared" si="40"/>
        <v>#N/A</v>
      </c>
      <c r="M427" s="58" t="e">
        <f>IF(ISBLANK(A427),NA(),IFERROR(A427+(PLAYER_EXP_MAX-D427)/L427,NA()))</f>
        <v>#N/A</v>
      </c>
      <c r="N427" s="62" t="e">
        <f t="shared" ca="1" si="41"/>
        <v>#N/A</v>
      </c>
    </row>
    <row r="428" spans="4:14" ht="14.65" customHeight="1" x14ac:dyDescent="0.25">
      <c r="D428" s="62" t="str">
        <f t="shared" si="38"/>
        <v>-</v>
      </c>
      <c r="E428" s="46" t="str">
        <f>IF(ISBLANK(A428),"-",D428/PLAYER_EXP_MAX)</f>
        <v>-</v>
      </c>
      <c r="F428" s="51" t="e">
        <f ca="1">IF(ISBLANK(A428),NA(),IFERROR(SLOPE(INDIRECT("D" &amp; MATCH(A428-$B$1,A:A,1)):D428, INDIRECT("A" &amp; MATCH(A428-$B$1,A:A,1)):A428),NA()))</f>
        <v>#N/A</v>
      </c>
      <c r="G428" s="58" t="e">
        <f>IF(ISBLANK(A428),NA(),IFERROR(A428+(PLAYER_EXP_MAX-D428)/F428,NA()))</f>
        <v>#N/A</v>
      </c>
      <c r="H428" s="125" t="e">
        <f t="shared" ca="1" si="42"/>
        <v>#N/A</v>
      </c>
      <c r="I428" s="51" t="e">
        <f ca="1">IF(ISBLANK(A428),NA(),IFERROR(SLOPE(INDIRECT("D" &amp; MATCH(A428-$C$1,A:A,1)):D428, INDIRECT("A" &amp; MATCH(A428-$C$1,A:A,1)):A428),NA()))</f>
        <v>#N/A</v>
      </c>
      <c r="J428" s="58" t="e">
        <f>IF(ISBLANK(A428),NA(),IFERROR(A428+(PLAYER_EXP_MAX-D428)/I428,NA()))</f>
        <v>#N/A</v>
      </c>
      <c r="K428" s="62" t="e">
        <f t="shared" ca="1" si="39"/>
        <v>#N/A</v>
      </c>
      <c r="L428" s="51" t="e">
        <f t="shared" si="40"/>
        <v>#N/A</v>
      </c>
      <c r="M428" s="58" t="e">
        <f>IF(ISBLANK(A428),NA(),IFERROR(A428+(PLAYER_EXP_MAX-D428)/L428,NA()))</f>
        <v>#N/A</v>
      </c>
      <c r="N428" s="62" t="e">
        <f t="shared" ca="1" si="41"/>
        <v>#N/A</v>
      </c>
    </row>
    <row r="429" spans="4:14" ht="14.65" customHeight="1" x14ac:dyDescent="0.25">
      <c r="D429" s="62" t="str">
        <f t="shared" si="38"/>
        <v>-</v>
      </c>
      <c r="E429" s="46" t="str">
        <f>IF(ISBLANK(A429),"-",D429/PLAYER_EXP_MAX)</f>
        <v>-</v>
      </c>
      <c r="F429" s="51" t="e">
        <f ca="1">IF(ISBLANK(A429),NA(),IFERROR(SLOPE(INDIRECT("D" &amp; MATCH(A429-$B$1,A:A,1)):D429, INDIRECT("A" &amp; MATCH(A429-$B$1,A:A,1)):A429),NA()))</f>
        <v>#N/A</v>
      </c>
      <c r="G429" s="58" t="e">
        <f>IF(ISBLANK(A429),NA(),IFERROR(A429+(PLAYER_EXP_MAX-D429)/F429,NA()))</f>
        <v>#N/A</v>
      </c>
      <c r="H429" s="125" t="e">
        <f t="shared" ca="1" si="42"/>
        <v>#N/A</v>
      </c>
      <c r="I429" s="51" t="e">
        <f ca="1">IF(ISBLANK(A429),NA(),IFERROR(SLOPE(INDIRECT("D" &amp; MATCH(A429-$C$1,A:A,1)):D429, INDIRECT("A" &amp; MATCH(A429-$C$1,A:A,1)):A429),NA()))</f>
        <v>#N/A</v>
      </c>
      <c r="J429" s="58" t="e">
        <f>IF(ISBLANK(A429),NA(),IFERROR(A429+(PLAYER_EXP_MAX-D429)/I429,NA()))</f>
        <v>#N/A</v>
      </c>
      <c r="K429" s="62" t="e">
        <f t="shared" ca="1" si="39"/>
        <v>#N/A</v>
      </c>
      <c r="L429" s="51" t="e">
        <f t="shared" si="40"/>
        <v>#N/A</v>
      </c>
      <c r="M429" s="58" t="e">
        <f>IF(ISBLANK(A429),NA(),IFERROR(A429+(PLAYER_EXP_MAX-D429)/L429,NA()))</f>
        <v>#N/A</v>
      </c>
      <c r="N429" s="62" t="e">
        <f t="shared" ca="1" si="41"/>
        <v>#N/A</v>
      </c>
    </row>
    <row r="430" spans="4:14" ht="14.65" customHeight="1" x14ac:dyDescent="0.25">
      <c r="D430" s="62" t="str">
        <f t="shared" si="38"/>
        <v>-</v>
      </c>
      <c r="E430" s="46" t="str">
        <f>IF(ISBLANK(A430),"-",D430/PLAYER_EXP_MAX)</f>
        <v>-</v>
      </c>
      <c r="F430" s="51" t="e">
        <f ca="1">IF(ISBLANK(A430),NA(),IFERROR(SLOPE(INDIRECT("D" &amp; MATCH(A430-$B$1,A:A,1)):D430, INDIRECT("A" &amp; MATCH(A430-$B$1,A:A,1)):A430),NA()))</f>
        <v>#N/A</v>
      </c>
      <c r="G430" s="58" t="e">
        <f>IF(ISBLANK(A430),NA(),IFERROR(A430+(PLAYER_EXP_MAX-D430)/F430,NA()))</f>
        <v>#N/A</v>
      </c>
      <c r="H430" s="125" t="e">
        <f t="shared" ca="1" si="42"/>
        <v>#N/A</v>
      </c>
      <c r="I430" s="51" t="e">
        <f ca="1">IF(ISBLANK(A430),NA(),IFERROR(SLOPE(INDIRECT("D" &amp; MATCH(A430-$C$1,A:A,1)):D430, INDIRECT("A" &amp; MATCH(A430-$C$1,A:A,1)):A430),NA()))</f>
        <v>#N/A</v>
      </c>
      <c r="J430" s="58" t="e">
        <f>IF(ISBLANK(A430),NA(),IFERROR(A430+(PLAYER_EXP_MAX-D430)/I430,NA()))</f>
        <v>#N/A</v>
      </c>
      <c r="K430" s="62" t="e">
        <f t="shared" ca="1" si="39"/>
        <v>#N/A</v>
      </c>
      <c r="L430" s="51" t="e">
        <f t="shared" si="40"/>
        <v>#N/A</v>
      </c>
      <c r="M430" s="58" t="e">
        <f>IF(ISBLANK(A430),NA(),IFERROR(A430+(PLAYER_EXP_MAX-D430)/L430,NA()))</f>
        <v>#N/A</v>
      </c>
      <c r="N430" s="62" t="e">
        <f t="shared" ca="1" si="41"/>
        <v>#N/A</v>
      </c>
    </row>
    <row r="431" spans="4:14" ht="14.65" customHeight="1" x14ac:dyDescent="0.25">
      <c r="D431" s="62" t="str">
        <f t="shared" si="38"/>
        <v>-</v>
      </c>
      <c r="E431" s="46" t="str">
        <f>IF(ISBLANK(A431),"-",D431/PLAYER_EXP_MAX)</f>
        <v>-</v>
      </c>
      <c r="F431" s="51" t="e">
        <f ca="1">IF(ISBLANK(A431),NA(),IFERROR(SLOPE(INDIRECT("D" &amp; MATCH(A431-$B$1,A:A,1)):D431, INDIRECT("A" &amp; MATCH(A431-$B$1,A:A,1)):A431),NA()))</f>
        <v>#N/A</v>
      </c>
      <c r="G431" s="58" t="e">
        <f>IF(ISBLANK(A431),NA(),IFERROR(A431+(PLAYER_EXP_MAX-D431)/F431,NA()))</f>
        <v>#N/A</v>
      </c>
      <c r="H431" s="125" t="e">
        <f t="shared" ca="1" si="42"/>
        <v>#N/A</v>
      </c>
      <c r="I431" s="51" t="e">
        <f ca="1">IF(ISBLANK(A431),NA(),IFERROR(SLOPE(INDIRECT("D" &amp; MATCH(A431-$C$1,A:A,1)):D431, INDIRECT("A" &amp; MATCH(A431-$C$1,A:A,1)):A431),NA()))</f>
        <v>#N/A</v>
      </c>
      <c r="J431" s="58" t="e">
        <f>IF(ISBLANK(A431),NA(),IFERROR(A431+(PLAYER_EXP_MAX-D431)/I431,NA()))</f>
        <v>#N/A</v>
      </c>
      <c r="K431" s="62" t="e">
        <f t="shared" ca="1" si="39"/>
        <v>#N/A</v>
      </c>
      <c r="L431" s="51" t="e">
        <f t="shared" si="40"/>
        <v>#N/A</v>
      </c>
      <c r="M431" s="58" t="e">
        <f>IF(ISBLANK(A431),NA(),IFERROR(A431+(PLAYER_EXP_MAX-D431)/L431,NA()))</f>
        <v>#N/A</v>
      </c>
      <c r="N431" s="62" t="e">
        <f t="shared" ca="1" si="41"/>
        <v>#N/A</v>
      </c>
    </row>
    <row r="432" spans="4:14" ht="14.65" customHeight="1" x14ac:dyDescent="0.25">
      <c r="D432" s="62" t="str">
        <f t="shared" si="38"/>
        <v>-</v>
      </c>
      <c r="E432" s="46" t="str">
        <f>IF(ISBLANK(A432),"-",D432/PLAYER_EXP_MAX)</f>
        <v>-</v>
      </c>
      <c r="F432" s="51" t="e">
        <f ca="1">IF(ISBLANK(A432),NA(),IFERROR(SLOPE(INDIRECT("D" &amp; MATCH(A432-$B$1,A:A,1)):D432, INDIRECT("A" &amp; MATCH(A432-$B$1,A:A,1)):A432),NA()))</f>
        <v>#N/A</v>
      </c>
      <c r="G432" s="58" t="e">
        <f>IF(ISBLANK(A432),NA(),IFERROR(A432+(PLAYER_EXP_MAX-D432)/F432,NA()))</f>
        <v>#N/A</v>
      </c>
      <c r="H432" s="125" t="e">
        <f t="shared" ca="1" si="42"/>
        <v>#N/A</v>
      </c>
      <c r="I432" s="51" t="e">
        <f ca="1">IF(ISBLANK(A432),NA(),IFERROR(SLOPE(INDIRECT("D" &amp; MATCH(A432-$C$1,A:A,1)):D432, INDIRECT("A" &amp; MATCH(A432-$C$1,A:A,1)):A432),NA()))</f>
        <v>#N/A</v>
      </c>
      <c r="J432" s="58" t="e">
        <f>IF(ISBLANK(A432),NA(),IFERROR(A432+(PLAYER_EXP_MAX-D432)/I432,NA()))</f>
        <v>#N/A</v>
      </c>
      <c r="K432" s="62" t="e">
        <f t="shared" ca="1" si="39"/>
        <v>#N/A</v>
      </c>
      <c r="L432" s="51" t="e">
        <f t="shared" si="40"/>
        <v>#N/A</v>
      </c>
      <c r="M432" s="58" t="e">
        <f>IF(ISBLANK(A432),NA(),IFERROR(A432+(PLAYER_EXP_MAX-D432)/L432,NA()))</f>
        <v>#N/A</v>
      </c>
      <c r="N432" s="62" t="e">
        <f t="shared" ca="1" si="41"/>
        <v>#N/A</v>
      </c>
    </row>
    <row r="433" spans="4:14" ht="14.65" customHeight="1" x14ac:dyDescent="0.25">
      <c r="D433" s="62" t="str">
        <f t="shared" si="38"/>
        <v>-</v>
      </c>
      <c r="E433" s="46" t="str">
        <f>IF(ISBLANK(A433),"-",D433/PLAYER_EXP_MAX)</f>
        <v>-</v>
      </c>
      <c r="F433" s="51" t="e">
        <f ca="1">IF(ISBLANK(A433),NA(),IFERROR(SLOPE(INDIRECT("D" &amp; MATCH(A433-$B$1,A:A,1)):D433, INDIRECT("A" &amp; MATCH(A433-$B$1,A:A,1)):A433),NA()))</f>
        <v>#N/A</v>
      </c>
      <c r="G433" s="58" t="e">
        <f>IF(ISBLANK(A433),NA(),IFERROR(A433+(PLAYER_EXP_MAX-D433)/F433,NA()))</f>
        <v>#N/A</v>
      </c>
      <c r="H433" s="125" t="e">
        <f t="shared" ca="1" si="42"/>
        <v>#N/A</v>
      </c>
      <c r="I433" s="51" t="e">
        <f ca="1">IF(ISBLANK(A433),NA(),IFERROR(SLOPE(INDIRECT("D" &amp; MATCH(A433-$C$1,A:A,1)):D433, INDIRECT("A" &amp; MATCH(A433-$C$1,A:A,1)):A433),NA()))</f>
        <v>#N/A</v>
      </c>
      <c r="J433" s="58" t="e">
        <f>IF(ISBLANK(A433),NA(),IFERROR(A433+(PLAYER_EXP_MAX-D433)/I433,NA()))</f>
        <v>#N/A</v>
      </c>
      <c r="K433" s="62" t="e">
        <f t="shared" ca="1" si="39"/>
        <v>#N/A</v>
      </c>
      <c r="L433" s="51" t="e">
        <f t="shared" si="40"/>
        <v>#N/A</v>
      </c>
      <c r="M433" s="58" t="e">
        <f>IF(ISBLANK(A433),NA(),IFERROR(A433+(PLAYER_EXP_MAX-D433)/L433,NA()))</f>
        <v>#N/A</v>
      </c>
      <c r="N433" s="62" t="e">
        <f t="shared" ca="1" si="41"/>
        <v>#N/A</v>
      </c>
    </row>
    <row r="434" spans="4:14" ht="14.65" customHeight="1" x14ac:dyDescent="0.25">
      <c r="D434" s="62" t="str">
        <f t="shared" si="38"/>
        <v>-</v>
      </c>
      <c r="E434" s="46" t="str">
        <f>IF(ISBLANK(A434),"-",D434/PLAYER_EXP_MAX)</f>
        <v>-</v>
      </c>
      <c r="F434" s="51" t="e">
        <f ca="1">IF(ISBLANK(A434),NA(),IFERROR(SLOPE(INDIRECT("D" &amp; MATCH(A434-$B$1,A:A,1)):D434, INDIRECT("A" &amp; MATCH(A434-$B$1,A:A,1)):A434),NA()))</f>
        <v>#N/A</v>
      </c>
      <c r="G434" s="58" t="e">
        <f>IF(ISBLANK(A434),NA(),IFERROR(A434+(PLAYER_EXP_MAX-D434)/F434,NA()))</f>
        <v>#N/A</v>
      </c>
      <c r="H434" s="125" t="e">
        <f t="shared" ca="1" si="42"/>
        <v>#N/A</v>
      </c>
      <c r="I434" s="51" t="e">
        <f ca="1">IF(ISBLANK(A434),NA(),IFERROR(SLOPE(INDIRECT("D" &amp; MATCH(A434-$C$1,A:A,1)):D434, INDIRECT("A" &amp; MATCH(A434-$C$1,A:A,1)):A434),NA()))</f>
        <v>#N/A</v>
      </c>
      <c r="J434" s="58" t="e">
        <f>IF(ISBLANK(A434),NA(),IFERROR(A434+(PLAYER_EXP_MAX-D434)/I434,NA()))</f>
        <v>#N/A</v>
      </c>
      <c r="K434" s="62" t="e">
        <f t="shared" ca="1" si="39"/>
        <v>#N/A</v>
      </c>
      <c r="L434" s="51" t="e">
        <f t="shared" si="40"/>
        <v>#N/A</v>
      </c>
      <c r="M434" s="58" t="e">
        <f>IF(ISBLANK(A434),NA(),IFERROR(A434+(PLAYER_EXP_MAX-D434)/L434,NA()))</f>
        <v>#N/A</v>
      </c>
      <c r="N434" s="62" t="e">
        <f t="shared" ca="1" si="41"/>
        <v>#N/A</v>
      </c>
    </row>
    <row r="435" spans="4:14" ht="14.65" customHeight="1" x14ac:dyDescent="0.25">
      <c r="D435" s="62" t="str">
        <f t="shared" si="38"/>
        <v>-</v>
      </c>
      <c r="E435" s="46" t="str">
        <f>IF(ISBLANK(A435),"-",D435/PLAYER_EXP_MAX)</f>
        <v>-</v>
      </c>
      <c r="F435" s="51" t="e">
        <f ca="1">IF(ISBLANK(A435),NA(),IFERROR(SLOPE(INDIRECT("D" &amp; MATCH(A435-$B$1,A:A,1)):D435, INDIRECT("A" &amp; MATCH(A435-$B$1,A:A,1)):A435),NA()))</f>
        <v>#N/A</v>
      </c>
      <c r="G435" s="58" t="e">
        <f>IF(ISBLANK(A435),NA(),IFERROR(A435+(PLAYER_EXP_MAX-D435)/F435,NA()))</f>
        <v>#N/A</v>
      </c>
      <c r="H435" s="125" t="e">
        <f t="shared" ca="1" si="42"/>
        <v>#N/A</v>
      </c>
      <c r="I435" s="51" t="e">
        <f ca="1">IF(ISBLANK(A435),NA(),IFERROR(SLOPE(INDIRECT("D" &amp; MATCH(A435-$C$1,A:A,1)):D435, INDIRECT("A" &amp; MATCH(A435-$C$1,A:A,1)):A435),NA()))</f>
        <v>#N/A</v>
      </c>
      <c r="J435" s="58" t="e">
        <f>IF(ISBLANK(A435),NA(),IFERROR(A435+(PLAYER_EXP_MAX-D435)/I435,NA()))</f>
        <v>#N/A</v>
      </c>
      <c r="K435" s="62" t="e">
        <f t="shared" ca="1" si="39"/>
        <v>#N/A</v>
      </c>
      <c r="L435" s="51" t="e">
        <f t="shared" si="40"/>
        <v>#N/A</v>
      </c>
      <c r="M435" s="58" t="e">
        <f>IF(ISBLANK(A435),NA(),IFERROR(A435+(PLAYER_EXP_MAX-D435)/L435,NA()))</f>
        <v>#N/A</v>
      </c>
      <c r="N435" s="62" t="e">
        <f t="shared" ca="1" si="41"/>
        <v>#N/A</v>
      </c>
    </row>
    <row r="436" spans="4:14" ht="14.65" customHeight="1" x14ac:dyDescent="0.25">
      <c r="D436" s="62" t="str">
        <f t="shared" si="38"/>
        <v>-</v>
      </c>
      <c r="E436" s="46" t="str">
        <f>IF(ISBLANK(A436),"-",D436/PLAYER_EXP_MAX)</f>
        <v>-</v>
      </c>
      <c r="F436" s="51" t="e">
        <f ca="1">IF(ISBLANK(A436),NA(),IFERROR(SLOPE(INDIRECT("D" &amp; MATCH(A436-$B$1,A:A,1)):D436, INDIRECT("A" &amp; MATCH(A436-$B$1,A:A,1)):A436),NA()))</f>
        <v>#N/A</v>
      </c>
      <c r="G436" s="58" t="e">
        <f>IF(ISBLANK(A436),NA(),IFERROR(A436+(PLAYER_EXP_MAX-D436)/F436,NA()))</f>
        <v>#N/A</v>
      </c>
      <c r="H436" s="125" t="e">
        <f t="shared" ca="1" si="42"/>
        <v>#N/A</v>
      </c>
      <c r="I436" s="51" t="e">
        <f ca="1">IF(ISBLANK(A436),NA(),IFERROR(SLOPE(INDIRECT("D" &amp; MATCH(A436-$C$1,A:A,1)):D436, INDIRECT("A" &amp; MATCH(A436-$C$1,A:A,1)):A436),NA()))</f>
        <v>#N/A</v>
      </c>
      <c r="J436" s="58" t="e">
        <f>IF(ISBLANK(A436),NA(),IFERROR(A436+(PLAYER_EXP_MAX-D436)/I436,NA()))</f>
        <v>#N/A</v>
      </c>
      <c r="K436" s="62" t="e">
        <f t="shared" ca="1" si="39"/>
        <v>#N/A</v>
      </c>
      <c r="L436" s="51" t="e">
        <f t="shared" si="40"/>
        <v>#N/A</v>
      </c>
      <c r="M436" s="58" t="e">
        <f>IF(ISBLANK(A436),NA(),IFERROR(A436+(PLAYER_EXP_MAX-D436)/L436,NA()))</f>
        <v>#N/A</v>
      </c>
      <c r="N436" s="62" t="e">
        <f t="shared" ca="1" si="41"/>
        <v>#N/A</v>
      </c>
    </row>
    <row r="437" spans="4:14" ht="14.65" customHeight="1" x14ac:dyDescent="0.25">
      <c r="D437" s="62" t="str">
        <f t="shared" si="38"/>
        <v>-</v>
      </c>
      <c r="E437" s="46" t="str">
        <f>IF(ISBLANK(A437),"-",D437/PLAYER_EXP_MAX)</f>
        <v>-</v>
      </c>
      <c r="F437" s="51" t="e">
        <f ca="1">IF(ISBLANK(A437),NA(),IFERROR(SLOPE(INDIRECT("D" &amp; MATCH(A437-$B$1,A:A,1)):D437, INDIRECT("A" &amp; MATCH(A437-$B$1,A:A,1)):A437),NA()))</f>
        <v>#N/A</v>
      </c>
      <c r="G437" s="58" t="e">
        <f>IF(ISBLANK(A437),NA(),IFERROR(A437+(PLAYER_EXP_MAX-D437)/F437,NA()))</f>
        <v>#N/A</v>
      </c>
      <c r="H437" s="125" t="e">
        <f t="shared" ca="1" si="42"/>
        <v>#N/A</v>
      </c>
      <c r="I437" s="51" t="e">
        <f ca="1">IF(ISBLANK(A437),NA(),IFERROR(SLOPE(INDIRECT("D" &amp; MATCH(A437-$C$1,A:A,1)):D437, INDIRECT("A" &amp; MATCH(A437-$C$1,A:A,1)):A437),NA()))</f>
        <v>#N/A</v>
      </c>
      <c r="J437" s="58" t="e">
        <f>IF(ISBLANK(A437),NA(),IFERROR(A437+(PLAYER_EXP_MAX-D437)/I437,NA()))</f>
        <v>#N/A</v>
      </c>
      <c r="K437" s="62" t="e">
        <f t="shared" ca="1" si="39"/>
        <v>#N/A</v>
      </c>
      <c r="L437" s="51" t="e">
        <f t="shared" si="40"/>
        <v>#N/A</v>
      </c>
      <c r="M437" s="58" t="e">
        <f>IF(ISBLANK(A437),NA(),IFERROR(A437+(PLAYER_EXP_MAX-D437)/L437,NA()))</f>
        <v>#N/A</v>
      </c>
      <c r="N437" s="62" t="e">
        <f t="shared" ca="1" si="41"/>
        <v>#N/A</v>
      </c>
    </row>
    <row r="438" spans="4:14" ht="14.65" customHeight="1" x14ac:dyDescent="0.25">
      <c r="D438" s="62" t="str">
        <f t="shared" si="38"/>
        <v>-</v>
      </c>
      <c r="E438" s="46" t="str">
        <f>IF(ISBLANK(A438),"-",D438/PLAYER_EXP_MAX)</f>
        <v>-</v>
      </c>
      <c r="F438" s="51" t="e">
        <f ca="1">IF(ISBLANK(A438),NA(),IFERROR(SLOPE(INDIRECT("D" &amp; MATCH(A438-$B$1,A:A,1)):D438, INDIRECT("A" &amp; MATCH(A438-$B$1,A:A,1)):A438),NA()))</f>
        <v>#N/A</v>
      </c>
      <c r="G438" s="58" t="e">
        <f>IF(ISBLANK(A438),NA(),IFERROR(A438+(PLAYER_EXP_MAX-D438)/F438,NA()))</f>
        <v>#N/A</v>
      </c>
      <c r="H438" s="125" t="e">
        <f t="shared" ca="1" si="42"/>
        <v>#N/A</v>
      </c>
      <c r="I438" s="51" t="e">
        <f ca="1">IF(ISBLANK(A438),NA(),IFERROR(SLOPE(INDIRECT("D" &amp; MATCH(A438-$C$1,A:A,1)):D438, INDIRECT("A" &amp; MATCH(A438-$C$1,A:A,1)):A438),NA()))</f>
        <v>#N/A</v>
      </c>
      <c r="J438" s="58" t="e">
        <f>IF(ISBLANK(A438),NA(),IFERROR(A438+(PLAYER_EXP_MAX-D438)/I438,NA()))</f>
        <v>#N/A</v>
      </c>
      <c r="K438" s="62" t="e">
        <f t="shared" ca="1" si="39"/>
        <v>#N/A</v>
      </c>
      <c r="L438" s="51" t="e">
        <f t="shared" si="40"/>
        <v>#N/A</v>
      </c>
      <c r="M438" s="58" t="e">
        <f>IF(ISBLANK(A438),NA(),IFERROR(A438+(PLAYER_EXP_MAX-D438)/L438,NA()))</f>
        <v>#N/A</v>
      </c>
      <c r="N438" s="62" t="e">
        <f t="shared" ca="1" si="41"/>
        <v>#N/A</v>
      </c>
    </row>
    <row r="439" spans="4:14" ht="14.65" customHeight="1" x14ac:dyDescent="0.25">
      <c r="D439" s="62" t="str">
        <f t="shared" si="38"/>
        <v>-</v>
      </c>
      <c r="E439" s="46" t="str">
        <f>IF(ISBLANK(A439),"-",D439/PLAYER_EXP_MAX)</f>
        <v>-</v>
      </c>
      <c r="F439" s="51" t="e">
        <f ca="1">IF(ISBLANK(A439),NA(),IFERROR(SLOPE(INDIRECT("D" &amp; MATCH(A439-$B$1,A:A,1)):D439, INDIRECT("A" &amp; MATCH(A439-$B$1,A:A,1)):A439),NA()))</f>
        <v>#N/A</v>
      </c>
      <c r="G439" s="58" t="e">
        <f>IF(ISBLANK(A439),NA(),IFERROR(A439+(PLAYER_EXP_MAX-D439)/F439,NA()))</f>
        <v>#N/A</v>
      </c>
      <c r="H439" s="125" t="e">
        <f t="shared" ca="1" si="42"/>
        <v>#N/A</v>
      </c>
      <c r="I439" s="51" t="e">
        <f ca="1">IF(ISBLANK(A439),NA(),IFERROR(SLOPE(INDIRECT("D" &amp; MATCH(A439-$C$1,A:A,1)):D439, INDIRECT("A" &amp; MATCH(A439-$C$1,A:A,1)):A439),NA()))</f>
        <v>#N/A</v>
      </c>
      <c r="J439" s="58" t="e">
        <f>IF(ISBLANK(A439),NA(),IFERROR(A439+(PLAYER_EXP_MAX-D439)/I439,NA()))</f>
        <v>#N/A</v>
      </c>
      <c r="K439" s="62" t="e">
        <f t="shared" ca="1" si="39"/>
        <v>#N/A</v>
      </c>
      <c r="L439" s="51" t="e">
        <f t="shared" si="40"/>
        <v>#N/A</v>
      </c>
      <c r="M439" s="58" t="e">
        <f>IF(ISBLANK(A439),NA(),IFERROR(A439+(PLAYER_EXP_MAX-D439)/L439,NA()))</f>
        <v>#N/A</v>
      </c>
      <c r="N439" s="62" t="e">
        <f t="shared" ca="1" si="41"/>
        <v>#N/A</v>
      </c>
    </row>
    <row r="440" spans="4:14" ht="14.65" customHeight="1" x14ac:dyDescent="0.25">
      <c r="D440" s="62" t="str">
        <f t="shared" si="38"/>
        <v>-</v>
      </c>
      <c r="E440" s="46" t="str">
        <f>IF(ISBLANK(A440),"-",D440/PLAYER_EXP_MAX)</f>
        <v>-</v>
      </c>
      <c r="F440" s="51" t="e">
        <f ca="1">IF(ISBLANK(A440),NA(),IFERROR(SLOPE(INDIRECT("D" &amp; MATCH(A440-$B$1,A:A,1)):D440, INDIRECT("A" &amp; MATCH(A440-$B$1,A:A,1)):A440),NA()))</f>
        <v>#N/A</v>
      </c>
      <c r="G440" s="58" t="e">
        <f>IF(ISBLANK(A440),NA(),IFERROR(A440+(PLAYER_EXP_MAX-D440)/F440,NA()))</f>
        <v>#N/A</v>
      </c>
      <c r="H440" s="125" t="e">
        <f t="shared" ca="1" si="42"/>
        <v>#N/A</v>
      </c>
      <c r="I440" s="51" t="e">
        <f ca="1">IF(ISBLANK(A440),NA(),IFERROR(SLOPE(INDIRECT("D" &amp; MATCH(A440-$C$1,A:A,1)):D440, INDIRECT("A" &amp; MATCH(A440-$C$1,A:A,1)):A440),NA()))</f>
        <v>#N/A</v>
      </c>
      <c r="J440" s="58" t="e">
        <f>IF(ISBLANK(A440),NA(),IFERROR(A440+(PLAYER_EXP_MAX-D440)/I440,NA()))</f>
        <v>#N/A</v>
      </c>
      <c r="K440" s="62" t="e">
        <f t="shared" ca="1" si="39"/>
        <v>#N/A</v>
      </c>
      <c r="L440" s="51" t="e">
        <f t="shared" si="40"/>
        <v>#N/A</v>
      </c>
      <c r="M440" s="58" t="e">
        <f>IF(ISBLANK(A440),NA(),IFERROR(A440+(PLAYER_EXP_MAX-D440)/L440,NA()))</f>
        <v>#N/A</v>
      </c>
      <c r="N440" s="62" t="e">
        <f t="shared" ca="1" si="41"/>
        <v>#N/A</v>
      </c>
    </row>
    <row r="441" spans="4:14" ht="14.65" customHeight="1" x14ac:dyDescent="0.25">
      <c r="D441" s="62" t="str">
        <f t="shared" si="38"/>
        <v>-</v>
      </c>
      <c r="E441" s="46" t="str">
        <f>IF(ISBLANK(A441),"-",D441/PLAYER_EXP_MAX)</f>
        <v>-</v>
      </c>
      <c r="F441" s="51" t="e">
        <f ca="1">IF(ISBLANK(A441),NA(),IFERROR(SLOPE(INDIRECT("D" &amp; MATCH(A441-$B$1,A:A,1)):D441, INDIRECT("A" &amp; MATCH(A441-$B$1,A:A,1)):A441),NA()))</f>
        <v>#N/A</v>
      </c>
      <c r="G441" s="58" t="e">
        <f>IF(ISBLANK(A441),NA(),IFERROR(A441+(PLAYER_EXP_MAX-D441)/F441,NA()))</f>
        <v>#N/A</v>
      </c>
      <c r="H441" s="125" t="e">
        <f t="shared" ca="1" si="42"/>
        <v>#N/A</v>
      </c>
      <c r="I441" s="51" t="e">
        <f ca="1">IF(ISBLANK(A441),NA(),IFERROR(SLOPE(INDIRECT("D" &amp; MATCH(A441-$C$1,A:A,1)):D441, INDIRECT("A" &amp; MATCH(A441-$C$1,A:A,1)):A441),NA()))</f>
        <v>#N/A</v>
      </c>
      <c r="J441" s="58" t="e">
        <f>IF(ISBLANK(A441),NA(),IFERROR(A441+(PLAYER_EXP_MAX-D441)/I441,NA()))</f>
        <v>#N/A</v>
      </c>
      <c r="K441" s="62" t="e">
        <f t="shared" ca="1" si="39"/>
        <v>#N/A</v>
      </c>
      <c r="L441" s="51" t="e">
        <f t="shared" si="40"/>
        <v>#N/A</v>
      </c>
      <c r="M441" s="58" t="e">
        <f>IF(ISBLANK(A441),NA(),IFERROR(A441+(PLAYER_EXP_MAX-D441)/L441,NA()))</f>
        <v>#N/A</v>
      </c>
      <c r="N441" s="62" t="e">
        <f t="shared" ca="1" si="41"/>
        <v>#N/A</v>
      </c>
    </row>
    <row r="442" spans="4:14" ht="14.65" customHeight="1" x14ac:dyDescent="0.25">
      <c r="D442" s="62" t="str">
        <f t="shared" si="38"/>
        <v>-</v>
      </c>
      <c r="E442" s="46" t="str">
        <f>IF(ISBLANK(A442),"-",D442/PLAYER_EXP_MAX)</f>
        <v>-</v>
      </c>
      <c r="F442" s="51" t="e">
        <f ca="1">IF(ISBLANK(A442),NA(),IFERROR(SLOPE(INDIRECT("D" &amp; MATCH(A442-$B$1,A:A,1)):D442, INDIRECT("A" &amp; MATCH(A442-$B$1,A:A,1)):A442),NA()))</f>
        <v>#N/A</v>
      </c>
      <c r="G442" s="58" t="e">
        <f>IF(ISBLANK(A442),NA(),IFERROR(A442+(PLAYER_EXP_MAX-D442)/F442,NA()))</f>
        <v>#N/A</v>
      </c>
      <c r="H442" s="125" t="e">
        <f t="shared" ca="1" si="42"/>
        <v>#N/A</v>
      </c>
      <c r="I442" s="51" t="e">
        <f ca="1">IF(ISBLANK(A442),NA(),IFERROR(SLOPE(INDIRECT("D" &amp; MATCH(A442-$C$1,A:A,1)):D442, INDIRECT("A" &amp; MATCH(A442-$C$1,A:A,1)):A442),NA()))</f>
        <v>#N/A</v>
      </c>
      <c r="J442" s="58" t="e">
        <f>IF(ISBLANK(A442),NA(),IFERROR(A442+(PLAYER_EXP_MAX-D442)/I442,NA()))</f>
        <v>#N/A</v>
      </c>
      <c r="K442" s="62" t="e">
        <f t="shared" ca="1" si="39"/>
        <v>#N/A</v>
      </c>
      <c r="L442" s="51" t="e">
        <f t="shared" si="40"/>
        <v>#N/A</v>
      </c>
      <c r="M442" s="58" t="e">
        <f>IF(ISBLANK(A442),NA(),IFERROR(A442+(PLAYER_EXP_MAX-D442)/L442,NA()))</f>
        <v>#N/A</v>
      </c>
      <c r="N442" s="62" t="e">
        <f t="shared" ca="1" si="41"/>
        <v>#N/A</v>
      </c>
    </row>
    <row r="443" spans="4:14" ht="14.65" customHeight="1" x14ac:dyDescent="0.25">
      <c r="D443" s="62" t="str">
        <f t="shared" si="38"/>
        <v>-</v>
      </c>
      <c r="E443" s="46" t="str">
        <f>IF(ISBLANK(A443),"-",D443/PLAYER_EXP_MAX)</f>
        <v>-</v>
      </c>
      <c r="F443" s="51" t="e">
        <f ca="1">IF(ISBLANK(A443),NA(),IFERROR(SLOPE(INDIRECT("D" &amp; MATCH(A443-$B$1,A:A,1)):D443, INDIRECT("A" &amp; MATCH(A443-$B$1,A:A,1)):A443),NA()))</f>
        <v>#N/A</v>
      </c>
      <c r="G443" s="58" t="e">
        <f>IF(ISBLANK(A443),NA(),IFERROR(A443+(PLAYER_EXP_MAX-D443)/F443,NA()))</f>
        <v>#N/A</v>
      </c>
      <c r="H443" s="125" t="e">
        <f t="shared" ca="1" si="42"/>
        <v>#N/A</v>
      </c>
      <c r="I443" s="51" t="e">
        <f ca="1">IF(ISBLANK(A443),NA(),IFERROR(SLOPE(INDIRECT("D" &amp; MATCH(A443-$C$1,A:A,1)):D443, INDIRECT("A" &amp; MATCH(A443-$C$1,A:A,1)):A443),NA()))</f>
        <v>#N/A</v>
      </c>
      <c r="J443" s="58" t="e">
        <f>IF(ISBLANK(A443),NA(),IFERROR(A443+(PLAYER_EXP_MAX-D443)/I443,NA()))</f>
        <v>#N/A</v>
      </c>
      <c r="K443" s="62" t="e">
        <f t="shared" ca="1" si="39"/>
        <v>#N/A</v>
      </c>
      <c r="L443" s="51" t="e">
        <f t="shared" si="40"/>
        <v>#N/A</v>
      </c>
      <c r="M443" s="58" t="e">
        <f>IF(ISBLANK(A443),NA(),IFERROR(A443+(PLAYER_EXP_MAX-D443)/L443,NA()))</f>
        <v>#N/A</v>
      </c>
      <c r="N443" s="62" t="e">
        <f t="shared" ca="1" si="41"/>
        <v>#N/A</v>
      </c>
    </row>
    <row r="444" spans="4:14" ht="14.65" customHeight="1" x14ac:dyDescent="0.25">
      <c r="D444" s="62" t="str">
        <f t="shared" si="38"/>
        <v>-</v>
      </c>
      <c r="E444" s="46" t="str">
        <f>IF(ISBLANK(A444),"-",D444/PLAYER_EXP_MAX)</f>
        <v>-</v>
      </c>
      <c r="F444" s="51" t="e">
        <f ca="1">IF(ISBLANK(A444),NA(),IFERROR(SLOPE(INDIRECT("D" &amp; MATCH(A444-$B$1,A:A,1)):D444, INDIRECT("A" &amp; MATCH(A444-$B$1,A:A,1)):A444),NA()))</f>
        <v>#N/A</v>
      </c>
      <c r="G444" s="58" t="e">
        <f>IF(ISBLANK(A444),NA(),IFERROR(A444+(PLAYER_EXP_MAX-D444)/F444,NA()))</f>
        <v>#N/A</v>
      </c>
      <c r="H444" s="125" t="e">
        <f t="shared" ca="1" si="42"/>
        <v>#N/A</v>
      </c>
      <c r="I444" s="51" t="e">
        <f ca="1">IF(ISBLANK(A444),NA(),IFERROR(SLOPE(INDIRECT("D" &amp; MATCH(A444-$C$1,A:A,1)):D444, INDIRECT("A" &amp; MATCH(A444-$C$1,A:A,1)):A444),NA()))</f>
        <v>#N/A</v>
      </c>
      <c r="J444" s="58" t="e">
        <f>IF(ISBLANK(A444),NA(),IFERROR(A444+(PLAYER_EXP_MAX-D444)/I444,NA()))</f>
        <v>#N/A</v>
      </c>
      <c r="K444" s="62" t="e">
        <f t="shared" ca="1" si="39"/>
        <v>#N/A</v>
      </c>
      <c r="L444" s="51" t="e">
        <f t="shared" si="40"/>
        <v>#N/A</v>
      </c>
      <c r="M444" s="58" t="e">
        <f>IF(ISBLANK(A444),NA(),IFERROR(A444+(PLAYER_EXP_MAX-D444)/L444,NA()))</f>
        <v>#N/A</v>
      </c>
      <c r="N444" s="62" t="e">
        <f t="shared" ca="1" si="41"/>
        <v>#N/A</v>
      </c>
    </row>
    <row r="445" spans="4:14" ht="14.65" customHeight="1" x14ac:dyDescent="0.25">
      <c r="D445" s="62" t="str">
        <f t="shared" si="38"/>
        <v>-</v>
      </c>
      <c r="E445" s="46" t="str">
        <f>IF(ISBLANK(A445),"-",D445/PLAYER_EXP_MAX)</f>
        <v>-</v>
      </c>
      <c r="F445" s="51" t="e">
        <f ca="1">IF(ISBLANK(A445),NA(),IFERROR(SLOPE(INDIRECT("D" &amp; MATCH(A445-$B$1,A:A,1)):D445, INDIRECT("A" &amp; MATCH(A445-$B$1,A:A,1)):A445),NA()))</f>
        <v>#N/A</v>
      </c>
      <c r="G445" s="58" t="e">
        <f>IF(ISBLANK(A445),NA(),IFERROR(A445+(PLAYER_EXP_MAX-D445)/F445,NA()))</f>
        <v>#N/A</v>
      </c>
      <c r="H445" s="125" t="e">
        <f t="shared" ca="1" si="42"/>
        <v>#N/A</v>
      </c>
      <c r="I445" s="51" t="e">
        <f ca="1">IF(ISBLANK(A445),NA(),IFERROR(SLOPE(INDIRECT("D" &amp; MATCH(A445-$C$1,A:A,1)):D445, INDIRECT("A" &amp; MATCH(A445-$C$1,A:A,1)):A445),NA()))</f>
        <v>#N/A</v>
      </c>
      <c r="J445" s="58" t="e">
        <f>IF(ISBLANK(A445),NA(),IFERROR(A445+(PLAYER_EXP_MAX-D445)/I445,NA()))</f>
        <v>#N/A</v>
      </c>
      <c r="K445" s="62" t="e">
        <f t="shared" ca="1" si="39"/>
        <v>#N/A</v>
      </c>
      <c r="L445" s="51" t="e">
        <f t="shared" si="40"/>
        <v>#N/A</v>
      </c>
      <c r="M445" s="58" t="e">
        <f>IF(ISBLANK(A445),NA(),IFERROR(A445+(PLAYER_EXP_MAX-D445)/L445,NA()))</f>
        <v>#N/A</v>
      </c>
      <c r="N445" s="62" t="e">
        <f t="shared" ca="1" si="41"/>
        <v>#N/A</v>
      </c>
    </row>
    <row r="446" spans="4:14" ht="14.65" customHeight="1" x14ac:dyDescent="0.25">
      <c r="D446" s="62" t="str">
        <f t="shared" si="38"/>
        <v>-</v>
      </c>
      <c r="E446" s="46" t="str">
        <f>IF(ISBLANK(A446),"-",D446/PLAYER_EXP_MAX)</f>
        <v>-</v>
      </c>
      <c r="F446" s="51" t="e">
        <f ca="1">IF(ISBLANK(A446),NA(),IFERROR(SLOPE(INDIRECT("D" &amp; MATCH(A446-$B$1,A:A,1)):D446, INDIRECT("A" &amp; MATCH(A446-$B$1,A:A,1)):A446),NA()))</f>
        <v>#N/A</v>
      </c>
      <c r="G446" s="58" t="e">
        <f>IF(ISBLANK(A446),NA(),IFERROR(A446+(PLAYER_EXP_MAX-D446)/F446,NA()))</f>
        <v>#N/A</v>
      </c>
      <c r="H446" s="125" t="e">
        <f t="shared" ca="1" si="42"/>
        <v>#N/A</v>
      </c>
      <c r="I446" s="51" t="e">
        <f ca="1">IF(ISBLANK(A446),NA(),IFERROR(SLOPE(INDIRECT("D" &amp; MATCH(A446-$C$1,A:A,1)):D446, INDIRECT("A" &amp; MATCH(A446-$C$1,A:A,1)):A446),NA()))</f>
        <v>#N/A</v>
      </c>
      <c r="J446" s="58" t="e">
        <f>IF(ISBLANK(A446),NA(),IFERROR(A446+(PLAYER_EXP_MAX-D446)/I446,NA()))</f>
        <v>#N/A</v>
      </c>
      <c r="K446" s="62" t="e">
        <f t="shared" ca="1" si="39"/>
        <v>#N/A</v>
      </c>
      <c r="L446" s="51" t="e">
        <f t="shared" si="40"/>
        <v>#N/A</v>
      </c>
      <c r="M446" s="58" t="e">
        <f>IF(ISBLANK(A446),NA(),IFERROR(A446+(PLAYER_EXP_MAX-D446)/L446,NA()))</f>
        <v>#N/A</v>
      </c>
      <c r="N446" s="62" t="e">
        <f t="shared" ca="1" si="41"/>
        <v>#N/A</v>
      </c>
    </row>
    <row r="447" spans="4:14" ht="14.65" customHeight="1" x14ac:dyDescent="0.25">
      <c r="D447" s="62" t="str">
        <f t="shared" si="38"/>
        <v>-</v>
      </c>
      <c r="E447" s="46" t="str">
        <f>IF(ISBLANK(A447),"-",D447/PLAYER_EXP_MAX)</f>
        <v>-</v>
      </c>
      <c r="F447" s="51" t="e">
        <f ca="1">IF(ISBLANK(A447),NA(),IFERROR(SLOPE(INDIRECT("D" &amp; MATCH(A447-$B$1,A:A,1)):D447, INDIRECT("A" &amp; MATCH(A447-$B$1,A:A,1)):A447),NA()))</f>
        <v>#N/A</v>
      </c>
      <c r="G447" s="58" t="e">
        <f>IF(ISBLANK(A447),NA(),IFERROR(A447+(PLAYER_EXP_MAX-D447)/F447,NA()))</f>
        <v>#N/A</v>
      </c>
      <c r="H447" s="125" t="e">
        <f t="shared" ca="1" si="42"/>
        <v>#N/A</v>
      </c>
      <c r="I447" s="51" t="e">
        <f ca="1">IF(ISBLANK(A447),NA(),IFERROR(SLOPE(INDIRECT("D" &amp; MATCH(A447-$C$1,A:A,1)):D447, INDIRECT("A" &amp; MATCH(A447-$C$1,A:A,1)):A447),NA()))</f>
        <v>#N/A</v>
      </c>
      <c r="J447" s="58" t="e">
        <f>IF(ISBLANK(A447),NA(),IFERROR(A447+(PLAYER_EXP_MAX-D447)/I447,NA()))</f>
        <v>#N/A</v>
      </c>
      <c r="K447" s="62" t="e">
        <f t="shared" ca="1" si="39"/>
        <v>#N/A</v>
      </c>
      <c r="L447" s="51" t="e">
        <f t="shared" si="40"/>
        <v>#N/A</v>
      </c>
      <c r="M447" s="58" t="e">
        <f>IF(ISBLANK(A447),NA(),IFERROR(A447+(PLAYER_EXP_MAX-D447)/L447,NA()))</f>
        <v>#N/A</v>
      </c>
      <c r="N447" s="62" t="e">
        <f t="shared" ca="1" si="41"/>
        <v>#N/A</v>
      </c>
    </row>
    <row r="448" spans="4:14" ht="14.65" customHeight="1" x14ac:dyDescent="0.25">
      <c r="D448" s="62" t="str">
        <f t="shared" si="38"/>
        <v>-</v>
      </c>
      <c r="E448" s="46" t="str">
        <f>IF(ISBLANK(A448),"-",D448/PLAYER_EXP_MAX)</f>
        <v>-</v>
      </c>
      <c r="F448" s="51" t="e">
        <f ca="1">IF(ISBLANK(A448),NA(),IFERROR(SLOPE(INDIRECT("D" &amp; MATCH(A448-$B$1,A:A,1)):D448, INDIRECT("A" &amp; MATCH(A448-$B$1,A:A,1)):A448),NA()))</f>
        <v>#N/A</v>
      </c>
      <c r="G448" s="58" t="e">
        <f>IF(ISBLANK(A448),NA(),IFERROR(A448+(PLAYER_EXP_MAX-D448)/F448,NA()))</f>
        <v>#N/A</v>
      </c>
      <c r="H448" s="125" t="e">
        <f t="shared" ca="1" si="42"/>
        <v>#N/A</v>
      </c>
      <c r="I448" s="51" t="e">
        <f ca="1">IF(ISBLANK(A448),NA(),IFERROR(SLOPE(INDIRECT("D" &amp; MATCH(A448-$C$1,A:A,1)):D448, INDIRECT("A" &amp; MATCH(A448-$C$1,A:A,1)):A448),NA()))</f>
        <v>#N/A</v>
      </c>
      <c r="J448" s="58" t="e">
        <f>IF(ISBLANK(A448),NA(),IFERROR(A448+(PLAYER_EXP_MAX-D448)/I448,NA()))</f>
        <v>#N/A</v>
      </c>
      <c r="K448" s="62" t="e">
        <f t="shared" ca="1" si="39"/>
        <v>#N/A</v>
      </c>
      <c r="L448" s="51" t="e">
        <f t="shared" si="40"/>
        <v>#N/A</v>
      </c>
      <c r="M448" s="58" t="e">
        <f>IF(ISBLANK(A448),NA(),IFERROR(A448+(PLAYER_EXP_MAX-D448)/L448,NA()))</f>
        <v>#N/A</v>
      </c>
      <c r="N448" s="62" t="e">
        <f t="shared" ca="1" si="41"/>
        <v>#N/A</v>
      </c>
    </row>
    <row r="449" spans="4:14" ht="14.65" customHeight="1" x14ac:dyDescent="0.25">
      <c r="D449" s="62" t="str">
        <f t="shared" si="38"/>
        <v>-</v>
      </c>
      <c r="E449" s="46" t="str">
        <f>IF(ISBLANK(A449),"-",D449/PLAYER_EXP_MAX)</f>
        <v>-</v>
      </c>
      <c r="F449" s="51" t="e">
        <f ca="1">IF(ISBLANK(A449),NA(),IFERROR(SLOPE(INDIRECT("D" &amp; MATCH(A449-$B$1,A:A,1)):D449, INDIRECT("A" &amp; MATCH(A449-$B$1,A:A,1)):A449),NA()))</f>
        <v>#N/A</v>
      </c>
      <c r="G449" s="58" t="e">
        <f>IF(ISBLANK(A449),NA(),IFERROR(A449+(PLAYER_EXP_MAX-D449)/F449,NA()))</f>
        <v>#N/A</v>
      </c>
      <c r="H449" s="125" t="e">
        <f t="shared" ca="1" si="42"/>
        <v>#N/A</v>
      </c>
      <c r="I449" s="51" t="e">
        <f ca="1">IF(ISBLANK(A449),NA(),IFERROR(SLOPE(INDIRECT("D" &amp; MATCH(A449-$C$1,A:A,1)):D449, INDIRECT("A" &amp; MATCH(A449-$C$1,A:A,1)):A449),NA()))</f>
        <v>#N/A</v>
      </c>
      <c r="J449" s="58" t="e">
        <f>IF(ISBLANK(A449),NA(),IFERROR(A449+(PLAYER_EXP_MAX-D449)/I449,NA()))</f>
        <v>#N/A</v>
      </c>
      <c r="K449" s="62" t="e">
        <f t="shared" ca="1" si="39"/>
        <v>#N/A</v>
      </c>
      <c r="L449" s="51" t="e">
        <f t="shared" si="40"/>
        <v>#N/A</v>
      </c>
      <c r="M449" s="58" t="e">
        <f>IF(ISBLANK(A449),NA(),IFERROR(A449+(PLAYER_EXP_MAX-D449)/L449,NA()))</f>
        <v>#N/A</v>
      </c>
      <c r="N449" s="62" t="e">
        <f t="shared" ca="1" si="41"/>
        <v>#N/A</v>
      </c>
    </row>
    <row r="450" spans="4:14" ht="14.65" customHeight="1" x14ac:dyDescent="0.25">
      <c r="D450" s="62" t="str">
        <f t="shared" si="38"/>
        <v>-</v>
      </c>
      <c r="E450" s="46" t="str">
        <f>IF(ISBLANK(A450),"-",D450/PLAYER_EXP_MAX)</f>
        <v>-</v>
      </c>
      <c r="F450" s="51" t="e">
        <f ca="1">IF(ISBLANK(A450),NA(),IFERROR(SLOPE(INDIRECT("D" &amp; MATCH(A450-$B$1,A:A,1)):D450, INDIRECT("A" &amp; MATCH(A450-$B$1,A:A,1)):A450),NA()))</f>
        <v>#N/A</v>
      </c>
      <c r="G450" s="58" t="e">
        <f>IF(ISBLANK(A450),NA(),IFERROR(A450+(PLAYER_EXP_MAX-D450)/F450,NA()))</f>
        <v>#N/A</v>
      </c>
      <c r="H450" s="125" t="e">
        <f t="shared" ca="1" si="42"/>
        <v>#N/A</v>
      </c>
      <c r="I450" s="51" t="e">
        <f ca="1">IF(ISBLANK(A450),NA(),IFERROR(SLOPE(INDIRECT("D" &amp; MATCH(A450-$C$1,A:A,1)):D450, INDIRECT("A" &amp; MATCH(A450-$C$1,A:A,1)):A450),NA()))</f>
        <v>#N/A</v>
      </c>
      <c r="J450" s="58" t="e">
        <f>IF(ISBLANK(A450),NA(),IFERROR(A450+(PLAYER_EXP_MAX-D450)/I450,NA()))</f>
        <v>#N/A</v>
      </c>
      <c r="K450" s="62" t="e">
        <f t="shared" ca="1" si="39"/>
        <v>#N/A</v>
      </c>
      <c r="L450" s="51" t="e">
        <f t="shared" si="40"/>
        <v>#N/A</v>
      </c>
      <c r="M450" s="58" t="e">
        <f>IF(ISBLANK(A450),NA(),IFERROR(A450+(PLAYER_EXP_MAX-D450)/L450,NA()))</f>
        <v>#N/A</v>
      </c>
      <c r="N450" s="62" t="e">
        <f t="shared" ca="1" si="41"/>
        <v>#N/A</v>
      </c>
    </row>
    <row r="451" spans="4:14" ht="14.65" customHeight="1" x14ac:dyDescent="0.25">
      <c r="D451" s="62" t="str">
        <f t="shared" si="38"/>
        <v>-</v>
      </c>
      <c r="E451" s="46" t="str">
        <f>IF(ISBLANK(A451),"-",D451/PLAYER_EXP_MAX)</f>
        <v>-</v>
      </c>
      <c r="F451" s="51" t="e">
        <f ca="1">IF(ISBLANK(A451),NA(),IFERROR(SLOPE(INDIRECT("D" &amp; MATCH(A451-$B$1,A:A,1)):D451, INDIRECT("A" &amp; MATCH(A451-$B$1,A:A,1)):A451),NA()))</f>
        <v>#N/A</v>
      </c>
      <c r="G451" s="58" t="e">
        <f>IF(ISBLANK(A451),NA(),IFERROR(A451+(PLAYER_EXP_MAX-D451)/F451,NA()))</f>
        <v>#N/A</v>
      </c>
      <c r="H451" s="125" t="e">
        <f t="shared" ca="1" si="42"/>
        <v>#N/A</v>
      </c>
      <c r="I451" s="51" t="e">
        <f ca="1">IF(ISBLANK(A451),NA(),IFERROR(SLOPE(INDIRECT("D" &amp; MATCH(A451-$C$1,A:A,1)):D451, INDIRECT("A" &amp; MATCH(A451-$C$1,A:A,1)):A451),NA()))</f>
        <v>#N/A</v>
      </c>
      <c r="J451" s="58" t="e">
        <f>IF(ISBLANK(A451),NA(),IFERROR(A451+(PLAYER_EXP_MAX-D451)/I451,NA()))</f>
        <v>#N/A</v>
      </c>
      <c r="K451" s="62" t="e">
        <f t="shared" ca="1" si="39"/>
        <v>#N/A</v>
      </c>
      <c r="L451" s="51" t="e">
        <f t="shared" si="40"/>
        <v>#N/A</v>
      </c>
      <c r="M451" s="58" t="e">
        <f>IF(ISBLANK(A451),NA(),IFERROR(A451+(PLAYER_EXP_MAX-D451)/L451,NA()))</f>
        <v>#N/A</v>
      </c>
      <c r="N451" s="62" t="e">
        <f t="shared" ca="1" si="41"/>
        <v>#N/A</v>
      </c>
    </row>
    <row r="452" spans="4:14" ht="14.65" customHeight="1" x14ac:dyDescent="0.25">
      <c r="D452" s="62" t="str">
        <f t="shared" si="38"/>
        <v>-</v>
      </c>
      <c r="E452" s="46" t="str">
        <f>IF(ISBLANK(A452),"-",D452/PLAYER_EXP_MAX)</f>
        <v>-</v>
      </c>
      <c r="F452" s="51" t="e">
        <f ca="1">IF(ISBLANK(A452),NA(),IFERROR(SLOPE(INDIRECT("D" &amp; MATCH(A452-$B$1,A:A,1)):D452, INDIRECT("A" &amp; MATCH(A452-$B$1,A:A,1)):A452),NA()))</f>
        <v>#N/A</v>
      </c>
      <c r="G452" s="58" t="e">
        <f>IF(ISBLANK(A452),NA(),IFERROR(A452+(PLAYER_EXP_MAX-D452)/F452,NA()))</f>
        <v>#N/A</v>
      </c>
      <c r="H452" s="125" t="e">
        <f t="shared" ca="1" si="42"/>
        <v>#N/A</v>
      </c>
      <c r="I452" s="51" t="e">
        <f ca="1">IF(ISBLANK(A452),NA(),IFERROR(SLOPE(INDIRECT("D" &amp; MATCH(A452-$C$1,A:A,1)):D452, INDIRECT("A" &amp; MATCH(A452-$C$1,A:A,1)):A452),NA()))</f>
        <v>#N/A</v>
      </c>
      <c r="J452" s="58" t="e">
        <f>IF(ISBLANK(A452),NA(),IFERROR(A452+(PLAYER_EXP_MAX-D452)/I452,NA()))</f>
        <v>#N/A</v>
      </c>
      <c r="K452" s="62" t="e">
        <f t="shared" ca="1" si="39"/>
        <v>#N/A</v>
      </c>
      <c r="L452" s="51" t="e">
        <f t="shared" si="40"/>
        <v>#N/A</v>
      </c>
      <c r="M452" s="58" t="e">
        <f>IF(ISBLANK(A452),NA(),IFERROR(A452+(PLAYER_EXP_MAX-D452)/L452,NA()))</f>
        <v>#N/A</v>
      </c>
      <c r="N452" s="62" t="e">
        <f t="shared" ca="1" si="41"/>
        <v>#N/A</v>
      </c>
    </row>
    <row r="453" spans="4:14" ht="14.65" customHeight="1" x14ac:dyDescent="0.25">
      <c r="D453" s="62" t="str">
        <f t="shared" si="38"/>
        <v>-</v>
      </c>
      <c r="E453" s="46" t="str">
        <f>IF(ISBLANK(A453),"-",D453/PLAYER_EXP_MAX)</f>
        <v>-</v>
      </c>
      <c r="F453" s="51" t="e">
        <f ca="1">IF(ISBLANK(A453),NA(),IFERROR(SLOPE(INDIRECT("D" &amp; MATCH(A453-$B$1,A:A,1)):D453, INDIRECT("A" &amp; MATCH(A453-$B$1,A:A,1)):A453),NA()))</f>
        <v>#N/A</v>
      </c>
      <c r="G453" s="58" t="e">
        <f>IF(ISBLANK(A453),NA(),IFERROR(A453+(PLAYER_EXP_MAX-D453)/F453,NA()))</f>
        <v>#N/A</v>
      </c>
      <c r="H453" s="125" t="e">
        <f t="shared" ca="1" si="42"/>
        <v>#N/A</v>
      </c>
      <c r="I453" s="51" t="e">
        <f ca="1">IF(ISBLANK(A453),NA(),IFERROR(SLOPE(INDIRECT("D" &amp; MATCH(A453-$C$1,A:A,1)):D453, INDIRECT("A" &amp; MATCH(A453-$C$1,A:A,1)):A453),NA()))</f>
        <v>#N/A</v>
      </c>
      <c r="J453" s="58" t="e">
        <f>IF(ISBLANK(A453),NA(),IFERROR(A453+(PLAYER_EXP_MAX-D453)/I453,NA()))</f>
        <v>#N/A</v>
      </c>
      <c r="K453" s="62" t="e">
        <f t="shared" ca="1" si="39"/>
        <v>#N/A</v>
      </c>
      <c r="L453" s="51" t="e">
        <f t="shared" si="40"/>
        <v>#N/A</v>
      </c>
      <c r="M453" s="58" t="e">
        <f>IF(ISBLANK(A453),NA(),IFERROR(A453+(PLAYER_EXP_MAX-D453)/L453,NA()))</f>
        <v>#N/A</v>
      </c>
      <c r="N453" s="62" t="e">
        <f t="shared" ca="1" si="41"/>
        <v>#N/A</v>
      </c>
    </row>
    <row r="454" spans="4:14" ht="14.65" customHeight="1" x14ac:dyDescent="0.25">
      <c r="D454" s="62" t="str">
        <f t="shared" si="38"/>
        <v>-</v>
      </c>
      <c r="E454" s="46" t="str">
        <f>IF(ISBLANK(A454),"-",D454/PLAYER_EXP_MAX)</f>
        <v>-</v>
      </c>
      <c r="F454" s="51" t="e">
        <f ca="1">IF(ISBLANK(A454),NA(),IFERROR(SLOPE(INDIRECT("D" &amp; MATCH(A454-$B$1,A:A,1)):D454, INDIRECT("A" &amp; MATCH(A454-$B$1,A:A,1)):A454),NA()))</f>
        <v>#N/A</v>
      </c>
      <c r="G454" s="58" t="e">
        <f>IF(ISBLANK(A454),NA(),IFERROR(A454+(PLAYER_EXP_MAX-D454)/F454,NA()))</f>
        <v>#N/A</v>
      </c>
      <c r="H454" s="125" t="e">
        <f t="shared" ca="1" si="42"/>
        <v>#N/A</v>
      </c>
      <c r="I454" s="51" t="e">
        <f ca="1">IF(ISBLANK(A454),NA(),IFERROR(SLOPE(INDIRECT("D" &amp; MATCH(A454-$C$1,A:A,1)):D454, INDIRECT("A" &amp; MATCH(A454-$C$1,A:A,1)):A454),NA()))</f>
        <v>#N/A</v>
      </c>
      <c r="J454" s="58" t="e">
        <f>IF(ISBLANK(A454),NA(),IFERROR(A454+(PLAYER_EXP_MAX-D454)/I454,NA()))</f>
        <v>#N/A</v>
      </c>
      <c r="K454" s="62" t="e">
        <f t="shared" ca="1" si="39"/>
        <v>#N/A</v>
      </c>
      <c r="L454" s="51" t="e">
        <f t="shared" si="40"/>
        <v>#N/A</v>
      </c>
      <c r="M454" s="58" t="e">
        <f>IF(ISBLANK(A454),NA(),IFERROR(A454+(PLAYER_EXP_MAX-D454)/L454,NA()))</f>
        <v>#N/A</v>
      </c>
      <c r="N454" s="62" t="e">
        <f t="shared" ca="1" si="41"/>
        <v>#N/A</v>
      </c>
    </row>
    <row r="455" spans="4:14" ht="14.65" customHeight="1" x14ac:dyDescent="0.25">
      <c r="D455" s="62" t="str">
        <f t="shared" si="38"/>
        <v>-</v>
      </c>
      <c r="E455" s="46" t="str">
        <f>IF(ISBLANK(A455),"-",D455/PLAYER_EXP_MAX)</f>
        <v>-</v>
      </c>
      <c r="F455" s="51" t="e">
        <f ca="1">IF(ISBLANK(A455),NA(),IFERROR(SLOPE(INDIRECT("D" &amp; MATCH(A455-$B$1,A:A,1)):D455, INDIRECT("A" &amp; MATCH(A455-$B$1,A:A,1)):A455),NA()))</f>
        <v>#N/A</v>
      </c>
      <c r="G455" s="58" t="e">
        <f>IF(ISBLANK(A455),NA(),IFERROR(A455+(PLAYER_EXP_MAX-D455)/F455,NA()))</f>
        <v>#N/A</v>
      </c>
      <c r="H455" s="125" t="e">
        <f t="shared" ca="1" si="42"/>
        <v>#N/A</v>
      </c>
      <c r="I455" s="51" t="e">
        <f ca="1">IF(ISBLANK(A455),NA(),IFERROR(SLOPE(INDIRECT("D" &amp; MATCH(A455-$C$1,A:A,1)):D455, INDIRECT("A" &amp; MATCH(A455-$C$1,A:A,1)):A455),NA()))</f>
        <v>#N/A</v>
      </c>
      <c r="J455" s="58" t="e">
        <f>IF(ISBLANK(A455),NA(),IFERROR(A455+(PLAYER_EXP_MAX-D455)/I455,NA()))</f>
        <v>#N/A</v>
      </c>
      <c r="K455" s="62" t="e">
        <f t="shared" ca="1" si="39"/>
        <v>#N/A</v>
      </c>
      <c r="L455" s="51" t="e">
        <f t="shared" si="40"/>
        <v>#N/A</v>
      </c>
      <c r="M455" s="58" t="e">
        <f>IF(ISBLANK(A455),NA(),IFERROR(A455+(PLAYER_EXP_MAX-D455)/L455,NA()))</f>
        <v>#N/A</v>
      </c>
      <c r="N455" s="62" t="e">
        <f t="shared" ca="1" si="41"/>
        <v>#N/A</v>
      </c>
    </row>
    <row r="456" spans="4:14" ht="14.65" customHeight="1" x14ac:dyDescent="0.25">
      <c r="D456" s="62" t="str">
        <f t="shared" si="38"/>
        <v>-</v>
      </c>
      <c r="E456" s="46" t="str">
        <f>IF(ISBLANK(A456),"-",D456/PLAYER_EXP_MAX)</f>
        <v>-</v>
      </c>
      <c r="F456" s="51" t="e">
        <f ca="1">IF(ISBLANK(A456),NA(),IFERROR(SLOPE(INDIRECT("D" &amp; MATCH(A456-$B$1,A:A,1)):D456, INDIRECT("A" &amp; MATCH(A456-$B$1,A:A,1)):A456),NA()))</f>
        <v>#N/A</v>
      </c>
      <c r="G456" s="58" t="e">
        <f>IF(ISBLANK(A456),NA(),IFERROR(A456+(PLAYER_EXP_MAX-D456)/F456,NA()))</f>
        <v>#N/A</v>
      </c>
      <c r="H456" s="125" t="e">
        <f t="shared" ca="1" si="42"/>
        <v>#N/A</v>
      </c>
      <c r="I456" s="51" t="e">
        <f ca="1">IF(ISBLANK(A456),NA(),IFERROR(SLOPE(INDIRECT("D" &amp; MATCH(A456-$C$1,A:A,1)):D456, INDIRECT("A" &amp; MATCH(A456-$C$1,A:A,1)):A456),NA()))</f>
        <v>#N/A</v>
      </c>
      <c r="J456" s="58" t="e">
        <f>IF(ISBLANK(A456),NA(),IFERROR(A456+(PLAYER_EXP_MAX-D456)/I456,NA()))</f>
        <v>#N/A</v>
      </c>
      <c r="K456" s="62" t="e">
        <f t="shared" ca="1" si="39"/>
        <v>#N/A</v>
      </c>
      <c r="L456" s="51" t="e">
        <f t="shared" si="40"/>
        <v>#N/A</v>
      </c>
      <c r="M456" s="58" t="e">
        <f>IF(ISBLANK(A456),NA(),IFERROR(A456+(PLAYER_EXP_MAX-D456)/L456,NA()))</f>
        <v>#N/A</v>
      </c>
      <c r="N456" s="62" t="e">
        <f t="shared" ca="1" si="41"/>
        <v>#N/A</v>
      </c>
    </row>
    <row r="457" spans="4:14" ht="14.65" customHeight="1" x14ac:dyDescent="0.25">
      <c r="D457" s="62" t="str">
        <f t="shared" si="38"/>
        <v>-</v>
      </c>
      <c r="E457" s="46" t="str">
        <f>IF(ISBLANK(A457),"-",D457/PLAYER_EXP_MAX)</f>
        <v>-</v>
      </c>
      <c r="F457" s="51" t="e">
        <f ca="1">IF(ISBLANK(A457),NA(),IFERROR(SLOPE(INDIRECT("D" &amp; MATCH(A457-$B$1,A:A,1)):D457, INDIRECT("A" &amp; MATCH(A457-$B$1,A:A,1)):A457),NA()))</f>
        <v>#N/A</v>
      </c>
      <c r="G457" s="58" t="e">
        <f>IF(ISBLANK(A457),NA(),IFERROR(A457+(PLAYER_EXP_MAX-D457)/F457,NA()))</f>
        <v>#N/A</v>
      </c>
      <c r="H457" s="125" t="e">
        <f t="shared" ca="1" si="42"/>
        <v>#N/A</v>
      </c>
      <c r="I457" s="51" t="e">
        <f ca="1">IF(ISBLANK(A457),NA(),IFERROR(SLOPE(INDIRECT("D" &amp; MATCH(A457-$C$1,A:A,1)):D457, INDIRECT("A" &amp; MATCH(A457-$C$1,A:A,1)):A457),NA()))</f>
        <v>#N/A</v>
      </c>
      <c r="J457" s="58" t="e">
        <f>IF(ISBLANK(A457),NA(),IFERROR(A457+(PLAYER_EXP_MAX-D457)/I457,NA()))</f>
        <v>#N/A</v>
      </c>
      <c r="K457" s="62" t="e">
        <f t="shared" ca="1" si="39"/>
        <v>#N/A</v>
      </c>
      <c r="L457" s="51" t="e">
        <f t="shared" si="40"/>
        <v>#N/A</v>
      </c>
      <c r="M457" s="58" t="e">
        <f>IF(ISBLANK(A457),NA(),IFERROR(A457+(PLAYER_EXP_MAX-D457)/L457,NA()))</f>
        <v>#N/A</v>
      </c>
      <c r="N457" s="62" t="e">
        <f t="shared" ca="1" si="41"/>
        <v>#N/A</v>
      </c>
    </row>
    <row r="458" spans="4:14" ht="14.65" customHeight="1" x14ac:dyDescent="0.25">
      <c r="D458" s="62" t="str">
        <f t="shared" si="38"/>
        <v>-</v>
      </c>
      <c r="E458" s="46" t="str">
        <f>IF(ISBLANK(A458),"-",D458/PLAYER_EXP_MAX)</f>
        <v>-</v>
      </c>
      <c r="F458" s="51" t="e">
        <f ca="1">IF(ISBLANK(A458),NA(),IFERROR(SLOPE(INDIRECT("D" &amp; MATCH(A458-$B$1,A:A,1)):D458, INDIRECT("A" &amp; MATCH(A458-$B$1,A:A,1)):A458),NA()))</f>
        <v>#N/A</v>
      </c>
      <c r="G458" s="58" t="e">
        <f>IF(ISBLANK(A458),NA(),IFERROR(A458+(PLAYER_EXP_MAX-D458)/F458,NA()))</f>
        <v>#N/A</v>
      </c>
      <c r="H458" s="125" t="e">
        <f t="shared" ca="1" si="42"/>
        <v>#N/A</v>
      </c>
      <c r="I458" s="51" t="e">
        <f ca="1">IF(ISBLANK(A458),NA(),IFERROR(SLOPE(INDIRECT("D" &amp; MATCH(A458-$C$1,A:A,1)):D458, INDIRECT("A" &amp; MATCH(A458-$C$1,A:A,1)):A458),NA()))</f>
        <v>#N/A</v>
      </c>
      <c r="J458" s="58" t="e">
        <f>IF(ISBLANK(A458),NA(),IFERROR(A458+(PLAYER_EXP_MAX-D458)/I458,NA()))</f>
        <v>#N/A</v>
      </c>
      <c r="K458" s="62" t="e">
        <f t="shared" ca="1" si="39"/>
        <v>#N/A</v>
      </c>
      <c r="L458" s="51" t="e">
        <f t="shared" si="40"/>
        <v>#N/A</v>
      </c>
      <c r="M458" s="58" t="e">
        <f>IF(ISBLANK(A458),NA(),IFERROR(A458+(PLAYER_EXP_MAX-D458)/L458,NA()))</f>
        <v>#N/A</v>
      </c>
      <c r="N458" s="62" t="e">
        <f t="shared" ca="1" si="41"/>
        <v>#N/A</v>
      </c>
    </row>
    <row r="459" spans="4:14" ht="14.65" customHeight="1" x14ac:dyDescent="0.25">
      <c r="D459" s="62" t="str">
        <f t="shared" si="38"/>
        <v>-</v>
      </c>
      <c r="E459" s="46" t="str">
        <f>IF(ISBLANK(A459),"-",D459/PLAYER_EXP_MAX)</f>
        <v>-</v>
      </c>
      <c r="F459" s="51" t="e">
        <f ca="1">IF(ISBLANK(A459),NA(),IFERROR(SLOPE(INDIRECT("D" &amp; MATCH(A459-$B$1,A:A,1)):D459, INDIRECT("A" &amp; MATCH(A459-$B$1,A:A,1)):A459),NA()))</f>
        <v>#N/A</v>
      </c>
      <c r="G459" s="58" t="e">
        <f>IF(ISBLANK(A459),NA(),IFERROR(A459+(PLAYER_EXP_MAX-D459)/F459,NA()))</f>
        <v>#N/A</v>
      </c>
      <c r="H459" s="125" t="e">
        <f t="shared" ca="1" si="42"/>
        <v>#N/A</v>
      </c>
      <c r="I459" s="51" t="e">
        <f ca="1">IF(ISBLANK(A459),NA(),IFERROR(SLOPE(INDIRECT("D" &amp; MATCH(A459-$C$1,A:A,1)):D459, INDIRECT("A" &amp; MATCH(A459-$C$1,A:A,1)):A459),NA()))</f>
        <v>#N/A</v>
      </c>
      <c r="J459" s="58" t="e">
        <f>IF(ISBLANK(A459),NA(),IFERROR(A459+(PLAYER_EXP_MAX-D459)/I459,NA()))</f>
        <v>#N/A</v>
      </c>
      <c r="K459" s="62" t="e">
        <f t="shared" ca="1" si="39"/>
        <v>#N/A</v>
      </c>
      <c r="L459" s="51" t="e">
        <f t="shared" si="40"/>
        <v>#N/A</v>
      </c>
      <c r="M459" s="58" t="e">
        <f>IF(ISBLANK(A459),NA(),IFERROR(A459+(PLAYER_EXP_MAX-D459)/L459,NA()))</f>
        <v>#N/A</v>
      </c>
      <c r="N459" s="62" t="e">
        <f t="shared" ca="1" si="41"/>
        <v>#N/A</v>
      </c>
    </row>
    <row r="460" spans="4:14" ht="14.65" customHeight="1" x14ac:dyDescent="0.25">
      <c r="D460" s="62" t="str">
        <f t="shared" si="38"/>
        <v>-</v>
      </c>
      <c r="E460" s="46" t="str">
        <f>IF(ISBLANK(A460),"-",D460/PLAYER_EXP_MAX)</f>
        <v>-</v>
      </c>
      <c r="F460" s="51" t="e">
        <f ca="1">IF(ISBLANK(A460),NA(),IFERROR(SLOPE(INDIRECT("D" &amp; MATCH(A460-$B$1,A:A,1)):D460, INDIRECT("A" &amp; MATCH(A460-$B$1,A:A,1)):A460),NA()))</f>
        <v>#N/A</v>
      </c>
      <c r="G460" s="58" t="e">
        <f>IF(ISBLANK(A460),NA(),IFERROR(A460+(PLAYER_EXP_MAX-D460)/F460,NA()))</f>
        <v>#N/A</v>
      </c>
      <c r="H460" s="125" t="e">
        <f t="shared" ca="1" si="42"/>
        <v>#N/A</v>
      </c>
      <c r="I460" s="51" t="e">
        <f ca="1">IF(ISBLANK(A460),NA(),IFERROR(SLOPE(INDIRECT("D" &amp; MATCH(A460-$C$1,A:A,1)):D460, INDIRECT("A" &amp; MATCH(A460-$C$1,A:A,1)):A460),NA()))</f>
        <v>#N/A</v>
      </c>
      <c r="J460" s="58" t="e">
        <f>IF(ISBLANK(A460),NA(),IFERROR(A460+(PLAYER_EXP_MAX-D460)/I460,NA()))</f>
        <v>#N/A</v>
      </c>
      <c r="K460" s="62" t="e">
        <f t="shared" ca="1" si="39"/>
        <v>#N/A</v>
      </c>
      <c r="L460" s="51" t="e">
        <f t="shared" si="40"/>
        <v>#N/A</v>
      </c>
      <c r="M460" s="58" t="e">
        <f>IF(ISBLANK(A460),NA(),IFERROR(A460+(PLAYER_EXP_MAX-D460)/L460,NA()))</f>
        <v>#N/A</v>
      </c>
      <c r="N460" s="62" t="e">
        <f t="shared" ca="1" si="41"/>
        <v>#N/A</v>
      </c>
    </row>
    <row r="461" spans="4:14" ht="14.65" customHeight="1" x14ac:dyDescent="0.25">
      <c r="D461" s="62" t="str">
        <f t="shared" si="38"/>
        <v>-</v>
      </c>
      <c r="E461" s="46" t="str">
        <f>IF(ISBLANK(A461),"-",D461/PLAYER_EXP_MAX)</f>
        <v>-</v>
      </c>
      <c r="F461" s="51" t="e">
        <f ca="1">IF(ISBLANK(A461),NA(),IFERROR(SLOPE(INDIRECT("D" &amp; MATCH(A461-$B$1,A:A,1)):D461, INDIRECT("A" &amp; MATCH(A461-$B$1,A:A,1)):A461),NA()))</f>
        <v>#N/A</v>
      </c>
      <c r="G461" s="58" t="e">
        <f>IF(ISBLANK(A461),NA(),IFERROR(A461+(PLAYER_EXP_MAX-D461)/F461,NA()))</f>
        <v>#N/A</v>
      </c>
      <c r="H461" s="125" t="e">
        <f t="shared" ca="1" si="42"/>
        <v>#N/A</v>
      </c>
      <c r="I461" s="51" t="e">
        <f ca="1">IF(ISBLANK(A461),NA(),IFERROR(SLOPE(INDIRECT("D" &amp; MATCH(A461-$C$1,A:A,1)):D461, INDIRECT("A" &amp; MATCH(A461-$C$1,A:A,1)):A461),NA()))</f>
        <v>#N/A</v>
      </c>
      <c r="J461" s="58" t="e">
        <f>IF(ISBLANK(A461),NA(),IFERROR(A461+(PLAYER_EXP_MAX-D461)/I461,NA()))</f>
        <v>#N/A</v>
      </c>
      <c r="K461" s="62" t="e">
        <f t="shared" ca="1" si="39"/>
        <v>#N/A</v>
      </c>
      <c r="L461" s="51" t="e">
        <f t="shared" si="40"/>
        <v>#N/A</v>
      </c>
      <c r="M461" s="58" t="e">
        <f>IF(ISBLANK(A461),NA(),IFERROR(A461+(PLAYER_EXP_MAX-D461)/L461,NA()))</f>
        <v>#N/A</v>
      </c>
      <c r="N461" s="62" t="e">
        <f t="shared" ca="1" si="41"/>
        <v>#N/A</v>
      </c>
    </row>
    <row r="462" spans="4:14" ht="14.65" customHeight="1" x14ac:dyDescent="0.25">
      <c r="D462" s="62" t="str">
        <f t="shared" si="38"/>
        <v>-</v>
      </c>
      <c r="E462" s="46" t="str">
        <f>IF(ISBLANK(A462),"-",D462/PLAYER_EXP_MAX)</f>
        <v>-</v>
      </c>
      <c r="F462" s="51" t="e">
        <f ca="1">IF(ISBLANK(A462),NA(),IFERROR(SLOPE(INDIRECT("D" &amp; MATCH(A462-$B$1,A:A,1)):D462, INDIRECT("A" &amp; MATCH(A462-$B$1,A:A,1)):A462),NA()))</f>
        <v>#N/A</v>
      </c>
      <c r="G462" s="58" t="e">
        <f>IF(ISBLANK(A462),NA(),IFERROR(A462+(PLAYER_EXP_MAX-D462)/F462,NA()))</f>
        <v>#N/A</v>
      </c>
      <c r="H462" s="125" t="e">
        <f t="shared" ca="1" si="42"/>
        <v>#N/A</v>
      </c>
      <c r="I462" s="51" t="e">
        <f ca="1">IF(ISBLANK(A462),NA(),IFERROR(SLOPE(INDIRECT("D" &amp; MATCH(A462-$C$1,A:A,1)):D462, INDIRECT("A" &amp; MATCH(A462-$C$1,A:A,1)):A462),NA()))</f>
        <v>#N/A</v>
      </c>
      <c r="J462" s="58" t="e">
        <f>IF(ISBLANK(A462),NA(),IFERROR(A462+(PLAYER_EXP_MAX-D462)/I462,NA()))</f>
        <v>#N/A</v>
      </c>
      <c r="K462" s="62" t="e">
        <f t="shared" ca="1" si="39"/>
        <v>#N/A</v>
      </c>
      <c r="L462" s="51" t="e">
        <f t="shared" si="40"/>
        <v>#N/A</v>
      </c>
      <c r="M462" s="58" t="e">
        <f>IF(ISBLANK(A462),NA(),IFERROR(A462+(PLAYER_EXP_MAX-D462)/L462,NA()))</f>
        <v>#N/A</v>
      </c>
      <c r="N462" s="62" t="e">
        <f t="shared" ca="1" si="41"/>
        <v>#N/A</v>
      </c>
    </row>
    <row r="463" spans="4:14" ht="14.65" customHeight="1" x14ac:dyDescent="0.25">
      <c r="D463" s="62" t="str">
        <f t="shared" si="38"/>
        <v>-</v>
      </c>
      <c r="E463" s="46" t="str">
        <f>IF(ISBLANK(A463),"-",D463/PLAYER_EXP_MAX)</f>
        <v>-</v>
      </c>
      <c r="F463" s="51" t="e">
        <f ca="1">IF(ISBLANK(A463),NA(),IFERROR(SLOPE(INDIRECT("D" &amp; MATCH(A463-$B$1,A:A,1)):D463, INDIRECT("A" &amp; MATCH(A463-$B$1,A:A,1)):A463),NA()))</f>
        <v>#N/A</v>
      </c>
      <c r="G463" s="58" t="e">
        <f>IF(ISBLANK(A463),NA(),IFERROR(A463+(PLAYER_EXP_MAX-D463)/F463,NA()))</f>
        <v>#N/A</v>
      </c>
      <c r="H463" s="125" t="e">
        <f t="shared" ca="1" si="42"/>
        <v>#N/A</v>
      </c>
      <c r="I463" s="51" t="e">
        <f ca="1">IF(ISBLANK(A463),NA(),IFERROR(SLOPE(INDIRECT("D" &amp; MATCH(A463-$C$1,A:A,1)):D463, INDIRECT("A" &amp; MATCH(A463-$C$1,A:A,1)):A463),NA()))</f>
        <v>#N/A</v>
      </c>
      <c r="J463" s="58" t="e">
        <f>IF(ISBLANK(A463),NA(),IFERROR(A463+(PLAYER_EXP_MAX-D463)/I463,NA()))</f>
        <v>#N/A</v>
      </c>
      <c r="K463" s="62" t="e">
        <f t="shared" ca="1" si="39"/>
        <v>#N/A</v>
      </c>
      <c r="L463" s="51" t="e">
        <f t="shared" si="40"/>
        <v>#N/A</v>
      </c>
      <c r="M463" s="58" t="e">
        <f>IF(ISBLANK(A463),NA(),IFERROR(A463+(PLAYER_EXP_MAX-D463)/L463,NA()))</f>
        <v>#N/A</v>
      </c>
      <c r="N463" s="62" t="e">
        <f t="shared" ca="1" si="41"/>
        <v>#N/A</v>
      </c>
    </row>
    <row r="464" spans="4:14" ht="14.65" customHeight="1" x14ac:dyDescent="0.25">
      <c r="D464" s="62" t="str">
        <f t="shared" ref="D464:D527" si="43">IF(ISBLANK(A464),"-",INDEX(DATA_PLAYER_EXP, B464, 3) + INDEX(DATA_PLAYER_EXP, B464, 2) - C464)</f>
        <v>-</v>
      </c>
      <c r="E464" s="46" t="str">
        <f>IF(ISBLANK(A464),"-",D464/PLAYER_EXP_MAX)</f>
        <v>-</v>
      </c>
      <c r="F464" s="51" t="e">
        <f ca="1">IF(ISBLANK(A464),NA(),IFERROR(SLOPE(INDIRECT("D" &amp; MATCH(A464-$B$1,A:A,1)):D464, INDIRECT("A" &amp; MATCH(A464-$B$1,A:A,1)):A464),NA()))</f>
        <v>#N/A</v>
      </c>
      <c r="G464" s="58" t="e">
        <f>IF(ISBLANK(A464),NA(),IFERROR(A464+(PLAYER_EXP_MAX-D464)/F464,NA()))</f>
        <v>#N/A</v>
      </c>
      <c r="H464" s="125" t="e">
        <f t="shared" ca="1" si="42"/>
        <v>#N/A</v>
      </c>
      <c r="I464" s="51" t="e">
        <f ca="1">IF(ISBLANK(A464),NA(),IFERROR(SLOPE(INDIRECT("D" &amp; MATCH(A464-$C$1,A:A,1)):D464, INDIRECT("A" &amp; MATCH(A464-$C$1,A:A,1)):A464),NA()))</f>
        <v>#N/A</v>
      </c>
      <c r="J464" s="58" t="e">
        <f>IF(ISBLANK(A464),NA(),IFERROR(A464+(PLAYER_EXP_MAX-D464)/I464,NA()))</f>
        <v>#N/A</v>
      </c>
      <c r="K464" s="62" t="e">
        <f t="shared" ca="1" si="39"/>
        <v>#N/A</v>
      </c>
      <c r="L464" s="51" t="e">
        <f t="shared" si="40"/>
        <v>#N/A</v>
      </c>
      <c r="M464" s="58" t="e">
        <f>IF(ISBLANK(A464),NA(),IFERROR(A464+(PLAYER_EXP_MAX-D464)/L464,NA()))</f>
        <v>#N/A</v>
      </c>
      <c r="N464" s="62" t="e">
        <f t="shared" ca="1" si="41"/>
        <v>#N/A</v>
      </c>
    </row>
    <row r="465" spans="4:14" ht="14.65" customHeight="1" x14ac:dyDescent="0.25">
      <c r="D465" s="62" t="str">
        <f t="shared" si="43"/>
        <v>-</v>
      </c>
      <c r="E465" s="46" t="str">
        <f>IF(ISBLANK(A465),"-",D465/PLAYER_EXP_MAX)</f>
        <v>-</v>
      </c>
      <c r="F465" s="51" t="e">
        <f ca="1">IF(ISBLANK(A465),NA(),IFERROR(SLOPE(INDIRECT("D" &amp; MATCH(A465-$B$1,A:A,1)):D465, INDIRECT("A" &amp; MATCH(A465-$B$1,A:A,1)):A465),NA()))</f>
        <v>#N/A</v>
      </c>
      <c r="G465" s="58" t="e">
        <f>IF(ISBLANK(A465),NA(),IFERROR(A465+(PLAYER_EXP_MAX-D465)/F465,NA()))</f>
        <v>#N/A</v>
      </c>
      <c r="H465" s="125" t="e">
        <f t="shared" ca="1" si="42"/>
        <v>#N/A</v>
      </c>
      <c r="I465" s="51" t="e">
        <f ca="1">IF(ISBLANK(A465),NA(),IFERROR(SLOPE(INDIRECT("D" &amp; MATCH(A465-$C$1,A:A,1)):D465, INDIRECT("A" &amp; MATCH(A465-$C$1,A:A,1)):A465),NA()))</f>
        <v>#N/A</v>
      </c>
      <c r="J465" s="58" t="e">
        <f>IF(ISBLANK(A465),NA(),IFERROR(A465+(PLAYER_EXP_MAX-D465)/I465,NA()))</f>
        <v>#N/A</v>
      </c>
      <c r="K465" s="62" t="e">
        <f t="shared" ref="K465:K528" ca="1" si="44">IF(ISBLANK(A465),NA(),IFERROR(TEXT(TRUNC(J465-NOW()),"000") &amp; " D " &amp; TEXT(TRUNC(ABS(J465-NOW()-TRUNC(J465-NOW()))*24),"00") &amp; " H", NA()))</f>
        <v>#N/A</v>
      </c>
      <c r="L465" s="51" t="e">
        <f t="shared" ref="L465:L528" si="45">IFERROR(IF(OR(ISBLANK($A465),$A465-$A$3 &lt; $C$1),NA(),($D465-$D$3)/($A465-$A$3)),NA())</f>
        <v>#N/A</v>
      </c>
      <c r="M465" s="58" t="e">
        <f>IF(ISBLANK(A465),NA(),IFERROR(A465+(PLAYER_EXP_MAX-D465)/L465,NA()))</f>
        <v>#N/A</v>
      </c>
      <c r="N465" s="62" t="e">
        <f t="shared" ref="N465:N528" ca="1" si="46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62" t="str">
        <f t="shared" si="43"/>
        <v>-</v>
      </c>
      <c r="E466" s="46" t="str">
        <f>IF(ISBLANK(A466),"-",D466/PLAYER_EXP_MAX)</f>
        <v>-</v>
      </c>
      <c r="F466" s="51" t="e">
        <f ca="1">IF(ISBLANK(A466),NA(),IFERROR(SLOPE(INDIRECT("D" &amp; MATCH(A466-$B$1,A:A,1)):D466, INDIRECT("A" &amp; MATCH(A466-$B$1,A:A,1)):A466),NA()))</f>
        <v>#N/A</v>
      </c>
      <c r="G466" s="58" t="e">
        <f>IF(ISBLANK(A466),NA(),IFERROR(A466+(PLAYER_EXP_MAX-D466)/F466,NA()))</f>
        <v>#N/A</v>
      </c>
      <c r="H466" s="125" t="e">
        <f t="shared" ca="1" si="42"/>
        <v>#N/A</v>
      </c>
      <c r="I466" s="51" t="e">
        <f ca="1">IF(ISBLANK(A466),NA(),IFERROR(SLOPE(INDIRECT("D" &amp; MATCH(A466-$C$1,A:A,1)):D466, INDIRECT("A" &amp; MATCH(A466-$C$1,A:A,1)):A466),NA()))</f>
        <v>#N/A</v>
      </c>
      <c r="J466" s="58" t="e">
        <f>IF(ISBLANK(A466),NA(),IFERROR(A466+(PLAYER_EXP_MAX-D466)/I466,NA()))</f>
        <v>#N/A</v>
      </c>
      <c r="K466" s="62" t="e">
        <f t="shared" ca="1" si="44"/>
        <v>#N/A</v>
      </c>
      <c r="L466" s="51" t="e">
        <f t="shared" si="45"/>
        <v>#N/A</v>
      </c>
      <c r="M466" s="58" t="e">
        <f>IF(ISBLANK(A466),NA(),IFERROR(A466+(PLAYER_EXP_MAX-D466)/L466,NA()))</f>
        <v>#N/A</v>
      </c>
      <c r="N466" s="62" t="e">
        <f t="shared" ca="1" si="46"/>
        <v>#N/A</v>
      </c>
    </row>
    <row r="467" spans="4:14" ht="14.65" customHeight="1" x14ac:dyDescent="0.25">
      <c r="D467" s="62" t="str">
        <f t="shared" si="43"/>
        <v>-</v>
      </c>
      <c r="E467" s="46" t="str">
        <f>IF(ISBLANK(A467),"-",D467/PLAYER_EXP_MAX)</f>
        <v>-</v>
      </c>
      <c r="F467" s="51" t="e">
        <f ca="1">IF(ISBLANK(A467),NA(),IFERROR(SLOPE(INDIRECT("D" &amp; MATCH(A467-$B$1,A:A,1)):D467, INDIRECT("A" &amp; MATCH(A467-$B$1,A:A,1)):A467),NA()))</f>
        <v>#N/A</v>
      </c>
      <c r="G467" s="58" t="e">
        <f>IF(ISBLANK(A467),NA(),IFERROR(A467+(PLAYER_EXP_MAX-D467)/F467,NA()))</f>
        <v>#N/A</v>
      </c>
      <c r="H467" s="125" t="e">
        <f t="shared" ca="1" si="42"/>
        <v>#N/A</v>
      </c>
      <c r="I467" s="51" t="e">
        <f ca="1">IF(ISBLANK(A467),NA(),IFERROR(SLOPE(INDIRECT("D" &amp; MATCH(A467-$C$1,A:A,1)):D467, INDIRECT("A" &amp; MATCH(A467-$C$1,A:A,1)):A467),NA()))</f>
        <v>#N/A</v>
      </c>
      <c r="J467" s="58" t="e">
        <f>IF(ISBLANK(A467),NA(),IFERROR(A467+(PLAYER_EXP_MAX-D467)/I467,NA()))</f>
        <v>#N/A</v>
      </c>
      <c r="K467" s="62" t="e">
        <f t="shared" ca="1" si="44"/>
        <v>#N/A</v>
      </c>
      <c r="L467" s="51" t="e">
        <f t="shared" si="45"/>
        <v>#N/A</v>
      </c>
      <c r="M467" s="58" t="e">
        <f>IF(ISBLANK(A467),NA(),IFERROR(A467+(PLAYER_EXP_MAX-D467)/L467,NA()))</f>
        <v>#N/A</v>
      </c>
      <c r="N467" s="62" t="e">
        <f t="shared" ca="1" si="46"/>
        <v>#N/A</v>
      </c>
    </row>
    <row r="468" spans="4:14" ht="14.65" customHeight="1" x14ac:dyDescent="0.25">
      <c r="D468" s="62" t="str">
        <f t="shared" si="43"/>
        <v>-</v>
      </c>
      <c r="E468" s="46" t="str">
        <f>IF(ISBLANK(A468),"-",D468/PLAYER_EXP_MAX)</f>
        <v>-</v>
      </c>
      <c r="F468" s="51" t="e">
        <f ca="1">IF(ISBLANK(A468),NA(),IFERROR(SLOPE(INDIRECT("D" &amp; MATCH(A468-$B$1,A:A,1)):D468, INDIRECT("A" &amp; MATCH(A468-$B$1,A:A,1)):A468),NA()))</f>
        <v>#N/A</v>
      </c>
      <c r="G468" s="58" t="e">
        <f>IF(ISBLANK(A468),NA(),IFERROR(A468+(PLAYER_EXP_MAX-D468)/F468,NA()))</f>
        <v>#N/A</v>
      </c>
      <c r="H468" s="125" t="e">
        <f t="shared" ca="1" si="42"/>
        <v>#N/A</v>
      </c>
      <c r="I468" s="51" t="e">
        <f ca="1">IF(ISBLANK(A468),NA(),IFERROR(SLOPE(INDIRECT("D" &amp; MATCH(A468-$C$1,A:A,1)):D468, INDIRECT("A" &amp; MATCH(A468-$C$1,A:A,1)):A468),NA()))</f>
        <v>#N/A</v>
      </c>
      <c r="J468" s="58" t="e">
        <f>IF(ISBLANK(A468),NA(),IFERROR(A468+(PLAYER_EXP_MAX-D468)/I468,NA()))</f>
        <v>#N/A</v>
      </c>
      <c r="K468" s="62" t="e">
        <f t="shared" ca="1" si="44"/>
        <v>#N/A</v>
      </c>
      <c r="L468" s="51" t="e">
        <f t="shared" si="45"/>
        <v>#N/A</v>
      </c>
      <c r="M468" s="58" t="e">
        <f>IF(ISBLANK(A468),NA(),IFERROR(A468+(PLAYER_EXP_MAX-D468)/L468,NA()))</f>
        <v>#N/A</v>
      </c>
      <c r="N468" s="62" t="e">
        <f t="shared" ca="1" si="46"/>
        <v>#N/A</v>
      </c>
    </row>
    <row r="469" spans="4:14" ht="14.65" customHeight="1" x14ac:dyDescent="0.25">
      <c r="D469" s="62" t="str">
        <f t="shared" si="43"/>
        <v>-</v>
      </c>
      <c r="E469" s="46" t="str">
        <f>IF(ISBLANK(A469),"-",D469/PLAYER_EXP_MAX)</f>
        <v>-</v>
      </c>
      <c r="F469" s="51" t="e">
        <f ca="1">IF(ISBLANK(A469),NA(),IFERROR(SLOPE(INDIRECT("D" &amp; MATCH(A469-$B$1,A:A,1)):D469, INDIRECT("A" &amp; MATCH(A469-$B$1,A:A,1)):A469),NA()))</f>
        <v>#N/A</v>
      </c>
      <c r="G469" s="58" t="e">
        <f>IF(ISBLANK(A469),NA(),IFERROR(A469+(PLAYER_EXP_MAX-D469)/F469,NA()))</f>
        <v>#N/A</v>
      </c>
      <c r="H469" s="125" t="e">
        <f t="shared" ca="1" si="42"/>
        <v>#N/A</v>
      </c>
      <c r="I469" s="51" t="e">
        <f ca="1">IF(ISBLANK(A469),NA(),IFERROR(SLOPE(INDIRECT("D" &amp; MATCH(A469-$C$1,A:A,1)):D469, INDIRECT("A" &amp; MATCH(A469-$C$1,A:A,1)):A469),NA()))</f>
        <v>#N/A</v>
      </c>
      <c r="J469" s="58" t="e">
        <f>IF(ISBLANK(A469),NA(),IFERROR(A469+(PLAYER_EXP_MAX-D469)/I469,NA()))</f>
        <v>#N/A</v>
      </c>
      <c r="K469" s="62" t="e">
        <f t="shared" ca="1" si="44"/>
        <v>#N/A</v>
      </c>
      <c r="L469" s="51" t="e">
        <f t="shared" si="45"/>
        <v>#N/A</v>
      </c>
      <c r="M469" s="58" t="e">
        <f>IF(ISBLANK(A469),NA(),IFERROR(A469+(PLAYER_EXP_MAX-D469)/L469,NA()))</f>
        <v>#N/A</v>
      </c>
      <c r="N469" s="62" t="e">
        <f t="shared" ca="1" si="46"/>
        <v>#N/A</v>
      </c>
    </row>
    <row r="470" spans="4:14" ht="14.65" customHeight="1" x14ac:dyDescent="0.25">
      <c r="D470" s="62" t="str">
        <f t="shared" si="43"/>
        <v>-</v>
      </c>
      <c r="E470" s="46" t="str">
        <f>IF(ISBLANK(A470),"-",D470/PLAYER_EXP_MAX)</f>
        <v>-</v>
      </c>
      <c r="F470" s="51" t="e">
        <f ca="1">IF(ISBLANK(A470),NA(),IFERROR(SLOPE(INDIRECT("D" &amp; MATCH(A470-$B$1,A:A,1)):D470, INDIRECT("A" &amp; MATCH(A470-$B$1,A:A,1)):A470),NA()))</f>
        <v>#N/A</v>
      </c>
      <c r="G470" s="58" t="e">
        <f>IF(ISBLANK(A470),NA(),IFERROR(A470+(PLAYER_EXP_MAX-D470)/F470,NA()))</f>
        <v>#N/A</v>
      </c>
      <c r="H470" s="125" t="e">
        <f t="shared" ca="1" si="42"/>
        <v>#N/A</v>
      </c>
      <c r="I470" s="51" t="e">
        <f ca="1">IF(ISBLANK(A470),NA(),IFERROR(SLOPE(INDIRECT("D" &amp; MATCH(A470-$C$1,A:A,1)):D470, INDIRECT("A" &amp; MATCH(A470-$C$1,A:A,1)):A470),NA()))</f>
        <v>#N/A</v>
      </c>
      <c r="J470" s="58" t="e">
        <f>IF(ISBLANK(A470),NA(),IFERROR(A470+(PLAYER_EXP_MAX-D470)/I470,NA()))</f>
        <v>#N/A</v>
      </c>
      <c r="K470" s="62" t="e">
        <f t="shared" ca="1" si="44"/>
        <v>#N/A</v>
      </c>
      <c r="L470" s="51" t="e">
        <f t="shared" si="45"/>
        <v>#N/A</v>
      </c>
      <c r="M470" s="58" t="e">
        <f>IF(ISBLANK(A470),NA(),IFERROR(A470+(PLAYER_EXP_MAX-D470)/L470,NA()))</f>
        <v>#N/A</v>
      </c>
      <c r="N470" s="62" t="e">
        <f t="shared" ca="1" si="46"/>
        <v>#N/A</v>
      </c>
    </row>
    <row r="471" spans="4:14" ht="14.65" customHeight="1" x14ac:dyDescent="0.25">
      <c r="D471" s="62" t="str">
        <f t="shared" si="43"/>
        <v>-</v>
      </c>
      <c r="E471" s="46" t="str">
        <f>IF(ISBLANK(A471),"-",D471/PLAYER_EXP_MAX)</f>
        <v>-</v>
      </c>
      <c r="F471" s="51" t="e">
        <f ca="1">IF(ISBLANK(A471),NA(),IFERROR(SLOPE(INDIRECT("D" &amp; MATCH(A471-$B$1,A:A,1)):D471, INDIRECT("A" &amp; MATCH(A471-$B$1,A:A,1)):A471),NA()))</f>
        <v>#N/A</v>
      </c>
      <c r="G471" s="58" t="e">
        <f>IF(ISBLANK(A471),NA(),IFERROR(A471+(PLAYER_EXP_MAX-D471)/F471,NA()))</f>
        <v>#N/A</v>
      </c>
      <c r="H471" s="125" t="e">
        <f t="shared" ca="1" si="42"/>
        <v>#N/A</v>
      </c>
      <c r="I471" s="51" t="e">
        <f ca="1">IF(ISBLANK(A471),NA(),IFERROR(SLOPE(INDIRECT("D" &amp; MATCH(A471-$C$1,A:A,1)):D471, INDIRECT("A" &amp; MATCH(A471-$C$1,A:A,1)):A471),NA()))</f>
        <v>#N/A</v>
      </c>
      <c r="J471" s="58" t="e">
        <f>IF(ISBLANK(A471),NA(),IFERROR(A471+(PLAYER_EXP_MAX-D471)/I471,NA()))</f>
        <v>#N/A</v>
      </c>
      <c r="K471" s="62" t="e">
        <f t="shared" ca="1" si="44"/>
        <v>#N/A</v>
      </c>
      <c r="L471" s="51" t="e">
        <f t="shared" si="45"/>
        <v>#N/A</v>
      </c>
      <c r="M471" s="58" t="e">
        <f>IF(ISBLANK(A471),NA(),IFERROR(A471+(PLAYER_EXP_MAX-D471)/L471,NA()))</f>
        <v>#N/A</v>
      </c>
      <c r="N471" s="62" t="e">
        <f t="shared" ca="1" si="46"/>
        <v>#N/A</v>
      </c>
    </row>
    <row r="472" spans="4:14" ht="14.65" customHeight="1" x14ac:dyDescent="0.25">
      <c r="D472" s="62" t="str">
        <f t="shared" si="43"/>
        <v>-</v>
      </c>
      <c r="E472" s="46" t="str">
        <f>IF(ISBLANK(A472),"-",D472/PLAYER_EXP_MAX)</f>
        <v>-</v>
      </c>
      <c r="F472" s="51" t="e">
        <f ca="1">IF(ISBLANK(A472),NA(),IFERROR(SLOPE(INDIRECT("D" &amp; MATCH(A472-$B$1,A:A,1)):D472, INDIRECT("A" &amp; MATCH(A472-$B$1,A:A,1)):A472),NA()))</f>
        <v>#N/A</v>
      </c>
      <c r="G472" s="58" t="e">
        <f>IF(ISBLANK(A472),NA(),IFERROR(A472+(PLAYER_EXP_MAX-D472)/F472,NA()))</f>
        <v>#N/A</v>
      </c>
      <c r="H472" s="125" t="e">
        <f t="shared" ca="1" si="42"/>
        <v>#N/A</v>
      </c>
      <c r="I472" s="51" t="e">
        <f ca="1">IF(ISBLANK(A472),NA(),IFERROR(SLOPE(INDIRECT("D" &amp; MATCH(A472-$C$1,A:A,1)):D472, INDIRECT("A" &amp; MATCH(A472-$C$1,A:A,1)):A472),NA()))</f>
        <v>#N/A</v>
      </c>
      <c r="J472" s="58" t="e">
        <f>IF(ISBLANK(A472),NA(),IFERROR(A472+(PLAYER_EXP_MAX-D472)/I472,NA()))</f>
        <v>#N/A</v>
      </c>
      <c r="K472" s="62" t="e">
        <f t="shared" ca="1" si="44"/>
        <v>#N/A</v>
      </c>
      <c r="L472" s="51" t="e">
        <f t="shared" si="45"/>
        <v>#N/A</v>
      </c>
      <c r="M472" s="58" t="e">
        <f>IF(ISBLANK(A472),NA(),IFERROR(A472+(PLAYER_EXP_MAX-D472)/L472,NA()))</f>
        <v>#N/A</v>
      </c>
      <c r="N472" s="62" t="e">
        <f t="shared" ca="1" si="46"/>
        <v>#N/A</v>
      </c>
    </row>
    <row r="473" spans="4:14" ht="14.65" customHeight="1" x14ac:dyDescent="0.25">
      <c r="D473" s="62" t="str">
        <f t="shared" si="43"/>
        <v>-</v>
      </c>
      <c r="E473" s="46" t="str">
        <f>IF(ISBLANK(A473),"-",D473/PLAYER_EXP_MAX)</f>
        <v>-</v>
      </c>
      <c r="F473" s="51" t="e">
        <f ca="1">IF(ISBLANK(A473),NA(),IFERROR(SLOPE(INDIRECT("D" &amp; MATCH(A473-$B$1,A:A,1)):D473, INDIRECT("A" &amp; MATCH(A473-$B$1,A:A,1)):A473),NA()))</f>
        <v>#N/A</v>
      </c>
      <c r="G473" s="58" t="e">
        <f>IF(ISBLANK(A473),NA(),IFERROR(A473+(PLAYER_EXP_MAX-D473)/F473,NA()))</f>
        <v>#N/A</v>
      </c>
      <c r="H473" s="125" t="e">
        <f t="shared" ca="1" si="42"/>
        <v>#N/A</v>
      </c>
      <c r="I473" s="51" t="e">
        <f ca="1">IF(ISBLANK(A473),NA(),IFERROR(SLOPE(INDIRECT("D" &amp; MATCH(A473-$C$1,A:A,1)):D473, INDIRECT("A" &amp; MATCH(A473-$C$1,A:A,1)):A473),NA()))</f>
        <v>#N/A</v>
      </c>
      <c r="J473" s="58" t="e">
        <f>IF(ISBLANK(A473),NA(),IFERROR(A473+(PLAYER_EXP_MAX-D473)/I473,NA()))</f>
        <v>#N/A</v>
      </c>
      <c r="K473" s="62" t="e">
        <f t="shared" ca="1" si="44"/>
        <v>#N/A</v>
      </c>
      <c r="L473" s="51" t="e">
        <f t="shared" si="45"/>
        <v>#N/A</v>
      </c>
      <c r="M473" s="58" t="e">
        <f>IF(ISBLANK(A473),NA(),IFERROR(A473+(PLAYER_EXP_MAX-D473)/L473,NA()))</f>
        <v>#N/A</v>
      </c>
      <c r="N473" s="62" t="e">
        <f t="shared" ca="1" si="46"/>
        <v>#N/A</v>
      </c>
    </row>
    <row r="474" spans="4:14" ht="14.65" customHeight="1" x14ac:dyDescent="0.25">
      <c r="D474" s="62" t="str">
        <f t="shared" si="43"/>
        <v>-</v>
      </c>
      <c r="E474" s="46" t="str">
        <f>IF(ISBLANK(A474),"-",D474/PLAYER_EXP_MAX)</f>
        <v>-</v>
      </c>
      <c r="F474" s="51" t="e">
        <f ca="1">IF(ISBLANK(A474),NA(),IFERROR(SLOPE(INDIRECT("D" &amp; MATCH(A474-$B$1,A:A,1)):D474, INDIRECT("A" &amp; MATCH(A474-$B$1,A:A,1)):A474),NA()))</f>
        <v>#N/A</v>
      </c>
      <c r="G474" s="58" t="e">
        <f>IF(ISBLANK(A474),NA(),IFERROR(A474+(PLAYER_EXP_MAX-D474)/F474,NA()))</f>
        <v>#N/A</v>
      </c>
      <c r="H474" s="125" t="e">
        <f t="shared" ca="1" si="42"/>
        <v>#N/A</v>
      </c>
      <c r="I474" s="51" t="e">
        <f ca="1">IF(ISBLANK(A474),NA(),IFERROR(SLOPE(INDIRECT("D" &amp; MATCH(A474-$C$1,A:A,1)):D474, INDIRECT("A" &amp; MATCH(A474-$C$1,A:A,1)):A474),NA()))</f>
        <v>#N/A</v>
      </c>
      <c r="J474" s="58" t="e">
        <f>IF(ISBLANK(A474),NA(),IFERROR(A474+(PLAYER_EXP_MAX-D474)/I474,NA()))</f>
        <v>#N/A</v>
      </c>
      <c r="K474" s="62" t="e">
        <f t="shared" ca="1" si="44"/>
        <v>#N/A</v>
      </c>
      <c r="L474" s="51" t="e">
        <f t="shared" si="45"/>
        <v>#N/A</v>
      </c>
      <c r="M474" s="58" t="e">
        <f>IF(ISBLANK(A474),NA(),IFERROR(A474+(PLAYER_EXP_MAX-D474)/L474,NA()))</f>
        <v>#N/A</v>
      </c>
      <c r="N474" s="62" t="e">
        <f t="shared" ca="1" si="46"/>
        <v>#N/A</v>
      </c>
    </row>
    <row r="475" spans="4:14" ht="14.65" customHeight="1" x14ac:dyDescent="0.25">
      <c r="D475" s="62" t="str">
        <f t="shared" si="43"/>
        <v>-</v>
      </c>
      <c r="E475" s="46" t="str">
        <f>IF(ISBLANK(A475),"-",D475/PLAYER_EXP_MAX)</f>
        <v>-</v>
      </c>
      <c r="F475" s="51" t="e">
        <f ca="1">IF(ISBLANK(A475),NA(),IFERROR(SLOPE(INDIRECT("D" &amp; MATCH(A475-$B$1,A:A,1)):D475, INDIRECT("A" &amp; MATCH(A475-$B$1,A:A,1)):A475),NA()))</f>
        <v>#N/A</v>
      </c>
      <c r="G475" s="58" t="e">
        <f>IF(ISBLANK(A475),NA(),IFERROR(A475+(PLAYER_EXP_MAX-D475)/F475,NA()))</f>
        <v>#N/A</v>
      </c>
      <c r="H475" s="125" t="e">
        <f t="shared" ca="1" si="42"/>
        <v>#N/A</v>
      </c>
      <c r="I475" s="51" t="e">
        <f ca="1">IF(ISBLANK(A475),NA(),IFERROR(SLOPE(INDIRECT("D" &amp; MATCH(A475-$C$1,A:A,1)):D475, INDIRECT("A" &amp; MATCH(A475-$C$1,A:A,1)):A475),NA()))</f>
        <v>#N/A</v>
      </c>
      <c r="J475" s="58" t="e">
        <f>IF(ISBLANK(A475),NA(),IFERROR(A475+(PLAYER_EXP_MAX-D475)/I475,NA()))</f>
        <v>#N/A</v>
      </c>
      <c r="K475" s="62" t="e">
        <f t="shared" ca="1" si="44"/>
        <v>#N/A</v>
      </c>
      <c r="L475" s="51" t="e">
        <f t="shared" si="45"/>
        <v>#N/A</v>
      </c>
      <c r="M475" s="58" t="e">
        <f>IF(ISBLANK(A475),NA(),IFERROR(A475+(PLAYER_EXP_MAX-D475)/L475,NA()))</f>
        <v>#N/A</v>
      </c>
      <c r="N475" s="62" t="e">
        <f t="shared" ca="1" si="46"/>
        <v>#N/A</v>
      </c>
    </row>
    <row r="476" spans="4:14" ht="14.65" customHeight="1" x14ac:dyDescent="0.25">
      <c r="D476" s="62" t="str">
        <f t="shared" si="43"/>
        <v>-</v>
      </c>
      <c r="E476" s="46" t="str">
        <f>IF(ISBLANK(A476),"-",D476/PLAYER_EXP_MAX)</f>
        <v>-</v>
      </c>
      <c r="F476" s="51" t="e">
        <f ca="1">IF(ISBLANK(A476),NA(),IFERROR(SLOPE(INDIRECT("D" &amp; MATCH(A476-$B$1,A:A,1)):D476, INDIRECT("A" &amp; MATCH(A476-$B$1,A:A,1)):A476),NA()))</f>
        <v>#N/A</v>
      </c>
      <c r="G476" s="58" t="e">
        <f>IF(ISBLANK(A476),NA(),IFERROR(A476+(PLAYER_EXP_MAX-D476)/F476,NA()))</f>
        <v>#N/A</v>
      </c>
      <c r="H476" s="125" t="e">
        <f t="shared" ca="1" si="42"/>
        <v>#N/A</v>
      </c>
      <c r="I476" s="51" t="e">
        <f ca="1">IF(ISBLANK(A476),NA(),IFERROR(SLOPE(INDIRECT("D" &amp; MATCH(A476-$C$1,A:A,1)):D476, INDIRECT("A" &amp; MATCH(A476-$C$1,A:A,1)):A476),NA()))</f>
        <v>#N/A</v>
      </c>
      <c r="J476" s="58" t="e">
        <f>IF(ISBLANK(A476),NA(),IFERROR(A476+(PLAYER_EXP_MAX-D476)/I476,NA()))</f>
        <v>#N/A</v>
      </c>
      <c r="K476" s="62" t="e">
        <f t="shared" ca="1" si="44"/>
        <v>#N/A</v>
      </c>
      <c r="L476" s="51" t="e">
        <f t="shared" si="45"/>
        <v>#N/A</v>
      </c>
      <c r="M476" s="58" t="e">
        <f>IF(ISBLANK(A476),NA(),IFERROR(A476+(PLAYER_EXP_MAX-D476)/L476,NA()))</f>
        <v>#N/A</v>
      </c>
      <c r="N476" s="62" t="e">
        <f t="shared" ca="1" si="46"/>
        <v>#N/A</v>
      </c>
    </row>
    <row r="477" spans="4:14" ht="14.65" customHeight="1" x14ac:dyDescent="0.25">
      <c r="D477" s="62" t="str">
        <f t="shared" si="43"/>
        <v>-</v>
      </c>
      <c r="E477" s="46" t="str">
        <f>IF(ISBLANK(A477),"-",D477/PLAYER_EXP_MAX)</f>
        <v>-</v>
      </c>
      <c r="F477" s="51" t="e">
        <f ca="1">IF(ISBLANK(A477),NA(),IFERROR(SLOPE(INDIRECT("D" &amp; MATCH(A477-$B$1,A:A,1)):D477, INDIRECT("A" &amp; MATCH(A477-$B$1,A:A,1)):A477),NA()))</f>
        <v>#N/A</v>
      </c>
      <c r="G477" s="58" t="e">
        <f>IF(ISBLANK(A477),NA(),IFERROR(A477+(PLAYER_EXP_MAX-D477)/F477,NA()))</f>
        <v>#N/A</v>
      </c>
      <c r="H477" s="125" t="e">
        <f t="shared" ca="1" si="42"/>
        <v>#N/A</v>
      </c>
      <c r="I477" s="51" t="e">
        <f ca="1">IF(ISBLANK(A477),NA(),IFERROR(SLOPE(INDIRECT("D" &amp; MATCH(A477-$C$1,A:A,1)):D477, INDIRECT("A" &amp; MATCH(A477-$C$1,A:A,1)):A477),NA()))</f>
        <v>#N/A</v>
      </c>
      <c r="J477" s="58" t="e">
        <f>IF(ISBLANK(A477),NA(),IFERROR(A477+(PLAYER_EXP_MAX-D477)/I477,NA()))</f>
        <v>#N/A</v>
      </c>
      <c r="K477" s="62" t="e">
        <f t="shared" ca="1" si="44"/>
        <v>#N/A</v>
      </c>
      <c r="L477" s="51" t="e">
        <f t="shared" si="45"/>
        <v>#N/A</v>
      </c>
      <c r="M477" s="58" t="e">
        <f>IF(ISBLANK(A477),NA(),IFERROR(A477+(PLAYER_EXP_MAX-D477)/L477,NA()))</f>
        <v>#N/A</v>
      </c>
      <c r="N477" s="62" t="e">
        <f t="shared" ca="1" si="46"/>
        <v>#N/A</v>
      </c>
    </row>
    <row r="478" spans="4:14" ht="14.65" customHeight="1" x14ac:dyDescent="0.25">
      <c r="D478" s="62" t="str">
        <f t="shared" si="43"/>
        <v>-</v>
      </c>
      <c r="E478" s="46" t="str">
        <f>IF(ISBLANK(A478),"-",D478/PLAYER_EXP_MAX)</f>
        <v>-</v>
      </c>
      <c r="F478" s="51" t="e">
        <f ca="1">IF(ISBLANK(A478),NA(),IFERROR(SLOPE(INDIRECT("D" &amp; MATCH(A478-$B$1,A:A,1)):D478, INDIRECT("A" &amp; MATCH(A478-$B$1,A:A,1)):A478),NA()))</f>
        <v>#N/A</v>
      </c>
      <c r="G478" s="58" t="e">
        <f>IF(ISBLANK(A478),NA(),IFERROR(A478+(PLAYER_EXP_MAX-D478)/F478,NA()))</f>
        <v>#N/A</v>
      </c>
      <c r="H478" s="125" t="e">
        <f t="shared" ca="1" si="42"/>
        <v>#N/A</v>
      </c>
      <c r="I478" s="51" t="e">
        <f ca="1">IF(ISBLANK(A478),NA(),IFERROR(SLOPE(INDIRECT("D" &amp; MATCH(A478-$C$1,A:A,1)):D478, INDIRECT("A" &amp; MATCH(A478-$C$1,A:A,1)):A478),NA()))</f>
        <v>#N/A</v>
      </c>
      <c r="J478" s="58" t="e">
        <f>IF(ISBLANK(A478),NA(),IFERROR(A478+(PLAYER_EXP_MAX-D478)/I478,NA()))</f>
        <v>#N/A</v>
      </c>
      <c r="K478" s="62" t="e">
        <f t="shared" ca="1" si="44"/>
        <v>#N/A</v>
      </c>
      <c r="L478" s="51" t="e">
        <f t="shared" si="45"/>
        <v>#N/A</v>
      </c>
      <c r="M478" s="58" t="e">
        <f>IF(ISBLANK(A478),NA(),IFERROR(A478+(PLAYER_EXP_MAX-D478)/L478,NA()))</f>
        <v>#N/A</v>
      </c>
      <c r="N478" s="62" t="e">
        <f t="shared" ca="1" si="46"/>
        <v>#N/A</v>
      </c>
    </row>
    <row r="479" spans="4:14" ht="14.65" customHeight="1" x14ac:dyDescent="0.25">
      <c r="D479" s="62" t="str">
        <f t="shared" si="43"/>
        <v>-</v>
      </c>
      <c r="E479" s="46" t="str">
        <f>IF(ISBLANK(A479),"-",D479/PLAYER_EXP_MAX)</f>
        <v>-</v>
      </c>
      <c r="F479" s="51" t="e">
        <f ca="1">IF(ISBLANK(A479),NA(),IFERROR(SLOPE(INDIRECT("D" &amp; MATCH(A479-$B$1,A:A,1)):D479, INDIRECT("A" &amp; MATCH(A479-$B$1,A:A,1)):A479),NA()))</f>
        <v>#N/A</v>
      </c>
      <c r="G479" s="58" t="e">
        <f>IF(ISBLANK(A479),NA(),IFERROR(A479+(PLAYER_EXP_MAX-D479)/F479,NA()))</f>
        <v>#N/A</v>
      </c>
      <c r="H479" s="125" t="e">
        <f t="shared" ref="H479:H542" ca="1" si="47">IF(ISBLANK(A479),NA(),IFERROR(TEXT(TRUNC(G479-NOW()),"000") &amp; " D " &amp; TEXT(TRUNC(ABS(G479-NOW()-TRUNC(G479-NOW()))*24),"00") &amp; " H", NA()))</f>
        <v>#N/A</v>
      </c>
      <c r="I479" s="51" t="e">
        <f ca="1">IF(ISBLANK(A479),NA(),IFERROR(SLOPE(INDIRECT("D" &amp; MATCH(A479-$C$1,A:A,1)):D479, INDIRECT("A" &amp; MATCH(A479-$C$1,A:A,1)):A479),NA()))</f>
        <v>#N/A</v>
      </c>
      <c r="J479" s="58" t="e">
        <f>IF(ISBLANK(A479),NA(),IFERROR(A479+(PLAYER_EXP_MAX-D479)/I479,NA()))</f>
        <v>#N/A</v>
      </c>
      <c r="K479" s="62" t="e">
        <f t="shared" ca="1" si="44"/>
        <v>#N/A</v>
      </c>
      <c r="L479" s="51" t="e">
        <f t="shared" si="45"/>
        <v>#N/A</v>
      </c>
      <c r="M479" s="58" t="e">
        <f>IF(ISBLANK(A479),NA(),IFERROR(A479+(PLAYER_EXP_MAX-D479)/L479,NA()))</f>
        <v>#N/A</v>
      </c>
      <c r="N479" s="62" t="e">
        <f t="shared" ca="1" si="46"/>
        <v>#N/A</v>
      </c>
    </row>
    <row r="480" spans="4:14" ht="14.65" customHeight="1" x14ac:dyDescent="0.25">
      <c r="D480" s="62" t="str">
        <f t="shared" si="43"/>
        <v>-</v>
      </c>
      <c r="E480" s="46" t="str">
        <f>IF(ISBLANK(A480),"-",D480/PLAYER_EXP_MAX)</f>
        <v>-</v>
      </c>
      <c r="F480" s="51" t="e">
        <f ca="1">IF(ISBLANK(A480),NA(),IFERROR(SLOPE(INDIRECT("D" &amp; MATCH(A480-$B$1,A:A,1)):D480, INDIRECT("A" &amp; MATCH(A480-$B$1,A:A,1)):A480),NA()))</f>
        <v>#N/A</v>
      </c>
      <c r="G480" s="58" t="e">
        <f>IF(ISBLANK(A480),NA(),IFERROR(A480+(PLAYER_EXP_MAX-D480)/F480,NA()))</f>
        <v>#N/A</v>
      </c>
      <c r="H480" s="125" t="e">
        <f t="shared" ca="1" si="47"/>
        <v>#N/A</v>
      </c>
      <c r="I480" s="51" t="e">
        <f ca="1">IF(ISBLANK(A480),NA(),IFERROR(SLOPE(INDIRECT("D" &amp; MATCH(A480-$C$1,A:A,1)):D480, INDIRECT("A" &amp; MATCH(A480-$C$1,A:A,1)):A480),NA()))</f>
        <v>#N/A</v>
      </c>
      <c r="J480" s="58" t="e">
        <f>IF(ISBLANK(A480),NA(),IFERROR(A480+(PLAYER_EXP_MAX-D480)/I480,NA()))</f>
        <v>#N/A</v>
      </c>
      <c r="K480" s="62" t="e">
        <f t="shared" ca="1" si="44"/>
        <v>#N/A</v>
      </c>
      <c r="L480" s="51" t="e">
        <f t="shared" si="45"/>
        <v>#N/A</v>
      </c>
      <c r="M480" s="58" t="e">
        <f>IF(ISBLANK(A480),NA(),IFERROR(A480+(PLAYER_EXP_MAX-D480)/L480,NA()))</f>
        <v>#N/A</v>
      </c>
      <c r="N480" s="62" t="e">
        <f t="shared" ca="1" si="46"/>
        <v>#N/A</v>
      </c>
    </row>
    <row r="481" spans="4:14" ht="14.65" customHeight="1" x14ac:dyDescent="0.25">
      <c r="D481" s="62" t="str">
        <f t="shared" si="43"/>
        <v>-</v>
      </c>
      <c r="E481" s="46" t="str">
        <f>IF(ISBLANK(A481),"-",D481/PLAYER_EXP_MAX)</f>
        <v>-</v>
      </c>
      <c r="F481" s="51" t="e">
        <f ca="1">IF(ISBLANK(A481),NA(),IFERROR(SLOPE(INDIRECT("D" &amp; MATCH(A481-$B$1,A:A,1)):D481, INDIRECT("A" &amp; MATCH(A481-$B$1,A:A,1)):A481),NA()))</f>
        <v>#N/A</v>
      </c>
      <c r="G481" s="58" t="e">
        <f>IF(ISBLANK(A481),NA(),IFERROR(A481+(PLAYER_EXP_MAX-D481)/F481,NA()))</f>
        <v>#N/A</v>
      </c>
      <c r="H481" s="125" t="e">
        <f t="shared" ca="1" si="47"/>
        <v>#N/A</v>
      </c>
      <c r="I481" s="51" t="e">
        <f ca="1">IF(ISBLANK(A481),NA(),IFERROR(SLOPE(INDIRECT("D" &amp; MATCH(A481-$C$1,A:A,1)):D481, INDIRECT("A" &amp; MATCH(A481-$C$1,A:A,1)):A481),NA()))</f>
        <v>#N/A</v>
      </c>
      <c r="J481" s="58" t="e">
        <f>IF(ISBLANK(A481),NA(),IFERROR(A481+(PLAYER_EXP_MAX-D481)/I481,NA()))</f>
        <v>#N/A</v>
      </c>
      <c r="K481" s="62" t="e">
        <f t="shared" ca="1" si="44"/>
        <v>#N/A</v>
      </c>
      <c r="L481" s="51" t="e">
        <f t="shared" si="45"/>
        <v>#N/A</v>
      </c>
      <c r="M481" s="58" t="e">
        <f>IF(ISBLANK(A481),NA(),IFERROR(A481+(PLAYER_EXP_MAX-D481)/L481,NA()))</f>
        <v>#N/A</v>
      </c>
      <c r="N481" s="62" t="e">
        <f t="shared" ca="1" si="46"/>
        <v>#N/A</v>
      </c>
    </row>
    <row r="482" spans="4:14" ht="14.65" customHeight="1" x14ac:dyDescent="0.25">
      <c r="D482" s="62" t="str">
        <f t="shared" si="43"/>
        <v>-</v>
      </c>
      <c r="E482" s="46" t="str">
        <f>IF(ISBLANK(A482),"-",D482/PLAYER_EXP_MAX)</f>
        <v>-</v>
      </c>
      <c r="F482" s="51" t="e">
        <f ca="1">IF(ISBLANK(A482),NA(),IFERROR(SLOPE(INDIRECT("D" &amp; MATCH(A482-$B$1,A:A,1)):D482, INDIRECT("A" &amp; MATCH(A482-$B$1,A:A,1)):A482),NA()))</f>
        <v>#N/A</v>
      </c>
      <c r="G482" s="58" t="e">
        <f>IF(ISBLANK(A482),NA(),IFERROR(A482+(PLAYER_EXP_MAX-D482)/F482,NA()))</f>
        <v>#N/A</v>
      </c>
      <c r="H482" s="125" t="e">
        <f t="shared" ca="1" si="47"/>
        <v>#N/A</v>
      </c>
      <c r="I482" s="51" t="e">
        <f ca="1">IF(ISBLANK(A482),NA(),IFERROR(SLOPE(INDIRECT("D" &amp; MATCH(A482-$C$1,A:A,1)):D482, INDIRECT("A" &amp; MATCH(A482-$C$1,A:A,1)):A482),NA()))</f>
        <v>#N/A</v>
      </c>
      <c r="J482" s="58" t="e">
        <f>IF(ISBLANK(A482),NA(),IFERROR(A482+(PLAYER_EXP_MAX-D482)/I482,NA()))</f>
        <v>#N/A</v>
      </c>
      <c r="K482" s="62" t="e">
        <f t="shared" ca="1" si="44"/>
        <v>#N/A</v>
      </c>
      <c r="L482" s="51" t="e">
        <f t="shared" si="45"/>
        <v>#N/A</v>
      </c>
      <c r="M482" s="58" t="e">
        <f>IF(ISBLANK(A482),NA(),IFERROR(A482+(PLAYER_EXP_MAX-D482)/L482,NA()))</f>
        <v>#N/A</v>
      </c>
      <c r="N482" s="62" t="e">
        <f t="shared" ca="1" si="46"/>
        <v>#N/A</v>
      </c>
    </row>
    <row r="483" spans="4:14" ht="14.65" customHeight="1" x14ac:dyDescent="0.25">
      <c r="D483" s="62" t="str">
        <f t="shared" si="43"/>
        <v>-</v>
      </c>
      <c r="E483" s="46" t="str">
        <f>IF(ISBLANK(A483),"-",D483/PLAYER_EXP_MAX)</f>
        <v>-</v>
      </c>
      <c r="F483" s="51" t="e">
        <f ca="1">IF(ISBLANK(A483),NA(),IFERROR(SLOPE(INDIRECT("D" &amp; MATCH(A483-$B$1,A:A,1)):D483, INDIRECT("A" &amp; MATCH(A483-$B$1,A:A,1)):A483),NA()))</f>
        <v>#N/A</v>
      </c>
      <c r="G483" s="58" t="e">
        <f>IF(ISBLANK(A483),NA(),IFERROR(A483+(PLAYER_EXP_MAX-D483)/F483,NA()))</f>
        <v>#N/A</v>
      </c>
      <c r="H483" s="125" t="e">
        <f t="shared" ca="1" si="47"/>
        <v>#N/A</v>
      </c>
      <c r="I483" s="51" t="e">
        <f ca="1">IF(ISBLANK(A483),NA(),IFERROR(SLOPE(INDIRECT("D" &amp; MATCH(A483-$C$1,A:A,1)):D483, INDIRECT("A" &amp; MATCH(A483-$C$1,A:A,1)):A483),NA()))</f>
        <v>#N/A</v>
      </c>
      <c r="J483" s="58" t="e">
        <f>IF(ISBLANK(A483),NA(),IFERROR(A483+(PLAYER_EXP_MAX-D483)/I483,NA()))</f>
        <v>#N/A</v>
      </c>
      <c r="K483" s="62" t="e">
        <f t="shared" ca="1" si="44"/>
        <v>#N/A</v>
      </c>
      <c r="L483" s="51" t="e">
        <f t="shared" si="45"/>
        <v>#N/A</v>
      </c>
      <c r="M483" s="58" t="e">
        <f>IF(ISBLANK(A483),NA(),IFERROR(A483+(PLAYER_EXP_MAX-D483)/L483,NA()))</f>
        <v>#N/A</v>
      </c>
      <c r="N483" s="62" t="e">
        <f t="shared" ca="1" si="46"/>
        <v>#N/A</v>
      </c>
    </row>
    <row r="484" spans="4:14" ht="14.65" customHeight="1" x14ac:dyDescent="0.25">
      <c r="D484" s="62" t="str">
        <f t="shared" si="43"/>
        <v>-</v>
      </c>
      <c r="E484" s="46" t="str">
        <f>IF(ISBLANK(A484),"-",D484/PLAYER_EXP_MAX)</f>
        <v>-</v>
      </c>
      <c r="F484" s="51" t="e">
        <f ca="1">IF(ISBLANK(A484),NA(),IFERROR(SLOPE(INDIRECT("D" &amp; MATCH(A484-$B$1,A:A,1)):D484, INDIRECT("A" &amp; MATCH(A484-$B$1,A:A,1)):A484),NA()))</f>
        <v>#N/A</v>
      </c>
      <c r="G484" s="58" t="e">
        <f>IF(ISBLANK(A484),NA(),IFERROR(A484+(PLAYER_EXP_MAX-D484)/F484,NA()))</f>
        <v>#N/A</v>
      </c>
      <c r="H484" s="125" t="e">
        <f t="shared" ca="1" si="47"/>
        <v>#N/A</v>
      </c>
      <c r="I484" s="51" t="e">
        <f ca="1">IF(ISBLANK(A484),NA(),IFERROR(SLOPE(INDIRECT("D" &amp; MATCH(A484-$C$1,A:A,1)):D484, INDIRECT("A" &amp; MATCH(A484-$C$1,A:A,1)):A484),NA()))</f>
        <v>#N/A</v>
      </c>
      <c r="J484" s="58" t="e">
        <f>IF(ISBLANK(A484),NA(),IFERROR(A484+(PLAYER_EXP_MAX-D484)/I484,NA()))</f>
        <v>#N/A</v>
      </c>
      <c r="K484" s="62" t="e">
        <f t="shared" ca="1" si="44"/>
        <v>#N/A</v>
      </c>
      <c r="L484" s="51" t="e">
        <f t="shared" si="45"/>
        <v>#N/A</v>
      </c>
      <c r="M484" s="58" t="e">
        <f>IF(ISBLANK(A484),NA(),IFERROR(A484+(PLAYER_EXP_MAX-D484)/L484,NA()))</f>
        <v>#N/A</v>
      </c>
      <c r="N484" s="62" t="e">
        <f t="shared" ca="1" si="46"/>
        <v>#N/A</v>
      </c>
    </row>
    <row r="485" spans="4:14" ht="14.65" customHeight="1" x14ac:dyDescent="0.25">
      <c r="D485" s="62" t="str">
        <f t="shared" si="43"/>
        <v>-</v>
      </c>
      <c r="E485" s="46" t="str">
        <f>IF(ISBLANK(A485),"-",D485/PLAYER_EXP_MAX)</f>
        <v>-</v>
      </c>
      <c r="F485" s="51" t="e">
        <f ca="1">IF(ISBLANK(A485),NA(),IFERROR(SLOPE(INDIRECT("D" &amp; MATCH(A485-$B$1,A:A,1)):D485, INDIRECT("A" &amp; MATCH(A485-$B$1,A:A,1)):A485),NA()))</f>
        <v>#N/A</v>
      </c>
      <c r="G485" s="58" t="e">
        <f>IF(ISBLANK(A485),NA(),IFERROR(A485+(PLAYER_EXP_MAX-D485)/F485,NA()))</f>
        <v>#N/A</v>
      </c>
      <c r="H485" s="125" t="e">
        <f t="shared" ca="1" si="47"/>
        <v>#N/A</v>
      </c>
      <c r="I485" s="51" t="e">
        <f ca="1">IF(ISBLANK(A485),NA(),IFERROR(SLOPE(INDIRECT("D" &amp; MATCH(A485-$C$1,A:A,1)):D485, INDIRECT("A" &amp; MATCH(A485-$C$1,A:A,1)):A485),NA()))</f>
        <v>#N/A</v>
      </c>
      <c r="J485" s="58" t="e">
        <f>IF(ISBLANK(A485),NA(),IFERROR(A485+(PLAYER_EXP_MAX-D485)/I485,NA()))</f>
        <v>#N/A</v>
      </c>
      <c r="K485" s="62" t="e">
        <f t="shared" ca="1" si="44"/>
        <v>#N/A</v>
      </c>
      <c r="L485" s="51" t="e">
        <f t="shared" si="45"/>
        <v>#N/A</v>
      </c>
      <c r="M485" s="58" t="e">
        <f>IF(ISBLANK(A485),NA(),IFERROR(A485+(PLAYER_EXP_MAX-D485)/L485,NA()))</f>
        <v>#N/A</v>
      </c>
      <c r="N485" s="62" t="e">
        <f t="shared" ca="1" si="46"/>
        <v>#N/A</v>
      </c>
    </row>
    <row r="486" spans="4:14" ht="14.65" customHeight="1" x14ac:dyDescent="0.25">
      <c r="D486" s="62" t="str">
        <f t="shared" si="43"/>
        <v>-</v>
      </c>
      <c r="E486" s="46" t="str">
        <f>IF(ISBLANK(A486),"-",D486/PLAYER_EXP_MAX)</f>
        <v>-</v>
      </c>
      <c r="F486" s="51" t="e">
        <f ca="1">IF(ISBLANK(A486),NA(),IFERROR(SLOPE(INDIRECT("D" &amp; MATCH(A486-$B$1,A:A,1)):D486, INDIRECT("A" &amp; MATCH(A486-$B$1,A:A,1)):A486),NA()))</f>
        <v>#N/A</v>
      </c>
      <c r="G486" s="58" t="e">
        <f>IF(ISBLANK(A486),NA(),IFERROR(A486+(PLAYER_EXP_MAX-D486)/F486,NA()))</f>
        <v>#N/A</v>
      </c>
      <c r="H486" s="125" t="e">
        <f t="shared" ca="1" si="47"/>
        <v>#N/A</v>
      </c>
      <c r="I486" s="51" t="e">
        <f ca="1">IF(ISBLANK(A486),NA(),IFERROR(SLOPE(INDIRECT("D" &amp; MATCH(A486-$C$1,A:A,1)):D486, INDIRECT("A" &amp; MATCH(A486-$C$1,A:A,1)):A486),NA()))</f>
        <v>#N/A</v>
      </c>
      <c r="J486" s="58" t="e">
        <f>IF(ISBLANK(A486),NA(),IFERROR(A486+(PLAYER_EXP_MAX-D486)/I486,NA()))</f>
        <v>#N/A</v>
      </c>
      <c r="K486" s="62" t="e">
        <f t="shared" ca="1" si="44"/>
        <v>#N/A</v>
      </c>
      <c r="L486" s="51" t="e">
        <f t="shared" si="45"/>
        <v>#N/A</v>
      </c>
      <c r="M486" s="58" t="e">
        <f>IF(ISBLANK(A486),NA(),IFERROR(A486+(PLAYER_EXP_MAX-D486)/L486,NA()))</f>
        <v>#N/A</v>
      </c>
      <c r="N486" s="62" t="e">
        <f t="shared" ca="1" si="46"/>
        <v>#N/A</v>
      </c>
    </row>
    <row r="487" spans="4:14" ht="14.65" customHeight="1" x14ac:dyDescent="0.25">
      <c r="D487" s="62" t="str">
        <f t="shared" si="43"/>
        <v>-</v>
      </c>
      <c r="E487" s="46" t="str">
        <f>IF(ISBLANK(A487),"-",D487/PLAYER_EXP_MAX)</f>
        <v>-</v>
      </c>
      <c r="F487" s="51" t="e">
        <f ca="1">IF(ISBLANK(A487),NA(),IFERROR(SLOPE(INDIRECT("D" &amp; MATCH(A487-$B$1,A:A,1)):D487, INDIRECT("A" &amp; MATCH(A487-$B$1,A:A,1)):A487),NA()))</f>
        <v>#N/A</v>
      </c>
      <c r="G487" s="58" t="e">
        <f>IF(ISBLANK(A487),NA(),IFERROR(A487+(PLAYER_EXP_MAX-D487)/F487,NA()))</f>
        <v>#N/A</v>
      </c>
      <c r="H487" s="125" t="e">
        <f t="shared" ca="1" si="47"/>
        <v>#N/A</v>
      </c>
      <c r="I487" s="51" t="e">
        <f ca="1">IF(ISBLANK(A487),NA(),IFERROR(SLOPE(INDIRECT("D" &amp; MATCH(A487-$C$1,A:A,1)):D487, INDIRECT("A" &amp; MATCH(A487-$C$1,A:A,1)):A487),NA()))</f>
        <v>#N/A</v>
      </c>
      <c r="J487" s="58" t="e">
        <f>IF(ISBLANK(A487),NA(),IFERROR(A487+(PLAYER_EXP_MAX-D487)/I487,NA()))</f>
        <v>#N/A</v>
      </c>
      <c r="K487" s="62" t="e">
        <f t="shared" ca="1" si="44"/>
        <v>#N/A</v>
      </c>
      <c r="L487" s="51" t="e">
        <f t="shared" si="45"/>
        <v>#N/A</v>
      </c>
      <c r="M487" s="58" t="e">
        <f>IF(ISBLANK(A487),NA(),IFERROR(A487+(PLAYER_EXP_MAX-D487)/L487,NA()))</f>
        <v>#N/A</v>
      </c>
      <c r="N487" s="62" t="e">
        <f t="shared" ca="1" si="46"/>
        <v>#N/A</v>
      </c>
    </row>
    <row r="488" spans="4:14" ht="14.65" customHeight="1" x14ac:dyDescent="0.25">
      <c r="D488" s="62" t="str">
        <f t="shared" si="43"/>
        <v>-</v>
      </c>
      <c r="E488" s="46" t="str">
        <f>IF(ISBLANK(A488),"-",D488/PLAYER_EXP_MAX)</f>
        <v>-</v>
      </c>
      <c r="F488" s="51" t="e">
        <f ca="1">IF(ISBLANK(A488),NA(),IFERROR(SLOPE(INDIRECT("D" &amp; MATCH(A488-$B$1,A:A,1)):D488, INDIRECT("A" &amp; MATCH(A488-$B$1,A:A,1)):A488),NA()))</f>
        <v>#N/A</v>
      </c>
      <c r="G488" s="58" t="e">
        <f>IF(ISBLANK(A488),NA(),IFERROR(A488+(PLAYER_EXP_MAX-D488)/F488,NA()))</f>
        <v>#N/A</v>
      </c>
      <c r="H488" s="125" t="e">
        <f t="shared" ca="1" si="47"/>
        <v>#N/A</v>
      </c>
      <c r="I488" s="51" t="e">
        <f ca="1">IF(ISBLANK(A488),NA(),IFERROR(SLOPE(INDIRECT("D" &amp; MATCH(A488-$C$1,A:A,1)):D488, INDIRECT("A" &amp; MATCH(A488-$C$1,A:A,1)):A488),NA()))</f>
        <v>#N/A</v>
      </c>
      <c r="J488" s="58" t="e">
        <f>IF(ISBLANK(A488),NA(),IFERROR(A488+(PLAYER_EXP_MAX-D488)/I488,NA()))</f>
        <v>#N/A</v>
      </c>
      <c r="K488" s="62" t="e">
        <f t="shared" ca="1" si="44"/>
        <v>#N/A</v>
      </c>
      <c r="L488" s="51" t="e">
        <f t="shared" si="45"/>
        <v>#N/A</v>
      </c>
      <c r="M488" s="58" t="e">
        <f>IF(ISBLANK(A488),NA(),IFERROR(A488+(PLAYER_EXP_MAX-D488)/L488,NA()))</f>
        <v>#N/A</v>
      </c>
      <c r="N488" s="62" t="e">
        <f t="shared" ca="1" si="46"/>
        <v>#N/A</v>
      </c>
    </row>
    <row r="489" spans="4:14" ht="14.65" customHeight="1" x14ac:dyDescent="0.25">
      <c r="D489" s="62" t="str">
        <f t="shared" si="43"/>
        <v>-</v>
      </c>
      <c r="E489" s="46" t="str">
        <f>IF(ISBLANK(A489),"-",D489/PLAYER_EXP_MAX)</f>
        <v>-</v>
      </c>
      <c r="F489" s="51" t="e">
        <f ca="1">IF(ISBLANK(A489),NA(),IFERROR(SLOPE(INDIRECT("D" &amp; MATCH(A489-$B$1,A:A,1)):D489, INDIRECT("A" &amp; MATCH(A489-$B$1,A:A,1)):A489),NA()))</f>
        <v>#N/A</v>
      </c>
      <c r="G489" s="58" t="e">
        <f>IF(ISBLANK(A489),NA(),IFERROR(A489+(PLAYER_EXP_MAX-D489)/F489,NA()))</f>
        <v>#N/A</v>
      </c>
      <c r="H489" s="125" t="e">
        <f t="shared" ca="1" si="47"/>
        <v>#N/A</v>
      </c>
      <c r="I489" s="51" t="e">
        <f ca="1">IF(ISBLANK(A489),NA(),IFERROR(SLOPE(INDIRECT("D" &amp; MATCH(A489-$C$1,A:A,1)):D489, INDIRECT("A" &amp; MATCH(A489-$C$1,A:A,1)):A489),NA()))</f>
        <v>#N/A</v>
      </c>
      <c r="J489" s="58" t="e">
        <f>IF(ISBLANK(A489),NA(),IFERROR(A489+(PLAYER_EXP_MAX-D489)/I489,NA()))</f>
        <v>#N/A</v>
      </c>
      <c r="K489" s="62" t="e">
        <f t="shared" ca="1" si="44"/>
        <v>#N/A</v>
      </c>
      <c r="L489" s="51" t="e">
        <f t="shared" si="45"/>
        <v>#N/A</v>
      </c>
      <c r="M489" s="58" t="e">
        <f>IF(ISBLANK(A489),NA(),IFERROR(A489+(PLAYER_EXP_MAX-D489)/L489,NA()))</f>
        <v>#N/A</v>
      </c>
      <c r="N489" s="62" t="e">
        <f t="shared" ca="1" si="46"/>
        <v>#N/A</v>
      </c>
    </row>
    <row r="490" spans="4:14" ht="14.65" customHeight="1" x14ac:dyDescent="0.25">
      <c r="D490" s="62" t="str">
        <f t="shared" si="43"/>
        <v>-</v>
      </c>
      <c r="E490" s="46" t="str">
        <f>IF(ISBLANK(A490),"-",D490/PLAYER_EXP_MAX)</f>
        <v>-</v>
      </c>
      <c r="F490" s="51" t="e">
        <f ca="1">IF(ISBLANK(A490),NA(),IFERROR(SLOPE(INDIRECT("D" &amp; MATCH(A490-$B$1,A:A,1)):D490, INDIRECT("A" &amp; MATCH(A490-$B$1,A:A,1)):A490),NA()))</f>
        <v>#N/A</v>
      </c>
      <c r="G490" s="58" t="e">
        <f>IF(ISBLANK(A490),NA(),IFERROR(A490+(PLAYER_EXP_MAX-D490)/F490,NA()))</f>
        <v>#N/A</v>
      </c>
      <c r="H490" s="125" t="e">
        <f t="shared" ca="1" si="47"/>
        <v>#N/A</v>
      </c>
      <c r="I490" s="51" t="e">
        <f ca="1">IF(ISBLANK(A490),NA(),IFERROR(SLOPE(INDIRECT("D" &amp; MATCH(A490-$C$1,A:A,1)):D490, INDIRECT("A" &amp; MATCH(A490-$C$1,A:A,1)):A490),NA()))</f>
        <v>#N/A</v>
      </c>
      <c r="J490" s="58" t="e">
        <f>IF(ISBLANK(A490),NA(),IFERROR(A490+(PLAYER_EXP_MAX-D490)/I490,NA()))</f>
        <v>#N/A</v>
      </c>
      <c r="K490" s="62" t="e">
        <f t="shared" ca="1" si="44"/>
        <v>#N/A</v>
      </c>
      <c r="L490" s="51" t="e">
        <f t="shared" si="45"/>
        <v>#N/A</v>
      </c>
      <c r="M490" s="58" t="e">
        <f>IF(ISBLANK(A490),NA(),IFERROR(A490+(PLAYER_EXP_MAX-D490)/L490,NA()))</f>
        <v>#N/A</v>
      </c>
      <c r="N490" s="62" t="e">
        <f t="shared" ca="1" si="46"/>
        <v>#N/A</v>
      </c>
    </row>
    <row r="491" spans="4:14" ht="14.65" customHeight="1" x14ac:dyDescent="0.25">
      <c r="D491" s="62" t="str">
        <f t="shared" si="43"/>
        <v>-</v>
      </c>
      <c r="E491" s="46" t="str">
        <f>IF(ISBLANK(A491),"-",D491/PLAYER_EXP_MAX)</f>
        <v>-</v>
      </c>
      <c r="F491" s="51" t="e">
        <f ca="1">IF(ISBLANK(A491),NA(),IFERROR(SLOPE(INDIRECT("D" &amp; MATCH(A491-$B$1,A:A,1)):D491, INDIRECT("A" &amp; MATCH(A491-$B$1,A:A,1)):A491),NA()))</f>
        <v>#N/A</v>
      </c>
      <c r="G491" s="58" t="e">
        <f>IF(ISBLANK(A491),NA(),IFERROR(A491+(PLAYER_EXP_MAX-D491)/F491,NA()))</f>
        <v>#N/A</v>
      </c>
      <c r="H491" s="125" t="e">
        <f t="shared" ca="1" si="47"/>
        <v>#N/A</v>
      </c>
      <c r="I491" s="51" t="e">
        <f ca="1">IF(ISBLANK(A491),NA(),IFERROR(SLOPE(INDIRECT("D" &amp; MATCH(A491-$C$1,A:A,1)):D491, INDIRECT("A" &amp; MATCH(A491-$C$1,A:A,1)):A491),NA()))</f>
        <v>#N/A</v>
      </c>
      <c r="J491" s="58" t="e">
        <f>IF(ISBLANK(A491),NA(),IFERROR(A491+(PLAYER_EXP_MAX-D491)/I491,NA()))</f>
        <v>#N/A</v>
      </c>
      <c r="K491" s="62" t="e">
        <f t="shared" ca="1" si="44"/>
        <v>#N/A</v>
      </c>
      <c r="L491" s="51" t="e">
        <f t="shared" si="45"/>
        <v>#N/A</v>
      </c>
      <c r="M491" s="58" t="e">
        <f>IF(ISBLANK(A491),NA(),IFERROR(A491+(PLAYER_EXP_MAX-D491)/L491,NA()))</f>
        <v>#N/A</v>
      </c>
      <c r="N491" s="62" t="e">
        <f t="shared" ca="1" si="46"/>
        <v>#N/A</v>
      </c>
    </row>
    <row r="492" spans="4:14" ht="14.65" customHeight="1" x14ac:dyDescent="0.25">
      <c r="D492" s="62" t="str">
        <f t="shared" si="43"/>
        <v>-</v>
      </c>
      <c r="E492" s="46" t="str">
        <f>IF(ISBLANK(A492),"-",D492/PLAYER_EXP_MAX)</f>
        <v>-</v>
      </c>
      <c r="F492" s="51" t="e">
        <f ca="1">IF(ISBLANK(A492),NA(),IFERROR(SLOPE(INDIRECT("D" &amp; MATCH(A492-$B$1,A:A,1)):D492, INDIRECT("A" &amp; MATCH(A492-$B$1,A:A,1)):A492),NA()))</f>
        <v>#N/A</v>
      </c>
      <c r="G492" s="58" t="e">
        <f>IF(ISBLANK(A492),NA(),IFERROR(A492+(PLAYER_EXP_MAX-D492)/F492,NA()))</f>
        <v>#N/A</v>
      </c>
      <c r="H492" s="125" t="e">
        <f t="shared" ca="1" si="47"/>
        <v>#N/A</v>
      </c>
      <c r="I492" s="51" t="e">
        <f ca="1">IF(ISBLANK(A492),NA(),IFERROR(SLOPE(INDIRECT("D" &amp; MATCH(A492-$C$1,A:A,1)):D492, INDIRECT("A" &amp; MATCH(A492-$C$1,A:A,1)):A492),NA()))</f>
        <v>#N/A</v>
      </c>
      <c r="J492" s="58" t="e">
        <f>IF(ISBLANK(A492),NA(),IFERROR(A492+(PLAYER_EXP_MAX-D492)/I492,NA()))</f>
        <v>#N/A</v>
      </c>
      <c r="K492" s="62" t="e">
        <f t="shared" ca="1" si="44"/>
        <v>#N/A</v>
      </c>
      <c r="L492" s="51" t="e">
        <f t="shared" si="45"/>
        <v>#N/A</v>
      </c>
      <c r="M492" s="58" t="e">
        <f>IF(ISBLANK(A492),NA(),IFERROR(A492+(PLAYER_EXP_MAX-D492)/L492,NA()))</f>
        <v>#N/A</v>
      </c>
      <c r="N492" s="62" t="e">
        <f t="shared" ca="1" si="46"/>
        <v>#N/A</v>
      </c>
    </row>
    <row r="493" spans="4:14" ht="14.65" customHeight="1" x14ac:dyDescent="0.25">
      <c r="D493" s="62" t="str">
        <f t="shared" si="43"/>
        <v>-</v>
      </c>
      <c r="E493" s="46" t="str">
        <f>IF(ISBLANK(A493),"-",D493/PLAYER_EXP_MAX)</f>
        <v>-</v>
      </c>
      <c r="F493" s="51" t="e">
        <f ca="1">IF(ISBLANK(A493),NA(),IFERROR(SLOPE(INDIRECT("D" &amp; MATCH(A493-$B$1,A:A,1)):D493, INDIRECT("A" &amp; MATCH(A493-$B$1,A:A,1)):A493),NA()))</f>
        <v>#N/A</v>
      </c>
      <c r="G493" s="58" t="e">
        <f>IF(ISBLANK(A493),NA(),IFERROR(A493+(PLAYER_EXP_MAX-D493)/F493,NA()))</f>
        <v>#N/A</v>
      </c>
      <c r="H493" s="125" t="e">
        <f t="shared" ca="1" si="47"/>
        <v>#N/A</v>
      </c>
      <c r="I493" s="51" t="e">
        <f ca="1">IF(ISBLANK(A493),NA(),IFERROR(SLOPE(INDIRECT("D" &amp; MATCH(A493-$C$1,A:A,1)):D493, INDIRECT("A" &amp; MATCH(A493-$C$1,A:A,1)):A493),NA()))</f>
        <v>#N/A</v>
      </c>
      <c r="J493" s="58" t="e">
        <f>IF(ISBLANK(A493),NA(),IFERROR(A493+(PLAYER_EXP_MAX-D493)/I493,NA()))</f>
        <v>#N/A</v>
      </c>
      <c r="K493" s="62" t="e">
        <f t="shared" ca="1" si="44"/>
        <v>#N/A</v>
      </c>
      <c r="L493" s="51" t="e">
        <f t="shared" si="45"/>
        <v>#N/A</v>
      </c>
      <c r="M493" s="58" t="e">
        <f>IF(ISBLANK(A493),NA(),IFERROR(A493+(PLAYER_EXP_MAX-D493)/L493,NA()))</f>
        <v>#N/A</v>
      </c>
      <c r="N493" s="62" t="e">
        <f t="shared" ca="1" si="46"/>
        <v>#N/A</v>
      </c>
    </row>
    <row r="494" spans="4:14" ht="14.65" customHeight="1" x14ac:dyDescent="0.25">
      <c r="D494" s="62" t="str">
        <f t="shared" si="43"/>
        <v>-</v>
      </c>
      <c r="E494" s="46" t="str">
        <f>IF(ISBLANK(A494),"-",D494/PLAYER_EXP_MAX)</f>
        <v>-</v>
      </c>
      <c r="F494" s="51" t="e">
        <f ca="1">IF(ISBLANK(A494),NA(),IFERROR(SLOPE(INDIRECT("D" &amp; MATCH(A494-$B$1,A:A,1)):D494, INDIRECT("A" &amp; MATCH(A494-$B$1,A:A,1)):A494),NA()))</f>
        <v>#N/A</v>
      </c>
      <c r="G494" s="58" t="e">
        <f>IF(ISBLANK(A494),NA(),IFERROR(A494+(PLAYER_EXP_MAX-D494)/F494,NA()))</f>
        <v>#N/A</v>
      </c>
      <c r="H494" s="125" t="e">
        <f t="shared" ca="1" si="47"/>
        <v>#N/A</v>
      </c>
      <c r="I494" s="51" t="e">
        <f ca="1">IF(ISBLANK(A494),NA(),IFERROR(SLOPE(INDIRECT("D" &amp; MATCH(A494-$C$1,A:A,1)):D494, INDIRECT("A" &amp; MATCH(A494-$C$1,A:A,1)):A494),NA()))</f>
        <v>#N/A</v>
      </c>
      <c r="J494" s="58" t="e">
        <f>IF(ISBLANK(A494),NA(),IFERROR(A494+(PLAYER_EXP_MAX-D494)/I494,NA()))</f>
        <v>#N/A</v>
      </c>
      <c r="K494" s="62" t="e">
        <f t="shared" ca="1" si="44"/>
        <v>#N/A</v>
      </c>
      <c r="L494" s="51" t="e">
        <f t="shared" si="45"/>
        <v>#N/A</v>
      </c>
      <c r="M494" s="58" t="e">
        <f>IF(ISBLANK(A494),NA(),IFERROR(A494+(PLAYER_EXP_MAX-D494)/L494,NA()))</f>
        <v>#N/A</v>
      </c>
      <c r="N494" s="62" t="e">
        <f t="shared" ca="1" si="46"/>
        <v>#N/A</v>
      </c>
    </row>
    <row r="495" spans="4:14" ht="14.65" customHeight="1" x14ac:dyDescent="0.25">
      <c r="D495" s="62" t="str">
        <f t="shared" si="43"/>
        <v>-</v>
      </c>
      <c r="E495" s="46" t="str">
        <f>IF(ISBLANK(A495),"-",D495/PLAYER_EXP_MAX)</f>
        <v>-</v>
      </c>
      <c r="F495" s="51" t="e">
        <f ca="1">IF(ISBLANK(A495),NA(),IFERROR(SLOPE(INDIRECT("D" &amp; MATCH(A495-$B$1,A:A,1)):D495, INDIRECT("A" &amp; MATCH(A495-$B$1,A:A,1)):A495),NA()))</f>
        <v>#N/A</v>
      </c>
      <c r="G495" s="58" t="e">
        <f>IF(ISBLANK(A495),NA(),IFERROR(A495+(PLAYER_EXP_MAX-D495)/F495,NA()))</f>
        <v>#N/A</v>
      </c>
      <c r="H495" s="125" t="e">
        <f t="shared" ca="1" si="47"/>
        <v>#N/A</v>
      </c>
      <c r="I495" s="51" t="e">
        <f ca="1">IF(ISBLANK(A495),NA(),IFERROR(SLOPE(INDIRECT("D" &amp; MATCH(A495-$C$1,A:A,1)):D495, INDIRECT("A" &amp; MATCH(A495-$C$1,A:A,1)):A495),NA()))</f>
        <v>#N/A</v>
      </c>
      <c r="J495" s="58" t="e">
        <f>IF(ISBLANK(A495),NA(),IFERROR(A495+(PLAYER_EXP_MAX-D495)/I495,NA()))</f>
        <v>#N/A</v>
      </c>
      <c r="K495" s="62" t="e">
        <f t="shared" ca="1" si="44"/>
        <v>#N/A</v>
      </c>
      <c r="L495" s="51" t="e">
        <f t="shared" si="45"/>
        <v>#N/A</v>
      </c>
      <c r="M495" s="58" t="e">
        <f>IF(ISBLANK(A495),NA(),IFERROR(A495+(PLAYER_EXP_MAX-D495)/L495,NA()))</f>
        <v>#N/A</v>
      </c>
      <c r="N495" s="62" t="e">
        <f t="shared" ca="1" si="46"/>
        <v>#N/A</v>
      </c>
    </row>
    <row r="496" spans="4:14" ht="14.65" customHeight="1" x14ac:dyDescent="0.25">
      <c r="D496" s="62" t="str">
        <f t="shared" si="43"/>
        <v>-</v>
      </c>
      <c r="E496" s="46" t="str">
        <f>IF(ISBLANK(A496),"-",D496/PLAYER_EXP_MAX)</f>
        <v>-</v>
      </c>
      <c r="F496" s="51" t="e">
        <f ca="1">IF(ISBLANK(A496),NA(),IFERROR(SLOPE(INDIRECT("D" &amp; MATCH(A496-$B$1,A:A,1)):D496, INDIRECT("A" &amp; MATCH(A496-$B$1,A:A,1)):A496),NA()))</f>
        <v>#N/A</v>
      </c>
      <c r="G496" s="58" t="e">
        <f>IF(ISBLANK(A496),NA(),IFERROR(A496+(PLAYER_EXP_MAX-D496)/F496,NA()))</f>
        <v>#N/A</v>
      </c>
      <c r="H496" s="125" t="e">
        <f t="shared" ca="1" si="47"/>
        <v>#N/A</v>
      </c>
      <c r="I496" s="51" t="e">
        <f ca="1">IF(ISBLANK(A496),NA(),IFERROR(SLOPE(INDIRECT("D" &amp; MATCH(A496-$C$1,A:A,1)):D496, INDIRECT("A" &amp; MATCH(A496-$C$1,A:A,1)):A496),NA()))</f>
        <v>#N/A</v>
      </c>
      <c r="J496" s="58" t="e">
        <f>IF(ISBLANK(A496),NA(),IFERROR(A496+(PLAYER_EXP_MAX-D496)/I496,NA()))</f>
        <v>#N/A</v>
      </c>
      <c r="K496" s="62" t="e">
        <f t="shared" ca="1" si="44"/>
        <v>#N/A</v>
      </c>
      <c r="L496" s="51" t="e">
        <f t="shared" si="45"/>
        <v>#N/A</v>
      </c>
      <c r="M496" s="58" t="e">
        <f>IF(ISBLANK(A496),NA(),IFERROR(A496+(PLAYER_EXP_MAX-D496)/L496,NA()))</f>
        <v>#N/A</v>
      </c>
      <c r="N496" s="62" t="e">
        <f t="shared" ca="1" si="46"/>
        <v>#N/A</v>
      </c>
    </row>
    <row r="497" spans="4:14" ht="14.65" customHeight="1" x14ac:dyDescent="0.25">
      <c r="D497" s="62" t="str">
        <f t="shared" si="43"/>
        <v>-</v>
      </c>
      <c r="E497" s="46" t="str">
        <f>IF(ISBLANK(A497),"-",D497/PLAYER_EXP_MAX)</f>
        <v>-</v>
      </c>
      <c r="F497" s="51" t="e">
        <f ca="1">IF(ISBLANK(A497),NA(),IFERROR(SLOPE(INDIRECT("D" &amp; MATCH(A497-$B$1,A:A,1)):D497, INDIRECT("A" &amp; MATCH(A497-$B$1,A:A,1)):A497),NA()))</f>
        <v>#N/A</v>
      </c>
      <c r="G497" s="58" t="e">
        <f>IF(ISBLANK(A497),NA(),IFERROR(A497+(PLAYER_EXP_MAX-D497)/F497,NA()))</f>
        <v>#N/A</v>
      </c>
      <c r="H497" s="125" t="e">
        <f t="shared" ca="1" si="47"/>
        <v>#N/A</v>
      </c>
      <c r="I497" s="51" t="e">
        <f ca="1">IF(ISBLANK(A497),NA(),IFERROR(SLOPE(INDIRECT("D" &amp; MATCH(A497-$C$1,A:A,1)):D497, INDIRECT("A" &amp; MATCH(A497-$C$1,A:A,1)):A497),NA()))</f>
        <v>#N/A</v>
      </c>
      <c r="J497" s="58" t="e">
        <f>IF(ISBLANK(A497),NA(),IFERROR(A497+(PLAYER_EXP_MAX-D497)/I497,NA()))</f>
        <v>#N/A</v>
      </c>
      <c r="K497" s="62" t="e">
        <f t="shared" ca="1" si="44"/>
        <v>#N/A</v>
      </c>
      <c r="L497" s="51" t="e">
        <f t="shared" si="45"/>
        <v>#N/A</v>
      </c>
      <c r="M497" s="58" t="e">
        <f>IF(ISBLANK(A497),NA(),IFERROR(A497+(PLAYER_EXP_MAX-D497)/L497,NA()))</f>
        <v>#N/A</v>
      </c>
      <c r="N497" s="62" t="e">
        <f t="shared" ca="1" si="46"/>
        <v>#N/A</v>
      </c>
    </row>
    <row r="498" spans="4:14" ht="14.65" customHeight="1" x14ac:dyDescent="0.25">
      <c r="D498" s="62" t="str">
        <f t="shared" si="43"/>
        <v>-</v>
      </c>
      <c r="E498" s="46" t="str">
        <f>IF(ISBLANK(A498),"-",D498/PLAYER_EXP_MAX)</f>
        <v>-</v>
      </c>
      <c r="F498" s="51" t="e">
        <f ca="1">IF(ISBLANK(A498),NA(),IFERROR(SLOPE(INDIRECT("D" &amp; MATCH(A498-$B$1,A:A,1)):D498, INDIRECT("A" &amp; MATCH(A498-$B$1,A:A,1)):A498),NA()))</f>
        <v>#N/A</v>
      </c>
      <c r="G498" s="58" t="e">
        <f>IF(ISBLANK(A498),NA(),IFERROR(A498+(PLAYER_EXP_MAX-D498)/F498,NA()))</f>
        <v>#N/A</v>
      </c>
      <c r="H498" s="125" t="e">
        <f t="shared" ca="1" si="47"/>
        <v>#N/A</v>
      </c>
      <c r="I498" s="51" t="e">
        <f ca="1">IF(ISBLANK(A498),NA(),IFERROR(SLOPE(INDIRECT("D" &amp; MATCH(A498-$C$1,A:A,1)):D498, INDIRECT("A" &amp; MATCH(A498-$C$1,A:A,1)):A498),NA()))</f>
        <v>#N/A</v>
      </c>
      <c r="J498" s="58" t="e">
        <f>IF(ISBLANK(A498),NA(),IFERROR(A498+(PLAYER_EXP_MAX-D498)/I498,NA()))</f>
        <v>#N/A</v>
      </c>
      <c r="K498" s="62" t="e">
        <f t="shared" ca="1" si="44"/>
        <v>#N/A</v>
      </c>
      <c r="L498" s="51" t="e">
        <f t="shared" si="45"/>
        <v>#N/A</v>
      </c>
      <c r="M498" s="58" t="e">
        <f>IF(ISBLANK(A498),NA(),IFERROR(A498+(PLAYER_EXP_MAX-D498)/L498,NA()))</f>
        <v>#N/A</v>
      </c>
      <c r="N498" s="62" t="e">
        <f t="shared" ca="1" si="46"/>
        <v>#N/A</v>
      </c>
    </row>
    <row r="499" spans="4:14" ht="14.65" customHeight="1" x14ac:dyDescent="0.25">
      <c r="D499" s="62" t="str">
        <f t="shared" si="43"/>
        <v>-</v>
      </c>
      <c r="E499" s="46" t="str">
        <f>IF(ISBLANK(A499),"-",D499/PLAYER_EXP_MAX)</f>
        <v>-</v>
      </c>
      <c r="F499" s="51" t="e">
        <f ca="1">IF(ISBLANK(A499),NA(),IFERROR(SLOPE(INDIRECT("D" &amp; MATCH(A499-$B$1,A:A,1)):D499, INDIRECT("A" &amp; MATCH(A499-$B$1,A:A,1)):A499),NA()))</f>
        <v>#N/A</v>
      </c>
      <c r="G499" s="58" t="e">
        <f>IF(ISBLANK(A499),NA(),IFERROR(A499+(PLAYER_EXP_MAX-D499)/F499,NA()))</f>
        <v>#N/A</v>
      </c>
      <c r="H499" s="125" t="e">
        <f t="shared" ca="1" si="47"/>
        <v>#N/A</v>
      </c>
      <c r="I499" s="51" t="e">
        <f ca="1">IF(ISBLANK(A499),NA(),IFERROR(SLOPE(INDIRECT("D" &amp; MATCH(A499-$C$1,A:A,1)):D499, INDIRECT("A" &amp; MATCH(A499-$C$1,A:A,1)):A499),NA()))</f>
        <v>#N/A</v>
      </c>
      <c r="J499" s="58" t="e">
        <f>IF(ISBLANK(A499),NA(),IFERROR(A499+(PLAYER_EXP_MAX-D499)/I499,NA()))</f>
        <v>#N/A</v>
      </c>
      <c r="K499" s="62" t="e">
        <f t="shared" ca="1" si="44"/>
        <v>#N/A</v>
      </c>
      <c r="L499" s="51" t="e">
        <f t="shared" si="45"/>
        <v>#N/A</v>
      </c>
      <c r="M499" s="58" t="e">
        <f>IF(ISBLANK(A499),NA(),IFERROR(A499+(PLAYER_EXP_MAX-D499)/L499,NA()))</f>
        <v>#N/A</v>
      </c>
      <c r="N499" s="62" t="e">
        <f t="shared" ca="1" si="46"/>
        <v>#N/A</v>
      </c>
    </row>
    <row r="500" spans="4:14" ht="14.65" customHeight="1" x14ac:dyDescent="0.25">
      <c r="D500" s="62" t="str">
        <f t="shared" si="43"/>
        <v>-</v>
      </c>
      <c r="E500" s="46" t="str">
        <f>IF(ISBLANK(A500),"-",D500/PLAYER_EXP_MAX)</f>
        <v>-</v>
      </c>
      <c r="F500" s="51" t="e">
        <f ca="1">IF(ISBLANK(A500),NA(),IFERROR(SLOPE(INDIRECT("D" &amp; MATCH(A500-$B$1,A:A,1)):D500, INDIRECT("A" &amp; MATCH(A500-$B$1,A:A,1)):A500),NA()))</f>
        <v>#N/A</v>
      </c>
      <c r="G500" s="58" t="e">
        <f>IF(ISBLANK(A500),NA(),IFERROR(A500+(PLAYER_EXP_MAX-D500)/F500,NA()))</f>
        <v>#N/A</v>
      </c>
      <c r="H500" s="125" t="e">
        <f t="shared" ca="1" si="47"/>
        <v>#N/A</v>
      </c>
      <c r="I500" s="51" t="e">
        <f ca="1">IF(ISBLANK(A500),NA(),IFERROR(SLOPE(INDIRECT("D" &amp; MATCH(A500-$C$1,A:A,1)):D500, INDIRECT("A" &amp; MATCH(A500-$C$1,A:A,1)):A500),NA()))</f>
        <v>#N/A</v>
      </c>
      <c r="J500" s="58" t="e">
        <f>IF(ISBLANK(A500),NA(),IFERROR(A500+(PLAYER_EXP_MAX-D500)/I500,NA()))</f>
        <v>#N/A</v>
      </c>
      <c r="K500" s="62" t="e">
        <f t="shared" ca="1" si="44"/>
        <v>#N/A</v>
      </c>
      <c r="L500" s="51" t="e">
        <f t="shared" si="45"/>
        <v>#N/A</v>
      </c>
      <c r="M500" s="58" t="e">
        <f>IF(ISBLANK(A500),NA(),IFERROR(A500+(PLAYER_EXP_MAX-D500)/L500,NA()))</f>
        <v>#N/A</v>
      </c>
      <c r="N500" s="62" t="e">
        <f t="shared" ca="1" si="46"/>
        <v>#N/A</v>
      </c>
    </row>
    <row r="501" spans="4:14" ht="14.65" customHeight="1" x14ac:dyDescent="0.25">
      <c r="D501" s="62" t="str">
        <f t="shared" si="43"/>
        <v>-</v>
      </c>
      <c r="E501" s="46" t="str">
        <f>IF(ISBLANK(A501),"-",D501/PLAYER_EXP_MAX)</f>
        <v>-</v>
      </c>
      <c r="F501" s="51" t="e">
        <f ca="1">IF(ISBLANK(A501),NA(),IFERROR(SLOPE(INDIRECT("D" &amp; MATCH(A501-$B$1,A:A,1)):D501, INDIRECT("A" &amp; MATCH(A501-$B$1,A:A,1)):A501),NA()))</f>
        <v>#N/A</v>
      </c>
      <c r="G501" s="58" t="e">
        <f>IF(ISBLANK(A501),NA(),IFERROR(A501+(PLAYER_EXP_MAX-D501)/F501,NA()))</f>
        <v>#N/A</v>
      </c>
      <c r="H501" s="125" t="e">
        <f t="shared" ca="1" si="47"/>
        <v>#N/A</v>
      </c>
      <c r="I501" s="51" t="e">
        <f ca="1">IF(ISBLANK(A501),NA(),IFERROR(SLOPE(INDIRECT("D" &amp; MATCH(A501-$C$1,A:A,1)):D501, INDIRECT("A" &amp; MATCH(A501-$C$1,A:A,1)):A501),NA()))</f>
        <v>#N/A</v>
      </c>
      <c r="J501" s="58" t="e">
        <f>IF(ISBLANK(A501),NA(),IFERROR(A501+(PLAYER_EXP_MAX-D501)/I501,NA()))</f>
        <v>#N/A</v>
      </c>
      <c r="K501" s="62" t="e">
        <f t="shared" ca="1" si="44"/>
        <v>#N/A</v>
      </c>
      <c r="L501" s="51" t="e">
        <f t="shared" si="45"/>
        <v>#N/A</v>
      </c>
      <c r="M501" s="58" t="e">
        <f>IF(ISBLANK(A501),NA(),IFERROR(A501+(PLAYER_EXP_MAX-D501)/L501,NA()))</f>
        <v>#N/A</v>
      </c>
      <c r="N501" s="62" t="e">
        <f t="shared" ca="1" si="46"/>
        <v>#N/A</v>
      </c>
    </row>
    <row r="502" spans="4:14" ht="14.65" customHeight="1" x14ac:dyDescent="0.25">
      <c r="D502" s="62" t="str">
        <f t="shared" si="43"/>
        <v>-</v>
      </c>
      <c r="E502" s="46" t="str">
        <f>IF(ISBLANK(A502),"-",D502/PLAYER_EXP_MAX)</f>
        <v>-</v>
      </c>
      <c r="F502" s="51" t="e">
        <f ca="1">IF(ISBLANK(A502),NA(),IFERROR(SLOPE(INDIRECT("D" &amp; MATCH(A502-$B$1,A:A,1)):D502, INDIRECT("A" &amp; MATCH(A502-$B$1,A:A,1)):A502),NA()))</f>
        <v>#N/A</v>
      </c>
      <c r="G502" s="58" t="e">
        <f>IF(ISBLANK(A502),NA(),IFERROR(A502+(PLAYER_EXP_MAX-D502)/F502,NA()))</f>
        <v>#N/A</v>
      </c>
      <c r="H502" s="125" t="e">
        <f t="shared" ca="1" si="47"/>
        <v>#N/A</v>
      </c>
      <c r="I502" s="51" t="e">
        <f ca="1">IF(ISBLANK(A502),NA(),IFERROR(SLOPE(INDIRECT("D" &amp; MATCH(A502-$C$1,A:A,1)):D502, INDIRECT("A" &amp; MATCH(A502-$C$1,A:A,1)):A502),NA()))</f>
        <v>#N/A</v>
      </c>
      <c r="J502" s="58" t="e">
        <f>IF(ISBLANK(A502),NA(),IFERROR(A502+(PLAYER_EXP_MAX-D502)/I502,NA()))</f>
        <v>#N/A</v>
      </c>
      <c r="K502" s="62" t="e">
        <f t="shared" ca="1" si="44"/>
        <v>#N/A</v>
      </c>
      <c r="L502" s="51" t="e">
        <f t="shared" si="45"/>
        <v>#N/A</v>
      </c>
      <c r="M502" s="58" t="e">
        <f>IF(ISBLANK(A502),NA(),IFERROR(A502+(PLAYER_EXP_MAX-D502)/L502,NA()))</f>
        <v>#N/A</v>
      </c>
      <c r="N502" s="62" t="e">
        <f t="shared" ca="1" si="46"/>
        <v>#N/A</v>
      </c>
    </row>
    <row r="503" spans="4:14" ht="14.65" customHeight="1" x14ac:dyDescent="0.25">
      <c r="D503" s="62" t="str">
        <f t="shared" si="43"/>
        <v>-</v>
      </c>
      <c r="E503" s="46" t="str">
        <f>IF(ISBLANK(A503),"-",D503/PLAYER_EXP_MAX)</f>
        <v>-</v>
      </c>
      <c r="F503" s="51" t="e">
        <f ca="1">IF(ISBLANK(A503),NA(),IFERROR(SLOPE(INDIRECT("D" &amp; MATCH(A503-$B$1,A:A,1)):D503, INDIRECT("A" &amp; MATCH(A503-$B$1,A:A,1)):A503),NA()))</f>
        <v>#N/A</v>
      </c>
      <c r="G503" s="58" t="e">
        <f>IF(ISBLANK(A503),NA(),IFERROR(A503+(PLAYER_EXP_MAX-D503)/F503,NA()))</f>
        <v>#N/A</v>
      </c>
      <c r="H503" s="125" t="e">
        <f t="shared" ca="1" si="47"/>
        <v>#N/A</v>
      </c>
      <c r="I503" s="51" t="e">
        <f ca="1">IF(ISBLANK(A503),NA(),IFERROR(SLOPE(INDIRECT("D" &amp; MATCH(A503-$C$1,A:A,1)):D503, INDIRECT("A" &amp; MATCH(A503-$C$1,A:A,1)):A503),NA()))</f>
        <v>#N/A</v>
      </c>
      <c r="J503" s="58" t="e">
        <f>IF(ISBLANK(A503),NA(),IFERROR(A503+(PLAYER_EXP_MAX-D503)/I503,NA()))</f>
        <v>#N/A</v>
      </c>
      <c r="K503" s="62" t="e">
        <f t="shared" ca="1" si="44"/>
        <v>#N/A</v>
      </c>
      <c r="L503" s="51" t="e">
        <f t="shared" si="45"/>
        <v>#N/A</v>
      </c>
      <c r="M503" s="58" t="e">
        <f>IF(ISBLANK(A503),NA(),IFERROR(A503+(PLAYER_EXP_MAX-D503)/L503,NA()))</f>
        <v>#N/A</v>
      </c>
      <c r="N503" s="62" t="e">
        <f t="shared" ca="1" si="46"/>
        <v>#N/A</v>
      </c>
    </row>
    <row r="504" spans="4:14" ht="14.65" customHeight="1" x14ac:dyDescent="0.25">
      <c r="D504" s="62" t="str">
        <f t="shared" si="43"/>
        <v>-</v>
      </c>
      <c r="E504" s="46" t="str">
        <f>IF(ISBLANK(A504),"-",D504/PLAYER_EXP_MAX)</f>
        <v>-</v>
      </c>
      <c r="F504" s="51" t="e">
        <f ca="1">IF(ISBLANK(A504),NA(),IFERROR(SLOPE(INDIRECT("D" &amp; MATCH(A504-$B$1,A:A,1)):D504, INDIRECT("A" &amp; MATCH(A504-$B$1,A:A,1)):A504),NA()))</f>
        <v>#N/A</v>
      </c>
      <c r="G504" s="58" t="e">
        <f>IF(ISBLANK(A504),NA(),IFERROR(A504+(PLAYER_EXP_MAX-D504)/F504,NA()))</f>
        <v>#N/A</v>
      </c>
      <c r="H504" s="125" t="e">
        <f t="shared" ca="1" si="47"/>
        <v>#N/A</v>
      </c>
      <c r="I504" s="51" t="e">
        <f ca="1">IF(ISBLANK(A504),NA(),IFERROR(SLOPE(INDIRECT("D" &amp; MATCH(A504-$C$1,A:A,1)):D504, INDIRECT("A" &amp; MATCH(A504-$C$1,A:A,1)):A504),NA()))</f>
        <v>#N/A</v>
      </c>
      <c r="J504" s="58" t="e">
        <f>IF(ISBLANK(A504),NA(),IFERROR(A504+(PLAYER_EXP_MAX-D504)/I504,NA()))</f>
        <v>#N/A</v>
      </c>
      <c r="K504" s="62" t="e">
        <f t="shared" ca="1" si="44"/>
        <v>#N/A</v>
      </c>
      <c r="L504" s="51" t="e">
        <f t="shared" si="45"/>
        <v>#N/A</v>
      </c>
      <c r="M504" s="58" t="e">
        <f>IF(ISBLANK(A504),NA(),IFERROR(A504+(PLAYER_EXP_MAX-D504)/L504,NA()))</f>
        <v>#N/A</v>
      </c>
      <c r="N504" s="62" t="e">
        <f t="shared" ca="1" si="46"/>
        <v>#N/A</v>
      </c>
    </row>
    <row r="505" spans="4:14" ht="14.65" customHeight="1" x14ac:dyDescent="0.25">
      <c r="D505" s="62" t="str">
        <f t="shared" si="43"/>
        <v>-</v>
      </c>
      <c r="E505" s="46" t="str">
        <f>IF(ISBLANK(A505),"-",D505/PLAYER_EXP_MAX)</f>
        <v>-</v>
      </c>
      <c r="F505" s="51" t="e">
        <f ca="1">IF(ISBLANK(A505),NA(),IFERROR(SLOPE(INDIRECT("D" &amp; MATCH(A505-$B$1,A:A,1)):D505, INDIRECT("A" &amp; MATCH(A505-$B$1,A:A,1)):A505),NA()))</f>
        <v>#N/A</v>
      </c>
      <c r="G505" s="58" t="e">
        <f>IF(ISBLANK(A505),NA(),IFERROR(A505+(PLAYER_EXP_MAX-D505)/F505,NA()))</f>
        <v>#N/A</v>
      </c>
      <c r="H505" s="125" t="e">
        <f t="shared" ca="1" si="47"/>
        <v>#N/A</v>
      </c>
      <c r="I505" s="51" t="e">
        <f ca="1">IF(ISBLANK(A505),NA(),IFERROR(SLOPE(INDIRECT("D" &amp; MATCH(A505-$C$1,A:A,1)):D505, INDIRECT("A" &amp; MATCH(A505-$C$1,A:A,1)):A505),NA()))</f>
        <v>#N/A</v>
      </c>
      <c r="J505" s="58" t="e">
        <f>IF(ISBLANK(A505),NA(),IFERROR(A505+(PLAYER_EXP_MAX-D505)/I505,NA()))</f>
        <v>#N/A</v>
      </c>
      <c r="K505" s="62" t="e">
        <f t="shared" ca="1" si="44"/>
        <v>#N/A</v>
      </c>
      <c r="L505" s="51" t="e">
        <f t="shared" si="45"/>
        <v>#N/A</v>
      </c>
      <c r="M505" s="58" t="e">
        <f>IF(ISBLANK(A505),NA(),IFERROR(A505+(PLAYER_EXP_MAX-D505)/L505,NA()))</f>
        <v>#N/A</v>
      </c>
      <c r="N505" s="62" t="e">
        <f t="shared" ca="1" si="46"/>
        <v>#N/A</v>
      </c>
    </row>
    <row r="506" spans="4:14" ht="14.65" customHeight="1" x14ac:dyDescent="0.25">
      <c r="D506" s="62" t="str">
        <f t="shared" si="43"/>
        <v>-</v>
      </c>
      <c r="E506" s="46" t="str">
        <f>IF(ISBLANK(A506),"-",D506/PLAYER_EXP_MAX)</f>
        <v>-</v>
      </c>
      <c r="F506" s="51" t="e">
        <f ca="1">IF(ISBLANK(A506),NA(),IFERROR(SLOPE(INDIRECT("D" &amp; MATCH(A506-$B$1,A:A,1)):D506, INDIRECT("A" &amp; MATCH(A506-$B$1,A:A,1)):A506),NA()))</f>
        <v>#N/A</v>
      </c>
      <c r="G506" s="58" t="e">
        <f>IF(ISBLANK(A506),NA(),IFERROR(A506+(PLAYER_EXP_MAX-D506)/F506,NA()))</f>
        <v>#N/A</v>
      </c>
      <c r="H506" s="125" t="e">
        <f t="shared" ca="1" si="47"/>
        <v>#N/A</v>
      </c>
      <c r="I506" s="51" t="e">
        <f ca="1">IF(ISBLANK(A506),NA(),IFERROR(SLOPE(INDIRECT("D" &amp; MATCH(A506-$C$1,A:A,1)):D506, INDIRECT("A" &amp; MATCH(A506-$C$1,A:A,1)):A506),NA()))</f>
        <v>#N/A</v>
      </c>
      <c r="J506" s="58" t="e">
        <f>IF(ISBLANK(A506),NA(),IFERROR(A506+(PLAYER_EXP_MAX-D506)/I506,NA()))</f>
        <v>#N/A</v>
      </c>
      <c r="K506" s="62" t="e">
        <f t="shared" ca="1" si="44"/>
        <v>#N/A</v>
      </c>
      <c r="L506" s="51" t="e">
        <f t="shared" si="45"/>
        <v>#N/A</v>
      </c>
      <c r="M506" s="58" t="e">
        <f>IF(ISBLANK(A506),NA(),IFERROR(A506+(PLAYER_EXP_MAX-D506)/L506,NA()))</f>
        <v>#N/A</v>
      </c>
      <c r="N506" s="62" t="e">
        <f t="shared" ca="1" si="46"/>
        <v>#N/A</v>
      </c>
    </row>
    <row r="507" spans="4:14" ht="14.65" customHeight="1" x14ac:dyDescent="0.25">
      <c r="D507" s="62" t="str">
        <f t="shared" si="43"/>
        <v>-</v>
      </c>
      <c r="E507" s="46" t="str">
        <f>IF(ISBLANK(A507),"-",D507/PLAYER_EXP_MAX)</f>
        <v>-</v>
      </c>
      <c r="F507" s="51" t="e">
        <f ca="1">IF(ISBLANK(A507),NA(),IFERROR(SLOPE(INDIRECT("D" &amp; MATCH(A507-$B$1,A:A,1)):D507, INDIRECT("A" &amp; MATCH(A507-$B$1,A:A,1)):A507),NA()))</f>
        <v>#N/A</v>
      </c>
      <c r="G507" s="58" t="e">
        <f>IF(ISBLANK(A507),NA(),IFERROR(A507+(PLAYER_EXP_MAX-D507)/F507,NA()))</f>
        <v>#N/A</v>
      </c>
      <c r="H507" s="125" t="e">
        <f t="shared" ca="1" si="47"/>
        <v>#N/A</v>
      </c>
      <c r="I507" s="51" t="e">
        <f ca="1">IF(ISBLANK(A507),NA(),IFERROR(SLOPE(INDIRECT("D" &amp; MATCH(A507-$C$1,A:A,1)):D507, INDIRECT("A" &amp; MATCH(A507-$C$1,A:A,1)):A507),NA()))</f>
        <v>#N/A</v>
      </c>
      <c r="J507" s="58" t="e">
        <f>IF(ISBLANK(A507),NA(),IFERROR(A507+(PLAYER_EXP_MAX-D507)/I507,NA()))</f>
        <v>#N/A</v>
      </c>
      <c r="K507" s="62" t="e">
        <f t="shared" ca="1" si="44"/>
        <v>#N/A</v>
      </c>
      <c r="L507" s="51" t="e">
        <f t="shared" si="45"/>
        <v>#N/A</v>
      </c>
      <c r="M507" s="58" t="e">
        <f>IF(ISBLANK(A507),NA(),IFERROR(A507+(PLAYER_EXP_MAX-D507)/L507,NA()))</f>
        <v>#N/A</v>
      </c>
      <c r="N507" s="62" t="e">
        <f t="shared" ca="1" si="46"/>
        <v>#N/A</v>
      </c>
    </row>
    <row r="508" spans="4:14" ht="14.65" customHeight="1" x14ac:dyDescent="0.25">
      <c r="D508" s="62" t="str">
        <f t="shared" si="43"/>
        <v>-</v>
      </c>
      <c r="E508" s="46" t="str">
        <f>IF(ISBLANK(A508),"-",D508/PLAYER_EXP_MAX)</f>
        <v>-</v>
      </c>
      <c r="F508" s="51" t="e">
        <f ca="1">IF(ISBLANK(A508),NA(),IFERROR(SLOPE(INDIRECT("D" &amp; MATCH(A508-$B$1,A:A,1)):D508, INDIRECT("A" &amp; MATCH(A508-$B$1,A:A,1)):A508),NA()))</f>
        <v>#N/A</v>
      </c>
      <c r="G508" s="58" t="e">
        <f>IF(ISBLANK(A508),NA(),IFERROR(A508+(PLAYER_EXP_MAX-D508)/F508,NA()))</f>
        <v>#N/A</v>
      </c>
      <c r="H508" s="125" t="e">
        <f t="shared" ca="1" si="47"/>
        <v>#N/A</v>
      </c>
      <c r="I508" s="51" t="e">
        <f ca="1">IF(ISBLANK(A508),NA(),IFERROR(SLOPE(INDIRECT("D" &amp; MATCH(A508-$C$1,A:A,1)):D508, INDIRECT("A" &amp; MATCH(A508-$C$1,A:A,1)):A508),NA()))</f>
        <v>#N/A</v>
      </c>
      <c r="J508" s="58" t="e">
        <f>IF(ISBLANK(A508),NA(),IFERROR(A508+(PLAYER_EXP_MAX-D508)/I508,NA()))</f>
        <v>#N/A</v>
      </c>
      <c r="K508" s="62" t="e">
        <f t="shared" ca="1" si="44"/>
        <v>#N/A</v>
      </c>
      <c r="L508" s="51" t="e">
        <f t="shared" si="45"/>
        <v>#N/A</v>
      </c>
      <c r="M508" s="58" t="e">
        <f>IF(ISBLANK(A508),NA(),IFERROR(A508+(PLAYER_EXP_MAX-D508)/L508,NA()))</f>
        <v>#N/A</v>
      </c>
      <c r="N508" s="62" t="e">
        <f t="shared" ca="1" si="46"/>
        <v>#N/A</v>
      </c>
    </row>
    <row r="509" spans="4:14" ht="14.65" customHeight="1" x14ac:dyDescent="0.25">
      <c r="D509" s="62" t="str">
        <f t="shared" si="43"/>
        <v>-</v>
      </c>
      <c r="E509" s="46" t="str">
        <f>IF(ISBLANK(A509),"-",D509/PLAYER_EXP_MAX)</f>
        <v>-</v>
      </c>
      <c r="F509" s="51" t="e">
        <f ca="1">IF(ISBLANK(A509),NA(),IFERROR(SLOPE(INDIRECT("D" &amp; MATCH(A509-$B$1,A:A,1)):D509, INDIRECT("A" &amp; MATCH(A509-$B$1,A:A,1)):A509),NA()))</f>
        <v>#N/A</v>
      </c>
      <c r="G509" s="58" t="e">
        <f>IF(ISBLANK(A509),NA(),IFERROR(A509+(PLAYER_EXP_MAX-D509)/F509,NA()))</f>
        <v>#N/A</v>
      </c>
      <c r="H509" s="125" t="e">
        <f t="shared" ca="1" si="47"/>
        <v>#N/A</v>
      </c>
      <c r="I509" s="51" t="e">
        <f ca="1">IF(ISBLANK(A509),NA(),IFERROR(SLOPE(INDIRECT("D" &amp; MATCH(A509-$C$1,A:A,1)):D509, INDIRECT("A" &amp; MATCH(A509-$C$1,A:A,1)):A509),NA()))</f>
        <v>#N/A</v>
      </c>
      <c r="J509" s="58" t="e">
        <f>IF(ISBLANK(A509),NA(),IFERROR(A509+(PLAYER_EXP_MAX-D509)/I509,NA()))</f>
        <v>#N/A</v>
      </c>
      <c r="K509" s="62" t="e">
        <f t="shared" ca="1" si="44"/>
        <v>#N/A</v>
      </c>
      <c r="L509" s="51" t="e">
        <f t="shared" si="45"/>
        <v>#N/A</v>
      </c>
      <c r="M509" s="58" t="e">
        <f>IF(ISBLANK(A509),NA(),IFERROR(A509+(PLAYER_EXP_MAX-D509)/L509,NA()))</f>
        <v>#N/A</v>
      </c>
      <c r="N509" s="62" t="e">
        <f t="shared" ca="1" si="46"/>
        <v>#N/A</v>
      </c>
    </row>
    <row r="510" spans="4:14" ht="14.65" customHeight="1" x14ac:dyDescent="0.25">
      <c r="D510" s="62" t="str">
        <f t="shared" si="43"/>
        <v>-</v>
      </c>
      <c r="E510" s="46" t="str">
        <f>IF(ISBLANK(A510),"-",D510/PLAYER_EXP_MAX)</f>
        <v>-</v>
      </c>
      <c r="F510" s="51" t="e">
        <f ca="1">IF(ISBLANK(A510),NA(),IFERROR(SLOPE(INDIRECT("D" &amp; MATCH(A510-$B$1,A:A,1)):D510, INDIRECT("A" &amp; MATCH(A510-$B$1,A:A,1)):A510),NA()))</f>
        <v>#N/A</v>
      </c>
      <c r="G510" s="58" t="e">
        <f>IF(ISBLANK(A510),NA(),IFERROR(A510+(PLAYER_EXP_MAX-D510)/F510,NA()))</f>
        <v>#N/A</v>
      </c>
      <c r="H510" s="125" t="e">
        <f t="shared" ca="1" si="47"/>
        <v>#N/A</v>
      </c>
      <c r="I510" s="51" t="e">
        <f ca="1">IF(ISBLANK(A510),NA(),IFERROR(SLOPE(INDIRECT("D" &amp; MATCH(A510-$C$1,A:A,1)):D510, INDIRECT("A" &amp; MATCH(A510-$C$1,A:A,1)):A510),NA()))</f>
        <v>#N/A</v>
      </c>
      <c r="J510" s="58" t="e">
        <f>IF(ISBLANK(A510),NA(),IFERROR(A510+(PLAYER_EXP_MAX-D510)/I510,NA()))</f>
        <v>#N/A</v>
      </c>
      <c r="K510" s="62" t="e">
        <f t="shared" ca="1" si="44"/>
        <v>#N/A</v>
      </c>
      <c r="L510" s="51" t="e">
        <f t="shared" si="45"/>
        <v>#N/A</v>
      </c>
      <c r="M510" s="58" t="e">
        <f>IF(ISBLANK(A510),NA(),IFERROR(A510+(PLAYER_EXP_MAX-D510)/L510,NA()))</f>
        <v>#N/A</v>
      </c>
      <c r="N510" s="62" t="e">
        <f t="shared" ca="1" si="46"/>
        <v>#N/A</v>
      </c>
    </row>
    <row r="511" spans="4:14" ht="14.65" customHeight="1" x14ac:dyDescent="0.25">
      <c r="D511" s="62" t="str">
        <f t="shared" si="43"/>
        <v>-</v>
      </c>
      <c r="E511" s="46" t="str">
        <f>IF(ISBLANK(A511),"-",D511/PLAYER_EXP_MAX)</f>
        <v>-</v>
      </c>
      <c r="F511" s="51" t="e">
        <f ca="1">IF(ISBLANK(A511),NA(),IFERROR(SLOPE(INDIRECT("D" &amp; MATCH(A511-$B$1,A:A,1)):D511, INDIRECT("A" &amp; MATCH(A511-$B$1,A:A,1)):A511),NA()))</f>
        <v>#N/A</v>
      </c>
      <c r="G511" s="58" t="e">
        <f>IF(ISBLANK(A511),NA(),IFERROR(A511+(PLAYER_EXP_MAX-D511)/F511,NA()))</f>
        <v>#N/A</v>
      </c>
      <c r="H511" s="125" t="e">
        <f t="shared" ca="1" si="47"/>
        <v>#N/A</v>
      </c>
      <c r="I511" s="51" t="e">
        <f ca="1">IF(ISBLANK(A511),NA(),IFERROR(SLOPE(INDIRECT("D" &amp; MATCH(A511-$C$1,A:A,1)):D511, INDIRECT("A" &amp; MATCH(A511-$C$1,A:A,1)):A511),NA()))</f>
        <v>#N/A</v>
      </c>
      <c r="J511" s="58" t="e">
        <f>IF(ISBLANK(A511),NA(),IFERROR(A511+(PLAYER_EXP_MAX-D511)/I511,NA()))</f>
        <v>#N/A</v>
      </c>
      <c r="K511" s="62" t="e">
        <f t="shared" ca="1" si="44"/>
        <v>#N/A</v>
      </c>
      <c r="L511" s="51" t="e">
        <f t="shared" si="45"/>
        <v>#N/A</v>
      </c>
      <c r="M511" s="58" t="e">
        <f>IF(ISBLANK(A511),NA(),IFERROR(A511+(PLAYER_EXP_MAX-D511)/L511,NA()))</f>
        <v>#N/A</v>
      </c>
      <c r="N511" s="62" t="e">
        <f t="shared" ca="1" si="46"/>
        <v>#N/A</v>
      </c>
    </row>
    <row r="512" spans="4:14" ht="14.65" customHeight="1" x14ac:dyDescent="0.25">
      <c r="D512" s="62" t="str">
        <f t="shared" si="43"/>
        <v>-</v>
      </c>
      <c r="E512" s="46" t="str">
        <f>IF(ISBLANK(A512),"-",D512/PLAYER_EXP_MAX)</f>
        <v>-</v>
      </c>
      <c r="F512" s="51" t="e">
        <f ca="1">IF(ISBLANK(A512),NA(),IFERROR(SLOPE(INDIRECT("D" &amp; MATCH(A512-$B$1,A:A,1)):D512, INDIRECT("A" &amp; MATCH(A512-$B$1,A:A,1)):A512),NA()))</f>
        <v>#N/A</v>
      </c>
      <c r="G512" s="58" t="e">
        <f>IF(ISBLANK(A512),NA(),IFERROR(A512+(PLAYER_EXP_MAX-D512)/F512,NA()))</f>
        <v>#N/A</v>
      </c>
      <c r="H512" s="125" t="e">
        <f t="shared" ca="1" si="47"/>
        <v>#N/A</v>
      </c>
      <c r="I512" s="51" t="e">
        <f ca="1">IF(ISBLANK(A512),NA(),IFERROR(SLOPE(INDIRECT("D" &amp; MATCH(A512-$C$1,A:A,1)):D512, INDIRECT("A" &amp; MATCH(A512-$C$1,A:A,1)):A512),NA()))</f>
        <v>#N/A</v>
      </c>
      <c r="J512" s="58" t="e">
        <f>IF(ISBLANK(A512),NA(),IFERROR(A512+(PLAYER_EXP_MAX-D512)/I512,NA()))</f>
        <v>#N/A</v>
      </c>
      <c r="K512" s="62" t="e">
        <f t="shared" ca="1" si="44"/>
        <v>#N/A</v>
      </c>
      <c r="L512" s="51" t="e">
        <f t="shared" si="45"/>
        <v>#N/A</v>
      </c>
      <c r="M512" s="58" t="e">
        <f>IF(ISBLANK(A512),NA(),IFERROR(A512+(PLAYER_EXP_MAX-D512)/L512,NA()))</f>
        <v>#N/A</v>
      </c>
      <c r="N512" s="62" t="e">
        <f t="shared" ca="1" si="46"/>
        <v>#N/A</v>
      </c>
    </row>
    <row r="513" spans="4:14" ht="14.65" customHeight="1" x14ac:dyDescent="0.25">
      <c r="D513" s="62" t="str">
        <f t="shared" si="43"/>
        <v>-</v>
      </c>
      <c r="E513" s="46" t="str">
        <f>IF(ISBLANK(A513),"-",D513/PLAYER_EXP_MAX)</f>
        <v>-</v>
      </c>
      <c r="F513" s="51" t="e">
        <f ca="1">IF(ISBLANK(A513),NA(),IFERROR(SLOPE(INDIRECT("D" &amp; MATCH(A513-$B$1,A:A,1)):D513, INDIRECT("A" &amp; MATCH(A513-$B$1,A:A,1)):A513),NA()))</f>
        <v>#N/A</v>
      </c>
      <c r="G513" s="58" t="e">
        <f>IF(ISBLANK(A513),NA(),IFERROR(A513+(PLAYER_EXP_MAX-D513)/F513,NA()))</f>
        <v>#N/A</v>
      </c>
      <c r="H513" s="125" t="e">
        <f t="shared" ca="1" si="47"/>
        <v>#N/A</v>
      </c>
      <c r="I513" s="51" t="e">
        <f ca="1">IF(ISBLANK(A513),NA(),IFERROR(SLOPE(INDIRECT("D" &amp; MATCH(A513-$C$1,A:A,1)):D513, INDIRECT("A" &amp; MATCH(A513-$C$1,A:A,1)):A513),NA()))</f>
        <v>#N/A</v>
      </c>
      <c r="J513" s="58" t="e">
        <f>IF(ISBLANK(A513),NA(),IFERROR(A513+(PLAYER_EXP_MAX-D513)/I513,NA()))</f>
        <v>#N/A</v>
      </c>
      <c r="K513" s="62" t="e">
        <f t="shared" ca="1" si="44"/>
        <v>#N/A</v>
      </c>
      <c r="L513" s="51" t="e">
        <f t="shared" si="45"/>
        <v>#N/A</v>
      </c>
      <c r="M513" s="58" t="e">
        <f>IF(ISBLANK(A513),NA(),IFERROR(A513+(PLAYER_EXP_MAX-D513)/L513,NA()))</f>
        <v>#N/A</v>
      </c>
      <c r="N513" s="62" t="e">
        <f t="shared" ca="1" si="46"/>
        <v>#N/A</v>
      </c>
    </row>
    <row r="514" spans="4:14" ht="14.65" customHeight="1" x14ac:dyDescent="0.25">
      <c r="D514" s="62" t="str">
        <f t="shared" si="43"/>
        <v>-</v>
      </c>
      <c r="E514" s="46" t="str">
        <f>IF(ISBLANK(A514),"-",D514/PLAYER_EXP_MAX)</f>
        <v>-</v>
      </c>
      <c r="F514" s="51" t="e">
        <f ca="1">IF(ISBLANK(A514),NA(),IFERROR(SLOPE(INDIRECT("D" &amp; MATCH(A514-$B$1,A:A,1)):D514, INDIRECT("A" &amp; MATCH(A514-$B$1,A:A,1)):A514),NA()))</f>
        <v>#N/A</v>
      </c>
      <c r="G514" s="58" t="e">
        <f>IF(ISBLANK(A514),NA(),IFERROR(A514+(PLAYER_EXP_MAX-D514)/F514,NA()))</f>
        <v>#N/A</v>
      </c>
      <c r="H514" s="125" t="e">
        <f t="shared" ca="1" si="47"/>
        <v>#N/A</v>
      </c>
      <c r="I514" s="51" t="e">
        <f ca="1">IF(ISBLANK(A514),NA(),IFERROR(SLOPE(INDIRECT("D" &amp; MATCH(A514-$C$1,A:A,1)):D514, INDIRECT("A" &amp; MATCH(A514-$C$1,A:A,1)):A514),NA()))</f>
        <v>#N/A</v>
      </c>
      <c r="J514" s="58" t="e">
        <f>IF(ISBLANK(A514),NA(),IFERROR(A514+(PLAYER_EXP_MAX-D514)/I514,NA()))</f>
        <v>#N/A</v>
      </c>
      <c r="K514" s="62" t="e">
        <f t="shared" ca="1" si="44"/>
        <v>#N/A</v>
      </c>
      <c r="L514" s="51" t="e">
        <f t="shared" si="45"/>
        <v>#N/A</v>
      </c>
      <c r="M514" s="58" t="e">
        <f>IF(ISBLANK(A514),NA(),IFERROR(A514+(PLAYER_EXP_MAX-D514)/L514,NA()))</f>
        <v>#N/A</v>
      </c>
      <c r="N514" s="62" t="e">
        <f t="shared" ca="1" si="46"/>
        <v>#N/A</v>
      </c>
    </row>
    <row r="515" spans="4:14" ht="14.65" customHeight="1" x14ac:dyDescent="0.25">
      <c r="D515" s="62" t="str">
        <f t="shared" si="43"/>
        <v>-</v>
      </c>
      <c r="E515" s="46" t="str">
        <f>IF(ISBLANK(A515),"-",D515/PLAYER_EXP_MAX)</f>
        <v>-</v>
      </c>
      <c r="F515" s="51" t="e">
        <f ca="1">IF(ISBLANK(A515),NA(),IFERROR(SLOPE(INDIRECT("D" &amp; MATCH(A515-$B$1,A:A,1)):D515, INDIRECT("A" &amp; MATCH(A515-$B$1,A:A,1)):A515),NA()))</f>
        <v>#N/A</v>
      </c>
      <c r="G515" s="58" t="e">
        <f>IF(ISBLANK(A515),NA(),IFERROR(A515+(PLAYER_EXP_MAX-D515)/F515,NA()))</f>
        <v>#N/A</v>
      </c>
      <c r="H515" s="125" t="e">
        <f t="shared" ca="1" si="47"/>
        <v>#N/A</v>
      </c>
      <c r="I515" s="51" t="e">
        <f ca="1">IF(ISBLANK(A515),NA(),IFERROR(SLOPE(INDIRECT("D" &amp; MATCH(A515-$C$1,A:A,1)):D515, INDIRECT("A" &amp; MATCH(A515-$C$1,A:A,1)):A515),NA()))</f>
        <v>#N/A</v>
      </c>
      <c r="J515" s="58" t="e">
        <f>IF(ISBLANK(A515),NA(),IFERROR(A515+(PLAYER_EXP_MAX-D515)/I515,NA()))</f>
        <v>#N/A</v>
      </c>
      <c r="K515" s="62" t="e">
        <f t="shared" ca="1" si="44"/>
        <v>#N/A</v>
      </c>
      <c r="L515" s="51" t="e">
        <f t="shared" si="45"/>
        <v>#N/A</v>
      </c>
      <c r="M515" s="58" t="e">
        <f>IF(ISBLANK(A515),NA(),IFERROR(A515+(PLAYER_EXP_MAX-D515)/L515,NA()))</f>
        <v>#N/A</v>
      </c>
      <c r="N515" s="62" t="e">
        <f t="shared" ca="1" si="46"/>
        <v>#N/A</v>
      </c>
    </row>
    <row r="516" spans="4:14" ht="14.65" customHeight="1" x14ac:dyDescent="0.25">
      <c r="D516" s="62" t="str">
        <f t="shared" si="43"/>
        <v>-</v>
      </c>
      <c r="E516" s="46" t="str">
        <f>IF(ISBLANK(A516),"-",D516/PLAYER_EXP_MAX)</f>
        <v>-</v>
      </c>
      <c r="F516" s="51" t="e">
        <f ca="1">IF(ISBLANK(A516),NA(),IFERROR(SLOPE(INDIRECT("D" &amp; MATCH(A516-$B$1,A:A,1)):D516, INDIRECT("A" &amp; MATCH(A516-$B$1,A:A,1)):A516),NA()))</f>
        <v>#N/A</v>
      </c>
      <c r="G516" s="58" t="e">
        <f>IF(ISBLANK(A516),NA(),IFERROR(A516+(PLAYER_EXP_MAX-D516)/F516,NA()))</f>
        <v>#N/A</v>
      </c>
      <c r="H516" s="125" t="e">
        <f t="shared" ca="1" si="47"/>
        <v>#N/A</v>
      </c>
      <c r="I516" s="51" t="e">
        <f ca="1">IF(ISBLANK(A516),NA(),IFERROR(SLOPE(INDIRECT("D" &amp; MATCH(A516-$C$1,A:A,1)):D516, INDIRECT("A" &amp; MATCH(A516-$C$1,A:A,1)):A516),NA()))</f>
        <v>#N/A</v>
      </c>
      <c r="J516" s="58" t="e">
        <f>IF(ISBLANK(A516),NA(),IFERROR(A516+(PLAYER_EXP_MAX-D516)/I516,NA()))</f>
        <v>#N/A</v>
      </c>
      <c r="K516" s="62" t="e">
        <f t="shared" ca="1" si="44"/>
        <v>#N/A</v>
      </c>
      <c r="L516" s="51" t="e">
        <f t="shared" si="45"/>
        <v>#N/A</v>
      </c>
      <c r="M516" s="58" t="e">
        <f>IF(ISBLANK(A516),NA(),IFERROR(A516+(PLAYER_EXP_MAX-D516)/L516,NA()))</f>
        <v>#N/A</v>
      </c>
      <c r="N516" s="62" t="e">
        <f t="shared" ca="1" si="46"/>
        <v>#N/A</v>
      </c>
    </row>
    <row r="517" spans="4:14" ht="14.65" customHeight="1" x14ac:dyDescent="0.25">
      <c r="D517" s="62" t="str">
        <f t="shared" si="43"/>
        <v>-</v>
      </c>
      <c r="E517" s="46" t="str">
        <f>IF(ISBLANK(A517),"-",D517/PLAYER_EXP_MAX)</f>
        <v>-</v>
      </c>
      <c r="F517" s="51" t="e">
        <f ca="1">IF(ISBLANK(A517),NA(),IFERROR(SLOPE(INDIRECT("D" &amp; MATCH(A517-$B$1,A:A,1)):D517, INDIRECT("A" &amp; MATCH(A517-$B$1,A:A,1)):A517),NA()))</f>
        <v>#N/A</v>
      </c>
      <c r="G517" s="58" t="e">
        <f>IF(ISBLANK(A517),NA(),IFERROR(A517+(PLAYER_EXP_MAX-D517)/F517,NA()))</f>
        <v>#N/A</v>
      </c>
      <c r="H517" s="125" t="e">
        <f t="shared" ca="1" si="47"/>
        <v>#N/A</v>
      </c>
      <c r="I517" s="51" t="e">
        <f ca="1">IF(ISBLANK(A517),NA(),IFERROR(SLOPE(INDIRECT("D" &amp; MATCH(A517-$C$1,A:A,1)):D517, INDIRECT("A" &amp; MATCH(A517-$C$1,A:A,1)):A517),NA()))</f>
        <v>#N/A</v>
      </c>
      <c r="J517" s="58" t="e">
        <f>IF(ISBLANK(A517),NA(),IFERROR(A517+(PLAYER_EXP_MAX-D517)/I517,NA()))</f>
        <v>#N/A</v>
      </c>
      <c r="K517" s="62" t="e">
        <f t="shared" ca="1" si="44"/>
        <v>#N/A</v>
      </c>
      <c r="L517" s="51" t="e">
        <f t="shared" si="45"/>
        <v>#N/A</v>
      </c>
      <c r="M517" s="58" t="e">
        <f>IF(ISBLANK(A517),NA(),IFERROR(A517+(PLAYER_EXP_MAX-D517)/L517,NA()))</f>
        <v>#N/A</v>
      </c>
      <c r="N517" s="62" t="e">
        <f t="shared" ca="1" si="46"/>
        <v>#N/A</v>
      </c>
    </row>
    <row r="518" spans="4:14" ht="14.65" customHeight="1" x14ac:dyDescent="0.25">
      <c r="D518" s="62" t="str">
        <f t="shared" si="43"/>
        <v>-</v>
      </c>
      <c r="E518" s="46" t="str">
        <f>IF(ISBLANK(A518),"-",D518/PLAYER_EXP_MAX)</f>
        <v>-</v>
      </c>
      <c r="F518" s="51" t="e">
        <f ca="1">IF(ISBLANK(A518),NA(),IFERROR(SLOPE(INDIRECT("D" &amp; MATCH(A518-$B$1,A:A,1)):D518, INDIRECT("A" &amp; MATCH(A518-$B$1,A:A,1)):A518),NA()))</f>
        <v>#N/A</v>
      </c>
      <c r="G518" s="58" t="e">
        <f>IF(ISBLANK(A518),NA(),IFERROR(A518+(PLAYER_EXP_MAX-D518)/F518,NA()))</f>
        <v>#N/A</v>
      </c>
      <c r="H518" s="125" t="e">
        <f t="shared" ca="1" si="47"/>
        <v>#N/A</v>
      </c>
      <c r="I518" s="51" t="e">
        <f ca="1">IF(ISBLANK(A518),NA(),IFERROR(SLOPE(INDIRECT("D" &amp; MATCH(A518-$C$1,A:A,1)):D518, INDIRECT("A" &amp; MATCH(A518-$C$1,A:A,1)):A518),NA()))</f>
        <v>#N/A</v>
      </c>
      <c r="J518" s="58" t="e">
        <f>IF(ISBLANK(A518),NA(),IFERROR(A518+(PLAYER_EXP_MAX-D518)/I518,NA()))</f>
        <v>#N/A</v>
      </c>
      <c r="K518" s="62" t="e">
        <f t="shared" ca="1" si="44"/>
        <v>#N/A</v>
      </c>
      <c r="L518" s="51" t="e">
        <f t="shared" si="45"/>
        <v>#N/A</v>
      </c>
      <c r="M518" s="58" t="e">
        <f>IF(ISBLANK(A518),NA(),IFERROR(A518+(PLAYER_EXP_MAX-D518)/L518,NA()))</f>
        <v>#N/A</v>
      </c>
      <c r="N518" s="62" t="e">
        <f t="shared" ca="1" si="46"/>
        <v>#N/A</v>
      </c>
    </row>
    <row r="519" spans="4:14" ht="14.65" customHeight="1" x14ac:dyDescent="0.25">
      <c r="D519" s="62" t="str">
        <f t="shared" si="43"/>
        <v>-</v>
      </c>
      <c r="E519" s="46" t="str">
        <f>IF(ISBLANK(A519),"-",D519/PLAYER_EXP_MAX)</f>
        <v>-</v>
      </c>
      <c r="F519" s="51" t="e">
        <f ca="1">IF(ISBLANK(A519),NA(),IFERROR(SLOPE(INDIRECT("D" &amp; MATCH(A519-$B$1,A:A,1)):D519, INDIRECT("A" &amp; MATCH(A519-$B$1,A:A,1)):A519),NA()))</f>
        <v>#N/A</v>
      </c>
      <c r="G519" s="58" t="e">
        <f>IF(ISBLANK(A519),NA(),IFERROR(A519+(PLAYER_EXP_MAX-D519)/F519,NA()))</f>
        <v>#N/A</v>
      </c>
      <c r="H519" s="125" t="e">
        <f t="shared" ca="1" si="47"/>
        <v>#N/A</v>
      </c>
      <c r="I519" s="51" t="e">
        <f ca="1">IF(ISBLANK(A519),NA(),IFERROR(SLOPE(INDIRECT("D" &amp; MATCH(A519-$C$1,A:A,1)):D519, INDIRECT("A" &amp; MATCH(A519-$C$1,A:A,1)):A519),NA()))</f>
        <v>#N/A</v>
      </c>
      <c r="J519" s="58" t="e">
        <f>IF(ISBLANK(A519),NA(),IFERROR(A519+(PLAYER_EXP_MAX-D519)/I519,NA()))</f>
        <v>#N/A</v>
      </c>
      <c r="K519" s="62" t="e">
        <f t="shared" ca="1" si="44"/>
        <v>#N/A</v>
      </c>
      <c r="L519" s="51" t="e">
        <f t="shared" si="45"/>
        <v>#N/A</v>
      </c>
      <c r="M519" s="58" t="e">
        <f>IF(ISBLANK(A519),NA(),IFERROR(A519+(PLAYER_EXP_MAX-D519)/L519,NA()))</f>
        <v>#N/A</v>
      </c>
      <c r="N519" s="62" t="e">
        <f t="shared" ca="1" si="46"/>
        <v>#N/A</v>
      </c>
    </row>
    <row r="520" spans="4:14" ht="14.65" customHeight="1" x14ac:dyDescent="0.25">
      <c r="D520" s="62" t="str">
        <f t="shared" si="43"/>
        <v>-</v>
      </c>
      <c r="E520" s="46" t="str">
        <f>IF(ISBLANK(A520),"-",D520/PLAYER_EXP_MAX)</f>
        <v>-</v>
      </c>
      <c r="F520" s="51" t="e">
        <f ca="1">IF(ISBLANK(A520),NA(),IFERROR(SLOPE(INDIRECT("D" &amp; MATCH(A520-$B$1,A:A,1)):D520, INDIRECT("A" &amp; MATCH(A520-$B$1,A:A,1)):A520),NA()))</f>
        <v>#N/A</v>
      </c>
      <c r="G520" s="58" t="e">
        <f>IF(ISBLANK(A520),NA(),IFERROR(A520+(PLAYER_EXP_MAX-D520)/F520,NA()))</f>
        <v>#N/A</v>
      </c>
      <c r="H520" s="125" t="e">
        <f t="shared" ca="1" si="47"/>
        <v>#N/A</v>
      </c>
      <c r="I520" s="51" t="e">
        <f ca="1">IF(ISBLANK(A520),NA(),IFERROR(SLOPE(INDIRECT("D" &amp; MATCH(A520-$C$1,A:A,1)):D520, INDIRECT("A" &amp; MATCH(A520-$C$1,A:A,1)):A520),NA()))</f>
        <v>#N/A</v>
      </c>
      <c r="J520" s="58" t="e">
        <f>IF(ISBLANK(A520),NA(),IFERROR(A520+(PLAYER_EXP_MAX-D520)/I520,NA()))</f>
        <v>#N/A</v>
      </c>
      <c r="K520" s="62" t="e">
        <f t="shared" ca="1" si="44"/>
        <v>#N/A</v>
      </c>
      <c r="L520" s="51" t="e">
        <f t="shared" si="45"/>
        <v>#N/A</v>
      </c>
      <c r="M520" s="58" t="e">
        <f>IF(ISBLANK(A520),NA(),IFERROR(A520+(PLAYER_EXP_MAX-D520)/L520,NA()))</f>
        <v>#N/A</v>
      </c>
      <c r="N520" s="62" t="e">
        <f t="shared" ca="1" si="46"/>
        <v>#N/A</v>
      </c>
    </row>
    <row r="521" spans="4:14" ht="14.65" customHeight="1" x14ac:dyDescent="0.25">
      <c r="D521" s="62" t="str">
        <f t="shared" si="43"/>
        <v>-</v>
      </c>
      <c r="E521" s="46" t="str">
        <f>IF(ISBLANK(A521),"-",D521/PLAYER_EXP_MAX)</f>
        <v>-</v>
      </c>
      <c r="F521" s="51" t="e">
        <f ca="1">IF(ISBLANK(A521),NA(),IFERROR(SLOPE(INDIRECT("D" &amp; MATCH(A521-$B$1,A:A,1)):D521, INDIRECT("A" &amp; MATCH(A521-$B$1,A:A,1)):A521),NA()))</f>
        <v>#N/A</v>
      </c>
      <c r="G521" s="58" t="e">
        <f>IF(ISBLANK(A521),NA(),IFERROR(A521+(PLAYER_EXP_MAX-D521)/F521,NA()))</f>
        <v>#N/A</v>
      </c>
      <c r="H521" s="125" t="e">
        <f t="shared" ca="1" si="47"/>
        <v>#N/A</v>
      </c>
      <c r="I521" s="51" t="e">
        <f ca="1">IF(ISBLANK(A521),NA(),IFERROR(SLOPE(INDIRECT("D" &amp; MATCH(A521-$C$1,A:A,1)):D521, INDIRECT("A" &amp; MATCH(A521-$C$1,A:A,1)):A521),NA()))</f>
        <v>#N/A</v>
      </c>
      <c r="J521" s="58" t="e">
        <f>IF(ISBLANK(A521),NA(),IFERROR(A521+(PLAYER_EXP_MAX-D521)/I521,NA()))</f>
        <v>#N/A</v>
      </c>
      <c r="K521" s="62" t="e">
        <f t="shared" ca="1" si="44"/>
        <v>#N/A</v>
      </c>
      <c r="L521" s="51" t="e">
        <f t="shared" si="45"/>
        <v>#N/A</v>
      </c>
      <c r="M521" s="58" t="e">
        <f>IF(ISBLANK(A521),NA(),IFERROR(A521+(PLAYER_EXP_MAX-D521)/L521,NA()))</f>
        <v>#N/A</v>
      </c>
      <c r="N521" s="62" t="e">
        <f t="shared" ca="1" si="46"/>
        <v>#N/A</v>
      </c>
    </row>
    <row r="522" spans="4:14" ht="14.65" customHeight="1" x14ac:dyDescent="0.25">
      <c r="D522" s="62" t="str">
        <f t="shared" si="43"/>
        <v>-</v>
      </c>
      <c r="E522" s="46" t="str">
        <f>IF(ISBLANK(A522),"-",D522/PLAYER_EXP_MAX)</f>
        <v>-</v>
      </c>
      <c r="F522" s="51" t="e">
        <f ca="1">IF(ISBLANK(A522),NA(),IFERROR(SLOPE(INDIRECT("D" &amp; MATCH(A522-$B$1,A:A,1)):D522, INDIRECT("A" &amp; MATCH(A522-$B$1,A:A,1)):A522),NA()))</f>
        <v>#N/A</v>
      </c>
      <c r="G522" s="58" t="e">
        <f>IF(ISBLANK(A522),NA(),IFERROR(A522+(PLAYER_EXP_MAX-D522)/F522,NA()))</f>
        <v>#N/A</v>
      </c>
      <c r="H522" s="125" t="e">
        <f t="shared" ca="1" si="47"/>
        <v>#N/A</v>
      </c>
      <c r="I522" s="51" t="e">
        <f ca="1">IF(ISBLANK(A522),NA(),IFERROR(SLOPE(INDIRECT("D" &amp; MATCH(A522-$C$1,A:A,1)):D522, INDIRECT("A" &amp; MATCH(A522-$C$1,A:A,1)):A522),NA()))</f>
        <v>#N/A</v>
      </c>
      <c r="J522" s="58" t="e">
        <f>IF(ISBLANK(A522),NA(),IFERROR(A522+(PLAYER_EXP_MAX-D522)/I522,NA()))</f>
        <v>#N/A</v>
      </c>
      <c r="K522" s="62" t="e">
        <f t="shared" ca="1" si="44"/>
        <v>#N/A</v>
      </c>
      <c r="L522" s="51" t="e">
        <f t="shared" si="45"/>
        <v>#N/A</v>
      </c>
      <c r="M522" s="58" t="e">
        <f>IF(ISBLANK(A522),NA(),IFERROR(A522+(PLAYER_EXP_MAX-D522)/L522,NA()))</f>
        <v>#N/A</v>
      </c>
      <c r="N522" s="62" t="e">
        <f t="shared" ca="1" si="46"/>
        <v>#N/A</v>
      </c>
    </row>
    <row r="523" spans="4:14" ht="14.65" customHeight="1" x14ac:dyDescent="0.25">
      <c r="D523" s="62" t="str">
        <f t="shared" si="43"/>
        <v>-</v>
      </c>
      <c r="E523" s="46" t="str">
        <f>IF(ISBLANK(A523),"-",D523/PLAYER_EXP_MAX)</f>
        <v>-</v>
      </c>
      <c r="F523" s="51" t="e">
        <f ca="1">IF(ISBLANK(A523),NA(),IFERROR(SLOPE(INDIRECT("D" &amp; MATCH(A523-$B$1,A:A,1)):D523, INDIRECT("A" &amp; MATCH(A523-$B$1,A:A,1)):A523),NA()))</f>
        <v>#N/A</v>
      </c>
      <c r="G523" s="58" t="e">
        <f>IF(ISBLANK(A523),NA(),IFERROR(A523+(PLAYER_EXP_MAX-D523)/F523,NA()))</f>
        <v>#N/A</v>
      </c>
      <c r="H523" s="125" t="e">
        <f t="shared" ca="1" si="47"/>
        <v>#N/A</v>
      </c>
      <c r="I523" s="51" t="e">
        <f ca="1">IF(ISBLANK(A523),NA(),IFERROR(SLOPE(INDIRECT("D" &amp; MATCH(A523-$C$1,A:A,1)):D523, INDIRECT("A" &amp; MATCH(A523-$C$1,A:A,1)):A523),NA()))</f>
        <v>#N/A</v>
      </c>
      <c r="J523" s="58" t="e">
        <f>IF(ISBLANK(A523),NA(),IFERROR(A523+(PLAYER_EXP_MAX-D523)/I523,NA()))</f>
        <v>#N/A</v>
      </c>
      <c r="K523" s="62" t="e">
        <f t="shared" ca="1" si="44"/>
        <v>#N/A</v>
      </c>
      <c r="L523" s="51" t="e">
        <f t="shared" si="45"/>
        <v>#N/A</v>
      </c>
      <c r="M523" s="58" t="e">
        <f>IF(ISBLANK(A523),NA(),IFERROR(A523+(PLAYER_EXP_MAX-D523)/L523,NA()))</f>
        <v>#N/A</v>
      </c>
      <c r="N523" s="62" t="e">
        <f t="shared" ca="1" si="46"/>
        <v>#N/A</v>
      </c>
    </row>
    <row r="524" spans="4:14" ht="14.65" customHeight="1" x14ac:dyDescent="0.25">
      <c r="D524" s="62" t="str">
        <f t="shared" si="43"/>
        <v>-</v>
      </c>
      <c r="E524" s="46" t="str">
        <f>IF(ISBLANK(A524),"-",D524/PLAYER_EXP_MAX)</f>
        <v>-</v>
      </c>
      <c r="F524" s="51" t="e">
        <f ca="1">IF(ISBLANK(A524),NA(),IFERROR(SLOPE(INDIRECT("D" &amp; MATCH(A524-$B$1,A:A,1)):D524, INDIRECT("A" &amp; MATCH(A524-$B$1,A:A,1)):A524),NA()))</f>
        <v>#N/A</v>
      </c>
      <c r="G524" s="58" t="e">
        <f>IF(ISBLANK(A524),NA(),IFERROR(A524+(PLAYER_EXP_MAX-D524)/F524,NA()))</f>
        <v>#N/A</v>
      </c>
      <c r="H524" s="125" t="e">
        <f t="shared" ca="1" si="47"/>
        <v>#N/A</v>
      </c>
      <c r="I524" s="51" t="e">
        <f ca="1">IF(ISBLANK(A524),NA(),IFERROR(SLOPE(INDIRECT("D" &amp; MATCH(A524-$C$1,A:A,1)):D524, INDIRECT("A" &amp; MATCH(A524-$C$1,A:A,1)):A524),NA()))</f>
        <v>#N/A</v>
      </c>
      <c r="J524" s="58" t="e">
        <f>IF(ISBLANK(A524),NA(),IFERROR(A524+(PLAYER_EXP_MAX-D524)/I524,NA()))</f>
        <v>#N/A</v>
      </c>
      <c r="K524" s="62" t="e">
        <f t="shared" ca="1" si="44"/>
        <v>#N/A</v>
      </c>
      <c r="L524" s="51" t="e">
        <f t="shared" si="45"/>
        <v>#N/A</v>
      </c>
      <c r="M524" s="58" t="e">
        <f>IF(ISBLANK(A524),NA(),IFERROR(A524+(PLAYER_EXP_MAX-D524)/L524,NA()))</f>
        <v>#N/A</v>
      </c>
      <c r="N524" s="62" t="e">
        <f t="shared" ca="1" si="46"/>
        <v>#N/A</v>
      </c>
    </row>
    <row r="525" spans="4:14" ht="14.65" customHeight="1" x14ac:dyDescent="0.25">
      <c r="D525" s="62" t="str">
        <f t="shared" si="43"/>
        <v>-</v>
      </c>
      <c r="E525" s="46" t="str">
        <f>IF(ISBLANK(A525),"-",D525/PLAYER_EXP_MAX)</f>
        <v>-</v>
      </c>
      <c r="F525" s="51" t="e">
        <f ca="1">IF(ISBLANK(A525),NA(),IFERROR(SLOPE(INDIRECT("D" &amp; MATCH(A525-$B$1,A:A,1)):D525, INDIRECT("A" &amp; MATCH(A525-$B$1,A:A,1)):A525),NA()))</f>
        <v>#N/A</v>
      </c>
      <c r="G525" s="58" t="e">
        <f>IF(ISBLANK(A525),NA(),IFERROR(A525+(PLAYER_EXP_MAX-D525)/F525,NA()))</f>
        <v>#N/A</v>
      </c>
      <c r="H525" s="125" t="e">
        <f t="shared" ca="1" si="47"/>
        <v>#N/A</v>
      </c>
      <c r="I525" s="51" t="e">
        <f ca="1">IF(ISBLANK(A525),NA(),IFERROR(SLOPE(INDIRECT("D" &amp; MATCH(A525-$C$1,A:A,1)):D525, INDIRECT("A" &amp; MATCH(A525-$C$1,A:A,1)):A525),NA()))</f>
        <v>#N/A</v>
      </c>
      <c r="J525" s="58" t="e">
        <f>IF(ISBLANK(A525),NA(),IFERROR(A525+(PLAYER_EXP_MAX-D525)/I525,NA()))</f>
        <v>#N/A</v>
      </c>
      <c r="K525" s="62" t="e">
        <f t="shared" ca="1" si="44"/>
        <v>#N/A</v>
      </c>
      <c r="L525" s="51" t="e">
        <f t="shared" si="45"/>
        <v>#N/A</v>
      </c>
      <c r="M525" s="58" t="e">
        <f>IF(ISBLANK(A525),NA(),IFERROR(A525+(PLAYER_EXP_MAX-D525)/L525,NA()))</f>
        <v>#N/A</v>
      </c>
      <c r="N525" s="62" t="e">
        <f t="shared" ca="1" si="46"/>
        <v>#N/A</v>
      </c>
    </row>
    <row r="526" spans="4:14" ht="14.65" customHeight="1" x14ac:dyDescent="0.25">
      <c r="D526" s="62" t="str">
        <f t="shared" si="43"/>
        <v>-</v>
      </c>
      <c r="E526" s="46" t="str">
        <f>IF(ISBLANK(A526),"-",D526/PLAYER_EXP_MAX)</f>
        <v>-</v>
      </c>
      <c r="F526" s="51" t="e">
        <f ca="1">IF(ISBLANK(A526),NA(),IFERROR(SLOPE(INDIRECT("D" &amp; MATCH(A526-$B$1,A:A,1)):D526, INDIRECT("A" &amp; MATCH(A526-$B$1,A:A,1)):A526),NA()))</f>
        <v>#N/A</v>
      </c>
      <c r="G526" s="58" t="e">
        <f>IF(ISBLANK(A526),NA(),IFERROR(A526+(PLAYER_EXP_MAX-D526)/F526,NA()))</f>
        <v>#N/A</v>
      </c>
      <c r="H526" s="125" t="e">
        <f t="shared" ca="1" si="47"/>
        <v>#N/A</v>
      </c>
      <c r="I526" s="51" t="e">
        <f ca="1">IF(ISBLANK(A526),NA(),IFERROR(SLOPE(INDIRECT("D" &amp; MATCH(A526-$C$1,A:A,1)):D526, INDIRECT("A" &amp; MATCH(A526-$C$1,A:A,1)):A526),NA()))</f>
        <v>#N/A</v>
      </c>
      <c r="J526" s="58" t="e">
        <f>IF(ISBLANK(A526),NA(),IFERROR(A526+(PLAYER_EXP_MAX-D526)/I526,NA()))</f>
        <v>#N/A</v>
      </c>
      <c r="K526" s="62" t="e">
        <f t="shared" ca="1" si="44"/>
        <v>#N/A</v>
      </c>
      <c r="L526" s="51" t="e">
        <f t="shared" si="45"/>
        <v>#N/A</v>
      </c>
      <c r="M526" s="58" t="e">
        <f>IF(ISBLANK(A526),NA(),IFERROR(A526+(PLAYER_EXP_MAX-D526)/L526,NA()))</f>
        <v>#N/A</v>
      </c>
      <c r="N526" s="62" t="e">
        <f t="shared" ca="1" si="46"/>
        <v>#N/A</v>
      </c>
    </row>
    <row r="527" spans="4:14" ht="14.65" customHeight="1" x14ac:dyDescent="0.25">
      <c r="D527" s="62" t="str">
        <f t="shared" si="43"/>
        <v>-</v>
      </c>
      <c r="E527" s="46" t="str">
        <f>IF(ISBLANK(A527),"-",D527/PLAYER_EXP_MAX)</f>
        <v>-</v>
      </c>
      <c r="F527" s="51" t="e">
        <f ca="1">IF(ISBLANK(A527),NA(),IFERROR(SLOPE(INDIRECT("D" &amp; MATCH(A527-$B$1,A:A,1)):D527, INDIRECT("A" &amp; MATCH(A527-$B$1,A:A,1)):A527),NA()))</f>
        <v>#N/A</v>
      </c>
      <c r="G527" s="58" t="e">
        <f>IF(ISBLANK(A527),NA(),IFERROR(A527+(PLAYER_EXP_MAX-D527)/F527,NA()))</f>
        <v>#N/A</v>
      </c>
      <c r="H527" s="125" t="e">
        <f t="shared" ca="1" si="47"/>
        <v>#N/A</v>
      </c>
      <c r="I527" s="51" t="e">
        <f ca="1">IF(ISBLANK(A527),NA(),IFERROR(SLOPE(INDIRECT("D" &amp; MATCH(A527-$C$1,A:A,1)):D527, INDIRECT("A" &amp; MATCH(A527-$C$1,A:A,1)):A527),NA()))</f>
        <v>#N/A</v>
      </c>
      <c r="J527" s="58" t="e">
        <f>IF(ISBLANK(A527),NA(),IFERROR(A527+(PLAYER_EXP_MAX-D527)/I527,NA()))</f>
        <v>#N/A</v>
      </c>
      <c r="K527" s="62" t="e">
        <f t="shared" ca="1" si="44"/>
        <v>#N/A</v>
      </c>
      <c r="L527" s="51" t="e">
        <f t="shared" si="45"/>
        <v>#N/A</v>
      </c>
      <c r="M527" s="58" t="e">
        <f>IF(ISBLANK(A527),NA(),IFERROR(A527+(PLAYER_EXP_MAX-D527)/L527,NA()))</f>
        <v>#N/A</v>
      </c>
      <c r="N527" s="62" t="e">
        <f t="shared" ca="1" si="46"/>
        <v>#N/A</v>
      </c>
    </row>
    <row r="528" spans="4:14" ht="14.65" customHeight="1" x14ac:dyDescent="0.25">
      <c r="D528" s="62" t="str">
        <f t="shared" ref="D528:D591" si="48">IF(ISBLANK(A528),"-",INDEX(DATA_PLAYER_EXP, B528, 3) + INDEX(DATA_PLAYER_EXP, B528, 2) - C528)</f>
        <v>-</v>
      </c>
      <c r="E528" s="46" t="str">
        <f>IF(ISBLANK(A528),"-",D528/PLAYER_EXP_MAX)</f>
        <v>-</v>
      </c>
      <c r="F528" s="51" t="e">
        <f ca="1">IF(ISBLANK(A528),NA(),IFERROR(SLOPE(INDIRECT("D" &amp; MATCH(A528-$B$1,A:A,1)):D528, INDIRECT("A" &amp; MATCH(A528-$B$1,A:A,1)):A528),NA()))</f>
        <v>#N/A</v>
      </c>
      <c r="G528" s="58" t="e">
        <f>IF(ISBLANK(A528),NA(),IFERROR(A528+(PLAYER_EXP_MAX-D528)/F528,NA()))</f>
        <v>#N/A</v>
      </c>
      <c r="H528" s="125" t="e">
        <f t="shared" ca="1" si="47"/>
        <v>#N/A</v>
      </c>
      <c r="I528" s="51" t="e">
        <f ca="1">IF(ISBLANK(A528),NA(),IFERROR(SLOPE(INDIRECT("D" &amp; MATCH(A528-$C$1,A:A,1)):D528, INDIRECT("A" &amp; MATCH(A528-$C$1,A:A,1)):A528),NA()))</f>
        <v>#N/A</v>
      </c>
      <c r="J528" s="58" t="e">
        <f>IF(ISBLANK(A528),NA(),IFERROR(A528+(PLAYER_EXP_MAX-D528)/I528,NA()))</f>
        <v>#N/A</v>
      </c>
      <c r="K528" s="62" t="e">
        <f t="shared" ca="1" si="44"/>
        <v>#N/A</v>
      </c>
      <c r="L528" s="51" t="e">
        <f t="shared" si="45"/>
        <v>#N/A</v>
      </c>
      <c r="M528" s="58" t="e">
        <f>IF(ISBLANK(A528),NA(),IFERROR(A528+(PLAYER_EXP_MAX-D528)/L528,NA()))</f>
        <v>#N/A</v>
      </c>
      <c r="N528" s="62" t="e">
        <f t="shared" ca="1" si="46"/>
        <v>#N/A</v>
      </c>
    </row>
    <row r="529" spans="4:14" ht="14.65" customHeight="1" x14ac:dyDescent="0.25">
      <c r="D529" s="62" t="str">
        <f t="shared" si="48"/>
        <v>-</v>
      </c>
      <c r="E529" s="46" t="str">
        <f>IF(ISBLANK(A529),"-",D529/PLAYER_EXP_MAX)</f>
        <v>-</v>
      </c>
      <c r="F529" s="51" t="e">
        <f ca="1">IF(ISBLANK(A529),NA(),IFERROR(SLOPE(INDIRECT("D" &amp; MATCH(A529-$B$1,A:A,1)):D529, INDIRECT("A" &amp; MATCH(A529-$B$1,A:A,1)):A529),NA()))</f>
        <v>#N/A</v>
      </c>
      <c r="G529" s="58" t="e">
        <f>IF(ISBLANK(A529),NA(),IFERROR(A529+(PLAYER_EXP_MAX-D529)/F529,NA()))</f>
        <v>#N/A</v>
      </c>
      <c r="H529" s="125" t="e">
        <f t="shared" ca="1" si="47"/>
        <v>#N/A</v>
      </c>
      <c r="I529" s="51" t="e">
        <f ca="1">IF(ISBLANK(A529),NA(),IFERROR(SLOPE(INDIRECT("D" &amp; MATCH(A529-$C$1,A:A,1)):D529, INDIRECT("A" &amp; MATCH(A529-$C$1,A:A,1)):A529),NA()))</f>
        <v>#N/A</v>
      </c>
      <c r="J529" s="58" t="e">
        <f>IF(ISBLANK(A529),NA(),IFERROR(A529+(PLAYER_EXP_MAX-D529)/I529,NA()))</f>
        <v>#N/A</v>
      </c>
      <c r="K529" s="62" t="e">
        <f t="shared" ref="K529:K592" ca="1" si="49">IF(ISBLANK(A529),NA(),IFERROR(TEXT(TRUNC(J529-NOW()),"000") &amp; " D " &amp; TEXT(TRUNC(ABS(J529-NOW()-TRUNC(J529-NOW()))*24),"00") &amp; " H", NA()))</f>
        <v>#N/A</v>
      </c>
      <c r="L529" s="51" t="e">
        <f t="shared" ref="L529:L592" si="50">IFERROR(IF(OR(ISBLANK($A529),$A529-$A$3 &lt; $C$1),NA(),($D529-$D$3)/($A529-$A$3)),NA())</f>
        <v>#N/A</v>
      </c>
      <c r="M529" s="58" t="e">
        <f>IF(ISBLANK(A529),NA(),IFERROR(A529+(PLAYER_EXP_MAX-D529)/L529,NA()))</f>
        <v>#N/A</v>
      </c>
      <c r="N529" s="62" t="e">
        <f t="shared" ref="N529:N592" ca="1" si="51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62" t="str">
        <f t="shared" si="48"/>
        <v>-</v>
      </c>
      <c r="E530" s="46" t="str">
        <f>IF(ISBLANK(A530),"-",D530/PLAYER_EXP_MAX)</f>
        <v>-</v>
      </c>
      <c r="F530" s="51" t="e">
        <f ca="1">IF(ISBLANK(A530),NA(),IFERROR(SLOPE(INDIRECT("D" &amp; MATCH(A530-$B$1,A:A,1)):D530, INDIRECT("A" &amp; MATCH(A530-$B$1,A:A,1)):A530),NA()))</f>
        <v>#N/A</v>
      </c>
      <c r="G530" s="58" t="e">
        <f>IF(ISBLANK(A530),NA(),IFERROR(A530+(PLAYER_EXP_MAX-D530)/F530,NA()))</f>
        <v>#N/A</v>
      </c>
      <c r="H530" s="125" t="e">
        <f t="shared" ca="1" si="47"/>
        <v>#N/A</v>
      </c>
      <c r="I530" s="51" t="e">
        <f ca="1">IF(ISBLANK(A530),NA(),IFERROR(SLOPE(INDIRECT("D" &amp; MATCH(A530-$C$1,A:A,1)):D530, INDIRECT("A" &amp; MATCH(A530-$C$1,A:A,1)):A530),NA()))</f>
        <v>#N/A</v>
      </c>
      <c r="J530" s="58" t="e">
        <f>IF(ISBLANK(A530),NA(),IFERROR(A530+(PLAYER_EXP_MAX-D530)/I530,NA()))</f>
        <v>#N/A</v>
      </c>
      <c r="K530" s="62" t="e">
        <f t="shared" ca="1" si="49"/>
        <v>#N/A</v>
      </c>
      <c r="L530" s="51" t="e">
        <f t="shared" si="50"/>
        <v>#N/A</v>
      </c>
      <c r="M530" s="58" t="e">
        <f>IF(ISBLANK(A530),NA(),IFERROR(A530+(PLAYER_EXP_MAX-D530)/L530,NA()))</f>
        <v>#N/A</v>
      </c>
      <c r="N530" s="62" t="e">
        <f t="shared" ca="1" si="51"/>
        <v>#N/A</v>
      </c>
    </row>
    <row r="531" spans="4:14" ht="14.65" customHeight="1" x14ac:dyDescent="0.25">
      <c r="D531" s="62" t="str">
        <f t="shared" si="48"/>
        <v>-</v>
      </c>
      <c r="E531" s="46" t="str">
        <f>IF(ISBLANK(A531),"-",D531/PLAYER_EXP_MAX)</f>
        <v>-</v>
      </c>
      <c r="F531" s="51" t="e">
        <f ca="1">IF(ISBLANK(A531),NA(),IFERROR(SLOPE(INDIRECT("D" &amp; MATCH(A531-$B$1,A:A,1)):D531, INDIRECT("A" &amp; MATCH(A531-$B$1,A:A,1)):A531),NA()))</f>
        <v>#N/A</v>
      </c>
      <c r="G531" s="58" t="e">
        <f>IF(ISBLANK(A531),NA(),IFERROR(A531+(PLAYER_EXP_MAX-D531)/F531,NA()))</f>
        <v>#N/A</v>
      </c>
      <c r="H531" s="125" t="e">
        <f t="shared" ca="1" si="47"/>
        <v>#N/A</v>
      </c>
      <c r="I531" s="51" t="e">
        <f ca="1">IF(ISBLANK(A531),NA(),IFERROR(SLOPE(INDIRECT("D" &amp; MATCH(A531-$C$1,A:A,1)):D531, INDIRECT("A" &amp; MATCH(A531-$C$1,A:A,1)):A531),NA()))</f>
        <v>#N/A</v>
      </c>
      <c r="J531" s="58" t="e">
        <f>IF(ISBLANK(A531),NA(),IFERROR(A531+(PLAYER_EXP_MAX-D531)/I531,NA()))</f>
        <v>#N/A</v>
      </c>
      <c r="K531" s="62" t="e">
        <f t="shared" ca="1" si="49"/>
        <v>#N/A</v>
      </c>
      <c r="L531" s="51" t="e">
        <f t="shared" si="50"/>
        <v>#N/A</v>
      </c>
      <c r="M531" s="58" t="e">
        <f>IF(ISBLANK(A531),NA(),IFERROR(A531+(PLAYER_EXP_MAX-D531)/L531,NA()))</f>
        <v>#N/A</v>
      </c>
      <c r="N531" s="62" t="e">
        <f t="shared" ca="1" si="51"/>
        <v>#N/A</v>
      </c>
    </row>
    <row r="532" spans="4:14" ht="14.65" customHeight="1" x14ac:dyDescent="0.25">
      <c r="D532" s="62" t="str">
        <f t="shared" si="48"/>
        <v>-</v>
      </c>
      <c r="E532" s="46" t="str">
        <f>IF(ISBLANK(A532),"-",D532/PLAYER_EXP_MAX)</f>
        <v>-</v>
      </c>
      <c r="F532" s="51" t="e">
        <f ca="1">IF(ISBLANK(A532),NA(),IFERROR(SLOPE(INDIRECT("D" &amp; MATCH(A532-$B$1,A:A,1)):D532, INDIRECT("A" &amp; MATCH(A532-$B$1,A:A,1)):A532),NA()))</f>
        <v>#N/A</v>
      </c>
      <c r="G532" s="58" t="e">
        <f>IF(ISBLANK(A532),NA(),IFERROR(A532+(PLAYER_EXP_MAX-D532)/F532,NA()))</f>
        <v>#N/A</v>
      </c>
      <c r="H532" s="125" t="e">
        <f t="shared" ca="1" si="47"/>
        <v>#N/A</v>
      </c>
      <c r="I532" s="51" t="e">
        <f ca="1">IF(ISBLANK(A532),NA(),IFERROR(SLOPE(INDIRECT("D" &amp; MATCH(A532-$C$1,A:A,1)):D532, INDIRECT("A" &amp; MATCH(A532-$C$1,A:A,1)):A532),NA()))</f>
        <v>#N/A</v>
      </c>
      <c r="J532" s="58" t="e">
        <f>IF(ISBLANK(A532),NA(),IFERROR(A532+(PLAYER_EXP_MAX-D532)/I532,NA()))</f>
        <v>#N/A</v>
      </c>
      <c r="K532" s="62" t="e">
        <f t="shared" ca="1" si="49"/>
        <v>#N/A</v>
      </c>
      <c r="L532" s="51" t="e">
        <f t="shared" si="50"/>
        <v>#N/A</v>
      </c>
      <c r="M532" s="58" t="e">
        <f>IF(ISBLANK(A532),NA(),IFERROR(A532+(PLAYER_EXP_MAX-D532)/L532,NA()))</f>
        <v>#N/A</v>
      </c>
      <c r="N532" s="62" t="e">
        <f t="shared" ca="1" si="51"/>
        <v>#N/A</v>
      </c>
    </row>
    <row r="533" spans="4:14" ht="14.65" customHeight="1" x14ac:dyDescent="0.25">
      <c r="D533" s="62" t="str">
        <f t="shared" si="48"/>
        <v>-</v>
      </c>
      <c r="E533" s="46" t="str">
        <f>IF(ISBLANK(A533),"-",D533/PLAYER_EXP_MAX)</f>
        <v>-</v>
      </c>
      <c r="F533" s="51" t="e">
        <f ca="1">IF(ISBLANK(A533),NA(),IFERROR(SLOPE(INDIRECT("D" &amp; MATCH(A533-$B$1,A:A,1)):D533, INDIRECT("A" &amp; MATCH(A533-$B$1,A:A,1)):A533),NA()))</f>
        <v>#N/A</v>
      </c>
      <c r="G533" s="58" t="e">
        <f>IF(ISBLANK(A533),NA(),IFERROR(A533+(PLAYER_EXP_MAX-D533)/F533,NA()))</f>
        <v>#N/A</v>
      </c>
      <c r="H533" s="125" t="e">
        <f t="shared" ca="1" si="47"/>
        <v>#N/A</v>
      </c>
      <c r="I533" s="51" t="e">
        <f ca="1">IF(ISBLANK(A533),NA(),IFERROR(SLOPE(INDIRECT("D" &amp; MATCH(A533-$C$1,A:A,1)):D533, INDIRECT("A" &amp; MATCH(A533-$C$1,A:A,1)):A533),NA()))</f>
        <v>#N/A</v>
      </c>
      <c r="J533" s="58" t="e">
        <f>IF(ISBLANK(A533),NA(),IFERROR(A533+(PLAYER_EXP_MAX-D533)/I533,NA()))</f>
        <v>#N/A</v>
      </c>
      <c r="K533" s="62" t="e">
        <f t="shared" ca="1" si="49"/>
        <v>#N/A</v>
      </c>
      <c r="L533" s="51" t="e">
        <f t="shared" si="50"/>
        <v>#N/A</v>
      </c>
      <c r="M533" s="58" t="e">
        <f>IF(ISBLANK(A533),NA(),IFERROR(A533+(PLAYER_EXP_MAX-D533)/L533,NA()))</f>
        <v>#N/A</v>
      </c>
      <c r="N533" s="62" t="e">
        <f t="shared" ca="1" si="51"/>
        <v>#N/A</v>
      </c>
    </row>
    <row r="534" spans="4:14" ht="14.65" customHeight="1" x14ac:dyDescent="0.25">
      <c r="D534" s="62" t="str">
        <f t="shared" si="48"/>
        <v>-</v>
      </c>
      <c r="E534" s="46" t="str">
        <f>IF(ISBLANK(A534),"-",D534/PLAYER_EXP_MAX)</f>
        <v>-</v>
      </c>
      <c r="F534" s="51" t="e">
        <f ca="1">IF(ISBLANK(A534),NA(),IFERROR(SLOPE(INDIRECT("D" &amp; MATCH(A534-$B$1,A:A,1)):D534, INDIRECT("A" &amp; MATCH(A534-$B$1,A:A,1)):A534),NA()))</f>
        <v>#N/A</v>
      </c>
      <c r="G534" s="58" t="e">
        <f>IF(ISBLANK(A534),NA(),IFERROR(A534+(PLAYER_EXP_MAX-D534)/F534,NA()))</f>
        <v>#N/A</v>
      </c>
      <c r="H534" s="125" t="e">
        <f t="shared" ca="1" si="47"/>
        <v>#N/A</v>
      </c>
      <c r="I534" s="51" t="e">
        <f ca="1">IF(ISBLANK(A534),NA(),IFERROR(SLOPE(INDIRECT("D" &amp; MATCH(A534-$C$1,A:A,1)):D534, INDIRECT("A" &amp; MATCH(A534-$C$1,A:A,1)):A534),NA()))</f>
        <v>#N/A</v>
      </c>
      <c r="J534" s="58" t="e">
        <f>IF(ISBLANK(A534),NA(),IFERROR(A534+(PLAYER_EXP_MAX-D534)/I534,NA()))</f>
        <v>#N/A</v>
      </c>
      <c r="K534" s="62" t="e">
        <f t="shared" ca="1" si="49"/>
        <v>#N/A</v>
      </c>
      <c r="L534" s="51" t="e">
        <f t="shared" si="50"/>
        <v>#N/A</v>
      </c>
      <c r="M534" s="58" t="e">
        <f>IF(ISBLANK(A534),NA(),IFERROR(A534+(PLAYER_EXP_MAX-D534)/L534,NA()))</f>
        <v>#N/A</v>
      </c>
      <c r="N534" s="62" t="e">
        <f t="shared" ca="1" si="51"/>
        <v>#N/A</v>
      </c>
    </row>
    <row r="535" spans="4:14" ht="14.65" customHeight="1" x14ac:dyDescent="0.25">
      <c r="D535" s="62" t="str">
        <f t="shared" si="48"/>
        <v>-</v>
      </c>
      <c r="E535" s="46" t="str">
        <f>IF(ISBLANK(A535),"-",D535/PLAYER_EXP_MAX)</f>
        <v>-</v>
      </c>
      <c r="F535" s="51" t="e">
        <f ca="1">IF(ISBLANK(A535),NA(),IFERROR(SLOPE(INDIRECT("D" &amp; MATCH(A535-$B$1,A:A,1)):D535, INDIRECT("A" &amp; MATCH(A535-$B$1,A:A,1)):A535),NA()))</f>
        <v>#N/A</v>
      </c>
      <c r="G535" s="58" t="e">
        <f>IF(ISBLANK(A535),NA(),IFERROR(A535+(PLAYER_EXP_MAX-D535)/F535,NA()))</f>
        <v>#N/A</v>
      </c>
      <c r="H535" s="125" t="e">
        <f t="shared" ca="1" si="47"/>
        <v>#N/A</v>
      </c>
      <c r="I535" s="51" t="e">
        <f ca="1">IF(ISBLANK(A535),NA(),IFERROR(SLOPE(INDIRECT("D" &amp; MATCH(A535-$C$1,A:A,1)):D535, INDIRECT("A" &amp; MATCH(A535-$C$1,A:A,1)):A535),NA()))</f>
        <v>#N/A</v>
      </c>
      <c r="J535" s="58" t="e">
        <f>IF(ISBLANK(A535),NA(),IFERROR(A535+(PLAYER_EXP_MAX-D535)/I535,NA()))</f>
        <v>#N/A</v>
      </c>
      <c r="K535" s="62" t="e">
        <f t="shared" ca="1" si="49"/>
        <v>#N/A</v>
      </c>
      <c r="L535" s="51" t="e">
        <f t="shared" si="50"/>
        <v>#N/A</v>
      </c>
      <c r="M535" s="58" t="e">
        <f>IF(ISBLANK(A535),NA(),IFERROR(A535+(PLAYER_EXP_MAX-D535)/L535,NA()))</f>
        <v>#N/A</v>
      </c>
      <c r="N535" s="62" t="e">
        <f t="shared" ca="1" si="51"/>
        <v>#N/A</v>
      </c>
    </row>
    <row r="536" spans="4:14" ht="14.65" customHeight="1" x14ac:dyDescent="0.25">
      <c r="D536" s="62" t="str">
        <f t="shared" si="48"/>
        <v>-</v>
      </c>
      <c r="E536" s="46" t="str">
        <f>IF(ISBLANK(A536),"-",D536/PLAYER_EXP_MAX)</f>
        <v>-</v>
      </c>
      <c r="F536" s="51" t="e">
        <f ca="1">IF(ISBLANK(A536),NA(),IFERROR(SLOPE(INDIRECT("D" &amp; MATCH(A536-$B$1,A:A,1)):D536, INDIRECT("A" &amp; MATCH(A536-$B$1,A:A,1)):A536),NA()))</f>
        <v>#N/A</v>
      </c>
      <c r="G536" s="58" t="e">
        <f>IF(ISBLANK(A536),NA(),IFERROR(A536+(PLAYER_EXP_MAX-D536)/F536,NA()))</f>
        <v>#N/A</v>
      </c>
      <c r="H536" s="125" t="e">
        <f t="shared" ca="1" si="47"/>
        <v>#N/A</v>
      </c>
      <c r="I536" s="51" t="e">
        <f ca="1">IF(ISBLANK(A536),NA(),IFERROR(SLOPE(INDIRECT("D" &amp; MATCH(A536-$C$1,A:A,1)):D536, INDIRECT("A" &amp; MATCH(A536-$C$1,A:A,1)):A536),NA()))</f>
        <v>#N/A</v>
      </c>
      <c r="J536" s="58" t="e">
        <f>IF(ISBLANK(A536),NA(),IFERROR(A536+(PLAYER_EXP_MAX-D536)/I536,NA()))</f>
        <v>#N/A</v>
      </c>
      <c r="K536" s="62" t="e">
        <f t="shared" ca="1" si="49"/>
        <v>#N/A</v>
      </c>
      <c r="L536" s="51" t="e">
        <f t="shared" si="50"/>
        <v>#N/A</v>
      </c>
      <c r="M536" s="58" t="e">
        <f>IF(ISBLANK(A536),NA(),IFERROR(A536+(PLAYER_EXP_MAX-D536)/L536,NA()))</f>
        <v>#N/A</v>
      </c>
      <c r="N536" s="62" t="e">
        <f t="shared" ca="1" si="51"/>
        <v>#N/A</v>
      </c>
    </row>
    <row r="537" spans="4:14" ht="14.65" customHeight="1" x14ac:dyDescent="0.25">
      <c r="D537" s="62" t="str">
        <f t="shared" si="48"/>
        <v>-</v>
      </c>
      <c r="E537" s="46" t="str">
        <f>IF(ISBLANK(A537),"-",D537/PLAYER_EXP_MAX)</f>
        <v>-</v>
      </c>
      <c r="F537" s="51" t="e">
        <f ca="1">IF(ISBLANK(A537),NA(),IFERROR(SLOPE(INDIRECT("D" &amp; MATCH(A537-$B$1,A:A,1)):D537, INDIRECT("A" &amp; MATCH(A537-$B$1,A:A,1)):A537),NA()))</f>
        <v>#N/A</v>
      </c>
      <c r="G537" s="58" t="e">
        <f>IF(ISBLANK(A537),NA(),IFERROR(A537+(PLAYER_EXP_MAX-D537)/F537,NA()))</f>
        <v>#N/A</v>
      </c>
      <c r="H537" s="125" t="e">
        <f t="shared" ca="1" si="47"/>
        <v>#N/A</v>
      </c>
      <c r="I537" s="51" t="e">
        <f ca="1">IF(ISBLANK(A537),NA(),IFERROR(SLOPE(INDIRECT("D" &amp; MATCH(A537-$C$1,A:A,1)):D537, INDIRECT("A" &amp; MATCH(A537-$C$1,A:A,1)):A537),NA()))</f>
        <v>#N/A</v>
      </c>
      <c r="J537" s="58" t="e">
        <f>IF(ISBLANK(A537),NA(),IFERROR(A537+(PLAYER_EXP_MAX-D537)/I537,NA()))</f>
        <v>#N/A</v>
      </c>
      <c r="K537" s="62" t="e">
        <f t="shared" ca="1" si="49"/>
        <v>#N/A</v>
      </c>
      <c r="L537" s="51" t="e">
        <f t="shared" si="50"/>
        <v>#N/A</v>
      </c>
      <c r="M537" s="58" t="e">
        <f>IF(ISBLANK(A537),NA(),IFERROR(A537+(PLAYER_EXP_MAX-D537)/L537,NA()))</f>
        <v>#N/A</v>
      </c>
      <c r="N537" s="62" t="e">
        <f t="shared" ca="1" si="51"/>
        <v>#N/A</v>
      </c>
    </row>
    <row r="538" spans="4:14" ht="14.65" customHeight="1" x14ac:dyDescent="0.25">
      <c r="D538" s="62" t="str">
        <f t="shared" si="48"/>
        <v>-</v>
      </c>
      <c r="E538" s="46" t="str">
        <f>IF(ISBLANK(A538),"-",D538/PLAYER_EXP_MAX)</f>
        <v>-</v>
      </c>
      <c r="F538" s="51" t="e">
        <f ca="1">IF(ISBLANK(A538),NA(),IFERROR(SLOPE(INDIRECT("D" &amp; MATCH(A538-$B$1,A:A,1)):D538, INDIRECT("A" &amp; MATCH(A538-$B$1,A:A,1)):A538),NA()))</f>
        <v>#N/A</v>
      </c>
      <c r="G538" s="58" t="e">
        <f>IF(ISBLANK(A538),NA(),IFERROR(A538+(PLAYER_EXP_MAX-D538)/F538,NA()))</f>
        <v>#N/A</v>
      </c>
      <c r="H538" s="125" t="e">
        <f t="shared" ca="1" si="47"/>
        <v>#N/A</v>
      </c>
      <c r="I538" s="51" t="e">
        <f ca="1">IF(ISBLANK(A538),NA(),IFERROR(SLOPE(INDIRECT("D" &amp; MATCH(A538-$C$1,A:A,1)):D538, INDIRECT("A" &amp; MATCH(A538-$C$1,A:A,1)):A538),NA()))</f>
        <v>#N/A</v>
      </c>
      <c r="J538" s="58" t="e">
        <f>IF(ISBLANK(A538),NA(),IFERROR(A538+(PLAYER_EXP_MAX-D538)/I538,NA()))</f>
        <v>#N/A</v>
      </c>
      <c r="K538" s="62" t="e">
        <f t="shared" ca="1" si="49"/>
        <v>#N/A</v>
      </c>
      <c r="L538" s="51" t="e">
        <f t="shared" si="50"/>
        <v>#N/A</v>
      </c>
      <c r="M538" s="58" t="e">
        <f>IF(ISBLANK(A538),NA(),IFERROR(A538+(PLAYER_EXP_MAX-D538)/L538,NA()))</f>
        <v>#N/A</v>
      </c>
      <c r="N538" s="62" t="e">
        <f t="shared" ca="1" si="51"/>
        <v>#N/A</v>
      </c>
    </row>
    <row r="539" spans="4:14" ht="14.65" customHeight="1" x14ac:dyDescent="0.25">
      <c r="D539" s="62" t="str">
        <f t="shared" si="48"/>
        <v>-</v>
      </c>
      <c r="E539" s="46" t="str">
        <f>IF(ISBLANK(A539),"-",D539/PLAYER_EXP_MAX)</f>
        <v>-</v>
      </c>
      <c r="F539" s="51" t="e">
        <f ca="1">IF(ISBLANK(A539),NA(),IFERROR(SLOPE(INDIRECT("D" &amp; MATCH(A539-$B$1,A:A,1)):D539, INDIRECT("A" &amp; MATCH(A539-$B$1,A:A,1)):A539),NA()))</f>
        <v>#N/A</v>
      </c>
      <c r="G539" s="58" t="e">
        <f>IF(ISBLANK(A539),NA(),IFERROR(A539+(PLAYER_EXP_MAX-D539)/F539,NA()))</f>
        <v>#N/A</v>
      </c>
      <c r="H539" s="125" t="e">
        <f t="shared" ca="1" si="47"/>
        <v>#N/A</v>
      </c>
      <c r="I539" s="51" t="e">
        <f ca="1">IF(ISBLANK(A539),NA(),IFERROR(SLOPE(INDIRECT("D" &amp; MATCH(A539-$C$1,A:A,1)):D539, INDIRECT("A" &amp; MATCH(A539-$C$1,A:A,1)):A539),NA()))</f>
        <v>#N/A</v>
      </c>
      <c r="J539" s="58" t="e">
        <f>IF(ISBLANK(A539),NA(),IFERROR(A539+(PLAYER_EXP_MAX-D539)/I539,NA()))</f>
        <v>#N/A</v>
      </c>
      <c r="K539" s="62" t="e">
        <f t="shared" ca="1" si="49"/>
        <v>#N/A</v>
      </c>
      <c r="L539" s="51" t="e">
        <f t="shared" si="50"/>
        <v>#N/A</v>
      </c>
      <c r="M539" s="58" t="e">
        <f>IF(ISBLANK(A539),NA(),IFERROR(A539+(PLAYER_EXP_MAX-D539)/L539,NA()))</f>
        <v>#N/A</v>
      </c>
      <c r="N539" s="62" t="e">
        <f t="shared" ca="1" si="51"/>
        <v>#N/A</v>
      </c>
    </row>
    <row r="540" spans="4:14" ht="14.65" customHeight="1" x14ac:dyDescent="0.25">
      <c r="D540" s="62" t="str">
        <f t="shared" si="48"/>
        <v>-</v>
      </c>
      <c r="E540" s="46" t="str">
        <f>IF(ISBLANK(A540),"-",D540/PLAYER_EXP_MAX)</f>
        <v>-</v>
      </c>
      <c r="F540" s="51" t="e">
        <f ca="1">IF(ISBLANK(A540),NA(),IFERROR(SLOPE(INDIRECT("D" &amp; MATCH(A540-$B$1,A:A,1)):D540, INDIRECT("A" &amp; MATCH(A540-$B$1,A:A,1)):A540),NA()))</f>
        <v>#N/A</v>
      </c>
      <c r="G540" s="58" t="e">
        <f>IF(ISBLANK(A540),NA(),IFERROR(A540+(PLAYER_EXP_MAX-D540)/F540,NA()))</f>
        <v>#N/A</v>
      </c>
      <c r="H540" s="125" t="e">
        <f t="shared" ca="1" si="47"/>
        <v>#N/A</v>
      </c>
      <c r="I540" s="51" t="e">
        <f ca="1">IF(ISBLANK(A540),NA(),IFERROR(SLOPE(INDIRECT("D" &amp; MATCH(A540-$C$1,A:A,1)):D540, INDIRECT("A" &amp; MATCH(A540-$C$1,A:A,1)):A540),NA()))</f>
        <v>#N/A</v>
      </c>
      <c r="J540" s="58" t="e">
        <f>IF(ISBLANK(A540),NA(),IFERROR(A540+(PLAYER_EXP_MAX-D540)/I540,NA()))</f>
        <v>#N/A</v>
      </c>
      <c r="K540" s="62" t="e">
        <f t="shared" ca="1" si="49"/>
        <v>#N/A</v>
      </c>
      <c r="L540" s="51" t="e">
        <f t="shared" si="50"/>
        <v>#N/A</v>
      </c>
      <c r="M540" s="58" t="e">
        <f>IF(ISBLANK(A540),NA(),IFERROR(A540+(PLAYER_EXP_MAX-D540)/L540,NA()))</f>
        <v>#N/A</v>
      </c>
      <c r="N540" s="62" t="e">
        <f t="shared" ca="1" si="51"/>
        <v>#N/A</v>
      </c>
    </row>
    <row r="541" spans="4:14" ht="14.65" customHeight="1" x14ac:dyDescent="0.25">
      <c r="D541" s="62" t="str">
        <f t="shared" si="48"/>
        <v>-</v>
      </c>
      <c r="E541" s="46" t="str">
        <f>IF(ISBLANK(A541),"-",D541/PLAYER_EXP_MAX)</f>
        <v>-</v>
      </c>
      <c r="F541" s="51" t="e">
        <f ca="1">IF(ISBLANK(A541),NA(),IFERROR(SLOPE(INDIRECT("D" &amp; MATCH(A541-$B$1,A:A,1)):D541, INDIRECT("A" &amp; MATCH(A541-$B$1,A:A,1)):A541),NA()))</f>
        <v>#N/A</v>
      </c>
      <c r="G541" s="58" t="e">
        <f>IF(ISBLANK(A541),NA(),IFERROR(A541+(PLAYER_EXP_MAX-D541)/F541,NA()))</f>
        <v>#N/A</v>
      </c>
      <c r="H541" s="125" t="e">
        <f t="shared" ca="1" si="47"/>
        <v>#N/A</v>
      </c>
      <c r="I541" s="51" t="e">
        <f ca="1">IF(ISBLANK(A541),NA(),IFERROR(SLOPE(INDIRECT("D" &amp; MATCH(A541-$C$1,A:A,1)):D541, INDIRECT("A" &amp; MATCH(A541-$C$1,A:A,1)):A541),NA()))</f>
        <v>#N/A</v>
      </c>
      <c r="J541" s="58" t="e">
        <f>IF(ISBLANK(A541),NA(),IFERROR(A541+(PLAYER_EXP_MAX-D541)/I541,NA()))</f>
        <v>#N/A</v>
      </c>
      <c r="K541" s="62" t="e">
        <f t="shared" ca="1" si="49"/>
        <v>#N/A</v>
      </c>
      <c r="L541" s="51" t="e">
        <f t="shared" si="50"/>
        <v>#N/A</v>
      </c>
      <c r="M541" s="58" t="e">
        <f>IF(ISBLANK(A541),NA(),IFERROR(A541+(PLAYER_EXP_MAX-D541)/L541,NA()))</f>
        <v>#N/A</v>
      </c>
      <c r="N541" s="62" t="e">
        <f t="shared" ca="1" si="51"/>
        <v>#N/A</v>
      </c>
    </row>
    <row r="542" spans="4:14" ht="14.65" customHeight="1" x14ac:dyDescent="0.25">
      <c r="D542" s="62" t="str">
        <f t="shared" si="48"/>
        <v>-</v>
      </c>
      <c r="E542" s="46" t="str">
        <f>IF(ISBLANK(A542),"-",D542/PLAYER_EXP_MAX)</f>
        <v>-</v>
      </c>
      <c r="F542" s="51" t="e">
        <f ca="1">IF(ISBLANK(A542),NA(),IFERROR(SLOPE(INDIRECT("D" &amp; MATCH(A542-$B$1,A:A,1)):D542, INDIRECT("A" &amp; MATCH(A542-$B$1,A:A,1)):A542),NA()))</f>
        <v>#N/A</v>
      </c>
      <c r="G542" s="58" t="e">
        <f>IF(ISBLANK(A542),NA(),IFERROR(A542+(PLAYER_EXP_MAX-D542)/F542,NA()))</f>
        <v>#N/A</v>
      </c>
      <c r="H542" s="125" t="e">
        <f t="shared" ca="1" si="47"/>
        <v>#N/A</v>
      </c>
      <c r="I542" s="51" t="e">
        <f ca="1">IF(ISBLANK(A542),NA(),IFERROR(SLOPE(INDIRECT("D" &amp; MATCH(A542-$C$1,A:A,1)):D542, INDIRECT("A" &amp; MATCH(A542-$C$1,A:A,1)):A542),NA()))</f>
        <v>#N/A</v>
      </c>
      <c r="J542" s="58" t="e">
        <f>IF(ISBLANK(A542),NA(),IFERROR(A542+(PLAYER_EXP_MAX-D542)/I542,NA()))</f>
        <v>#N/A</v>
      </c>
      <c r="K542" s="62" t="e">
        <f t="shared" ca="1" si="49"/>
        <v>#N/A</v>
      </c>
      <c r="L542" s="51" t="e">
        <f t="shared" si="50"/>
        <v>#N/A</v>
      </c>
      <c r="M542" s="58" t="e">
        <f>IF(ISBLANK(A542),NA(),IFERROR(A542+(PLAYER_EXP_MAX-D542)/L542,NA()))</f>
        <v>#N/A</v>
      </c>
      <c r="N542" s="62" t="e">
        <f t="shared" ca="1" si="51"/>
        <v>#N/A</v>
      </c>
    </row>
    <row r="543" spans="4:14" ht="14.65" customHeight="1" x14ac:dyDescent="0.25">
      <c r="D543" s="62" t="str">
        <f t="shared" si="48"/>
        <v>-</v>
      </c>
      <c r="E543" s="46" t="str">
        <f>IF(ISBLANK(A543),"-",D543/PLAYER_EXP_MAX)</f>
        <v>-</v>
      </c>
      <c r="F543" s="51" t="e">
        <f ca="1">IF(ISBLANK(A543),NA(),IFERROR(SLOPE(INDIRECT("D" &amp; MATCH(A543-$B$1,A:A,1)):D543, INDIRECT("A" &amp; MATCH(A543-$B$1,A:A,1)):A543),NA()))</f>
        <v>#N/A</v>
      </c>
      <c r="G543" s="58" t="e">
        <f>IF(ISBLANK(A543),NA(),IFERROR(A543+(PLAYER_EXP_MAX-D543)/F543,NA()))</f>
        <v>#N/A</v>
      </c>
      <c r="H543" s="125" t="e">
        <f t="shared" ref="H543:H606" ca="1" si="52">IF(ISBLANK(A543),NA(),IFERROR(TEXT(TRUNC(G543-NOW()),"000") &amp; " D " &amp; TEXT(TRUNC(ABS(G543-NOW()-TRUNC(G543-NOW()))*24),"00") &amp; " H", NA()))</f>
        <v>#N/A</v>
      </c>
      <c r="I543" s="51" t="e">
        <f ca="1">IF(ISBLANK(A543),NA(),IFERROR(SLOPE(INDIRECT("D" &amp; MATCH(A543-$C$1,A:A,1)):D543, INDIRECT("A" &amp; MATCH(A543-$C$1,A:A,1)):A543),NA()))</f>
        <v>#N/A</v>
      </c>
      <c r="J543" s="58" t="e">
        <f>IF(ISBLANK(A543),NA(),IFERROR(A543+(PLAYER_EXP_MAX-D543)/I543,NA()))</f>
        <v>#N/A</v>
      </c>
      <c r="K543" s="62" t="e">
        <f t="shared" ca="1" si="49"/>
        <v>#N/A</v>
      </c>
      <c r="L543" s="51" t="e">
        <f t="shared" si="50"/>
        <v>#N/A</v>
      </c>
      <c r="M543" s="58" t="e">
        <f>IF(ISBLANK(A543),NA(),IFERROR(A543+(PLAYER_EXP_MAX-D543)/L543,NA()))</f>
        <v>#N/A</v>
      </c>
      <c r="N543" s="62" t="e">
        <f t="shared" ca="1" si="51"/>
        <v>#N/A</v>
      </c>
    </row>
    <row r="544" spans="4:14" ht="14.65" customHeight="1" x14ac:dyDescent="0.25">
      <c r="D544" s="62" t="str">
        <f t="shared" si="48"/>
        <v>-</v>
      </c>
      <c r="E544" s="46" t="str">
        <f>IF(ISBLANK(A544),"-",D544/PLAYER_EXP_MAX)</f>
        <v>-</v>
      </c>
      <c r="F544" s="51" t="e">
        <f ca="1">IF(ISBLANK(A544),NA(),IFERROR(SLOPE(INDIRECT("D" &amp; MATCH(A544-$B$1,A:A,1)):D544, INDIRECT("A" &amp; MATCH(A544-$B$1,A:A,1)):A544),NA()))</f>
        <v>#N/A</v>
      </c>
      <c r="G544" s="58" t="e">
        <f>IF(ISBLANK(A544),NA(),IFERROR(A544+(PLAYER_EXP_MAX-D544)/F544,NA()))</f>
        <v>#N/A</v>
      </c>
      <c r="H544" s="125" t="e">
        <f t="shared" ca="1" si="52"/>
        <v>#N/A</v>
      </c>
      <c r="I544" s="51" t="e">
        <f ca="1">IF(ISBLANK(A544),NA(),IFERROR(SLOPE(INDIRECT("D" &amp; MATCH(A544-$C$1,A:A,1)):D544, INDIRECT("A" &amp; MATCH(A544-$C$1,A:A,1)):A544),NA()))</f>
        <v>#N/A</v>
      </c>
      <c r="J544" s="58" t="e">
        <f>IF(ISBLANK(A544),NA(),IFERROR(A544+(PLAYER_EXP_MAX-D544)/I544,NA()))</f>
        <v>#N/A</v>
      </c>
      <c r="K544" s="62" t="e">
        <f t="shared" ca="1" si="49"/>
        <v>#N/A</v>
      </c>
      <c r="L544" s="51" t="e">
        <f t="shared" si="50"/>
        <v>#N/A</v>
      </c>
      <c r="M544" s="58" t="e">
        <f>IF(ISBLANK(A544),NA(),IFERROR(A544+(PLAYER_EXP_MAX-D544)/L544,NA()))</f>
        <v>#N/A</v>
      </c>
      <c r="N544" s="62" t="e">
        <f t="shared" ca="1" si="51"/>
        <v>#N/A</v>
      </c>
    </row>
    <row r="545" spans="4:14" ht="14.65" customHeight="1" x14ac:dyDescent="0.25">
      <c r="D545" s="62" t="str">
        <f t="shared" si="48"/>
        <v>-</v>
      </c>
      <c r="E545" s="46" t="str">
        <f>IF(ISBLANK(A545),"-",D545/PLAYER_EXP_MAX)</f>
        <v>-</v>
      </c>
      <c r="F545" s="51" t="e">
        <f ca="1">IF(ISBLANK(A545),NA(),IFERROR(SLOPE(INDIRECT("D" &amp; MATCH(A545-$B$1,A:A,1)):D545, INDIRECT("A" &amp; MATCH(A545-$B$1,A:A,1)):A545),NA()))</f>
        <v>#N/A</v>
      </c>
      <c r="G545" s="58" t="e">
        <f>IF(ISBLANK(A545),NA(),IFERROR(A545+(PLAYER_EXP_MAX-D545)/F545,NA()))</f>
        <v>#N/A</v>
      </c>
      <c r="H545" s="125" t="e">
        <f t="shared" ca="1" si="52"/>
        <v>#N/A</v>
      </c>
      <c r="I545" s="51" t="e">
        <f ca="1">IF(ISBLANK(A545),NA(),IFERROR(SLOPE(INDIRECT("D" &amp; MATCH(A545-$C$1,A:A,1)):D545, INDIRECT("A" &amp; MATCH(A545-$C$1,A:A,1)):A545),NA()))</f>
        <v>#N/A</v>
      </c>
      <c r="J545" s="58" t="e">
        <f>IF(ISBLANK(A545),NA(),IFERROR(A545+(PLAYER_EXP_MAX-D545)/I545,NA()))</f>
        <v>#N/A</v>
      </c>
      <c r="K545" s="62" t="e">
        <f t="shared" ca="1" si="49"/>
        <v>#N/A</v>
      </c>
      <c r="L545" s="51" t="e">
        <f t="shared" si="50"/>
        <v>#N/A</v>
      </c>
      <c r="M545" s="58" t="e">
        <f>IF(ISBLANK(A545),NA(),IFERROR(A545+(PLAYER_EXP_MAX-D545)/L545,NA()))</f>
        <v>#N/A</v>
      </c>
      <c r="N545" s="62" t="e">
        <f t="shared" ca="1" si="51"/>
        <v>#N/A</v>
      </c>
    </row>
    <row r="546" spans="4:14" ht="14.65" customHeight="1" x14ac:dyDescent="0.25">
      <c r="D546" s="62" t="str">
        <f t="shared" si="48"/>
        <v>-</v>
      </c>
      <c r="E546" s="46" t="str">
        <f>IF(ISBLANK(A546),"-",D546/PLAYER_EXP_MAX)</f>
        <v>-</v>
      </c>
      <c r="F546" s="51" t="e">
        <f ca="1">IF(ISBLANK(A546),NA(),IFERROR(SLOPE(INDIRECT("D" &amp; MATCH(A546-$B$1,A:A,1)):D546, INDIRECT("A" &amp; MATCH(A546-$B$1,A:A,1)):A546),NA()))</f>
        <v>#N/A</v>
      </c>
      <c r="G546" s="58" t="e">
        <f>IF(ISBLANK(A546),NA(),IFERROR(A546+(PLAYER_EXP_MAX-D546)/F546,NA()))</f>
        <v>#N/A</v>
      </c>
      <c r="H546" s="125" t="e">
        <f t="shared" ca="1" si="52"/>
        <v>#N/A</v>
      </c>
      <c r="I546" s="51" t="e">
        <f ca="1">IF(ISBLANK(A546),NA(),IFERROR(SLOPE(INDIRECT("D" &amp; MATCH(A546-$C$1,A:A,1)):D546, INDIRECT("A" &amp; MATCH(A546-$C$1,A:A,1)):A546),NA()))</f>
        <v>#N/A</v>
      </c>
      <c r="J546" s="58" t="e">
        <f>IF(ISBLANK(A546),NA(),IFERROR(A546+(PLAYER_EXP_MAX-D546)/I546,NA()))</f>
        <v>#N/A</v>
      </c>
      <c r="K546" s="62" t="e">
        <f t="shared" ca="1" si="49"/>
        <v>#N/A</v>
      </c>
      <c r="L546" s="51" t="e">
        <f t="shared" si="50"/>
        <v>#N/A</v>
      </c>
      <c r="M546" s="58" t="e">
        <f>IF(ISBLANK(A546),NA(),IFERROR(A546+(PLAYER_EXP_MAX-D546)/L546,NA()))</f>
        <v>#N/A</v>
      </c>
      <c r="N546" s="62" t="e">
        <f t="shared" ca="1" si="51"/>
        <v>#N/A</v>
      </c>
    </row>
    <row r="547" spans="4:14" ht="14.65" customHeight="1" x14ac:dyDescent="0.25">
      <c r="D547" s="62" t="str">
        <f t="shared" si="48"/>
        <v>-</v>
      </c>
      <c r="E547" s="46" t="str">
        <f>IF(ISBLANK(A547),"-",D547/PLAYER_EXP_MAX)</f>
        <v>-</v>
      </c>
      <c r="F547" s="51" t="e">
        <f ca="1">IF(ISBLANK(A547),NA(),IFERROR(SLOPE(INDIRECT("D" &amp; MATCH(A547-$B$1,A:A,1)):D547, INDIRECT("A" &amp; MATCH(A547-$B$1,A:A,1)):A547),NA()))</f>
        <v>#N/A</v>
      </c>
      <c r="G547" s="58" t="e">
        <f>IF(ISBLANK(A547),NA(),IFERROR(A547+(PLAYER_EXP_MAX-D547)/F547,NA()))</f>
        <v>#N/A</v>
      </c>
      <c r="H547" s="125" t="e">
        <f t="shared" ca="1" si="52"/>
        <v>#N/A</v>
      </c>
      <c r="I547" s="51" t="e">
        <f ca="1">IF(ISBLANK(A547),NA(),IFERROR(SLOPE(INDIRECT("D" &amp; MATCH(A547-$C$1,A:A,1)):D547, INDIRECT("A" &amp; MATCH(A547-$C$1,A:A,1)):A547),NA()))</f>
        <v>#N/A</v>
      </c>
      <c r="J547" s="58" t="e">
        <f>IF(ISBLANK(A547),NA(),IFERROR(A547+(PLAYER_EXP_MAX-D547)/I547,NA()))</f>
        <v>#N/A</v>
      </c>
      <c r="K547" s="62" t="e">
        <f t="shared" ca="1" si="49"/>
        <v>#N/A</v>
      </c>
      <c r="L547" s="51" t="e">
        <f t="shared" si="50"/>
        <v>#N/A</v>
      </c>
      <c r="M547" s="58" t="e">
        <f>IF(ISBLANK(A547),NA(),IFERROR(A547+(PLAYER_EXP_MAX-D547)/L547,NA()))</f>
        <v>#N/A</v>
      </c>
      <c r="N547" s="62" t="e">
        <f t="shared" ca="1" si="51"/>
        <v>#N/A</v>
      </c>
    </row>
    <row r="548" spans="4:14" ht="14.65" customHeight="1" x14ac:dyDescent="0.25">
      <c r="D548" s="62" t="str">
        <f t="shared" si="48"/>
        <v>-</v>
      </c>
      <c r="E548" s="46" t="str">
        <f>IF(ISBLANK(A548),"-",D548/PLAYER_EXP_MAX)</f>
        <v>-</v>
      </c>
      <c r="F548" s="51" t="e">
        <f ca="1">IF(ISBLANK(A548),NA(),IFERROR(SLOPE(INDIRECT("D" &amp; MATCH(A548-$B$1,A:A,1)):D548, INDIRECT("A" &amp; MATCH(A548-$B$1,A:A,1)):A548),NA()))</f>
        <v>#N/A</v>
      </c>
      <c r="G548" s="58" t="e">
        <f>IF(ISBLANK(A548),NA(),IFERROR(A548+(PLAYER_EXP_MAX-D548)/F548,NA()))</f>
        <v>#N/A</v>
      </c>
      <c r="H548" s="125" t="e">
        <f t="shared" ca="1" si="52"/>
        <v>#N/A</v>
      </c>
      <c r="I548" s="51" t="e">
        <f ca="1">IF(ISBLANK(A548),NA(),IFERROR(SLOPE(INDIRECT("D" &amp; MATCH(A548-$C$1,A:A,1)):D548, INDIRECT("A" &amp; MATCH(A548-$C$1,A:A,1)):A548),NA()))</f>
        <v>#N/A</v>
      </c>
      <c r="J548" s="58" t="e">
        <f>IF(ISBLANK(A548),NA(),IFERROR(A548+(PLAYER_EXP_MAX-D548)/I548,NA()))</f>
        <v>#N/A</v>
      </c>
      <c r="K548" s="62" t="e">
        <f t="shared" ca="1" si="49"/>
        <v>#N/A</v>
      </c>
      <c r="L548" s="51" t="e">
        <f t="shared" si="50"/>
        <v>#N/A</v>
      </c>
      <c r="M548" s="58" t="e">
        <f>IF(ISBLANK(A548),NA(),IFERROR(A548+(PLAYER_EXP_MAX-D548)/L548,NA()))</f>
        <v>#N/A</v>
      </c>
      <c r="N548" s="62" t="e">
        <f t="shared" ca="1" si="51"/>
        <v>#N/A</v>
      </c>
    </row>
    <row r="549" spans="4:14" ht="14.65" customHeight="1" x14ac:dyDescent="0.25">
      <c r="D549" s="62" t="str">
        <f t="shared" si="48"/>
        <v>-</v>
      </c>
      <c r="E549" s="46" t="str">
        <f>IF(ISBLANK(A549),"-",D549/PLAYER_EXP_MAX)</f>
        <v>-</v>
      </c>
      <c r="F549" s="51" t="e">
        <f ca="1">IF(ISBLANK(A549),NA(),IFERROR(SLOPE(INDIRECT("D" &amp; MATCH(A549-$B$1,A:A,1)):D549, INDIRECT("A" &amp; MATCH(A549-$B$1,A:A,1)):A549),NA()))</f>
        <v>#N/A</v>
      </c>
      <c r="G549" s="58" t="e">
        <f>IF(ISBLANK(A549),NA(),IFERROR(A549+(PLAYER_EXP_MAX-D549)/F549,NA()))</f>
        <v>#N/A</v>
      </c>
      <c r="H549" s="125" t="e">
        <f t="shared" ca="1" si="52"/>
        <v>#N/A</v>
      </c>
      <c r="I549" s="51" t="e">
        <f ca="1">IF(ISBLANK(A549),NA(),IFERROR(SLOPE(INDIRECT("D" &amp; MATCH(A549-$C$1,A:A,1)):D549, INDIRECT("A" &amp; MATCH(A549-$C$1,A:A,1)):A549),NA()))</f>
        <v>#N/A</v>
      </c>
      <c r="J549" s="58" t="e">
        <f>IF(ISBLANK(A549),NA(),IFERROR(A549+(PLAYER_EXP_MAX-D549)/I549,NA()))</f>
        <v>#N/A</v>
      </c>
      <c r="K549" s="62" t="e">
        <f t="shared" ca="1" si="49"/>
        <v>#N/A</v>
      </c>
      <c r="L549" s="51" t="e">
        <f t="shared" si="50"/>
        <v>#N/A</v>
      </c>
      <c r="M549" s="58" t="e">
        <f>IF(ISBLANK(A549),NA(),IFERROR(A549+(PLAYER_EXP_MAX-D549)/L549,NA()))</f>
        <v>#N/A</v>
      </c>
      <c r="N549" s="62" t="e">
        <f t="shared" ca="1" si="51"/>
        <v>#N/A</v>
      </c>
    </row>
    <row r="550" spans="4:14" ht="14.65" customHeight="1" x14ac:dyDescent="0.25">
      <c r="D550" s="62" t="str">
        <f t="shared" si="48"/>
        <v>-</v>
      </c>
      <c r="E550" s="46" t="str">
        <f>IF(ISBLANK(A550),"-",D550/PLAYER_EXP_MAX)</f>
        <v>-</v>
      </c>
      <c r="F550" s="51" t="e">
        <f ca="1">IF(ISBLANK(A550),NA(),IFERROR(SLOPE(INDIRECT("D" &amp; MATCH(A550-$B$1,A:A,1)):D550, INDIRECT("A" &amp; MATCH(A550-$B$1,A:A,1)):A550),NA()))</f>
        <v>#N/A</v>
      </c>
      <c r="G550" s="58" t="e">
        <f>IF(ISBLANK(A550),NA(),IFERROR(A550+(PLAYER_EXP_MAX-D550)/F550,NA()))</f>
        <v>#N/A</v>
      </c>
      <c r="H550" s="125" t="e">
        <f t="shared" ca="1" si="52"/>
        <v>#N/A</v>
      </c>
      <c r="I550" s="51" t="e">
        <f ca="1">IF(ISBLANK(A550),NA(),IFERROR(SLOPE(INDIRECT("D" &amp; MATCH(A550-$C$1,A:A,1)):D550, INDIRECT("A" &amp; MATCH(A550-$C$1,A:A,1)):A550),NA()))</f>
        <v>#N/A</v>
      </c>
      <c r="J550" s="58" t="e">
        <f>IF(ISBLANK(A550),NA(),IFERROR(A550+(PLAYER_EXP_MAX-D550)/I550,NA()))</f>
        <v>#N/A</v>
      </c>
      <c r="K550" s="62" t="e">
        <f t="shared" ca="1" si="49"/>
        <v>#N/A</v>
      </c>
      <c r="L550" s="51" t="e">
        <f t="shared" si="50"/>
        <v>#N/A</v>
      </c>
      <c r="M550" s="58" t="e">
        <f>IF(ISBLANK(A550),NA(),IFERROR(A550+(PLAYER_EXP_MAX-D550)/L550,NA()))</f>
        <v>#N/A</v>
      </c>
      <c r="N550" s="62" t="e">
        <f t="shared" ca="1" si="51"/>
        <v>#N/A</v>
      </c>
    </row>
    <row r="551" spans="4:14" ht="14.65" customHeight="1" x14ac:dyDescent="0.25">
      <c r="D551" s="62" t="str">
        <f t="shared" si="48"/>
        <v>-</v>
      </c>
      <c r="E551" s="46" t="str">
        <f>IF(ISBLANK(A551),"-",D551/PLAYER_EXP_MAX)</f>
        <v>-</v>
      </c>
      <c r="F551" s="51" t="e">
        <f ca="1">IF(ISBLANK(A551),NA(),IFERROR(SLOPE(INDIRECT("D" &amp; MATCH(A551-$B$1,A:A,1)):D551, INDIRECT("A" &amp; MATCH(A551-$B$1,A:A,1)):A551),NA()))</f>
        <v>#N/A</v>
      </c>
      <c r="G551" s="58" t="e">
        <f>IF(ISBLANK(A551),NA(),IFERROR(A551+(PLAYER_EXP_MAX-D551)/F551,NA()))</f>
        <v>#N/A</v>
      </c>
      <c r="H551" s="125" t="e">
        <f t="shared" ca="1" si="52"/>
        <v>#N/A</v>
      </c>
      <c r="I551" s="51" t="e">
        <f ca="1">IF(ISBLANK(A551),NA(),IFERROR(SLOPE(INDIRECT("D" &amp; MATCH(A551-$C$1,A:A,1)):D551, INDIRECT("A" &amp; MATCH(A551-$C$1,A:A,1)):A551),NA()))</f>
        <v>#N/A</v>
      </c>
      <c r="J551" s="58" t="e">
        <f>IF(ISBLANK(A551),NA(),IFERROR(A551+(PLAYER_EXP_MAX-D551)/I551,NA()))</f>
        <v>#N/A</v>
      </c>
      <c r="K551" s="62" t="e">
        <f t="shared" ca="1" si="49"/>
        <v>#N/A</v>
      </c>
      <c r="L551" s="51" t="e">
        <f t="shared" si="50"/>
        <v>#N/A</v>
      </c>
      <c r="M551" s="58" t="e">
        <f>IF(ISBLANK(A551),NA(),IFERROR(A551+(PLAYER_EXP_MAX-D551)/L551,NA()))</f>
        <v>#N/A</v>
      </c>
      <c r="N551" s="62" t="e">
        <f t="shared" ca="1" si="51"/>
        <v>#N/A</v>
      </c>
    </row>
    <row r="552" spans="4:14" ht="14.65" customHeight="1" x14ac:dyDescent="0.25">
      <c r="D552" s="62" t="str">
        <f t="shared" si="48"/>
        <v>-</v>
      </c>
      <c r="E552" s="46" t="str">
        <f>IF(ISBLANK(A552),"-",D552/PLAYER_EXP_MAX)</f>
        <v>-</v>
      </c>
      <c r="F552" s="51" t="e">
        <f ca="1">IF(ISBLANK(A552),NA(),IFERROR(SLOPE(INDIRECT("D" &amp; MATCH(A552-$B$1,A:A,1)):D552, INDIRECT("A" &amp; MATCH(A552-$B$1,A:A,1)):A552),NA()))</f>
        <v>#N/A</v>
      </c>
      <c r="G552" s="58" t="e">
        <f>IF(ISBLANK(A552),NA(),IFERROR(A552+(PLAYER_EXP_MAX-D552)/F552,NA()))</f>
        <v>#N/A</v>
      </c>
      <c r="H552" s="125" t="e">
        <f t="shared" ca="1" si="52"/>
        <v>#N/A</v>
      </c>
      <c r="I552" s="51" t="e">
        <f ca="1">IF(ISBLANK(A552),NA(),IFERROR(SLOPE(INDIRECT("D" &amp; MATCH(A552-$C$1,A:A,1)):D552, INDIRECT("A" &amp; MATCH(A552-$C$1,A:A,1)):A552),NA()))</f>
        <v>#N/A</v>
      </c>
      <c r="J552" s="58" t="e">
        <f>IF(ISBLANK(A552),NA(),IFERROR(A552+(PLAYER_EXP_MAX-D552)/I552,NA()))</f>
        <v>#N/A</v>
      </c>
      <c r="K552" s="62" t="e">
        <f t="shared" ca="1" si="49"/>
        <v>#N/A</v>
      </c>
      <c r="L552" s="51" t="e">
        <f t="shared" si="50"/>
        <v>#N/A</v>
      </c>
      <c r="M552" s="58" t="e">
        <f>IF(ISBLANK(A552),NA(),IFERROR(A552+(PLAYER_EXP_MAX-D552)/L552,NA()))</f>
        <v>#N/A</v>
      </c>
      <c r="N552" s="62" t="e">
        <f t="shared" ca="1" si="51"/>
        <v>#N/A</v>
      </c>
    </row>
    <row r="553" spans="4:14" ht="14.65" customHeight="1" x14ac:dyDescent="0.25">
      <c r="D553" s="62" t="str">
        <f t="shared" si="48"/>
        <v>-</v>
      </c>
      <c r="E553" s="46" t="str">
        <f>IF(ISBLANK(A553),"-",D553/PLAYER_EXP_MAX)</f>
        <v>-</v>
      </c>
      <c r="F553" s="51" t="e">
        <f ca="1">IF(ISBLANK(A553),NA(),IFERROR(SLOPE(INDIRECT("D" &amp; MATCH(A553-$B$1,A:A,1)):D553, INDIRECT("A" &amp; MATCH(A553-$B$1,A:A,1)):A553),NA()))</f>
        <v>#N/A</v>
      </c>
      <c r="G553" s="58" t="e">
        <f>IF(ISBLANK(A553),NA(),IFERROR(A553+(PLAYER_EXP_MAX-D553)/F553,NA()))</f>
        <v>#N/A</v>
      </c>
      <c r="H553" s="125" t="e">
        <f t="shared" ca="1" si="52"/>
        <v>#N/A</v>
      </c>
      <c r="I553" s="51" t="e">
        <f ca="1">IF(ISBLANK(A553),NA(),IFERROR(SLOPE(INDIRECT("D" &amp; MATCH(A553-$C$1,A:A,1)):D553, INDIRECT("A" &amp; MATCH(A553-$C$1,A:A,1)):A553),NA()))</f>
        <v>#N/A</v>
      </c>
      <c r="J553" s="58" t="e">
        <f>IF(ISBLANK(A553),NA(),IFERROR(A553+(PLAYER_EXP_MAX-D553)/I553,NA()))</f>
        <v>#N/A</v>
      </c>
      <c r="K553" s="62" t="e">
        <f t="shared" ca="1" si="49"/>
        <v>#N/A</v>
      </c>
      <c r="L553" s="51" t="e">
        <f t="shared" si="50"/>
        <v>#N/A</v>
      </c>
      <c r="M553" s="58" t="e">
        <f>IF(ISBLANK(A553),NA(),IFERROR(A553+(PLAYER_EXP_MAX-D553)/L553,NA()))</f>
        <v>#N/A</v>
      </c>
      <c r="N553" s="62" t="e">
        <f t="shared" ca="1" si="51"/>
        <v>#N/A</v>
      </c>
    </row>
    <row r="554" spans="4:14" ht="14.65" customHeight="1" x14ac:dyDescent="0.25">
      <c r="D554" s="62" t="str">
        <f t="shared" si="48"/>
        <v>-</v>
      </c>
      <c r="E554" s="46" t="str">
        <f>IF(ISBLANK(A554),"-",D554/PLAYER_EXP_MAX)</f>
        <v>-</v>
      </c>
      <c r="F554" s="51" t="e">
        <f ca="1">IF(ISBLANK(A554),NA(),IFERROR(SLOPE(INDIRECT("D" &amp; MATCH(A554-$B$1,A:A,1)):D554, INDIRECT("A" &amp; MATCH(A554-$B$1,A:A,1)):A554),NA()))</f>
        <v>#N/A</v>
      </c>
      <c r="G554" s="58" t="e">
        <f>IF(ISBLANK(A554),NA(),IFERROR(A554+(PLAYER_EXP_MAX-D554)/F554,NA()))</f>
        <v>#N/A</v>
      </c>
      <c r="H554" s="125" t="e">
        <f t="shared" ca="1" si="52"/>
        <v>#N/A</v>
      </c>
      <c r="I554" s="51" t="e">
        <f ca="1">IF(ISBLANK(A554),NA(),IFERROR(SLOPE(INDIRECT("D" &amp; MATCH(A554-$C$1,A:A,1)):D554, INDIRECT("A" &amp; MATCH(A554-$C$1,A:A,1)):A554),NA()))</f>
        <v>#N/A</v>
      </c>
      <c r="J554" s="58" t="e">
        <f>IF(ISBLANK(A554),NA(),IFERROR(A554+(PLAYER_EXP_MAX-D554)/I554,NA()))</f>
        <v>#N/A</v>
      </c>
      <c r="K554" s="62" t="e">
        <f t="shared" ca="1" si="49"/>
        <v>#N/A</v>
      </c>
      <c r="L554" s="51" t="e">
        <f t="shared" si="50"/>
        <v>#N/A</v>
      </c>
      <c r="M554" s="58" t="e">
        <f>IF(ISBLANK(A554),NA(),IFERROR(A554+(PLAYER_EXP_MAX-D554)/L554,NA()))</f>
        <v>#N/A</v>
      </c>
      <c r="N554" s="62" t="e">
        <f t="shared" ca="1" si="51"/>
        <v>#N/A</v>
      </c>
    </row>
    <row r="555" spans="4:14" ht="14.65" customHeight="1" x14ac:dyDescent="0.25">
      <c r="D555" s="62" t="str">
        <f t="shared" si="48"/>
        <v>-</v>
      </c>
      <c r="E555" s="46" t="str">
        <f>IF(ISBLANK(A555),"-",D555/PLAYER_EXP_MAX)</f>
        <v>-</v>
      </c>
      <c r="F555" s="51" t="e">
        <f ca="1">IF(ISBLANK(A555),NA(),IFERROR(SLOPE(INDIRECT("D" &amp; MATCH(A555-$B$1,A:A,1)):D555, INDIRECT("A" &amp; MATCH(A555-$B$1,A:A,1)):A555),NA()))</f>
        <v>#N/A</v>
      </c>
      <c r="G555" s="58" t="e">
        <f>IF(ISBLANK(A555),NA(),IFERROR(A555+(PLAYER_EXP_MAX-D555)/F555,NA()))</f>
        <v>#N/A</v>
      </c>
      <c r="H555" s="125" t="e">
        <f t="shared" ca="1" si="52"/>
        <v>#N/A</v>
      </c>
      <c r="I555" s="51" t="e">
        <f ca="1">IF(ISBLANK(A555),NA(),IFERROR(SLOPE(INDIRECT("D" &amp; MATCH(A555-$C$1,A:A,1)):D555, INDIRECT("A" &amp; MATCH(A555-$C$1,A:A,1)):A555),NA()))</f>
        <v>#N/A</v>
      </c>
      <c r="J555" s="58" t="e">
        <f>IF(ISBLANK(A555),NA(),IFERROR(A555+(PLAYER_EXP_MAX-D555)/I555,NA()))</f>
        <v>#N/A</v>
      </c>
      <c r="K555" s="62" t="e">
        <f t="shared" ca="1" si="49"/>
        <v>#N/A</v>
      </c>
      <c r="L555" s="51" t="e">
        <f t="shared" si="50"/>
        <v>#N/A</v>
      </c>
      <c r="M555" s="58" t="e">
        <f>IF(ISBLANK(A555),NA(),IFERROR(A555+(PLAYER_EXP_MAX-D555)/L555,NA()))</f>
        <v>#N/A</v>
      </c>
      <c r="N555" s="62" t="e">
        <f t="shared" ca="1" si="51"/>
        <v>#N/A</v>
      </c>
    </row>
    <row r="556" spans="4:14" ht="14.65" customHeight="1" x14ac:dyDescent="0.25">
      <c r="D556" s="62" t="str">
        <f t="shared" si="48"/>
        <v>-</v>
      </c>
      <c r="E556" s="46" t="str">
        <f>IF(ISBLANK(A556),"-",D556/PLAYER_EXP_MAX)</f>
        <v>-</v>
      </c>
      <c r="F556" s="51" t="e">
        <f ca="1">IF(ISBLANK(A556),NA(),IFERROR(SLOPE(INDIRECT("D" &amp; MATCH(A556-$B$1,A:A,1)):D556, INDIRECT("A" &amp; MATCH(A556-$B$1,A:A,1)):A556),NA()))</f>
        <v>#N/A</v>
      </c>
      <c r="G556" s="58" t="e">
        <f>IF(ISBLANK(A556),NA(),IFERROR(A556+(PLAYER_EXP_MAX-D556)/F556,NA()))</f>
        <v>#N/A</v>
      </c>
      <c r="H556" s="125" t="e">
        <f t="shared" ca="1" si="52"/>
        <v>#N/A</v>
      </c>
      <c r="I556" s="51" t="e">
        <f ca="1">IF(ISBLANK(A556),NA(),IFERROR(SLOPE(INDIRECT("D" &amp; MATCH(A556-$C$1,A:A,1)):D556, INDIRECT("A" &amp; MATCH(A556-$C$1,A:A,1)):A556),NA()))</f>
        <v>#N/A</v>
      </c>
      <c r="J556" s="58" t="e">
        <f>IF(ISBLANK(A556),NA(),IFERROR(A556+(PLAYER_EXP_MAX-D556)/I556,NA()))</f>
        <v>#N/A</v>
      </c>
      <c r="K556" s="62" t="e">
        <f t="shared" ca="1" si="49"/>
        <v>#N/A</v>
      </c>
      <c r="L556" s="51" t="e">
        <f t="shared" si="50"/>
        <v>#N/A</v>
      </c>
      <c r="M556" s="58" t="e">
        <f>IF(ISBLANK(A556),NA(),IFERROR(A556+(PLAYER_EXP_MAX-D556)/L556,NA()))</f>
        <v>#N/A</v>
      </c>
      <c r="N556" s="62" t="e">
        <f t="shared" ca="1" si="51"/>
        <v>#N/A</v>
      </c>
    </row>
    <row r="557" spans="4:14" ht="14.65" customHeight="1" x14ac:dyDescent="0.25">
      <c r="D557" s="62" t="str">
        <f t="shared" si="48"/>
        <v>-</v>
      </c>
      <c r="E557" s="46" t="str">
        <f>IF(ISBLANK(A557),"-",D557/PLAYER_EXP_MAX)</f>
        <v>-</v>
      </c>
      <c r="F557" s="51" t="e">
        <f ca="1">IF(ISBLANK(A557),NA(),IFERROR(SLOPE(INDIRECT("D" &amp; MATCH(A557-$B$1,A:A,1)):D557, INDIRECT("A" &amp; MATCH(A557-$B$1,A:A,1)):A557),NA()))</f>
        <v>#N/A</v>
      </c>
      <c r="G557" s="58" t="e">
        <f>IF(ISBLANK(A557),NA(),IFERROR(A557+(PLAYER_EXP_MAX-D557)/F557,NA()))</f>
        <v>#N/A</v>
      </c>
      <c r="H557" s="125" t="e">
        <f t="shared" ca="1" si="52"/>
        <v>#N/A</v>
      </c>
      <c r="I557" s="51" t="e">
        <f ca="1">IF(ISBLANK(A557),NA(),IFERROR(SLOPE(INDIRECT("D" &amp; MATCH(A557-$C$1,A:A,1)):D557, INDIRECT("A" &amp; MATCH(A557-$C$1,A:A,1)):A557),NA()))</f>
        <v>#N/A</v>
      </c>
      <c r="J557" s="58" t="e">
        <f>IF(ISBLANK(A557),NA(),IFERROR(A557+(PLAYER_EXP_MAX-D557)/I557,NA()))</f>
        <v>#N/A</v>
      </c>
      <c r="K557" s="62" t="e">
        <f t="shared" ca="1" si="49"/>
        <v>#N/A</v>
      </c>
      <c r="L557" s="51" t="e">
        <f t="shared" si="50"/>
        <v>#N/A</v>
      </c>
      <c r="M557" s="58" t="e">
        <f>IF(ISBLANK(A557),NA(),IFERROR(A557+(PLAYER_EXP_MAX-D557)/L557,NA()))</f>
        <v>#N/A</v>
      </c>
      <c r="N557" s="62" t="e">
        <f t="shared" ca="1" si="51"/>
        <v>#N/A</v>
      </c>
    </row>
    <row r="558" spans="4:14" ht="14.65" customHeight="1" x14ac:dyDescent="0.25">
      <c r="D558" s="62" t="str">
        <f t="shared" si="48"/>
        <v>-</v>
      </c>
      <c r="E558" s="46" t="str">
        <f>IF(ISBLANK(A558),"-",D558/PLAYER_EXP_MAX)</f>
        <v>-</v>
      </c>
      <c r="F558" s="51" t="e">
        <f ca="1">IF(ISBLANK(A558),NA(),IFERROR(SLOPE(INDIRECT("D" &amp; MATCH(A558-$B$1,A:A,1)):D558, INDIRECT("A" &amp; MATCH(A558-$B$1,A:A,1)):A558),NA()))</f>
        <v>#N/A</v>
      </c>
      <c r="G558" s="58" t="e">
        <f>IF(ISBLANK(A558),NA(),IFERROR(A558+(PLAYER_EXP_MAX-D558)/F558,NA()))</f>
        <v>#N/A</v>
      </c>
      <c r="H558" s="125" t="e">
        <f t="shared" ca="1" si="52"/>
        <v>#N/A</v>
      </c>
      <c r="I558" s="51" t="e">
        <f ca="1">IF(ISBLANK(A558),NA(),IFERROR(SLOPE(INDIRECT("D" &amp; MATCH(A558-$C$1,A:A,1)):D558, INDIRECT("A" &amp; MATCH(A558-$C$1,A:A,1)):A558),NA()))</f>
        <v>#N/A</v>
      </c>
      <c r="J558" s="58" t="e">
        <f>IF(ISBLANK(A558),NA(),IFERROR(A558+(PLAYER_EXP_MAX-D558)/I558,NA()))</f>
        <v>#N/A</v>
      </c>
      <c r="K558" s="62" t="e">
        <f t="shared" ca="1" si="49"/>
        <v>#N/A</v>
      </c>
      <c r="L558" s="51" t="e">
        <f t="shared" si="50"/>
        <v>#N/A</v>
      </c>
      <c r="M558" s="58" t="e">
        <f>IF(ISBLANK(A558),NA(),IFERROR(A558+(PLAYER_EXP_MAX-D558)/L558,NA()))</f>
        <v>#N/A</v>
      </c>
      <c r="N558" s="62" t="e">
        <f t="shared" ca="1" si="51"/>
        <v>#N/A</v>
      </c>
    </row>
    <row r="559" spans="4:14" ht="14.65" customHeight="1" x14ac:dyDescent="0.25">
      <c r="D559" s="62" t="str">
        <f t="shared" si="48"/>
        <v>-</v>
      </c>
      <c r="E559" s="46" t="str">
        <f>IF(ISBLANK(A559),"-",D559/PLAYER_EXP_MAX)</f>
        <v>-</v>
      </c>
      <c r="F559" s="51" t="e">
        <f ca="1">IF(ISBLANK(A559),NA(),IFERROR(SLOPE(INDIRECT("D" &amp; MATCH(A559-$B$1,A:A,1)):D559, INDIRECT("A" &amp; MATCH(A559-$B$1,A:A,1)):A559),NA()))</f>
        <v>#N/A</v>
      </c>
      <c r="G559" s="58" t="e">
        <f>IF(ISBLANK(A559),NA(),IFERROR(A559+(PLAYER_EXP_MAX-D559)/F559,NA()))</f>
        <v>#N/A</v>
      </c>
      <c r="H559" s="125" t="e">
        <f t="shared" ca="1" si="52"/>
        <v>#N/A</v>
      </c>
      <c r="I559" s="51" t="e">
        <f ca="1">IF(ISBLANK(A559),NA(),IFERROR(SLOPE(INDIRECT("D" &amp; MATCH(A559-$C$1,A:A,1)):D559, INDIRECT("A" &amp; MATCH(A559-$C$1,A:A,1)):A559),NA()))</f>
        <v>#N/A</v>
      </c>
      <c r="J559" s="58" t="e">
        <f>IF(ISBLANK(A559),NA(),IFERROR(A559+(PLAYER_EXP_MAX-D559)/I559,NA()))</f>
        <v>#N/A</v>
      </c>
      <c r="K559" s="62" t="e">
        <f t="shared" ca="1" si="49"/>
        <v>#N/A</v>
      </c>
      <c r="L559" s="51" t="e">
        <f t="shared" si="50"/>
        <v>#N/A</v>
      </c>
      <c r="M559" s="58" t="e">
        <f>IF(ISBLANK(A559),NA(),IFERROR(A559+(PLAYER_EXP_MAX-D559)/L559,NA()))</f>
        <v>#N/A</v>
      </c>
      <c r="N559" s="62" t="e">
        <f t="shared" ca="1" si="51"/>
        <v>#N/A</v>
      </c>
    </row>
    <row r="560" spans="4:14" ht="14.65" customHeight="1" x14ac:dyDescent="0.25">
      <c r="D560" s="62" t="str">
        <f t="shared" si="48"/>
        <v>-</v>
      </c>
      <c r="E560" s="46" t="str">
        <f>IF(ISBLANK(A560),"-",D560/PLAYER_EXP_MAX)</f>
        <v>-</v>
      </c>
      <c r="F560" s="51" t="e">
        <f ca="1">IF(ISBLANK(A560),NA(),IFERROR(SLOPE(INDIRECT("D" &amp; MATCH(A560-$B$1,A:A,1)):D560, INDIRECT("A" &amp; MATCH(A560-$B$1,A:A,1)):A560),NA()))</f>
        <v>#N/A</v>
      </c>
      <c r="G560" s="58" t="e">
        <f>IF(ISBLANK(A560),NA(),IFERROR(A560+(PLAYER_EXP_MAX-D560)/F560,NA()))</f>
        <v>#N/A</v>
      </c>
      <c r="H560" s="125" t="e">
        <f t="shared" ca="1" si="52"/>
        <v>#N/A</v>
      </c>
      <c r="I560" s="51" t="e">
        <f ca="1">IF(ISBLANK(A560),NA(),IFERROR(SLOPE(INDIRECT("D" &amp; MATCH(A560-$C$1,A:A,1)):D560, INDIRECT("A" &amp; MATCH(A560-$C$1,A:A,1)):A560),NA()))</f>
        <v>#N/A</v>
      </c>
      <c r="J560" s="58" t="e">
        <f>IF(ISBLANK(A560),NA(),IFERROR(A560+(PLAYER_EXP_MAX-D560)/I560,NA()))</f>
        <v>#N/A</v>
      </c>
      <c r="K560" s="62" t="e">
        <f t="shared" ca="1" si="49"/>
        <v>#N/A</v>
      </c>
      <c r="L560" s="51" t="e">
        <f t="shared" si="50"/>
        <v>#N/A</v>
      </c>
      <c r="M560" s="58" t="e">
        <f>IF(ISBLANK(A560),NA(),IFERROR(A560+(PLAYER_EXP_MAX-D560)/L560,NA()))</f>
        <v>#N/A</v>
      </c>
      <c r="N560" s="62" t="e">
        <f t="shared" ca="1" si="51"/>
        <v>#N/A</v>
      </c>
    </row>
    <row r="561" spans="4:14" ht="14.65" customHeight="1" x14ac:dyDescent="0.25">
      <c r="D561" s="62" t="str">
        <f t="shared" si="48"/>
        <v>-</v>
      </c>
      <c r="E561" s="46" t="str">
        <f>IF(ISBLANK(A561),"-",D561/PLAYER_EXP_MAX)</f>
        <v>-</v>
      </c>
      <c r="F561" s="51" t="e">
        <f ca="1">IF(ISBLANK(A561),NA(),IFERROR(SLOPE(INDIRECT("D" &amp; MATCH(A561-$B$1,A:A,1)):D561, INDIRECT("A" &amp; MATCH(A561-$B$1,A:A,1)):A561),NA()))</f>
        <v>#N/A</v>
      </c>
      <c r="G561" s="58" t="e">
        <f>IF(ISBLANK(A561),NA(),IFERROR(A561+(PLAYER_EXP_MAX-D561)/F561,NA()))</f>
        <v>#N/A</v>
      </c>
      <c r="H561" s="125" t="e">
        <f t="shared" ca="1" si="52"/>
        <v>#N/A</v>
      </c>
      <c r="I561" s="51" t="e">
        <f ca="1">IF(ISBLANK(A561),NA(),IFERROR(SLOPE(INDIRECT("D" &amp; MATCH(A561-$C$1,A:A,1)):D561, INDIRECT("A" &amp; MATCH(A561-$C$1,A:A,1)):A561),NA()))</f>
        <v>#N/A</v>
      </c>
      <c r="J561" s="58" t="e">
        <f>IF(ISBLANK(A561),NA(),IFERROR(A561+(PLAYER_EXP_MAX-D561)/I561,NA()))</f>
        <v>#N/A</v>
      </c>
      <c r="K561" s="62" t="e">
        <f t="shared" ca="1" si="49"/>
        <v>#N/A</v>
      </c>
      <c r="L561" s="51" t="e">
        <f t="shared" si="50"/>
        <v>#N/A</v>
      </c>
      <c r="M561" s="58" t="e">
        <f>IF(ISBLANK(A561),NA(),IFERROR(A561+(PLAYER_EXP_MAX-D561)/L561,NA()))</f>
        <v>#N/A</v>
      </c>
      <c r="N561" s="62" t="e">
        <f t="shared" ca="1" si="51"/>
        <v>#N/A</v>
      </c>
    </row>
    <row r="562" spans="4:14" ht="14.65" customHeight="1" x14ac:dyDescent="0.25">
      <c r="D562" s="62" t="str">
        <f t="shared" si="48"/>
        <v>-</v>
      </c>
      <c r="E562" s="46" t="str">
        <f>IF(ISBLANK(A562),"-",D562/PLAYER_EXP_MAX)</f>
        <v>-</v>
      </c>
      <c r="F562" s="51" t="e">
        <f ca="1">IF(ISBLANK(A562),NA(),IFERROR(SLOPE(INDIRECT("D" &amp; MATCH(A562-$B$1,A:A,1)):D562, INDIRECT("A" &amp; MATCH(A562-$B$1,A:A,1)):A562),NA()))</f>
        <v>#N/A</v>
      </c>
      <c r="G562" s="58" t="e">
        <f>IF(ISBLANK(A562),NA(),IFERROR(A562+(PLAYER_EXP_MAX-D562)/F562,NA()))</f>
        <v>#N/A</v>
      </c>
      <c r="H562" s="125" t="e">
        <f t="shared" ca="1" si="52"/>
        <v>#N/A</v>
      </c>
      <c r="I562" s="51" t="e">
        <f ca="1">IF(ISBLANK(A562),NA(),IFERROR(SLOPE(INDIRECT("D" &amp; MATCH(A562-$C$1,A:A,1)):D562, INDIRECT("A" &amp; MATCH(A562-$C$1,A:A,1)):A562),NA()))</f>
        <v>#N/A</v>
      </c>
      <c r="J562" s="58" t="e">
        <f>IF(ISBLANK(A562),NA(),IFERROR(A562+(PLAYER_EXP_MAX-D562)/I562,NA()))</f>
        <v>#N/A</v>
      </c>
      <c r="K562" s="62" t="e">
        <f t="shared" ca="1" si="49"/>
        <v>#N/A</v>
      </c>
      <c r="L562" s="51" t="e">
        <f t="shared" si="50"/>
        <v>#N/A</v>
      </c>
      <c r="M562" s="58" t="e">
        <f>IF(ISBLANK(A562),NA(),IFERROR(A562+(PLAYER_EXP_MAX-D562)/L562,NA()))</f>
        <v>#N/A</v>
      </c>
      <c r="N562" s="62" t="e">
        <f t="shared" ca="1" si="51"/>
        <v>#N/A</v>
      </c>
    </row>
    <row r="563" spans="4:14" ht="14.65" customHeight="1" x14ac:dyDescent="0.25">
      <c r="D563" s="62" t="str">
        <f t="shared" si="48"/>
        <v>-</v>
      </c>
      <c r="E563" s="46" t="str">
        <f>IF(ISBLANK(A563),"-",D563/PLAYER_EXP_MAX)</f>
        <v>-</v>
      </c>
      <c r="F563" s="51" t="e">
        <f ca="1">IF(ISBLANK(A563),NA(),IFERROR(SLOPE(INDIRECT("D" &amp; MATCH(A563-$B$1,A:A,1)):D563, INDIRECT("A" &amp; MATCH(A563-$B$1,A:A,1)):A563),NA()))</f>
        <v>#N/A</v>
      </c>
      <c r="G563" s="58" t="e">
        <f>IF(ISBLANK(A563),NA(),IFERROR(A563+(PLAYER_EXP_MAX-D563)/F563,NA()))</f>
        <v>#N/A</v>
      </c>
      <c r="H563" s="125" t="e">
        <f t="shared" ca="1" si="52"/>
        <v>#N/A</v>
      </c>
      <c r="I563" s="51" t="e">
        <f ca="1">IF(ISBLANK(A563),NA(),IFERROR(SLOPE(INDIRECT("D" &amp; MATCH(A563-$C$1,A:A,1)):D563, INDIRECT("A" &amp; MATCH(A563-$C$1,A:A,1)):A563),NA()))</f>
        <v>#N/A</v>
      </c>
      <c r="J563" s="58" t="e">
        <f>IF(ISBLANK(A563),NA(),IFERROR(A563+(PLAYER_EXP_MAX-D563)/I563,NA()))</f>
        <v>#N/A</v>
      </c>
      <c r="K563" s="62" t="e">
        <f t="shared" ca="1" si="49"/>
        <v>#N/A</v>
      </c>
      <c r="L563" s="51" t="e">
        <f t="shared" si="50"/>
        <v>#N/A</v>
      </c>
      <c r="M563" s="58" t="e">
        <f>IF(ISBLANK(A563),NA(),IFERROR(A563+(PLAYER_EXP_MAX-D563)/L563,NA()))</f>
        <v>#N/A</v>
      </c>
      <c r="N563" s="62" t="e">
        <f t="shared" ca="1" si="51"/>
        <v>#N/A</v>
      </c>
    </row>
    <row r="564" spans="4:14" ht="14.65" customHeight="1" x14ac:dyDescent="0.25">
      <c r="D564" s="62" t="str">
        <f t="shared" si="48"/>
        <v>-</v>
      </c>
      <c r="E564" s="46" t="str">
        <f>IF(ISBLANK(A564),"-",D564/PLAYER_EXP_MAX)</f>
        <v>-</v>
      </c>
      <c r="F564" s="51" t="e">
        <f ca="1">IF(ISBLANK(A564),NA(),IFERROR(SLOPE(INDIRECT("D" &amp; MATCH(A564-$B$1,A:A,1)):D564, INDIRECT("A" &amp; MATCH(A564-$B$1,A:A,1)):A564),NA()))</f>
        <v>#N/A</v>
      </c>
      <c r="G564" s="58" t="e">
        <f>IF(ISBLANK(A564),NA(),IFERROR(A564+(PLAYER_EXP_MAX-D564)/F564,NA()))</f>
        <v>#N/A</v>
      </c>
      <c r="H564" s="125" t="e">
        <f t="shared" ca="1" si="52"/>
        <v>#N/A</v>
      </c>
      <c r="I564" s="51" t="e">
        <f ca="1">IF(ISBLANK(A564),NA(),IFERROR(SLOPE(INDIRECT("D" &amp; MATCH(A564-$C$1,A:A,1)):D564, INDIRECT("A" &amp; MATCH(A564-$C$1,A:A,1)):A564),NA()))</f>
        <v>#N/A</v>
      </c>
      <c r="J564" s="58" t="e">
        <f>IF(ISBLANK(A564),NA(),IFERROR(A564+(PLAYER_EXP_MAX-D564)/I564,NA()))</f>
        <v>#N/A</v>
      </c>
      <c r="K564" s="62" t="e">
        <f t="shared" ca="1" si="49"/>
        <v>#N/A</v>
      </c>
      <c r="L564" s="51" t="e">
        <f t="shared" si="50"/>
        <v>#N/A</v>
      </c>
      <c r="M564" s="58" t="e">
        <f>IF(ISBLANK(A564),NA(),IFERROR(A564+(PLAYER_EXP_MAX-D564)/L564,NA()))</f>
        <v>#N/A</v>
      </c>
      <c r="N564" s="62" t="e">
        <f t="shared" ca="1" si="51"/>
        <v>#N/A</v>
      </c>
    </row>
    <row r="565" spans="4:14" ht="14.65" customHeight="1" x14ac:dyDescent="0.25">
      <c r="D565" s="62" t="str">
        <f t="shared" si="48"/>
        <v>-</v>
      </c>
      <c r="E565" s="46" t="str">
        <f>IF(ISBLANK(A565),"-",D565/PLAYER_EXP_MAX)</f>
        <v>-</v>
      </c>
      <c r="F565" s="51" t="e">
        <f ca="1">IF(ISBLANK(A565),NA(),IFERROR(SLOPE(INDIRECT("D" &amp; MATCH(A565-$B$1,A:A,1)):D565, INDIRECT("A" &amp; MATCH(A565-$B$1,A:A,1)):A565),NA()))</f>
        <v>#N/A</v>
      </c>
      <c r="G565" s="58" t="e">
        <f>IF(ISBLANK(A565),NA(),IFERROR(A565+(PLAYER_EXP_MAX-D565)/F565,NA()))</f>
        <v>#N/A</v>
      </c>
      <c r="H565" s="125" t="e">
        <f t="shared" ca="1" si="52"/>
        <v>#N/A</v>
      </c>
      <c r="I565" s="51" t="e">
        <f ca="1">IF(ISBLANK(A565),NA(),IFERROR(SLOPE(INDIRECT("D" &amp; MATCH(A565-$C$1,A:A,1)):D565, INDIRECT("A" &amp; MATCH(A565-$C$1,A:A,1)):A565),NA()))</f>
        <v>#N/A</v>
      </c>
      <c r="J565" s="58" t="e">
        <f>IF(ISBLANK(A565),NA(),IFERROR(A565+(PLAYER_EXP_MAX-D565)/I565,NA()))</f>
        <v>#N/A</v>
      </c>
      <c r="K565" s="62" t="e">
        <f t="shared" ca="1" si="49"/>
        <v>#N/A</v>
      </c>
      <c r="L565" s="51" t="e">
        <f t="shared" si="50"/>
        <v>#N/A</v>
      </c>
      <c r="M565" s="58" t="e">
        <f>IF(ISBLANK(A565),NA(),IFERROR(A565+(PLAYER_EXP_MAX-D565)/L565,NA()))</f>
        <v>#N/A</v>
      </c>
      <c r="N565" s="62" t="e">
        <f t="shared" ca="1" si="51"/>
        <v>#N/A</v>
      </c>
    </row>
    <row r="566" spans="4:14" ht="14.65" customHeight="1" x14ac:dyDescent="0.25">
      <c r="D566" s="62" t="str">
        <f t="shared" si="48"/>
        <v>-</v>
      </c>
      <c r="E566" s="46" t="str">
        <f>IF(ISBLANK(A566),"-",D566/PLAYER_EXP_MAX)</f>
        <v>-</v>
      </c>
      <c r="F566" s="51" t="e">
        <f ca="1">IF(ISBLANK(A566),NA(),IFERROR(SLOPE(INDIRECT("D" &amp; MATCH(A566-$B$1,A:A,1)):D566, INDIRECT("A" &amp; MATCH(A566-$B$1,A:A,1)):A566),NA()))</f>
        <v>#N/A</v>
      </c>
      <c r="G566" s="58" t="e">
        <f>IF(ISBLANK(A566),NA(),IFERROR(A566+(PLAYER_EXP_MAX-D566)/F566,NA()))</f>
        <v>#N/A</v>
      </c>
      <c r="H566" s="125" t="e">
        <f t="shared" ca="1" si="52"/>
        <v>#N/A</v>
      </c>
      <c r="I566" s="51" t="e">
        <f ca="1">IF(ISBLANK(A566),NA(),IFERROR(SLOPE(INDIRECT("D" &amp; MATCH(A566-$C$1,A:A,1)):D566, INDIRECT("A" &amp; MATCH(A566-$C$1,A:A,1)):A566),NA()))</f>
        <v>#N/A</v>
      </c>
      <c r="J566" s="58" t="e">
        <f>IF(ISBLANK(A566),NA(),IFERROR(A566+(PLAYER_EXP_MAX-D566)/I566,NA()))</f>
        <v>#N/A</v>
      </c>
      <c r="K566" s="62" t="e">
        <f t="shared" ca="1" si="49"/>
        <v>#N/A</v>
      </c>
      <c r="L566" s="51" t="e">
        <f t="shared" si="50"/>
        <v>#N/A</v>
      </c>
      <c r="M566" s="58" t="e">
        <f>IF(ISBLANK(A566),NA(),IFERROR(A566+(PLAYER_EXP_MAX-D566)/L566,NA()))</f>
        <v>#N/A</v>
      </c>
      <c r="N566" s="62" t="e">
        <f t="shared" ca="1" si="51"/>
        <v>#N/A</v>
      </c>
    </row>
    <row r="567" spans="4:14" ht="14.65" customHeight="1" x14ac:dyDescent="0.25">
      <c r="D567" s="62" t="str">
        <f t="shared" si="48"/>
        <v>-</v>
      </c>
      <c r="E567" s="46" t="str">
        <f>IF(ISBLANK(A567),"-",D567/PLAYER_EXP_MAX)</f>
        <v>-</v>
      </c>
      <c r="F567" s="51" t="e">
        <f ca="1">IF(ISBLANK(A567),NA(),IFERROR(SLOPE(INDIRECT("D" &amp; MATCH(A567-$B$1,A:A,1)):D567, INDIRECT("A" &amp; MATCH(A567-$B$1,A:A,1)):A567),NA()))</f>
        <v>#N/A</v>
      </c>
      <c r="G567" s="58" t="e">
        <f>IF(ISBLANK(A567),NA(),IFERROR(A567+(PLAYER_EXP_MAX-D567)/F567,NA()))</f>
        <v>#N/A</v>
      </c>
      <c r="H567" s="125" t="e">
        <f t="shared" ca="1" si="52"/>
        <v>#N/A</v>
      </c>
      <c r="I567" s="51" t="e">
        <f ca="1">IF(ISBLANK(A567),NA(),IFERROR(SLOPE(INDIRECT("D" &amp; MATCH(A567-$C$1,A:A,1)):D567, INDIRECT("A" &amp; MATCH(A567-$C$1,A:A,1)):A567),NA()))</f>
        <v>#N/A</v>
      </c>
      <c r="J567" s="58" t="e">
        <f>IF(ISBLANK(A567),NA(),IFERROR(A567+(PLAYER_EXP_MAX-D567)/I567,NA()))</f>
        <v>#N/A</v>
      </c>
      <c r="K567" s="62" t="e">
        <f t="shared" ca="1" si="49"/>
        <v>#N/A</v>
      </c>
      <c r="L567" s="51" t="e">
        <f t="shared" si="50"/>
        <v>#N/A</v>
      </c>
      <c r="M567" s="58" t="e">
        <f>IF(ISBLANK(A567),NA(),IFERROR(A567+(PLAYER_EXP_MAX-D567)/L567,NA()))</f>
        <v>#N/A</v>
      </c>
      <c r="N567" s="62" t="e">
        <f t="shared" ca="1" si="51"/>
        <v>#N/A</v>
      </c>
    </row>
    <row r="568" spans="4:14" ht="14.65" customHeight="1" x14ac:dyDescent="0.25">
      <c r="D568" s="62" t="str">
        <f t="shared" si="48"/>
        <v>-</v>
      </c>
      <c r="E568" s="46" t="str">
        <f>IF(ISBLANK(A568),"-",D568/PLAYER_EXP_MAX)</f>
        <v>-</v>
      </c>
      <c r="F568" s="51" t="e">
        <f ca="1">IF(ISBLANK(A568),NA(),IFERROR(SLOPE(INDIRECT("D" &amp; MATCH(A568-$B$1,A:A,1)):D568, INDIRECT("A" &amp; MATCH(A568-$B$1,A:A,1)):A568),NA()))</f>
        <v>#N/A</v>
      </c>
      <c r="G568" s="58" t="e">
        <f>IF(ISBLANK(A568),NA(),IFERROR(A568+(PLAYER_EXP_MAX-D568)/F568,NA()))</f>
        <v>#N/A</v>
      </c>
      <c r="H568" s="125" t="e">
        <f t="shared" ca="1" si="52"/>
        <v>#N/A</v>
      </c>
      <c r="I568" s="51" t="e">
        <f ca="1">IF(ISBLANK(A568),NA(),IFERROR(SLOPE(INDIRECT("D" &amp; MATCH(A568-$C$1,A:A,1)):D568, INDIRECT("A" &amp; MATCH(A568-$C$1,A:A,1)):A568),NA()))</f>
        <v>#N/A</v>
      </c>
      <c r="J568" s="58" t="e">
        <f>IF(ISBLANK(A568),NA(),IFERROR(A568+(PLAYER_EXP_MAX-D568)/I568,NA()))</f>
        <v>#N/A</v>
      </c>
      <c r="K568" s="62" t="e">
        <f t="shared" ca="1" si="49"/>
        <v>#N/A</v>
      </c>
      <c r="L568" s="51" t="e">
        <f t="shared" si="50"/>
        <v>#N/A</v>
      </c>
      <c r="M568" s="58" t="e">
        <f>IF(ISBLANK(A568),NA(),IFERROR(A568+(PLAYER_EXP_MAX-D568)/L568,NA()))</f>
        <v>#N/A</v>
      </c>
      <c r="N568" s="62" t="e">
        <f t="shared" ca="1" si="51"/>
        <v>#N/A</v>
      </c>
    </row>
    <row r="569" spans="4:14" ht="14.65" customHeight="1" x14ac:dyDescent="0.25">
      <c r="D569" s="62" t="str">
        <f t="shared" si="48"/>
        <v>-</v>
      </c>
      <c r="E569" s="46" t="str">
        <f>IF(ISBLANK(A569),"-",D569/PLAYER_EXP_MAX)</f>
        <v>-</v>
      </c>
      <c r="F569" s="51" t="e">
        <f ca="1">IF(ISBLANK(A569),NA(),IFERROR(SLOPE(INDIRECT("D" &amp; MATCH(A569-$B$1,A:A,1)):D569, INDIRECT("A" &amp; MATCH(A569-$B$1,A:A,1)):A569),NA()))</f>
        <v>#N/A</v>
      </c>
      <c r="G569" s="58" t="e">
        <f>IF(ISBLANK(A569),NA(),IFERROR(A569+(PLAYER_EXP_MAX-D569)/F569,NA()))</f>
        <v>#N/A</v>
      </c>
      <c r="H569" s="125" t="e">
        <f t="shared" ca="1" si="52"/>
        <v>#N/A</v>
      </c>
      <c r="I569" s="51" t="e">
        <f ca="1">IF(ISBLANK(A569),NA(),IFERROR(SLOPE(INDIRECT("D" &amp; MATCH(A569-$C$1,A:A,1)):D569, INDIRECT("A" &amp; MATCH(A569-$C$1,A:A,1)):A569),NA()))</f>
        <v>#N/A</v>
      </c>
      <c r="J569" s="58" t="e">
        <f>IF(ISBLANK(A569),NA(),IFERROR(A569+(PLAYER_EXP_MAX-D569)/I569,NA()))</f>
        <v>#N/A</v>
      </c>
      <c r="K569" s="62" t="e">
        <f t="shared" ca="1" si="49"/>
        <v>#N/A</v>
      </c>
      <c r="L569" s="51" t="e">
        <f t="shared" si="50"/>
        <v>#N/A</v>
      </c>
      <c r="M569" s="58" t="e">
        <f>IF(ISBLANK(A569),NA(),IFERROR(A569+(PLAYER_EXP_MAX-D569)/L569,NA()))</f>
        <v>#N/A</v>
      </c>
      <c r="N569" s="62" t="e">
        <f t="shared" ca="1" si="51"/>
        <v>#N/A</v>
      </c>
    </row>
    <row r="570" spans="4:14" ht="14.65" customHeight="1" x14ac:dyDescent="0.25">
      <c r="D570" s="62" t="str">
        <f t="shared" si="48"/>
        <v>-</v>
      </c>
      <c r="E570" s="46" t="str">
        <f>IF(ISBLANK(A570),"-",D570/PLAYER_EXP_MAX)</f>
        <v>-</v>
      </c>
      <c r="F570" s="51" t="e">
        <f ca="1">IF(ISBLANK(A570),NA(),IFERROR(SLOPE(INDIRECT("D" &amp; MATCH(A570-$B$1,A:A,1)):D570, INDIRECT("A" &amp; MATCH(A570-$B$1,A:A,1)):A570),NA()))</f>
        <v>#N/A</v>
      </c>
      <c r="G570" s="58" t="e">
        <f>IF(ISBLANK(A570),NA(),IFERROR(A570+(PLAYER_EXP_MAX-D570)/F570,NA()))</f>
        <v>#N/A</v>
      </c>
      <c r="H570" s="125" t="e">
        <f t="shared" ca="1" si="52"/>
        <v>#N/A</v>
      </c>
      <c r="I570" s="51" t="e">
        <f ca="1">IF(ISBLANK(A570),NA(),IFERROR(SLOPE(INDIRECT("D" &amp; MATCH(A570-$C$1,A:A,1)):D570, INDIRECT("A" &amp; MATCH(A570-$C$1,A:A,1)):A570),NA()))</f>
        <v>#N/A</v>
      </c>
      <c r="J570" s="58" t="e">
        <f>IF(ISBLANK(A570),NA(),IFERROR(A570+(PLAYER_EXP_MAX-D570)/I570,NA()))</f>
        <v>#N/A</v>
      </c>
      <c r="K570" s="62" t="e">
        <f t="shared" ca="1" si="49"/>
        <v>#N/A</v>
      </c>
      <c r="L570" s="51" t="e">
        <f t="shared" si="50"/>
        <v>#N/A</v>
      </c>
      <c r="M570" s="58" t="e">
        <f>IF(ISBLANK(A570),NA(),IFERROR(A570+(PLAYER_EXP_MAX-D570)/L570,NA()))</f>
        <v>#N/A</v>
      </c>
      <c r="N570" s="62" t="e">
        <f t="shared" ca="1" si="51"/>
        <v>#N/A</v>
      </c>
    </row>
    <row r="571" spans="4:14" ht="14.65" customHeight="1" x14ac:dyDescent="0.25">
      <c r="D571" s="62" t="str">
        <f t="shared" si="48"/>
        <v>-</v>
      </c>
      <c r="E571" s="46" t="str">
        <f>IF(ISBLANK(A571),"-",D571/PLAYER_EXP_MAX)</f>
        <v>-</v>
      </c>
      <c r="F571" s="51" t="e">
        <f ca="1">IF(ISBLANK(A571),NA(),IFERROR(SLOPE(INDIRECT("D" &amp; MATCH(A571-$B$1,A:A,1)):D571, INDIRECT("A" &amp; MATCH(A571-$B$1,A:A,1)):A571),NA()))</f>
        <v>#N/A</v>
      </c>
      <c r="G571" s="58" t="e">
        <f>IF(ISBLANK(A571),NA(),IFERROR(A571+(PLAYER_EXP_MAX-D571)/F571,NA()))</f>
        <v>#N/A</v>
      </c>
      <c r="H571" s="125" t="e">
        <f t="shared" ca="1" si="52"/>
        <v>#N/A</v>
      </c>
      <c r="I571" s="51" t="e">
        <f ca="1">IF(ISBLANK(A571),NA(),IFERROR(SLOPE(INDIRECT("D" &amp; MATCH(A571-$C$1,A:A,1)):D571, INDIRECT("A" &amp; MATCH(A571-$C$1,A:A,1)):A571),NA()))</f>
        <v>#N/A</v>
      </c>
      <c r="J571" s="58" t="e">
        <f>IF(ISBLANK(A571),NA(),IFERROR(A571+(PLAYER_EXP_MAX-D571)/I571,NA()))</f>
        <v>#N/A</v>
      </c>
      <c r="K571" s="62" t="e">
        <f t="shared" ca="1" si="49"/>
        <v>#N/A</v>
      </c>
      <c r="L571" s="51" t="e">
        <f t="shared" si="50"/>
        <v>#N/A</v>
      </c>
      <c r="M571" s="58" t="e">
        <f>IF(ISBLANK(A571),NA(),IFERROR(A571+(PLAYER_EXP_MAX-D571)/L571,NA()))</f>
        <v>#N/A</v>
      </c>
      <c r="N571" s="62" t="e">
        <f t="shared" ca="1" si="51"/>
        <v>#N/A</v>
      </c>
    </row>
    <row r="572" spans="4:14" ht="14.65" customHeight="1" x14ac:dyDescent="0.25">
      <c r="D572" s="62" t="str">
        <f t="shared" si="48"/>
        <v>-</v>
      </c>
      <c r="E572" s="46" t="str">
        <f>IF(ISBLANK(A572),"-",D572/PLAYER_EXP_MAX)</f>
        <v>-</v>
      </c>
      <c r="F572" s="51" t="e">
        <f ca="1">IF(ISBLANK(A572),NA(),IFERROR(SLOPE(INDIRECT("D" &amp; MATCH(A572-$B$1,A:A,1)):D572, INDIRECT("A" &amp; MATCH(A572-$B$1,A:A,1)):A572),NA()))</f>
        <v>#N/A</v>
      </c>
      <c r="G572" s="58" t="e">
        <f>IF(ISBLANK(A572),NA(),IFERROR(A572+(PLAYER_EXP_MAX-D572)/F572,NA()))</f>
        <v>#N/A</v>
      </c>
      <c r="H572" s="125" t="e">
        <f t="shared" ca="1" si="52"/>
        <v>#N/A</v>
      </c>
      <c r="I572" s="51" t="e">
        <f ca="1">IF(ISBLANK(A572),NA(),IFERROR(SLOPE(INDIRECT("D" &amp; MATCH(A572-$C$1,A:A,1)):D572, INDIRECT("A" &amp; MATCH(A572-$C$1,A:A,1)):A572),NA()))</f>
        <v>#N/A</v>
      </c>
      <c r="J572" s="58" t="e">
        <f>IF(ISBLANK(A572),NA(),IFERROR(A572+(PLAYER_EXP_MAX-D572)/I572,NA()))</f>
        <v>#N/A</v>
      </c>
      <c r="K572" s="62" t="e">
        <f t="shared" ca="1" si="49"/>
        <v>#N/A</v>
      </c>
      <c r="L572" s="51" t="e">
        <f t="shared" si="50"/>
        <v>#N/A</v>
      </c>
      <c r="M572" s="58" t="e">
        <f>IF(ISBLANK(A572),NA(),IFERROR(A572+(PLAYER_EXP_MAX-D572)/L572,NA()))</f>
        <v>#N/A</v>
      </c>
      <c r="N572" s="62" t="e">
        <f t="shared" ca="1" si="51"/>
        <v>#N/A</v>
      </c>
    </row>
    <row r="573" spans="4:14" ht="14.65" customHeight="1" x14ac:dyDescent="0.25">
      <c r="D573" s="62" t="str">
        <f t="shared" si="48"/>
        <v>-</v>
      </c>
      <c r="E573" s="46" t="str">
        <f>IF(ISBLANK(A573),"-",D573/PLAYER_EXP_MAX)</f>
        <v>-</v>
      </c>
      <c r="F573" s="51" t="e">
        <f ca="1">IF(ISBLANK(A573),NA(),IFERROR(SLOPE(INDIRECT("D" &amp; MATCH(A573-$B$1,A:A,1)):D573, INDIRECT("A" &amp; MATCH(A573-$B$1,A:A,1)):A573),NA()))</f>
        <v>#N/A</v>
      </c>
      <c r="G573" s="58" t="e">
        <f>IF(ISBLANK(A573),NA(),IFERROR(A573+(PLAYER_EXP_MAX-D573)/F573,NA()))</f>
        <v>#N/A</v>
      </c>
      <c r="H573" s="125" t="e">
        <f t="shared" ca="1" si="52"/>
        <v>#N/A</v>
      </c>
      <c r="I573" s="51" t="e">
        <f ca="1">IF(ISBLANK(A573),NA(),IFERROR(SLOPE(INDIRECT("D" &amp; MATCH(A573-$C$1,A:A,1)):D573, INDIRECT("A" &amp; MATCH(A573-$C$1,A:A,1)):A573),NA()))</f>
        <v>#N/A</v>
      </c>
      <c r="J573" s="58" t="e">
        <f>IF(ISBLANK(A573),NA(),IFERROR(A573+(PLAYER_EXP_MAX-D573)/I573,NA()))</f>
        <v>#N/A</v>
      </c>
      <c r="K573" s="62" t="e">
        <f t="shared" ca="1" si="49"/>
        <v>#N/A</v>
      </c>
      <c r="L573" s="51" t="e">
        <f t="shared" si="50"/>
        <v>#N/A</v>
      </c>
      <c r="M573" s="58" t="e">
        <f>IF(ISBLANK(A573),NA(),IFERROR(A573+(PLAYER_EXP_MAX-D573)/L573,NA()))</f>
        <v>#N/A</v>
      </c>
      <c r="N573" s="62" t="e">
        <f t="shared" ca="1" si="51"/>
        <v>#N/A</v>
      </c>
    </row>
    <row r="574" spans="4:14" ht="14.65" customHeight="1" x14ac:dyDescent="0.25">
      <c r="D574" s="62" t="str">
        <f t="shared" si="48"/>
        <v>-</v>
      </c>
      <c r="E574" s="46" t="str">
        <f>IF(ISBLANK(A574),"-",D574/PLAYER_EXP_MAX)</f>
        <v>-</v>
      </c>
      <c r="F574" s="51" t="e">
        <f ca="1">IF(ISBLANK(A574),NA(),IFERROR(SLOPE(INDIRECT("D" &amp; MATCH(A574-$B$1,A:A,1)):D574, INDIRECT("A" &amp; MATCH(A574-$B$1,A:A,1)):A574),NA()))</f>
        <v>#N/A</v>
      </c>
      <c r="G574" s="58" t="e">
        <f>IF(ISBLANK(A574),NA(),IFERROR(A574+(PLAYER_EXP_MAX-D574)/F574,NA()))</f>
        <v>#N/A</v>
      </c>
      <c r="H574" s="125" t="e">
        <f t="shared" ca="1" si="52"/>
        <v>#N/A</v>
      </c>
      <c r="I574" s="51" t="e">
        <f ca="1">IF(ISBLANK(A574),NA(),IFERROR(SLOPE(INDIRECT("D" &amp; MATCH(A574-$C$1,A:A,1)):D574, INDIRECT("A" &amp; MATCH(A574-$C$1,A:A,1)):A574),NA()))</f>
        <v>#N/A</v>
      </c>
      <c r="J574" s="58" t="e">
        <f>IF(ISBLANK(A574),NA(),IFERROR(A574+(PLAYER_EXP_MAX-D574)/I574,NA()))</f>
        <v>#N/A</v>
      </c>
      <c r="K574" s="62" t="e">
        <f t="shared" ca="1" si="49"/>
        <v>#N/A</v>
      </c>
      <c r="L574" s="51" t="e">
        <f t="shared" si="50"/>
        <v>#N/A</v>
      </c>
      <c r="M574" s="58" t="e">
        <f>IF(ISBLANK(A574),NA(),IFERROR(A574+(PLAYER_EXP_MAX-D574)/L574,NA()))</f>
        <v>#N/A</v>
      </c>
      <c r="N574" s="62" t="e">
        <f t="shared" ca="1" si="51"/>
        <v>#N/A</v>
      </c>
    </row>
    <row r="575" spans="4:14" ht="14.65" customHeight="1" x14ac:dyDescent="0.25">
      <c r="D575" s="62" t="str">
        <f t="shared" si="48"/>
        <v>-</v>
      </c>
      <c r="E575" s="46" t="str">
        <f>IF(ISBLANK(A575),"-",D575/PLAYER_EXP_MAX)</f>
        <v>-</v>
      </c>
      <c r="F575" s="51" t="e">
        <f ca="1">IF(ISBLANK(A575),NA(),IFERROR(SLOPE(INDIRECT("D" &amp; MATCH(A575-$B$1,A:A,1)):D575, INDIRECT("A" &amp; MATCH(A575-$B$1,A:A,1)):A575),NA()))</f>
        <v>#N/A</v>
      </c>
      <c r="G575" s="58" t="e">
        <f>IF(ISBLANK(A575),NA(),IFERROR(A575+(PLAYER_EXP_MAX-D575)/F575,NA()))</f>
        <v>#N/A</v>
      </c>
      <c r="H575" s="125" t="e">
        <f t="shared" ca="1" si="52"/>
        <v>#N/A</v>
      </c>
      <c r="I575" s="51" t="e">
        <f ca="1">IF(ISBLANK(A575),NA(),IFERROR(SLOPE(INDIRECT("D" &amp; MATCH(A575-$C$1,A:A,1)):D575, INDIRECT("A" &amp; MATCH(A575-$C$1,A:A,1)):A575),NA()))</f>
        <v>#N/A</v>
      </c>
      <c r="J575" s="58" t="e">
        <f>IF(ISBLANK(A575),NA(),IFERROR(A575+(PLAYER_EXP_MAX-D575)/I575,NA()))</f>
        <v>#N/A</v>
      </c>
      <c r="K575" s="62" t="e">
        <f t="shared" ca="1" si="49"/>
        <v>#N/A</v>
      </c>
      <c r="L575" s="51" t="e">
        <f t="shared" si="50"/>
        <v>#N/A</v>
      </c>
      <c r="M575" s="58" t="e">
        <f>IF(ISBLANK(A575),NA(),IFERROR(A575+(PLAYER_EXP_MAX-D575)/L575,NA()))</f>
        <v>#N/A</v>
      </c>
      <c r="N575" s="62" t="e">
        <f t="shared" ca="1" si="51"/>
        <v>#N/A</v>
      </c>
    </row>
    <row r="576" spans="4:14" ht="14.65" customHeight="1" x14ac:dyDescent="0.25">
      <c r="D576" s="62" t="str">
        <f t="shared" si="48"/>
        <v>-</v>
      </c>
      <c r="E576" s="46" t="str">
        <f>IF(ISBLANK(A576),"-",D576/PLAYER_EXP_MAX)</f>
        <v>-</v>
      </c>
      <c r="F576" s="51" t="e">
        <f ca="1">IF(ISBLANK(A576),NA(),IFERROR(SLOPE(INDIRECT("D" &amp; MATCH(A576-$B$1,A:A,1)):D576, INDIRECT("A" &amp; MATCH(A576-$B$1,A:A,1)):A576),NA()))</f>
        <v>#N/A</v>
      </c>
      <c r="G576" s="58" t="e">
        <f>IF(ISBLANK(A576),NA(),IFERROR(A576+(PLAYER_EXP_MAX-D576)/F576,NA()))</f>
        <v>#N/A</v>
      </c>
      <c r="H576" s="125" t="e">
        <f t="shared" ca="1" si="52"/>
        <v>#N/A</v>
      </c>
      <c r="I576" s="51" t="e">
        <f ca="1">IF(ISBLANK(A576),NA(),IFERROR(SLOPE(INDIRECT("D" &amp; MATCH(A576-$C$1,A:A,1)):D576, INDIRECT("A" &amp; MATCH(A576-$C$1,A:A,1)):A576),NA()))</f>
        <v>#N/A</v>
      </c>
      <c r="J576" s="58" t="e">
        <f>IF(ISBLANK(A576),NA(),IFERROR(A576+(PLAYER_EXP_MAX-D576)/I576,NA()))</f>
        <v>#N/A</v>
      </c>
      <c r="K576" s="62" t="e">
        <f t="shared" ca="1" si="49"/>
        <v>#N/A</v>
      </c>
      <c r="L576" s="51" t="e">
        <f t="shared" si="50"/>
        <v>#N/A</v>
      </c>
      <c r="M576" s="58" t="e">
        <f>IF(ISBLANK(A576),NA(),IFERROR(A576+(PLAYER_EXP_MAX-D576)/L576,NA()))</f>
        <v>#N/A</v>
      </c>
      <c r="N576" s="62" t="e">
        <f t="shared" ca="1" si="51"/>
        <v>#N/A</v>
      </c>
    </row>
    <row r="577" spans="4:14" ht="14.65" customHeight="1" x14ac:dyDescent="0.25">
      <c r="D577" s="62" t="str">
        <f t="shared" si="48"/>
        <v>-</v>
      </c>
      <c r="E577" s="46" t="str">
        <f>IF(ISBLANK(A577),"-",D577/PLAYER_EXP_MAX)</f>
        <v>-</v>
      </c>
      <c r="F577" s="51" t="e">
        <f ca="1">IF(ISBLANK(A577),NA(),IFERROR(SLOPE(INDIRECT("D" &amp; MATCH(A577-$B$1,A:A,1)):D577, INDIRECT("A" &amp; MATCH(A577-$B$1,A:A,1)):A577),NA()))</f>
        <v>#N/A</v>
      </c>
      <c r="G577" s="58" t="e">
        <f>IF(ISBLANK(A577),NA(),IFERROR(A577+(PLAYER_EXP_MAX-D577)/F577,NA()))</f>
        <v>#N/A</v>
      </c>
      <c r="H577" s="125" t="e">
        <f t="shared" ca="1" si="52"/>
        <v>#N/A</v>
      </c>
      <c r="I577" s="51" t="e">
        <f ca="1">IF(ISBLANK(A577),NA(),IFERROR(SLOPE(INDIRECT("D" &amp; MATCH(A577-$C$1,A:A,1)):D577, INDIRECT("A" &amp; MATCH(A577-$C$1,A:A,1)):A577),NA()))</f>
        <v>#N/A</v>
      </c>
      <c r="J577" s="58" t="e">
        <f>IF(ISBLANK(A577),NA(),IFERROR(A577+(PLAYER_EXP_MAX-D577)/I577,NA()))</f>
        <v>#N/A</v>
      </c>
      <c r="K577" s="62" t="e">
        <f t="shared" ca="1" si="49"/>
        <v>#N/A</v>
      </c>
      <c r="L577" s="51" t="e">
        <f t="shared" si="50"/>
        <v>#N/A</v>
      </c>
      <c r="M577" s="58" t="e">
        <f>IF(ISBLANK(A577),NA(),IFERROR(A577+(PLAYER_EXP_MAX-D577)/L577,NA()))</f>
        <v>#N/A</v>
      </c>
      <c r="N577" s="62" t="e">
        <f t="shared" ca="1" si="51"/>
        <v>#N/A</v>
      </c>
    </row>
    <row r="578" spans="4:14" ht="14.65" customHeight="1" x14ac:dyDescent="0.25">
      <c r="D578" s="62" t="str">
        <f t="shared" si="48"/>
        <v>-</v>
      </c>
      <c r="E578" s="46" t="str">
        <f>IF(ISBLANK(A578),"-",D578/PLAYER_EXP_MAX)</f>
        <v>-</v>
      </c>
      <c r="F578" s="51" t="e">
        <f ca="1">IF(ISBLANK(A578),NA(),IFERROR(SLOPE(INDIRECT("D" &amp; MATCH(A578-$B$1,A:A,1)):D578, INDIRECT("A" &amp; MATCH(A578-$B$1,A:A,1)):A578),NA()))</f>
        <v>#N/A</v>
      </c>
      <c r="G578" s="58" t="e">
        <f>IF(ISBLANK(A578),NA(),IFERROR(A578+(PLAYER_EXP_MAX-D578)/F578,NA()))</f>
        <v>#N/A</v>
      </c>
      <c r="H578" s="125" t="e">
        <f t="shared" ca="1" si="52"/>
        <v>#N/A</v>
      </c>
      <c r="I578" s="51" t="e">
        <f ca="1">IF(ISBLANK(A578),NA(),IFERROR(SLOPE(INDIRECT("D" &amp; MATCH(A578-$C$1,A:A,1)):D578, INDIRECT("A" &amp; MATCH(A578-$C$1,A:A,1)):A578),NA()))</f>
        <v>#N/A</v>
      </c>
      <c r="J578" s="58" t="e">
        <f>IF(ISBLANK(A578),NA(),IFERROR(A578+(PLAYER_EXP_MAX-D578)/I578,NA()))</f>
        <v>#N/A</v>
      </c>
      <c r="K578" s="62" t="e">
        <f t="shared" ca="1" si="49"/>
        <v>#N/A</v>
      </c>
      <c r="L578" s="51" t="e">
        <f t="shared" si="50"/>
        <v>#N/A</v>
      </c>
      <c r="M578" s="58" t="e">
        <f>IF(ISBLANK(A578),NA(),IFERROR(A578+(PLAYER_EXP_MAX-D578)/L578,NA()))</f>
        <v>#N/A</v>
      </c>
      <c r="N578" s="62" t="e">
        <f t="shared" ca="1" si="51"/>
        <v>#N/A</v>
      </c>
    </row>
    <row r="579" spans="4:14" ht="14.65" customHeight="1" x14ac:dyDescent="0.25">
      <c r="D579" s="62" t="str">
        <f t="shared" si="48"/>
        <v>-</v>
      </c>
      <c r="E579" s="46" t="str">
        <f>IF(ISBLANK(A579),"-",D579/PLAYER_EXP_MAX)</f>
        <v>-</v>
      </c>
      <c r="F579" s="51" t="e">
        <f ca="1">IF(ISBLANK(A579),NA(),IFERROR(SLOPE(INDIRECT("D" &amp; MATCH(A579-$B$1,A:A,1)):D579, INDIRECT("A" &amp; MATCH(A579-$B$1,A:A,1)):A579),NA()))</f>
        <v>#N/A</v>
      </c>
      <c r="G579" s="58" t="e">
        <f>IF(ISBLANK(A579),NA(),IFERROR(A579+(PLAYER_EXP_MAX-D579)/F579,NA()))</f>
        <v>#N/A</v>
      </c>
      <c r="H579" s="125" t="e">
        <f t="shared" ca="1" si="52"/>
        <v>#N/A</v>
      </c>
      <c r="I579" s="51" t="e">
        <f ca="1">IF(ISBLANK(A579),NA(),IFERROR(SLOPE(INDIRECT("D" &amp; MATCH(A579-$C$1,A:A,1)):D579, INDIRECT("A" &amp; MATCH(A579-$C$1,A:A,1)):A579),NA()))</f>
        <v>#N/A</v>
      </c>
      <c r="J579" s="58" t="e">
        <f>IF(ISBLANK(A579),NA(),IFERROR(A579+(PLAYER_EXP_MAX-D579)/I579,NA()))</f>
        <v>#N/A</v>
      </c>
      <c r="K579" s="62" t="e">
        <f t="shared" ca="1" si="49"/>
        <v>#N/A</v>
      </c>
      <c r="L579" s="51" t="e">
        <f t="shared" si="50"/>
        <v>#N/A</v>
      </c>
      <c r="M579" s="58" t="e">
        <f>IF(ISBLANK(A579),NA(),IFERROR(A579+(PLAYER_EXP_MAX-D579)/L579,NA()))</f>
        <v>#N/A</v>
      </c>
      <c r="N579" s="62" t="e">
        <f t="shared" ca="1" si="51"/>
        <v>#N/A</v>
      </c>
    </row>
    <row r="580" spans="4:14" ht="14.65" customHeight="1" x14ac:dyDescent="0.25">
      <c r="D580" s="62" t="str">
        <f t="shared" si="48"/>
        <v>-</v>
      </c>
      <c r="E580" s="46" t="str">
        <f>IF(ISBLANK(A580),"-",D580/PLAYER_EXP_MAX)</f>
        <v>-</v>
      </c>
      <c r="F580" s="51" t="e">
        <f ca="1">IF(ISBLANK(A580),NA(),IFERROR(SLOPE(INDIRECT("D" &amp; MATCH(A580-$B$1,A:A,1)):D580, INDIRECT("A" &amp; MATCH(A580-$B$1,A:A,1)):A580),NA()))</f>
        <v>#N/A</v>
      </c>
      <c r="G580" s="58" t="e">
        <f>IF(ISBLANK(A580),NA(),IFERROR(A580+(PLAYER_EXP_MAX-D580)/F580,NA()))</f>
        <v>#N/A</v>
      </c>
      <c r="H580" s="125" t="e">
        <f t="shared" ca="1" si="52"/>
        <v>#N/A</v>
      </c>
      <c r="I580" s="51" t="e">
        <f ca="1">IF(ISBLANK(A580),NA(),IFERROR(SLOPE(INDIRECT("D" &amp; MATCH(A580-$C$1,A:A,1)):D580, INDIRECT("A" &amp; MATCH(A580-$C$1,A:A,1)):A580),NA()))</f>
        <v>#N/A</v>
      </c>
      <c r="J580" s="58" t="e">
        <f>IF(ISBLANK(A580),NA(),IFERROR(A580+(PLAYER_EXP_MAX-D580)/I580,NA()))</f>
        <v>#N/A</v>
      </c>
      <c r="K580" s="62" t="e">
        <f t="shared" ca="1" si="49"/>
        <v>#N/A</v>
      </c>
      <c r="L580" s="51" t="e">
        <f t="shared" si="50"/>
        <v>#N/A</v>
      </c>
      <c r="M580" s="58" t="e">
        <f>IF(ISBLANK(A580),NA(),IFERROR(A580+(PLAYER_EXP_MAX-D580)/L580,NA()))</f>
        <v>#N/A</v>
      </c>
      <c r="N580" s="62" t="e">
        <f t="shared" ca="1" si="51"/>
        <v>#N/A</v>
      </c>
    </row>
    <row r="581" spans="4:14" ht="14.65" customHeight="1" x14ac:dyDescent="0.25">
      <c r="D581" s="62" t="str">
        <f t="shared" si="48"/>
        <v>-</v>
      </c>
      <c r="E581" s="46" t="str">
        <f>IF(ISBLANK(A581),"-",D581/PLAYER_EXP_MAX)</f>
        <v>-</v>
      </c>
      <c r="F581" s="51" t="e">
        <f ca="1">IF(ISBLANK(A581),NA(),IFERROR(SLOPE(INDIRECT("D" &amp; MATCH(A581-$B$1,A:A,1)):D581, INDIRECT("A" &amp; MATCH(A581-$B$1,A:A,1)):A581),NA()))</f>
        <v>#N/A</v>
      </c>
      <c r="G581" s="58" t="e">
        <f>IF(ISBLANK(A581),NA(),IFERROR(A581+(PLAYER_EXP_MAX-D581)/F581,NA()))</f>
        <v>#N/A</v>
      </c>
      <c r="H581" s="125" t="e">
        <f t="shared" ca="1" si="52"/>
        <v>#N/A</v>
      </c>
      <c r="I581" s="51" t="e">
        <f ca="1">IF(ISBLANK(A581),NA(),IFERROR(SLOPE(INDIRECT("D" &amp; MATCH(A581-$C$1,A:A,1)):D581, INDIRECT("A" &amp; MATCH(A581-$C$1,A:A,1)):A581),NA()))</f>
        <v>#N/A</v>
      </c>
      <c r="J581" s="58" t="e">
        <f>IF(ISBLANK(A581),NA(),IFERROR(A581+(PLAYER_EXP_MAX-D581)/I581,NA()))</f>
        <v>#N/A</v>
      </c>
      <c r="K581" s="62" t="e">
        <f t="shared" ca="1" si="49"/>
        <v>#N/A</v>
      </c>
      <c r="L581" s="51" t="e">
        <f t="shared" si="50"/>
        <v>#N/A</v>
      </c>
      <c r="M581" s="58" t="e">
        <f>IF(ISBLANK(A581),NA(),IFERROR(A581+(PLAYER_EXP_MAX-D581)/L581,NA()))</f>
        <v>#N/A</v>
      </c>
      <c r="N581" s="62" t="e">
        <f t="shared" ca="1" si="51"/>
        <v>#N/A</v>
      </c>
    </row>
    <row r="582" spans="4:14" ht="14.65" customHeight="1" x14ac:dyDescent="0.25">
      <c r="D582" s="62" t="str">
        <f t="shared" si="48"/>
        <v>-</v>
      </c>
      <c r="E582" s="46" t="str">
        <f>IF(ISBLANK(A582),"-",D582/PLAYER_EXP_MAX)</f>
        <v>-</v>
      </c>
      <c r="F582" s="51" t="e">
        <f ca="1">IF(ISBLANK(A582),NA(),IFERROR(SLOPE(INDIRECT("D" &amp; MATCH(A582-$B$1,A:A,1)):D582, INDIRECT("A" &amp; MATCH(A582-$B$1,A:A,1)):A582),NA()))</f>
        <v>#N/A</v>
      </c>
      <c r="G582" s="58" t="e">
        <f>IF(ISBLANK(A582),NA(),IFERROR(A582+(PLAYER_EXP_MAX-D582)/F582,NA()))</f>
        <v>#N/A</v>
      </c>
      <c r="H582" s="125" t="e">
        <f t="shared" ca="1" si="52"/>
        <v>#N/A</v>
      </c>
      <c r="I582" s="51" t="e">
        <f ca="1">IF(ISBLANK(A582),NA(),IFERROR(SLOPE(INDIRECT("D" &amp; MATCH(A582-$C$1,A:A,1)):D582, INDIRECT("A" &amp; MATCH(A582-$C$1,A:A,1)):A582),NA()))</f>
        <v>#N/A</v>
      </c>
      <c r="J582" s="58" t="e">
        <f>IF(ISBLANK(A582),NA(),IFERROR(A582+(PLAYER_EXP_MAX-D582)/I582,NA()))</f>
        <v>#N/A</v>
      </c>
      <c r="K582" s="62" t="e">
        <f t="shared" ca="1" si="49"/>
        <v>#N/A</v>
      </c>
      <c r="L582" s="51" t="e">
        <f t="shared" si="50"/>
        <v>#N/A</v>
      </c>
      <c r="M582" s="58" t="e">
        <f>IF(ISBLANK(A582),NA(),IFERROR(A582+(PLAYER_EXP_MAX-D582)/L582,NA()))</f>
        <v>#N/A</v>
      </c>
      <c r="N582" s="62" t="e">
        <f t="shared" ca="1" si="51"/>
        <v>#N/A</v>
      </c>
    </row>
    <row r="583" spans="4:14" ht="14.65" customHeight="1" x14ac:dyDescent="0.25">
      <c r="D583" s="62" t="str">
        <f t="shared" si="48"/>
        <v>-</v>
      </c>
      <c r="E583" s="46" t="str">
        <f>IF(ISBLANK(A583),"-",D583/PLAYER_EXP_MAX)</f>
        <v>-</v>
      </c>
      <c r="F583" s="51" t="e">
        <f ca="1">IF(ISBLANK(A583),NA(),IFERROR(SLOPE(INDIRECT("D" &amp; MATCH(A583-$B$1,A:A,1)):D583, INDIRECT("A" &amp; MATCH(A583-$B$1,A:A,1)):A583),NA()))</f>
        <v>#N/A</v>
      </c>
      <c r="G583" s="58" t="e">
        <f>IF(ISBLANK(A583),NA(),IFERROR(A583+(PLAYER_EXP_MAX-D583)/F583,NA()))</f>
        <v>#N/A</v>
      </c>
      <c r="H583" s="125" t="e">
        <f t="shared" ca="1" si="52"/>
        <v>#N/A</v>
      </c>
      <c r="I583" s="51" t="e">
        <f ca="1">IF(ISBLANK(A583),NA(),IFERROR(SLOPE(INDIRECT("D" &amp; MATCH(A583-$C$1,A:A,1)):D583, INDIRECT("A" &amp; MATCH(A583-$C$1,A:A,1)):A583),NA()))</f>
        <v>#N/A</v>
      </c>
      <c r="J583" s="58" t="e">
        <f>IF(ISBLANK(A583),NA(),IFERROR(A583+(PLAYER_EXP_MAX-D583)/I583,NA()))</f>
        <v>#N/A</v>
      </c>
      <c r="K583" s="62" t="e">
        <f t="shared" ca="1" si="49"/>
        <v>#N/A</v>
      </c>
      <c r="L583" s="51" t="e">
        <f t="shared" si="50"/>
        <v>#N/A</v>
      </c>
      <c r="M583" s="58" t="e">
        <f>IF(ISBLANK(A583),NA(),IFERROR(A583+(PLAYER_EXP_MAX-D583)/L583,NA()))</f>
        <v>#N/A</v>
      </c>
      <c r="N583" s="62" t="e">
        <f t="shared" ca="1" si="51"/>
        <v>#N/A</v>
      </c>
    </row>
    <row r="584" spans="4:14" ht="14.65" customHeight="1" x14ac:dyDescent="0.25">
      <c r="D584" s="62" t="str">
        <f t="shared" si="48"/>
        <v>-</v>
      </c>
      <c r="E584" s="46" t="str">
        <f>IF(ISBLANK(A584),"-",D584/PLAYER_EXP_MAX)</f>
        <v>-</v>
      </c>
      <c r="F584" s="51" t="e">
        <f ca="1">IF(ISBLANK(A584),NA(),IFERROR(SLOPE(INDIRECT("D" &amp; MATCH(A584-$B$1,A:A,1)):D584, INDIRECT("A" &amp; MATCH(A584-$B$1,A:A,1)):A584),NA()))</f>
        <v>#N/A</v>
      </c>
      <c r="G584" s="58" t="e">
        <f>IF(ISBLANK(A584),NA(),IFERROR(A584+(PLAYER_EXP_MAX-D584)/F584,NA()))</f>
        <v>#N/A</v>
      </c>
      <c r="H584" s="125" t="e">
        <f t="shared" ca="1" si="52"/>
        <v>#N/A</v>
      </c>
      <c r="I584" s="51" t="e">
        <f ca="1">IF(ISBLANK(A584),NA(),IFERROR(SLOPE(INDIRECT("D" &amp; MATCH(A584-$C$1,A:A,1)):D584, INDIRECT("A" &amp; MATCH(A584-$C$1,A:A,1)):A584),NA()))</f>
        <v>#N/A</v>
      </c>
      <c r="J584" s="58" t="e">
        <f>IF(ISBLANK(A584),NA(),IFERROR(A584+(PLAYER_EXP_MAX-D584)/I584,NA()))</f>
        <v>#N/A</v>
      </c>
      <c r="K584" s="62" t="e">
        <f t="shared" ca="1" si="49"/>
        <v>#N/A</v>
      </c>
      <c r="L584" s="51" t="e">
        <f t="shared" si="50"/>
        <v>#N/A</v>
      </c>
      <c r="M584" s="58" t="e">
        <f>IF(ISBLANK(A584),NA(),IFERROR(A584+(PLAYER_EXP_MAX-D584)/L584,NA()))</f>
        <v>#N/A</v>
      </c>
      <c r="N584" s="62" t="e">
        <f t="shared" ca="1" si="51"/>
        <v>#N/A</v>
      </c>
    </row>
    <row r="585" spans="4:14" ht="14.65" customHeight="1" x14ac:dyDescent="0.25">
      <c r="D585" s="62" t="str">
        <f t="shared" si="48"/>
        <v>-</v>
      </c>
      <c r="E585" s="46" t="str">
        <f>IF(ISBLANK(A585),"-",D585/PLAYER_EXP_MAX)</f>
        <v>-</v>
      </c>
      <c r="F585" s="51" t="e">
        <f ca="1">IF(ISBLANK(A585),NA(),IFERROR(SLOPE(INDIRECT("D" &amp; MATCH(A585-$B$1,A:A,1)):D585, INDIRECT("A" &amp; MATCH(A585-$B$1,A:A,1)):A585),NA()))</f>
        <v>#N/A</v>
      </c>
      <c r="G585" s="58" t="e">
        <f>IF(ISBLANK(A585),NA(),IFERROR(A585+(PLAYER_EXP_MAX-D585)/F585,NA()))</f>
        <v>#N/A</v>
      </c>
      <c r="H585" s="125" t="e">
        <f t="shared" ca="1" si="52"/>
        <v>#N/A</v>
      </c>
      <c r="I585" s="51" t="e">
        <f ca="1">IF(ISBLANK(A585),NA(),IFERROR(SLOPE(INDIRECT("D" &amp; MATCH(A585-$C$1,A:A,1)):D585, INDIRECT("A" &amp; MATCH(A585-$C$1,A:A,1)):A585),NA()))</f>
        <v>#N/A</v>
      </c>
      <c r="J585" s="58" t="e">
        <f>IF(ISBLANK(A585),NA(),IFERROR(A585+(PLAYER_EXP_MAX-D585)/I585,NA()))</f>
        <v>#N/A</v>
      </c>
      <c r="K585" s="62" t="e">
        <f t="shared" ca="1" si="49"/>
        <v>#N/A</v>
      </c>
      <c r="L585" s="51" t="e">
        <f t="shared" si="50"/>
        <v>#N/A</v>
      </c>
      <c r="M585" s="58" t="e">
        <f>IF(ISBLANK(A585),NA(),IFERROR(A585+(PLAYER_EXP_MAX-D585)/L585,NA()))</f>
        <v>#N/A</v>
      </c>
      <c r="N585" s="62" t="e">
        <f t="shared" ca="1" si="51"/>
        <v>#N/A</v>
      </c>
    </row>
    <row r="586" spans="4:14" ht="14.65" customHeight="1" x14ac:dyDescent="0.25">
      <c r="D586" s="62" t="str">
        <f t="shared" si="48"/>
        <v>-</v>
      </c>
      <c r="E586" s="46" t="str">
        <f>IF(ISBLANK(A586),"-",D586/PLAYER_EXP_MAX)</f>
        <v>-</v>
      </c>
      <c r="F586" s="51" t="e">
        <f ca="1">IF(ISBLANK(A586),NA(),IFERROR(SLOPE(INDIRECT("D" &amp; MATCH(A586-$B$1,A:A,1)):D586, INDIRECT("A" &amp; MATCH(A586-$B$1,A:A,1)):A586),NA()))</f>
        <v>#N/A</v>
      </c>
      <c r="G586" s="58" t="e">
        <f>IF(ISBLANK(A586),NA(),IFERROR(A586+(PLAYER_EXP_MAX-D586)/F586,NA()))</f>
        <v>#N/A</v>
      </c>
      <c r="H586" s="125" t="e">
        <f t="shared" ca="1" si="52"/>
        <v>#N/A</v>
      </c>
      <c r="I586" s="51" t="e">
        <f ca="1">IF(ISBLANK(A586),NA(),IFERROR(SLOPE(INDIRECT("D" &amp; MATCH(A586-$C$1,A:A,1)):D586, INDIRECT("A" &amp; MATCH(A586-$C$1,A:A,1)):A586),NA()))</f>
        <v>#N/A</v>
      </c>
      <c r="J586" s="58" t="e">
        <f>IF(ISBLANK(A586),NA(),IFERROR(A586+(PLAYER_EXP_MAX-D586)/I586,NA()))</f>
        <v>#N/A</v>
      </c>
      <c r="K586" s="62" t="e">
        <f t="shared" ca="1" si="49"/>
        <v>#N/A</v>
      </c>
      <c r="L586" s="51" t="e">
        <f t="shared" si="50"/>
        <v>#N/A</v>
      </c>
      <c r="M586" s="58" t="e">
        <f>IF(ISBLANK(A586),NA(),IFERROR(A586+(PLAYER_EXP_MAX-D586)/L586,NA()))</f>
        <v>#N/A</v>
      </c>
      <c r="N586" s="62" t="e">
        <f t="shared" ca="1" si="51"/>
        <v>#N/A</v>
      </c>
    </row>
    <row r="587" spans="4:14" ht="14.65" customHeight="1" x14ac:dyDescent="0.25">
      <c r="D587" s="62" t="str">
        <f t="shared" si="48"/>
        <v>-</v>
      </c>
      <c r="E587" s="46" t="str">
        <f>IF(ISBLANK(A587),"-",D587/PLAYER_EXP_MAX)</f>
        <v>-</v>
      </c>
      <c r="F587" s="51" t="e">
        <f ca="1">IF(ISBLANK(A587),NA(),IFERROR(SLOPE(INDIRECT("D" &amp; MATCH(A587-$B$1,A:A,1)):D587, INDIRECT("A" &amp; MATCH(A587-$B$1,A:A,1)):A587),NA()))</f>
        <v>#N/A</v>
      </c>
      <c r="G587" s="58" t="e">
        <f>IF(ISBLANK(A587),NA(),IFERROR(A587+(PLAYER_EXP_MAX-D587)/F587,NA()))</f>
        <v>#N/A</v>
      </c>
      <c r="H587" s="125" t="e">
        <f t="shared" ca="1" si="52"/>
        <v>#N/A</v>
      </c>
      <c r="I587" s="51" t="e">
        <f ca="1">IF(ISBLANK(A587),NA(),IFERROR(SLOPE(INDIRECT("D" &amp; MATCH(A587-$C$1,A:A,1)):D587, INDIRECT("A" &amp; MATCH(A587-$C$1,A:A,1)):A587),NA()))</f>
        <v>#N/A</v>
      </c>
      <c r="J587" s="58" t="e">
        <f>IF(ISBLANK(A587),NA(),IFERROR(A587+(PLAYER_EXP_MAX-D587)/I587,NA()))</f>
        <v>#N/A</v>
      </c>
      <c r="K587" s="62" t="e">
        <f t="shared" ca="1" si="49"/>
        <v>#N/A</v>
      </c>
      <c r="L587" s="51" t="e">
        <f t="shared" si="50"/>
        <v>#N/A</v>
      </c>
      <c r="M587" s="58" t="e">
        <f>IF(ISBLANK(A587),NA(),IFERROR(A587+(PLAYER_EXP_MAX-D587)/L587,NA()))</f>
        <v>#N/A</v>
      </c>
      <c r="N587" s="62" t="e">
        <f t="shared" ca="1" si="51"/>
        <v>#N/A</v>
      </c>
    </row>
    <row r="588" spans="4:14" ht="14.65" customHeight="1" x14ac:dyDescent="0.25">
      <c r="D588" s="62" t="str">
        <f t="shared" si="48"/>
        <v>-</v>
      </c>
      <c r="E588" s="46" t="str">
        <f>IF(ISBLANK(A588),"-",D588/PLAYER_EXP_MAX)</f>
        <v>-</v>
      </c>
      <c r="F588" s="51" t="e">
        <f ca="1">IF(ISBLANK(A588),NA(),IFERROR(SLOPE(INDIRECT("D" &amp; MATCH(A588-$B$1,A:A,1)):D588, INDIRECT("A" &amp; MATCH(A588-$B$1,A:A,1)):A588),NA()))</f>
        <v>#N/A</v>
      </c>
      <c r="G588" s="58" t="e">
        <f>IF(ISBLANK(A588),NA(),IFERROR(A588+(PLAYER_EXP_MAX-D588)/F588,NA()))</f>
        <v>#N/A</v>
      </c>
      <c r="H588" s="125" t="e">
        <f t="shared" ca="1" si="52"/>
        <v>#N/A</v>
      </c>
      <c r="I588" s="51" t="e">
        <f ca="1">IF(ISBLANK(A588),NA(),IFERROR(SLOPE(INDIRECT("D" &amp; MATCH(A588-$C$1,A:A,1)):D588, INDIRECT("A" &amp; MATCH(A588-$C$1,A:A,1)):A588),NA()))</f>
        <v>#N/A</v>
      </c>
      <c r="J588" s="58" t="e">
        <f>IF(ISBLANK(A588),NA(),IFERROR(A588+(PLAYER_EXP_MAX-D588)/I588,NA()))</f>
        <v>#N/A</v>
      </c>
      <c r="K588" s="62" t="e">
        <f t="shared" ca="1" si="49"/>
        <v>#N/A</v>
      </c>
      <c r="L588" s="51" t="e">
        <f t="shared" si="50"/>
        <v>#N/A</v>
      </c>
      <c r="M588" s="58" t="e">
        <f>IF(ISBLANK(A588),NA(),IFERROR(A588+(PLAYER_EXP_MAX-D588)/L588,NA()))</f>
        <v>#N/A</v>
      </c>
      <c r="N588" s="62" t="e">
        <f t="shared" ca="1" si="51"/>
        <v>#N/A</v>
      </c>
    </row>
    <row r="589" spans="4:14" ht="14.65" customHeight="1" x14ac:dyDescent="0.25">
      <c r="D589" s="62" t="str">
        <f t="shared" si="48"/>
        <v>-</v>
      </c>
      <c r="E589" s="46" t="str">
        <f>IF(ISBLANK(A589),"-",D589/PLAYER_EXP_MAX)</f>
        <v>-</v>
      </c>
      <c r="F589" s="51" t="e">
        <f ca="1">IF(ISBLANK(A589),NA(),IFERROR(SLOPE(INDIRECT("D" &amp; MATCH(A589-$B$1,A:A,1)):D589, INDIRECT("A" &amp; MATCH(A589-$B$1,A:A,1)):A589),NA()))</f>
        <v>#N/A</v>
      </c>
      <c r="G589" s="58" t="e">
        <f>IF(ISBLANK(A589),NA(),IFERROR(A589+(PLAYER_EXP_MAX-D589)/F589,NA()))</f>
        <v>#N/A</v>
      </c>
      <c r="H589" s="125" t="e">
        <f t="shared" ca="1" si="52"/>
        <v>#N/A</v>
      </c>
      <c r="I589" s="51" t="e">
        <f ca="1">IF(ISBLANK(A589),NA(),IFERROR(SLOPE(INDIRECT("D" &amp; MATCH(A589-$C$1,A:A,1)):D589, INDIRECT("A" &amp; MATCH(A589-$C$1,A:A,1)):A589),NA()))</f>
        <v>#N/A</v>
      </c>
      <c r="J589" s="58" t="e">
        <f>IF(ISBLANK(A589),NA(),IFERROR(A589+(PLAYER_EXP_MAX-D589)/I589,NA()))</f>
        <v>#N/A</v>
      </c>
      <c r="K589" s="62" t="e">
        <f t="shared" ca="1" si="49"/>
        <v>#N/A</v>
      </c>
      <c r="L589" s="51" t="e">
        <f t="shared" si="50"/>
        <v>#N/A</v>
      </c>
      <c r="M589" s="58" t="e">
        <f>IF(ISBLANK(A589),NA(),IFERROR(A589+(PLAYER_EXP_MAX-D589)/L589,NA()))</f>
        <v>#N/A</v>
      </c>
      <c r="N589" s="62" t="e">
        <f t="shared" ca="1" si="51"/>
        <v>#N/A</v>
      </c>
    </row>
    <row r="590" spans="4:14" ht="14.65" customHeight="1" x14ac:dyDescent="0.25">
      <c r="D590" s="62" t="str">
        <f t="shared" si="48"/>
        <v>-</v>
      </c>
      <c r="E590" s="46" t="str">
        <f>IF(ISBLANK(A590),"-",D590/PLAYER_EXP_MAX)</f>
        <v>-</v>
      </c>
      <c r="F590" s="51" t="e">
        <f ca="1">IF(ISBLANK(A590),NA(),IFERROR(SLOPE(INDIRECT("D" &amp; MATCH(A590-$B$1,A:A,1)):D590, INDIRECT("A" &amp; MATCH(A590-$B$1,A:A,1)):A590),NA()))</f>
        <v>#N/A</v>
      </c>
      <c r="G590" s="58" t="e">
        <f>IF(ISBLANK(A590),NA(),IFERROR(A590+(PLAYER_EXP_MAX-D590)/F590,NA()))</f>
        <v>#N/A</v>
      </c>
      <c r="H590" s="125" t="e">
        <f t="shared" ca="1" si="52"/>
        <v>#N/A</v>
      </c>
      <c r="I590" s="51" t="e">
        <f ca="1">IF(ISBLANK(A590),NA(),IFERROR(SLOPE(INDIRECT("D" &amp; MATCH(A590-$C$1,A:A,1)):D590, INDIRECT("A" &amp; MATCH(A590-$C$1,A:A,1)):A590),NA()))</f>
        <v>#N/A</v>
      </c>
      <c r="J590" s="58" t="e">
        <f>IF(ISBLANK(A590),NA(),IFERROR(A590+(PLAYER_EXP_MAX-D590)/I590,NA()))</f>
        <v>#N/A</v>
      </c>
      <c r="K590" s="62" t="e">
        <f t="shared" ca="1" si="49"/>
        <v>#N/A</v>
      </c>
      <c r="L590" s="51" t="e">
        <f t="shared" si="50"/>
        <v>#N/A</v>
      </c>
      <c r="M590" s="58" t="e">
        <f>IF(ISBLANK(A590),NA(),IFERROR(A590+(PLAYER_EXP_MAX-D590)/L590,NA()))</f>
        <v>#N/A</v>
      </c>
      <c r="N590" s="62" t="e">
        <f t="shared" ca="1" si="51"/>
        <v>#N/A</v>
      </c>
    </row>
    <row r="591" spans="4:14" ht="14.65" customHeight="1" x14ac:dyDescent="0.25">
      <c r="D591" s="62" t="str">
        <f t="shared" si="48"/>
        <v>-</v>
      </c>
      <c r="E591" s="46" t="str">
        <f>IF(ISBLANK(A591),"-",D591/PLAYER_EXP_MAX)</f>
        <v>-</v>
      </c>
      <c r="F591" s="51" t="e">
        <f ca="1">IF(ISBLANK(A591),NA(),IFERROR(SLOPE(INDIRECT("D" &amp; MATCH(A591-$B$1,A:A,1)):D591, INDIRECT("A" &amp; MATCH(A591-$B$1,A:A,1)):A591),NA()))</f>
        <v>#N/A</v>
      </c>
      <c r="G591" s="58" t="e">
        <f>IF(ISBLANK(A591),NA(),IFERROR(A591+(PLAYER_EXP_MAX-D591)/F591,NA()))</f>
        <v>#N/A</v>
      </c>
      <c r="H591" s="125" t="e">
        <f t="shared" ca="1" si="52"/>
        <v>#N/A</v>
      </c>
      <c r="I591" s="51" t="e">
        <f ca="1">IF(ISBLANK(A591),NA(),IFERROR(SLOPE(INDIRECT("D" &amp; MATCH(A591-$C$1,A:A,1)):D591, INDIRECT("A" &amp; MATCH(A591-$C$1,A:A,1)):A591),NA()))</f>
        <v>#N/A</v>
      </c>
      <c r="J591" s="58" t="e">
        <f>IF(ISBLANK(A591),NA(),IFERROR(A591+(PLAYER_EXP_MAX-D591)/I591,NA()))</f>
        <v>#N/A</v>
      </c>
      <c r="K591" s="62" t="e">
        <f t="shared" ca="1" si="49"/>
        <v>#N/A</v>
      </c>
      <c r="L591" s="51" t="e">
        <f t="shared" si="50"/>
        <v>#N/A</v>
      </c>
      <c r="M591" s="58" t="e">
        <f>IF(ISBLANK(A591),NA(),IFERROR(A591+(PLAYER_EXP_MAX-D591)/L591,NA()))</f>
        <v>#N/A</v>
      </c>
      <c r="N591" s="62" t="e">
        <f t="shared" ca="1" si="51"/>
        <v>#N/A</v>
      </c>
    </row>
    <row r="592" spans="4:14" ht="14.65" customHeight="1" x14ac:dyDescent="0.25">
      <c r="D592" s="62" t="str">
        <f t="shared" ref="D592:D655" si="53">IF(ISBLANK(A592),"-",INDEX(DATA_PLAYER_EXP, B592, 3) + INDEX(DATA_PLAYER_EXP, B592, 2) - C592)</f>
        <v>-</v>
      </c>
      <c r="E592" s="46" t="str">
        <f>IF(ISBLANK(A592),"-",D592/PLAYER_EXP_MAX)</f>
        <v>-</v>
      </c>
      <c r="F592" s="51" t="e">
        <f ca="1">IF(ISBLANK(A592),NA(),IFERROR(SLOPE(INDIRECT("D" &amp; MATCH(A592-$B$1,A:A,1)):D592, INDIRECT("A" &amp; MATCH(A592-$B$1,A:A,1)):A592),NA()))</f>
        <v>#N/A</v>
      </c>
      <c r="G592" s="58" t="e">
        <f>IF(ISBLANK(A592),NA(),IFERROR(A592+(PLAYER_EXP_MAX-D592)/F592,NA()))</f>
        <v>#N/A</v>
      </c>
      <c r="H592" s="125" t="e">
        <f t="shared" ca="1" si="52"/>
        <v>#N/A</v>
      </c>
      <c r="I592" s="51" t="e">
        <f ca="1">IF(ISBLANK(A592),NA(),IFERROR(SLOPE(INDIRECT("D" &amp; MATCH(A592-$C$1,A:A,1)):D592, INDIRECT("A" &amp; MATCH(A592-$C$1,A:A,1)):A592),NA()))</f>
        <v>#N/A</v>
      </c>
      <c r="J592" s="58" t="e">
        <f>IF(ISBLANK(A592),NA(),IFERROR(A592+(PLAYER_EXP_MAX-D592)/I592,NA()))</f>
        <v>#N/A</v>
      </c>
      <c r="K592" s="62" t="e">
        <f t="shared" ca="1" si="49"/>
        <v>#N/A</v>
      </c>
      <c r="L592" s="51" t="e">
        <f t="shared" si="50"/>
        <v>#N/A</v>
      </c>
      <c r="M592" s="58" t="e">
        <f>IF(ISBLANK(A592),NA(),IFERROR(A592+(PLAYER_EXP_MAX-D592)/L592,NA()))</f>
        <v>#N/A</v>
      </c>
      <c r="N592" s="62" t="e">
        <f t="shared" ca="1" si="51"/>
        <v>#N/A</v>
      </c>
    </row>
    <row r="593" spans="4:14" ht="14.65" customHeight="1" x14ac:dyDescent="0.25">
      <c r="D593" s="62" t="str">
        <f t="shared" si="53"/>
        <v>-</v>
      </c>
      <c r="E593" s="46" t="str">
        <f>IF(ISBLANK(A593),"-",D593/PLAYER_EXP_MAX)</f>
        <v>-</v>
      </c>
      <c r="F593" s="51" t="e">
        <f ca="1">IF(ISBLANK(A593),NA(),IFERROR(SLOPE(INDIRECT("D" &amp; MATCH(A593-$B$1,A:A,1)):D593, INDIRECT("A" &amp; MATCH(A593-$B$1,A:A,1)):A593),NA()))</f>
        <v>#N/A</v>
      </c>
      <c r="G593" s="58" t="e">
        <f>IF(ISBLANK(A593),NA(),IFERROR(A593+(PLAYER_EXP_MAX-D593)/F593,NA()))</f>
        <v>#N/A</v>
      </c>
      <c r="H593" s="125" t="e">
        <f t="shared" ca="1" si="52"/>
        <v>#N/A</v>
      </c>
      <c r="I593" s="51" t="e">
        <f ca="1">IF(ISBLANK(A593),NA(),IFERROR(SLOPE(INDIRECT("D" &amp; MATCH(A593-$C$1,A:A,1)):D593, INDIRECT("A" &amp; MATCH(A593-$C$1,A:A,1)):A593),NA()))</f>
        <v>#N/A</v>
      </c>
      <c r="J593" s="58" t="e">
        <f>IF(ISBLANK(A593),NA(),IFERROR(A593+(PLAYER_EXP_MAX-D593)/I593,NA()))</f>
        <v>#N/A</v>
      </c>
      <c r="K593" s="62" t="e">
        <f t="shared" ref="K593:K656" ca="1" si="54">IF(ISBLANK(A593),NA(),IFERROR(TEXT(TRUNC(J593-NOW()),"000") &amp; " D " &amp; TEXT(TRUNC(ABS(J593-NOW()-TRUNC(J593-NOW()))*24),"00") &amp; " H", NA()))</f>
        <v>#N/A</v>
      </c>
      <c r="L593" s="51" t="e">
        <f t="shared" ref="L593:L656" si="55">IFERROR(IF(OR(ISBLANK($A593),$A593-$A$3 &lt; $C$1),NA(),($D593-$D$3)/($A593-$A$3)),NA())</f>
        <v>#N/A</v>
      </c>
      <c r="M593" s="58" t="e">
        <f>IF(ISBLANK(A593),NA(),IFERROR(A593+(PLAYER_EXP_MAX-D593)/L593,NA()))</f>
        <v>#N/A</v>
      </c>
      <c r="N593" s="62" t="e">
        <f t="shared" ref="N593:N656" ca="1" si="5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62" t="str">
        <f t="shared" si="53"/>
        <v>-</v>
      </c>
      <c r="E594" s="46" t="str">
        <f>IF(ISBLANK(A594),"-",D594/PLAYER_EXP_MAX)</f>
        <v>-</v>
      </c>
      <c r="F594" s="51" t="e">
        <f ca="1">IF(ISBLANK(A594),NA(),IFERROR(SLOPE(INDIRECT("D" &amp; MATCH(A594-$B$1,A:A,1)):D594, INDIRECT("A" &amp; MATCH(A594-$B$1,A:A,1)):A594),NA()))</f>
        <v>#N/A</v>
      </c>
      <c r="G594" s="58" t="e">
        <f>IF(ISBLANK(A594),NA(),IFERROR(A594+(PLAYER_EXP_MAX-D594)/F594,NA()))</f>
        <v>#N/A</v>
      </c>
      <c r="H594" s="125" t="e">
        <f t="shared" ca="1" si="52"/>
        <v>#N/A</v>
      </c>
      <c r="I594" s="51" t="e">
        <f ca="1">IF(ISBLANK(A594),NA(),IFERROR(SLOPE(INDIRECT("D" &amp; MATCH(A594-$C$1,A:A,1)):D594, INDIRECT("A" &amp; MATCH(A594-$C$1,A:A,1)):A594),NA()))</f>
        <v>#N/A</v>
      </c>
      <c r="J594" s="58" t="e">
        <f>IF(ISBLANK(A594),NA(),IFERROR(A594+(PLAYER_EXP_MAX-D594)/I594,NA()))</f>
        <v>#N/A</v>
      </c>
      <c r="K594" s="62" t="e">
        <f t="shared" ca="1" si="54"/>
        <v>#N/A</v>
      </c>
      <c r="L594" s="51" t="e">
        <f t="shared" si="55"/>
        <v>#N/A</v>
      </c>
      <c r="M594" s="58" t="e">
        <f>IF(ISBLANK(A594),NA(),IFERROR(A594+(PLAYER_EXP_MAX-D594)/L594,NA()))</f>
        <v>#N/A</v>
      </c>
      <c r="N594" s="62" t="e">
        <f t="shared" ca="1" si="56"/>
        <v>#N/A</v>
      </c>
    </row>
    <row r="595" spans="4:14" ht="14.65" customHeight="1" x14ac:dyDescent="0.25">
      <c r="D595" s="62" t="str">
        <f t="shared" si="53"/>
        <v>-</v>
      </c>
      <c r="E595" s="46" t="str">
        <f>IF(ISBLANK(A595),"-",D595/PLAYER_EXP_MAX)</f>
        <v>-</v>
      </c>
      <c r="F595" s="51" t="e">
        <f ca="1">IF(ISBLANK(A595),NA(),IFERROR(SLOPE(INDIRECT("D" &amp; MATCH(A595-$B$1,A:A,1)):D595, INDIRECT("A" &amp; MATCH(A595-$B$1,A:A,1)):A595),NA()))</f>
        <v>#N/A</v>
      </c>
      <c r="G595" s="58" t="e">
        <f>IF(ISBLANK(A595),NA(),IFERROR(A595+(PLAYER_EXP_MAX-D595)/F595,NA()))</f>
        <v>#N/A</v>
      </c>
      <c r="H595" s="125" t="e">
        <f t="shared" ca="1" si="52"/>
        <v>#N/A</v>
      </c>
      <c r="I595" s="51" t="e">
        <f ca="1">IF(ISBLANK(A595),NA(),IFERROR(SLOPE(INDIRECT("D" &amp; MATCH(A595-$C$1,A:A,1)):D595, INDIRECT("A" &amp; MATCH(A595-$C$1,A:A,1)):A595),NA()))</f>
        <v>#N/A</v>
      </c>
      <c r="J595" s="58" t="e">
        <f>IF(ISBLANK(A595),NA(),IFERROR(A595+(PLAYER_EXP_MAX-D595)/I595,NA()))</f>
        <v>#N/A</v>
      </c>
      <c r="K595" s="62" t="e">
        <f t="shared" ca="1" si="54"/>
        <v>#N/A</v>
      </c>
      <c r="L595" s="51" t="e">
        <f t="shared" si="55"/>
        <v>#N/A</v>
      </c>
      <c r="M595" s="58" t="e">
        <f>IF(ISBLANK(A595),NA(),IFERROR(A595+(PLAYER_EXP_MAX-D595)/L595,NA()))</f>
        <v>#N/A</v>
      </c>
      <c r="N595" s="62" t="e">
        <f t="shared" ca="1" si="56"/>
        <v>#N/A</v>
      </c>
    </row>
    <row r="596" spans="4:14" ht="14.65" customHeight="1" x14ac:dyDescent="0.25">
      <c r="D596" s="62" t="str">
        <f t="shared" si="53"/>
        <v>-</v>
      </c>
      <c r="E596" s="46" t="str">
        <f>IF(ISBLANK(A596),"-",D596/PLAYER_EXP_MAX)</f>
        <v>-</v>
      </c>
      <c r="F596" s="51" t="e">
        <f ca="1">IF(ISBLANK(A596),NA(),IFERROR(SLOPE(INDIRECT("D" &amp; MATCH(A596-$B$1,A:A,1)):D596, INDIRECT("A" &amp; MATCH(A596-$B$1,A:A,1)):A596),NA()))</f>
        <v>#N/A</v>
      </c>
      <c r="G596" s="58" t="e">
        <f>IF(ISBLANK(A596),NA(),IFERROR(A596+(PLAYER_EXP_MAX-D596)/F596,NA()))</f>
        <v>#N/A</v>
      </c>
      <c r="H596" s="125" t="e">
        <f t="shared" ca="1" si="52"/>
        <v>#N/A</v>
      </c>
      <c r="I596" s="51" t="e">
        <f ca="1">IF(ISBLANK(A596),NA(),IFERROR(SLOPE(INDIRECT("D" &amp; MATCH(A596-$C$1,A:A,1)):D596, INDIRECT("A" &amp; MATCH(A596-$C$1,A:A,1)):A596),NA()))</f>
        <v>#N/A</v>
      </c>
      <c r="J596" s="58" t="e">
        <f>IF(ISBLANK(A596),NA(),IFERROR(A596+(PLAYER_EXP_MAX-D596)/I596,NA()))</f>
        <v>#N/A</v>
      </c>
      <c r="K596" s="62" t="e">
        <f t="shared" ca="1" si="54"/>
        <v>#N/A</v>
      </c>
      <c r="L596" s="51" t="e">
        <f t="shared" si="55"/>
        <v>#N/A</v>
      </c>
      <c r="M596" s="58" t="e">
        <f>IF(ISBLANK(A596),NA(),IFERROR(A596+(PLAYER_EXP_MAX-D596)/L596,NA()))</f>
        <v>#N/A</v>
      </c>
      <c r="N596" s="62" t="e">
        <f t="shared" ca="1" si="56"/>
        <v>#N/A</v>
      </c>
    </row>
    <row r="597" spans="4:14" ht="14.65" customHeight="1" x14ac:dyDescent="0.25">
      <c r="D597" s="62" t="str">
        <f t="shared" si="53"/>
        <v>-</v>
      </c>
      <c r="E597" s="46" t="str">
        <f>IF(ISBLANK(A597),"-",D597/PLAYER_EXP_MAX)</f>
        <v>-</v>
      </c>
      <c r="F597" s="51" t="e">
        <f ca="1">IF(ISBLANK(A597),NA(),IFERROR(SLOPE(INDIRECT("D" &amp; MATCH(A597-$B$1,A:A,1)):D597, INDIRECT("A" &amp; MATCH(A597-$B$1,A:A,1)):A597),NA()))</f>
        <v>#N/A</v>
      </c>
      <c r="G597" s="58" t="e">
        <f>IF(ISBLANK(A597),NA(),IFERROR(A597+(PLAYER_EXP_MAX-D597)/F597,NA()))</f>
        <v>#N/A</v>
      </c>
      <c r="H597" s="125" t="e">
        <f t="shared" ca="1" si="52"/>
        <v>#N/A</v>
      </c>
      <c r="I597" s="51" t="e">
        <f ca="1">IF(ISBLANK(A597),NA(),IFERROR(SLOPE(INDIRECT("D" &amp; MATCH(A597-$C$1,A:A,1)):D597, INDIRECT("A" &amp; MATCH(A597-$C$1,A:A,1)):A597),NA()))</f>
        <v>#N/A</v>
      </c>
      <c r="J597" s="58" t="e">
        <f>IF(ISBLANK(A597),NA(),IFERROR(A597+(PLAYER_EXP_MAX-D597)/I597,NA()))</f>
        <v>#N/A</v>
      </c>
      <c r="K597" s="62" t="e">
        <f t="shared" ca="1" si="54"/>
        <v>#N/A</v>
      </c>
      <c r="L597" s="51" t="e">
        <f t="shared" si="55"/>
        <v>#N/A</v>
      </c>
      <c r="M597" s="58" t="e">
        <f>IF(ISBLANK(A597),NA(),IFERROR(A597+(PLAYER_EXP_MAX-D597)/L597,NA()))</f>
        <v>#N/A</v>
      </c>
      <c r="N597" s="62" t="e">
        <f t="shared" ca="1" si="56"/>
        <v>#N/A</v>
      </c>
    </row>
    <row r="598" spans="4:14" ht="14.65" customHeight="1" x14ac:dyDescent="0.25">
      <c r="D598" s="62" t="str">
        <f t="shared" si="53"/>
        <v>-</v>
      </c>
      <c r="E598" s="46" t="str">
        <f>IF(ISBLANK(A598),"-",D598/PLAYER_EXP_MAX)</f>
        <v>-</v>
      </c>
      <c r="F598" s="51" t="e">
        <f ca="1">IF(ISBLANK(A598),NA(),IFERROR(SLOPE(INDIRECT("D" &amp; MATCH(A598-$B$1,A:A,1)):D598, INDIRECT("A" &amp; MATCH(A598-$B$1,A:A,1)):A598),NA()))</f>
        <v>#N/A</v>
      </c>
      <c r="G598" s="58" t="e">
        <f>IF(ISBLANK(A598),NA(),IFERROR(A598+(PLAYER_EXP_MAX-D598)/F598,NA()))</f>
        <v>#N/A</v>
      </c>
      <c r="H598" s="125" t="e">
        <f t="shared" ca="1" si="52"/>
        <v>#N/A</v>
      </c>
      <c r="I598" s="51" t="e">
        <f ca="1">IF(ISBLANK(A598),NA(),IFERROR(SLOPE(INDIRECT("D" &amp; MATCH(A598-$C$1,A:A,1)):D598, INDIRECT("A" &amp; MATCH(A598-$C$1,A:A,1)):A598),NA()))</f>
        <v>#N/A</v>
      </c>
      <c r="J598" s="58" t="e">
        <f>IF(ISBLANK(A598),NA(),IFERROR(A598+(PLAYER_EXP_MAX-D598)/I598,NA()))</f>
        <v>#N/A</v>
      </c>
      <c r="K598" s="62" t="e">
        <f t="shared" ca="1" si="54"/>
        <v>#N/A</v>
      </c>
      <c r="L598" s="51" t="e">
        <f t="shared" si="55"/>
        <v>#N/A</v>
      </c>
      <c r="M598" s="58" t="e">
        <f>IF(ISBLANK(A598),NA(),IFERROR(A598+(PLAYER_EXP_MAX-D598)/L598,NA()))</f>
        <v>#N/A</v>
      </c>
      <c r="N598" s="62" t="e">
        <f t="shared" ca="1" si="56"/>
        <v>#N/A</v>
      </c>
    </row>
    <row r="599" spans="4:14" ht="14.65" customHeight="1" x14ac:dyDescent="0.25">
      <c r="D599" s="62" t="str">
        <f t="shared" si="53"/>
        <v>-</v>
      </c>
      <c r="E599" s="46" t="str">
        <f>IF(ISBLANK(A599),"-",D599/PLAYER_EXP_MAX)</f>
        <v>-</v>
      </c>
      <c r="F599" s="51" t="e">
        <f ca="1">IF(ISBLANK(A599),NA(),IFERROR(SLOPE(INDIRECT("D" &amp; MATCH(A599-$B$1,A:A,1)):D599, INDIRECT("A" &amp; MATCH(A599-$B$1,A:A,1)):A599),NA()))</f>
        <v>#N/A</v>
      </c>
      <c r="G599" s="58" t="e">
        <f>IF(ISBLANK(A599),NA(),IFERROR(A599+(PLAYER_EXP_MAX-D599)/F599,NA()))</f>
        <v>#N/A</v>
      </c>
      <c r="H599" s="125" t="e">
        <f t="shared" ca="1" si="52"/>
        <v>#N/A</v>
      </c>
      <c r="I599" s="51" t="e">
        <f ca="1">IF(ISBLANK(A599),NA(),IFERROR(SLOPE(INDIRECT("D" &amp; MATCH(A599-$C$1,A:A,1)):D599, INDIRECT("A" &amp; MATCH(A599-$C$1,A:A,1)):A599),NA()))</f>
        <v>#N/A</v>
      </c>
      <c r="J599" s="58" t="e">
        <f>IF(ISBLANK(A599),NA(),IFERROR(A599+(PLAYER_EXP_MAX-D599)/I599,NA()))</f>
        <v>#N/A</v>
      </c>
      <c r="K599" s="62" t="e">
        <f t="shared" ca="1" si="54"/>
        <v>#N/A</v>
      </c>
      <c r="L599" s="51" t="e">
        <f t="shared" si="55"/>
        <v>#N/A</v>
      </c>
      <c r="M599" s="58" t="e">
        <f>IF(ISBLANK(A599),NA(),IFERROR(A599+(PLAYER_EXP_MAX-D599)/L599,NA()))</f>
        <v>#N/A</v>
      </c>
      <c r="N599" s="62" t="e">
        <f t="shared" ca="1" si="56"/>
        <v>#N/A</v>
      </c>
    </row>
    <row r="600" spans="4:14" ht="14.65" customHeight="1" x14ac:dyDescent="0.25">
      <c r="D600" s="62" t="str">
        <f t="shared" si="53"/>
        <v>-</v>
      </c>
      <c r="E600" s="46" t="str">
        <f>IF(ISBLANK(A600),"-",D600/PLAYER_EXP_MAX)</f>
        <v>-</v>
      </c>
      <c r="F600" s="51" t="e">
        <f ca="1">IF(ISBLANK(A600),NA(),IFERROR(SLOPE(INDIRECT("D" &amp; MATCH(A600-$B$1,A:A,1)):D600, INDIRECT("A" &amp; MATCH(A600-$B$1,A:A,1)):A600),NA()))</f>
        <v>#N/A</v>
      </c>
      <c r="G600" s="58" t="e">
        <f>IF(ISBLANK(A600),NA(),IFERROR(A600+(PLAYER_EXP_MAX-D600)/F600,NA()))</f>
        <v>#N/A</v>
      </c>
      <c r="H600" s="125" t="e">
        <f t="shared" ca="1" si="52"/>
        <v>#N/A</v>
      </c>
      <c r="I600" s="51" t="e">
        <f ca="1">IF(ISBLANK(A600),NA(),IFERROR(SLOPE(INDIRECT("D" &amp; MATCH(A600-$C$1,A:A,1)):D600, INDIRECT("A" &amp; MATCH(A600-$C$1,A:A,1)):A600),NA()))</f>
        <v>#N/A</v>
      </c>
      <c r="J600" s="58" t="e">
        <f>IF(ISBLANK(A600),NA(),IFERROR(A600+(PLAYER_EXP_MAX-D600)/I600,NA()))</f>
        <v>#N/A</v>
      </c>
      <c r="K600" s="62" t="e">
        <f t="shared" ca="1" si="54"/>
        <v>#N/A</v>
      </c>
      <c r="L600" s="51" t="e">
        <f t="shared" si="55"/>
        <v>#N/A</v>
      </c>
      <c r="M600" s="58" t="e">
        <f>IF(ISBLANK(A600),NA(),IFERROR(A600+(PLAYER_EXP_MAX-D600)/L600,NA()))</f>
        <v>#N/A</v>
      </c>
      <c r="N600" s="62" t="e">
        <f t="shared" ca="1" si="56"/>
        <v>#N/A</v>
      </c>
    </row>
    <row r="601" spans="4:14" ht="14.65" customHeight="1" x14ac:dyDescent="0.25">
      <c r="D601" s="62" t="str">
        <f t="shared" si="53"/>
        <v>-</v>
      </c>
      <c r="E601" s="46" t="str">
        <f>IF(ISBLANK(A601),"-",D601/PLAYER_EXP_MAX)</f>
        <v>-</v>
      </c>
      <c r="F601" s="51" t="e">
        <f ca="1">IF(ISBLANK(A601),NA(),IFERROR(SLOPE(INDIRECT("D" &amp; MATCH(A601-$B$1,A:A,1)):D601, INDIRECT("A" &amp; MATCH(A601-$B$1,A:A,1)):A601),NA()))</f>
        <v>#N/A</v>
      </c>
      <c r="G601" s="58" t="e">
        <f>IF(ISBLANK(A601),NA(),IFERROR(A601+(PLAYER_EXP_MAX-D601)/F601,NA()))</f>
        <v>#N/A</v>
      </c>
      <c r="H601" s="125" t="e">
        <f t="shared" ca="1" si="52"/>
        <v>#N/A</v>
      </c>
      <c r="I601" s="51" t="e">
        <f ca="1">IF(ISBLANK(A601),NA(),IFERROR(SLOPE(INDIRECT("D" &amp; MATCH(A601-$C$1,A:A,1)):D601, INDIRECT("A" &amp; MATCH(A601-$C$1,A:A,1)):A601),NA()))</f>
        <v>#N/A</v>
      </c>
      <c r="J601" s="58" t="e">
        <f>IF(ISBLANK(A601),NA(),IFERROR(A601+(PLAYER_EXP_MAX-D601)/I601,NA()))</f>
        <v>#N/A</v>
      </c>
      <c r="K601" s="62" t="e">
        <f t="shared" ca="1" si="54"/>
        <v>#N/A</v>
      </c>
      <c r="L601" s="51" t="e">
        <f t="shared" si="55"/>
        <v>#N/A</v>
      </c>
      <c r="M601" s="58" t="e">
        <f>IF(ISBLANK(A601),NA(),IFERROR(A601+(PLAYER_EXP_MAX-D601)/L601,NA()))</f>
        <v>#N/A</v>
      </c>
      <c r="N601" s="62" t="e">
        <f t="shared" ca="1" si="56"/>
        <v>#N/A</v>
      </c>
    </row>
    <row r="602" spans="4:14" ht="14.65" customHeight="1" x14ac:dyDescent="0.25">
      <c r="D602" s="62" t="str">
        <f t="shared" si="53"/>
        <v>-</v>
      </c>
      <c r="E602" s="46" t="str">
        <f>IF(ISBLANK(A602),"-",D602/PLAYER_EXP_MAX)</f>
        <v>-</v>
      </c>
      <c r="F602" s="51" t="e">
        <f ca="1">IF(ISBLANK(A602),NA(),IFERROR(SLOPE(INDIRECT("D" &amp; MATCH(A602-$B$1,A:A,1)):D602, INDIRECT("A" &amp; MATCH(A602-$B$1,A:A,1)):A602),NA()))</f>
        <v>#N/A</v>
      </c>
      <c r="G602" s="58" t="e">
        <f>IF(ISBLANK(A602),NA(),IFERROR(A602+(PLAYER_EXP_MAX-D602)/F602,NA()))</f>
        <v>#N/A</v>
      </c>
      <c r="H602" s="125" t="e">
        <f t="shared" ca="1" si="52"/>
        <v>#N/A</v>
      </c>
      <c r="I602" s="51" t="e">
        <f ca="1">IF(ISBLANK(A602),NA(),IFERROR(SLOPE(INDIRECT("D" &amp; MATCH(A602-$C$1,A:A,1)):D602, INDIRECT("A" &amp; MATCH(A602-$C$1,A:A,1)):A602),NA()))</f>
        <v>#N/A</v>
      </c>
      <c r="J602" s="58" t="e">
        <f>IF(ISBLANK(A602),NA(),IFERROR(A602+(PLAYER_EXP_MAX-D602)/I602,NA()))</f>
        <v>#N/A</v>
      </c>
      <c r="K602" s="62" t="e">
        <f t="shared" ca="1" si="54"/>
        <v>#N/A</v>
      </c>
      <c r="L602" s="51" t="e">
        <f t="shared" si="55"/>
        <v>#N/A</v>
      </c>
      <c r="M602" s="58" t="e">
        <f>IF(ISBLANK(A602),NA(),IFERROR(A602+(PLAYER_EXP_MAX-D602)/L602,NA()))</f>
        <v>#N/A</v>
      </c>
      <c r="N602" s="62" t="e">
        <f t="shared" ca="1" si="56"/>
        <v>#N/A</v>
      </c>
    </row>
    <row r="603" spans="4:14" ht="14.65" customHeight="1" x14ac:dyDescent="0.25">
      <c r="D603" s="62" t="str">
        <f t="shared" si="53"/>
        <v>-</v>
      </c>
      <c r="E603" s="46" t="str">
        <f>IF(ISBLANK(A603),"-",D603/PLAYER_EXP_MAX)</f>
        <v>-</v>
      </c>
      <c r="F603" s="51" t="e">
        <f ca="1">IF(ISBLANK(A603),NA(),IFERROR(SLOPE(INDIRECT("D" &amp; MATCH(A603-$B$1,A:A,1)):D603, INDIRECT("A" &amp; MATCH(A603-$B$1,A:A,1)):A603),NA()))</f>
        <v>#N/A</v>
      </c>
      <c r="G603" s="58" t="e">
        <f>IF(ISBLANK(A603),NA(),IFERROR(A603+(PLAYER_EXP_MAX-D603)/F603,NA()))</f>
        <v>#N/A</v>
      </c>
      <c r="H603" s="125" t="e">
        <f t="shared" ca="1" si="52"/>
        <v>#N/A</v>
      </c>
      <c r="I603" s="51" t="e">
        <f ca="1">IF(ISBLANK(A603),NA(),IFERROR(SLOPE(INDIRECT("D" &amp; MATCH(A603-$C$1,A:A,1)):D603, INDIRECT("A" &amp; MATCH(A603-$C$1,A:A,1)):A603),NA()))</f>
        <v>#N/A</v>
      </c>
      <c r="J603" s="58" t="e">
        <f>IF(ISBLANK(A603),NA(),IFERROR(A603+(PLAYER_EXP_MAX-D603)/I603,NA()))</f>
        <v>#N/A</v>
      </c>
      <c r="K603" s="62" t="e">
        <f t="shared" ca="1" si="54"/>
        <v>#N/A</v>
      </c>
      <c r="L603" s="51" t="e">
        <f t="shared" si="55"/>
        <v>#N/A</v>
      </c>
      <c r="M603" s="58" t="e">
        <f>IF(ISBLANK(A603),NA(),IFERROR(A603+(PLAYER_EXP_MAX-D603)/L603,NA()))</f>
        <v>#N/A</v>
      </c>
      <c r="N603" s="62" t="e">
        <f t="shared" ca="1" si="56"/>
        <v>#N/A</v>
      </c>
    </row>
    <row r="604" spans="4:14" ht="14.65" customHeight="1" x14ac:dyDescent="0.25">
      <c r="D604" s="62" t="str">
        <f t="shared" si="53"/>
        <v>-</v>
      </c>
      <c r="E604" s="46" t="str">
        <f>IF(ISBLANK(A604),"-",D604/PLAYER_EXP_MAX)</f>
        <v>-</v>
      </c>
      <c r="F604" s="51" t="e">
        <f ca="1">IF(ISBLANK(A604),NA(),IFERROR(SLOPE(INDIRECT("D" &amp; MATCH(A604-$B$1,A:A,1)):D604, INDIRECT("A" &amp; MATCH(A604-$B$1,A:A,1)):A604),NA()))</f>
        <v>#N/A</v>
      </c>
      <c r="G604" s="58" t="e">
        <f>IF(ISBLANK(A604),NA(),IFERROR(A604+(PLAYER_EXP_MAX-D604)/F604,NA()))</f>
        <v>#N/A</v>
      </c>
      <c r="H604" s="125" t="e">
        <f t="shared" ca="1" si="52"/>
        <v>#N/A</v>
      </c>
      <c r="I604" s="51" t="e">
        <f ca="1">IF(ISBLANK(A604),NA(),IFERROR(SLOPE(INDIRECT("D" &amp; MATCH(A604-$C$1,A:A,1)):D604, INDIRECT("A" &amp; MATCH(A604-$C$1,A:A,1)):A604),NA()))</f>
        <v>#N/A</v>
      </c>
      <c r="J604" s="58" t="e">
        <f>IF(ISBLANK(A604),NA(),IFERROR(A604+(PLAYER_EXP_MAX-D604)/I604,NA()))</f>
        <v>#N/A</v>
      </c>
      <c r="K604" s="62" t="e">
        <f t="shared" ca="1" si="54"/>
        <v>#N/A</v>
      </c>
      <c r="L604" s="51" t="e">
        <f t="shared" si="55"/>
        <v>#N/A</v>
      </c>
      <c r="M604" s="58" t="e">
        <f>IF(ISBLANK(A604),NA(),IFERROR(A604+(PLAYER_EXP_MAX-D604)/L604,NA()))</f>
        <v>#N/A</v>
      </c>
      <c r="N604" s="62" t="e">
        <f t="shared" ca="1" si="56"/>
        <v>#N/A</v>
      </c>
    </row>
    <row r="605" spans="4:14" ht="14.65" customHeight="1" x14ac:dyDescent="0.25">
      <c r="D605" s="62" t="str">
        <f t="shared" si="53"/>
        <v>-</v>
      </c>
      <c r="E605" s="46" t="str">
        <f>IF(ISBLANK(A605),"-",D605/PLAYER_EXP_MAX)</f>
        <v>-</v>
      </c>
      <c r="F605" s="51" t="e">
        <f ca="1">IF(ISBLANK(A605),NA(),IFERROR(SLOPE(INDIRECT("D" &amp; MATCH(A605-$B$1,A:A,1)):D605, INDIRECT("A" &amp; MATCH(A605-$B$1,A:A,1)):A605),NA()))</f>
        <v>#N/A</v>
      </c>
      <c r="G605" s="58" t="e">
        <f>IF(ISBLANK(A605),NA(),IFERROR(A605+(PLAYER_EXP_MAX-D605)/F605,NA()))</f>
        <v>#N/A</v>
      </c>
      <c r="H605" s="125" t="e">
        <f t="shared" ca="1" si="52"/>
        <v>#N/A</v>
      </c>
      <c r="I605" s="51" t="e">
        <f ca="1">IF(ISBLANK(A605),NA(),IFERROR(SLOPE(INDIRECT("D" &amp; MATCH(A605-$C$1,A:A,1)):D605, INDIRECT("A" &amp; MATCH(A605-$C$1,A:A,1)):A605),NA()))</f>
        <v>#N/A</v>
      </c>
      <c r="J605" s="58" t="e">
        <f>IF(ISBLANK(A605),NA(),IFERROR(A605+(PLAYER_EXP_MAX-D605)/I605,NA()))</f>
        <v>#N/A</v>
      </c>
      <c r="K605" s="62" t="e">
        <f t="shared" ca="1" si="54"/>
        <v>#N/A</v>
      </c>
      <c r="L605" s="51" t="e">
        <f t="shared" si="55"/>
        <v>#N/A</v>
      </c>
      <c r="M605" s="58" t="e">
        <f>IF(ISBLANK(A605),NA(),IFERROR(A605+(PLAYER_EXP_MAX-D605)/L605,NA()))</f>
        <v>#N/A</v>
      </c>
      <c r="N605" s="62" t="e">
        <f t="shared" ca="1" si="56"/>
        <v>#N/A</v>
      </c>
    </row>
    <row r="606" spans="4:14" ht="14.65" customHeight="1" x14ac:dyDescent="0.25">
      <c r="D606" s="62" t="str">
        <f t="shared" si="53"/>
        <v>-</v>
      </c>
      <c r="E606" s="46" t="str">
        <f>IF(ISBLANK(A606),"-",D606/PLAYER_EXP_MAX)</f>
        <v>-</v>
      </c>
      <c r="F606" s="51" t="e">
        <f ca="1">IF(ISBLANK(A606),NA(),IFERROR(SLOPE(INDIRECT("D" &amp; MATCH(A606-$B$1,A:A,1)):D606, INDIRECT("A" &amp; MATCH(A606-$B$1,A:A,1)):A606),NA()))</f>
        <v>#N/A</v>
      </c>
      <c r="G606" s="58" t="e">
        <f>IF(ISBLANK(A606),NA(),IFERROR(A606+(PLAYER_EXP_MAX-D606)/F606,NA()))</f>
        <v>#N/A</v>
      </c>
      <c r="H606" s="125" t="e">
        <f t="shared" ca="1" si="52"/>
        <v>#N/A</v>
      </c>
      <c r="I606" s="51" t="e">
        <f ca="1">IF(ISBLANK(A606),NA(),IFERROR(SLOPE(INDIRECT("D" &amp; MATCH(A606-$C$1,A:A,1)):D606, INDIRECT("A" &amp; MATCH(A606-$C$1,A:A,1)):A606),NA()))</f>
        <v>#N/A</v>
      </c>
      <c r="J606" s="58" t="e">
        <f>IF(ISBLANK(A606),NA(),IFERROR(A606+(PLAYER_EXP_MAX-D606)/I606,NA()))</f>
        <v>#N/A</v>
      </c>
      <c r="K606" s="62" t="e">
        <f t="shared" ca="1" si="54"/>
        <v>#N/A</v>
      </c>
      <c r="L606" s="51" t="e">
        <f t="shared" si="55"/>
        <v>#N/A</v>
      </c>
      <c r="M606" s="58" t="e">
        <f>IF(ISBLANK(A606),NA(),IFERROR(A606+(PLAYER_EXP_MAX-D606)/L606,NA()))</f>
        <v>#N/A</v>
      </c>
      <c r="N606" s="62" t="e">
        <f t="shared" ca="1" si="56"/>
        <v>#N/A</v>
      </c>
    </row>
    <row r="607" spans="4:14" ht="14.65" customHeight="1" x14ac:dyDescent="0.25">
      <c r="D607" s="62" t="str">
        <f t="shared" si="53"/>
        <v>-</v>
      </c>
      <c r="E607" s="46" t="str">
        <f>IF(ISBLANK(A607),"-",D607/PLAYER_EXP_MAX)</f>
        <v>-</v>
      </c>
      <c r="F607" s="51" t="e">
        <f ca="1">IF(ISBLANK(A607),NA(),IFERROR(SLOPE(INDIRECT("D" &amp; MATCH(A607-$B$1,A:A,1)):D607, INDIRECT("A" &amp; MATCH(A607-$B$1,A:A,1)):A607),NA()))</f>
        <v>#N/A</v>
      </c>
      <c r="G607" s="58" t="e">
        <f>IF(ISBLANK(A607),NA(),IFERROR(A607+(PLAYER_EXP_MAX-D607)/F607,NA()))</f>
        <v>#N/A</v>
      </c>
      <c r="H607" s="125" t="e">
        <f t="shared" ref="H607:H670" ca="1" si="57">IF(ISBLANK(A607),NA(),IFERROR(TEXT(TRUNC(G607-NOW()),"000") &amp; " D " &amp; TEXT(TRUNC(ABS(G607-NOW()-TRUNC(G607-NOW()))*24),"00") &amp; " H", NA()))</f>
        <v>#N/A</v>
      </c>
      <c r="I607" s="51" t="e">
        <f ca="1">IF(ISBLANK(A607),NA(),IFERROR(SLOPE(INDIRECT("D" &amp; MATCH(A607-$C$1,A:A,1)):D607, INDIRECT("A" &amp; MATCH(A607-$C$1,A:A,1)):A607),NA()))</f>
        <v>#N/A</v>
      </c>
      <c r="J607" s="58" t="e">
        <f>IF(ISBLANK(A607),NA(),IFERROR(A607+(PLAYER_EXP_MAX-D607)/I607,NA()))</f>
        <v>#N/A</v>
      </c>
      <c r="K607" s="62" t="e">
        <f t="shared" ca="1" si="54"/>
        <v>#N/A</v>
      </c>
      <c r="L607" s="51" t="e">
        <f t="shared" si="55"/>
        <v>#N/A</v>
      </c>
      <c r="M607" s="58" t="e">
        <f>IF(ISBLANK(A607),NA(),IFERROR(A607+(PLAYER_EXP_MAX-D607)/L607,NA()))</f>
        <v>#N/A</v>
      </c>
      <c r="N607" s="62" t="e">
        <f t="shared" ca="1" si="56"/>
        <v>#N/A</v>
      </c>
    </row>
    <row r="608" spans="4:14" ht="14.65" customHeight="1" x14ac:dyDescent="0.25">
      <c r="D608" s="62" t="str">
        <f t="shared" si="53"/>
        <v>-</v>
      </c>
      <c r="E608" s="46" t="str">
        <f>IF(ISBLANK(A608),"-",D608/PLAYER_EXP_MAX)</f>
        <v>-</v>
      </c>
      <c r="F608" s="51" t="e">
        <f ca="1">IF(ISBLANK(A608),NA(),IFERROR(SLOPE(INDIRECT("D" &amp; MATCH(A608-$B$1,A:A,1)):D608, INDIRECT("A" &amp; MATCH(A608-$B$1,A:A,1)):A608),NA()))</f>
        <v>#N/A</v>
      </c>
      <c r="G608" s="58" t="e">
        <f>IF(ISBLANK(A608),NA(),IFERROR(A608+(PLAYER_EXP_MAX-D608)/F608,NA()))</f>
        <v>#N/A</v>
      </c>
      <c r="H608" s="125" t="e">
        <f t="shared" ca="1" si="57"/>
        <v>#N/A</v>
      </c>
      <c r="I608" s="51" t="e">
        <f ca="1">IF(ISBLANK(A608),NA(),IFERROR(SLOPE(INDIRECT("D" &amp; MATCH(A608-$C$1,A:A,1)):D608, INDIRECT("A" &amp; MATCH(A608-$C$1,A:A,1)):A608),NA()))</f>
        <v>#N/A</v>
      </c>
      <c r="J608" s="58" t="e">
        <f>IF(ISBLANK(A608),NA(),IFERROR(A608+(PLAYER_EXP_MAX-D608)/I608,NA()))</f>
        <v>#N/A</v>
      </c>
      <c r="K608" s="62" t="e">
        <f t="shared" ca="1" si="54"/>
        <v>#N/A</v>
      </c>
      <c r="L608" s="51" t="e">
        <f t="shared" si="55"/>
        <v>#N/A</v>
      </c>
      <c r="M608" s="58" t="e">
        <f>IF(ISBLANK(A608),NA(),IFERROR(A608+(PLAYER_EXP_MAX-D608)/L608,NA()))</f>
        <v>#N/A</v>
      </c>
      <c r="N608" s="62" t="e">
        <f t="shared" ca="1" si="56"/>
        <v>#N/A</v>
      </c>
    </row>
    <row r="609" spans="4:14" ht="14.65" customHeight="1" x14ac:dyDescent="0.25">
      <c r="D609" s="62" t="str">
        <f t="shared" si="53"/>
        <v>-</v>
      </c>
      <c r="E609" s="46" t="str">
        <f>IF(ISBLANK(A609),"-",D609/PLAYER_EXP_MAX)</f>
        <v>-</v>
      </c>
      <c r="F609" s="51" t="e">
        <f ca="1">IF(ISBLANK(A609),NA(),IFERROR(SLOPE(INDIRECT("D" &amp; MATCH(A609-$B$1,A:A,1)):D609, INDIRECT("A" &amp; MATCH(A609-$B$1,A:A,1)):A609),NA()))</f>
        <v>#N/A</v>
      </c>
      <c r="G609" s="58" t="e">
        <f>IF(ISBLANK(A609),NA(),IFERROR(A609+(PLAYER_EXP_MAX-D609)/F609,NA()))</f>
        <v>#N/A</v>
      </c>
      <c r="H609" s="125" t="e">
        <f t="shared" ca="1" si="57"/>
        <v>#N/A</v>
      </c>
      <c r="I609" s="51" t="e">
        <f ca="1">IF(ISBLANK(A609),NA(),IFERROR(SLOPE(INDIRECT("D" &amp; MATCH(A609-$C$1,A:A,1)):D609, INDIRECT("A" &amp; MATCH(A609-$C$1,A:A,1)):A609),NA()))</f>
        <v>#N/A</v>
      </c>
      <c r="J609" s="58" t="e">
        <f>IF(ISBLANK(A609),NA(),IFERROR(A609+(PLAYER_EXP_MAX-D609)/I609,NA()))</f>
        <v>#N/A</v>
      </c>
      <c r="K609" s="62" t="e">
        <f t="shared" ca="1" si="54"/>
        <v>#N/A</v>
      </c>
      <c r="L609" s="51" t="e">
        <f t="shared" si="55"/>
        <v>#N/A</v>
      </c>
      <c r="M609" s="58" t="e">
        <f>IF(ISBLANK(A609),NA(),IFERROR(A609+(PLAYER_EXP_MAX-D609)/L609,NA()))</f>
        <v>#N/A</v>
      </c>
      <c r="N609" s="62" t="e">
        <f t="shared" ca="1" si="56"/>
        <v>#N/A</v>
      </c>
    </row>
    <row r="610" spans="4:14" ht="14.65" customHeight="1" x14ac:dyDescent="0.25">
      <c r="D610" s="62" t="str">
        <f t="shared" si="53"/>
        <v>-</v>
      </c>
      <c r="E610" s="46" t="str">
        <f>IF(ISBLANK(A610),"-",D610/PLAYER_EXP_MAX)</f>
        <v>-</v>
      </c>
      <c r="F610" s="51" t="e">
        <f ca="1">IF(ISBLANK(A610),NA(),IFERROR(SLOPE(INDIRECT("D" &amp; MATCH(A610-$B$1,A:A,1)):D610, INDIRECT("A" &amp; MATCH(A610-$B$1,A:A,1)):A610),NA()))</f>
        <v>#N/A</v>
      </c>
      <c r="G610" s="58" t="e">
        <f>IF(ISBLANK(A610),NA(),IFERROR(A610+(PLAYER_EXP_MAX-D610)/F610,NA()))</f>
        <v>#N/A</v>
      </c>
      <c r="H610" s="125" t="e">
        <f t="shared" ca="1" si="57"/>
        <v>#N/A</v>
      </c>
      <c r="I610" s="51" t="e">
        <f ca="1">IF(ISBLANK(A610),NA(),IFERROR(SLOPE(INDIRECT("D" &amp; MATCH(A610-$C$1,A:A,1)):D610, INDIRECT("A" &amp; MATCH(A610-$C$1,A:A,1)):A610),NA()))</f>
        <v>#N/A</v>
      </c>
      <c r="J610" s="58" t="e">
        <f>IF(ISBLANK(A610),NA(),IFERROR(A610+(PLAYER_EXP_MAX-D610)/I610,NA()))</f>
        <v>#N/A</v>
      </c>
      <c r="K610" s="62" t="e">
        <f t="shared" ca="1" si="54"/>
        <v>#N/A</v>
      </c>
      <c r="L610" s="51" t="e">
        <f t="shared" si="55"/>
        <v>#N/A</v>
      </c>
      <c r="M610" s="58" t="e">
        <f>IF(ISBLANK(A610),NA(),IFERROR(A610+(PLAYER_EXP_MAX-D610)/L610,NA()))</f>
        <v>#N/A</v>
      </c>
      <c r="N610" s="62" t="e">
        <f t="shared" ca="1" si="56"/>
        <v>#N/A</v>
      </c>
    </row>
    <row r="611" spans="4:14" ht="14.65" customHeight="1" x14ac:dyDescent="0.25">
      <c r="D611" s="62" t="str">
        <f t="shared" si="53"/>
        <v>-</v>
      </c>
      <c r="E611" s="46" t="str">
        <f>IF(ISBLANK(A611),"-",D611/PLAYER_EXP_MAX)</f>
        <v>-</v>
      </c>
      <c r="F611" s="51" t="e">
        <f ca="1">IF(ISBLANK(A611),NA(),IFERROR(SLOPE(INDIRECT("D" &amp; MATCH(A611-$B$1,A:A,1)):D611, INDIRECT("A" &amp; MATCH(A611-$B$1,A:A,1)):A611),NA()))</f>
        <v>#N/A</v>
      </c>
      <c r="G611" s="58" t="e">
        <f>IF(ISBLANK(A611),NA(),IFERROR(A611+(PLAYER_EXP_MAX-D611)/F611,NA()))</f>
        <v>#N/A</v>
      </c>
      <c r="H611" s="125" t="e">
        <f t="shared" ca="1" si="57"/>
        <v>#N/A</v>
      </c>
      <c r="I611" s="51" t="e">
        <f ca="1">IF(ISBLANK(A611),NA(),IFERROR(SLOPE(INDIRECT("D" &amp; MATCH(A611-$C$1,A:A,1)):D611, INDIRECT("A" &amp; MATCH(A611-$C$1,A:A,1)):A611),NA()))</f>
        <v>#N/A</v>
      </c>
      <c r="J611" s="58" t="e">
        <f>IF(ISBLANK(A611),NA(),IFERROR(A611+(PLAYER_EXP_MAX-D611)/I611,NA()))</f>
        <v>#N/A</v>
      </c>
      <c r="K611" s="62" t="e">
        <f t="shared" ca="1" si="54"/>
        <v>#N/A</v>
      </c>
      <c r="L611" s="51" t="e">
        <f t="shared" si="55"/>
        <v>#N/A</v>
      </c>
      <c r="M611" s="58" t="e">
        <f>IF(ISBLANK(A611),NA(),IFERROR(A611+(PLAYER_EXP_MAX-D611)/L611,NA()))</f>
        <v>#N/A</v>
      </c>
      <c r="N611" s="62" t="e">
        <f t="shared" ca="1" si="56"/>
        <v>#N/A</v>
      </c>
    </row>
    <row r="612" spans="4:14" ht="14.65" customHeight="1" x14ac:dyDescent="0.25">
      <c r="D612" s="62" t="str">
        <f t="shared" si="53"/>
        <v>-</v>
      </c>
      <c r="E612" s="46" t="str">
        <f>IF(ISBLANK(A612),"-",D612/PLAYER_EXP_MAX)</f>
        <v>-</v>
      </c>
      <c r="F612" s="51" t="e">
        <f ca="1">IF(ISBLANK(A612),NA(),IFERROR(SLOPE(INDIRECT("D" &amp; MATCH(A612-$B$1,A:A,1)):D612, INDIRECT("A" &amp; MATCH(A612-$B$1,A:A,1)):A612),NA()))</f>
        <v>#N/A</v>
      </c>
      <c r="G612" s="58" t="e">
        <f>IF(ISBLANK(A612),NA(),IFERROR(A612+(PLAYER_EXP_MAX-D612)/F612,NA()))</f>
        <v>#N/A</v>
      </c>
      <c r="H612" s="125" t="e">
        <f t="shared" ca="1" si="57"/>
        <v>#N/A</v>
      </c>
      <c r="I612" s="51" t="e">
        <f ca="1">IF(ISBLANK(A612),NA(),IFERROR(SLOPE(INDIRECT("D" &amp; MATCH(A612-$C$1,A:A,1)):D612, INDIRECT("A" &amp; MATCH(A612-$C$1,A:A,1)):A612),NA()))</f>
        <v>#N/A</v>
      </c>
      <c r="J612" s="58" t="e">
        <f>IF(ISBLANK(A612),NA(),IFERROR(A612+(PLAYER_EXP_MAX-D612)/I612,NA()))</f>
        <v>#N/A</v>
      </c>
      <c r="K612" s="62" t="e">
        <f t="shared" ca="1" si="54"/>
        <v>#N/A</v>
      </c>
      <c r="L612" s="51" t="e">
        <f t="shared" si="55"/>
        <v>#N/A</v>
      </c>
      <c r="M612" s="58" t="e">
        <f>IF(ISBLANK(A612),NA(),IFERROR(A612+(PLAYER_EXP_MAX-D612)/L612,NA()))</f>
        <v>#N/A</v>
      </c>
      <c r="N612" s="62" t="e">
        <f t="shared" ca="1" si="56"/>
        <v>#N/A</v>
      </c>
    </row>
    <row r="613" spans="4:14" ht="14.65" customHeight="1" x14ac:dyDescent="0.25">
      <c r="D613" s="62" t="str">
        <f t="shared" si="53"/>
        <v>-</v>
      </c>
      <c r="E613" s="46" t="str">
        <f>IF(ISBLANK(A613),"-",D613/PLAYER_EXP_MAX)</f>
        <v>-</v>
      </c>
      <c r="F613" s="51" t="e">
        <f ca="1">IF(ISBLANK(A613),NA(),IFERROR(SLOPE(INDIRECT("D" &amp; MATCH(A613-$B$1,A:A,1)):D613, INDIRECT("A" &amp; MATCH(A613-$B$1,A:A,1)):A613),NA()))</f>
        <v>#N/A</v>
      </c>
      <c r="G613" s="58" t="e">
        <f>IF(ISBLANK(A613),NA(),IFERROR(A613+(PLAYER_EXP_MAX-D613)/F613,NA()))</f>
        <v>#N/A</v>
      </c>
      <c r="H613" s="125" t="e">
        <f t="shared" ca="1" si="57"/>
        <v>#N/A</v>
      </c>
      <c r="I613" s="51" t="e">
        <f ca="1">IF(ISBLANK(A613),NA(),IFERROR(SLOPE(INDIRECT("D" &amp; MATCH(A613-$C$1,A:A,1)):D613, INDIRECT("A" &amp; MATCH(A613-$C$1,A:A,1)):A613),NA()))</f>
        <v>#N/A</v>
      </c>
      <c r="J613" s="58" t="e">
        <f>IF(ISBLANK(A613),NA(),IFERROR(A613+(PLAYER_EXP_MAX-D613)/I613,NA()))</f>
        <v>#N/A</v>
      </c>
      <c r="K613" s="62" t="e">
        <f t="shared" ca="1" si="54"/>
        <v>#N/A</v>
      </c>
      <c r="L613" s="51" t="e">
        <f t="shared" si="55"/>
        <v>#N/A</v>
      </c>
      <c r="M613" s="58" t="e">
        <f>IF(ISBLANK(A613),NA(),IFERROR(A613+(PLAYER_EXP_MAX-D613)/L613,NA()))</f>
        <v>#N/A</v>
      </c>
      <c r="N613" s="62" t="e">
        <f t="shared" ca="1" si="56"/>
        <v>#N/A</v>
      </c>
    </row>
    <row r="614" spans="4:14" ht="14.65" customHeight="1" x14ac:dyDescent="0.25">
      <c r="D614" s="62" t="str">
        <f t="shared" si="53"/>
        <v>-</v>
      </c>
      <c r="E614" s="46" t="str">
        <f>IF(ISBLANK(A614),"-",D614/PLAYER_EXP_MAX)</f>
        <v>-</v>
      </c>
      <c r="F614" s="51" t="e">
        <f ca="1">IF(ISBLANK(A614),NA(),IFERROR(SLOPE(INDIRECT("D" &amp; MATCH(A614-$B$1,A:A,1)):D614, INDIRECT("A" &amp; MATCH(A614-$B$1,A:A,1)):A614),NA()))</f>
        <v>#N/A</v>
      </c>
      <c r="G614" s="58" t="e">
        <f>IF(ISBLANK(A614),NA(),IFERROR(A614+(PLAYER_EXP_MAX-D614)/F614,NA()))</f>
        <v>#N/A</v>
      </c>
      <c r="H614" s="125" t="e">
        <f t="shared" ca="1" si="57"/>
        <v>#N/A</v>
      </c>
      <c r="I614" s="51" t="e">
        <f ca="1">IF(ISBLANK(A614),NA(),IFERROR(SLOPE(INDIRECT("D" &amp; MATCH(A614-$C$1,A:A,1)):D614, INDIRECT("A" &amp; MATCH(A614-$C$1,A:A,1)):A614),NA()))</f>
        <v>#N/A</v>
      </c>
      <c r="J614" s="58" t="e">
        <f>IF(ISBLANK(A614),NA(),IFERROR(A614+(PLAYER_EXP_MAX-D614)/I614,NA()))</f>
        <v>#N/A</v>
      </c>
      <c r="K614" s="62" t="e">
        <f t="shared" ca="1" si="54"/>
        <v>#N/A</v>
      </c>
      <c r="L614" s="51" t="e">
        <f t="shared" si="55"/>
        <v>#N/A</v>
      </c>
      <c r="M614" s="58" t="e">
        <f>IF(ISBLANK(A614),NA(),IFERROR(A614+(PLAYER_EXP_MAX-D614)/L614,NA()))</f>
        <v>#N/A</v>
      </c>
      <c r="N614" s="62" t="e">
        <f t="shared" ca="1" si="56"/>
        <v>#N/A</v>
      </c>
    </row>
    <row r="615" spans="4:14" ht="14.65" customHeight="1" x14ac:dyDescent="0.25">
      <c r="D615" s="62" t="str">
        <f t="shared" si="53"/>
        <v>-</v>
      </c>
      <c r="E615" s="46" t="str">
        <f>IF(ISBLANK(A615),"-",D615/PLAYER_EXP_MAX)</f>
        <v>-</v>
      </c>
      <c r="F615" s="51" t="e">
        <f ca="1">IF(ISBLANK(A615),NA(),IFERROR(SLOPE(INDIRECT("D" &amp; MATCH(A615-$B$1,A:A,1)):D615, INDIRECT("A" &amp; MATCH(A615-$B$1,A:A,1)):A615),NA()))</f>
        <v>#N/A</v>
      </c>
      <c r="G615" s="58" t="e">
        <f>IF(ISBLANK(A615),NA(),IFERROR(A615+(PLAYER_EXP_MAX-D615)/F615,NA()))</f>
        <v>#N/A</v>
      </c>
      <c r="H615" s="125" t="e">
        <f t="shared" ca="1" si="57"/>
        <v>#N/A</v>
      </c>
      <c r="I615" s="51" t="e">
        <f ca="1">IF(ISBLANK(A615),NA(),IFERROR(SLOPE(INDIRECT("D" &amp; MATCH(A615-$C$1,A:A,1)):D615, INDIRECT("A" &amp; MATCH(A615-$C$1,A:A,1)):A615),NA()))</f>
        <v>#N/A</v>
      </c>
      <c r="J615" s="58" t="e">
        <f>IF(ISBLANK(A615),NA(),IFERROR(A615+(PLAYER_EXP_MAX-D615)/I615,NA()))</f>
        <v>#N/A</v>
      </c>
      <c r="K615" s="62" t="e">
        <f t="shared" ca="1" si="54"/>
        <v>#N/A</v>
      </c>
      <c r="L615" s="51" t="e">
        <f t="shared" si="55"/>
        <v>#N/A</v>
      </c>
      <c r="M615" s="58" t="e">
        <f>IF(ISBLANK(A615),NA(),IFERROR(A615+(PLAYER_EXP_MAX-D615)/L615,NA()))</f>
        <v>#N/A</v>
      </c>
      <c r="N615" s="62" t="e">
        <f t="shared" ca="1" si="56"/>
        <v>#N/A</v>
      </c>
    </row>
    <row r="616" spans="4:14" ht="14.65" customHeight="1" x14ac:dyDescent="0.25">
      <c r="D616" s="62" t="str">
        <f t="shared" si="53"/>
        <v>-</v>
      </c>
      <c r="E616" s="46" t="str">
        <f>IF(ISBLANK(A616),"-",D616/PLAYER_EXP_MAX)</f>
        <v>-</v>
      </c>
      <c r="F616" s="51" t="e">
        <f ca="1">IF(ISBLANK(A616),NA(),IFERROR(SLOPE(INDIRECT("D" &amp; MATCH(A616-$B$1,A:A,1)):D616, INDIRECT("A" &amp; MATCH(A616-$B$1,A:A,1)):A616),NA()))</f>
        <v>#N/A</v>
      </c>
      <c r="G616" s="58" t="e">
        <f>IF(ISBLANK(A616),NA(),IFERROR(A616+(PLAYER_EXP_MAX-D616)/F616,NA()))</f>
        <v>#N/A</v>
      </c>
      <c r="H616" s="125" t="e">
        <f t="shared" ca="1" si="57"/>
        <v>#N/A</v>
      </c>
      <c r="I616" s="51" t="e">
        <f ca="1">IF(ISBLANK(A616),NA(),IFERROR(SLOPE(INDIRECT("D" &amp; MATCH(A616-$C$1,A:A,1)):D616, INDIRECT("A" &amp; MATCH(A616-$C$1,A:A,1)):A616),NA()))</f>
        <v>#N/A</v>
      </c>
      <c r="J616" s="58" t="e">
        <f>IF(ISBLANK(A616),NA(),IFERROR(A616+(PLAYER_EXP_MAX-D616)/I616,NA()))</f>
        <v>#N/A</v>
      </c>
      <c r="K616" s="62" t="e">
        <f t="shared" ca="1" si="54"/>
        <v>#N/A</v>
      </c>
      <c r="L616" s="51" t="e">
        <f t="shared" si="55"/>
        <v>#N/A</v>
      </c>
      <c r="M616" s="58" t="e">
        <f>IF(ISBLANK(A616),NA(),IFERROR(A616+(PLAYER_EXP_MAX-D616)/L616,NA()))</f>
        <v>#N/A</v>
      </c>
      <c r="N616" s="62" t="e">
        <f t="shared" ca="1" si="56"/>
        <v>#N/A</v>
      </c>
    </row>
    <row r="617" spans="4:14" ht="14.65" customHeight="1" x14ac:dyDescent="0.25">
      <c r="D617" s="62" t="str">
        <f t="shared" si="53"/>
        <v>-</v>
      </c>
      <c r="E617" s="46" t="str">
        <f>IF(ISBLANK(A617),"-",D617/PLAYER_EXP_MAX)</f>
        <v>-</v>
      </c>
      <c r="F617" s="51" t="e">
        <f ca="1">IF(ISBLANK(A617),NA(),IFERROR(SLOPE(INDIRECT("D" &amp; MATCH(A617-$B$1,A:A,1)):D617, INDIRECT("A" &amp; MATCH(A617-$B$1,A:A,1)):A617),NA()))</f>
        <v>#N/A</v>
      </c>
      <c r="G617" s="58" t="e">
        <f>IF(ISBLANK(A617),NA(),IFERROR(A617+(PLAYER_EXP_MAX-D617)/F617,NA()))</f>
        <v>#N/A</v>
      </c>
      <c r="H617" s="125" t="e">
        <f t="shared" ca="1" si="57"/>
        <v>#N/A</v>
      </c>
      <c r="I617" s="51" t="e">
        <f ca="1">IF(ISBLANK(A617),NA(),IFERROR(SLOPE(INDIRECT("D" &amp; MATCH(A617-$C$1,A:A,1)):D617, INDIRECT("A" &amp; MATCH(A617-$C$1,A:A,1)):A617),NA()))</f>
        <v>#N/A</v>
      </c>
      <c r="J617" s="58" t="e">
        <f>IF(ISBLANK(A617),NA(),IFERROR(A617+(PLAYER_EXP_MAX-D617)/I617,NA()))</f>
        <v>#N/A</v>
      </c>
      <c r="K617" s="62" t="e">
        <f t="shared" ca="1" si="54"/>
        <v>#N/A</v>
      </c>
      <c r="L617" s="51" t="e">
        <f t="shared" si="55"/>
        <v>#N/A</v>
      </c>
      <c r="M617" s="58" t="e">
        <f>IF(ISBLANK(A617),NA(),IFERROR(A617+(PLAYER_EXP_MAX-D617)/L617,NA()))</f>
        <v>#N/A</v>
      </c>
      <c r="N617" s="62" t="e">
        <f t="shared" ca="1" si="56"/>
        <v>#N/A</v>
      </c>
    </row>
    <row r="618" spans="4:14" ht="14.65" customHeight="1" x14ac:dyDescent="0.25">
      <c r="D618" s="62" t="str">
        <f t="shared" si="53"/>
        <v>-</v>
      </c>
      <c r="E618" s="46" t="str">
        <f>IF(ISBLANK(A618),"-",D618/PLAYER_EXP_MAX)</f>
        <v>-</v>
      </c>
      <c r="F618" s="51" t="e">
        <f ca="1">IF(ISBLANK(A618),NA(),IFERROR(SLOPE(INDIRECT("D" &amp; MATCH(A618-$B$1,A:A,1)):D618, INDIRECT("A" &amp; MATCH(A618-$B$1,A:A,1)):A618),NA()))</f>
        <v>#N/A</v>
      </c>
      <c r="G618" s="58" t="e">
        <f>IF(ISBLANK(A618),NA(),IFERROR(A618+(PLAYER_EXP_MAX-D618)/F618,NA()))</f>
        <v>#N/A</v>
      </c>
      <c r="H618" s="125" t="e">
        <f t="shared" ca="1" si="57"/>
        <v>#N/A</v>
      </c>
      <c r="I618" s="51" t="e">
        <f ca="1">IF(ISBLANK(A618),NA(),IFERROR(SLOPE(INDIRECT("D" &amp; MATCH(A618-$C$1,A:A,1)):D618, INDIRECT("A" &amp; MATCH(A618-$C$1,A:A,1)):A618),NA()))</f>
        <v>#N/A</v>
      </c>
      <c r="J618" s="58" t="e">
        <f>IF(ISBLANK(A618),NA(),IFERROR(A618+(PLAYER_EXP_MAX-D618)/I618,NA()))</f>
        <v>#N/A</v>
      </c>
      <c r="K618" s="62" t="e">
        <f t="shared" ca="1" si="54"/>
        <v>#N/A</v>
      </c>
      <c r="L618" s="51" t="e">
        <f t="shared" si="55"/>
        <v>#N/A</v>
      </c>
      <c r="M618" s="58" t="e">
        <f>IF(ISBLANK(A618),NA(),IFERROR(A618+(PLAYER_EXP_MAX-D618)/L618,NA()))</f>
        <v>#N/A</v>
      </c>
      <c r="N618" s="62" t="e">
        <f t="shared" ca="1" si="56"/>
        <v>#N/A</v>
      </c>
    </row>
    <row r="619" spans="4:14" ht="14.65" customHeight="1" x14ac:dyDescent="0.25">
      <c r="D619" s="62" t="str">
        <f t="shared" si="53"/>
        <v>-</v>
      </c>
      <c r="E619" s="46" t="str">
        <f>IF(ISBLANK(A619),"-",D619/PLAYER_EXP_MAX)</f>
        <v>-</v>
      </c>
      <c r="F619" s="51" t="e">
        <f ca="1">IF(ISBLANK(A619),NA(),IFERROR(SLOPE(INDIRECT("D" &amp; MATCH(A619-$B$1,A:A,1)):D619, INDIRECT("A" &amp; MATCH(A619-$B$1,A:A,1)):A619),NA()))</f>
        <v>#N/A</v>
      </c>
      <c r="G619" s="58" t="e">
        <f>IF(ISBLANK(A619),NA(),IFERROR(A619+(PLAYER_EXP_MAX-D619)/F619,NA()))</f>
        <v>#N/A</v>
      </c>
      <c r="H619" s="125" t="e">
        <f t="shared" ca="1" si="57"/>
        <v>#N/A</v>
      </c>
      <c r="I619" s="51" t="e">
        <f ca="1">IF(ISBLANK(A619),NA(),IFERROR(SLOPE(INDIRECT("D" &amp; MATCH(A619-$C$1,A:A,1)):D619, INDIRECT("A" &amp; MATCH(A619-$C$1,A:A,1)):A619),NA()))</f>
        <v>#N/A</v>
      </c>
      <c r="J619" s="58" t="e">
        <f>IF(ISBLANK(A619),NA(),IFERROR(A619+(PLAYER_EXP_MAX-D619)/I619,NA()))</f>
        <v>#N/A</v>
      </c>
      <c r="K619" s="62" t="e">
        <f t="shared" ca="1" si="54"/>
        <v>#N/A</v>
      </c>
      <c r="L619" s="51" t="e">
        <f t="shared" si="55"/>
        <v>#N/A</v>
      </c>
      <c r="M619" s="58" t="e">
        <f>IF(ISBLANK(A619),NA(),IFERROR(A619+(PLAYER_EXP_MAX-D619)/L619,NA()))</f>
        <v>#N/A</v>
      </c>
      <c r="N619" s="62" t="e">
        <f t="shared" ca="1" si="56"/>
        <v>#N/A</v>
      </c>
    </row>
    <row r="620" spans="4:14" ht="14.65" customHeight="1" x14ac:dyDescent="0.25">
      <c r="D620" s="62" t="str">
        <f t="shared" si="53"/>
        <v>-</v>
      </c>
      <c r="E620" s="46" t="str">
        <f>IF(ISBLANK(A620),"-",D620/PLAYER_EXP_MAX)</f>
        <v>-</v>
      </c>
      <c r="F620" s="51" t="e">
        <f ca="1">IF(ISBLANK(A620),NA(),IFERROR(SLOPE(INDIRECT("D" &amp; MATCH(A620-$B$1,A:A,1)):D620, INDIRECT("A" &amp; MATCH(A620-$B$1,A:A,1)):A620),NA()))</f>
        <v>#N/A</v>
      </c>
      <c r="G620" s="58" t="e">
        <f>IF(ISBLANK(A620),NA(),IFERROR(A620+(PLAYER_EXP_MAX-D620)/F620,NA()))</f>
        <v>#N/A</v>
      </c>
      <c r="H620" s="125" t="e">
        <f t="shared" ca="1" si="57"/>
        <v>#N/A</v>
      </c>
      <c r="I620" s="51" t="e">
        <f ca="1">IF(ISBLANK(A620),NA(),IFERROR(SLOPE(INDIRECT("D" &amp; MATCH(A620-$C$1,A:A,1)):D620, INDIRECT("A" &amp; MATCH(A620-$C$1,A:A,1)):A620),NA()))</f>
        <v>#N/A</v>
      </c>
      <c r="J620" s="58" t="e">
        <f>IF(ISBLANK(A620),NA(),IFERROR(A620+(PLAYER_EXP_MAX-D620)/I620,NA()))</f>
        <v>#N/A</v>
      </c>
      <c r="K620" s="62" t="e">
        <f t="shared" ca="1" si="54"/>
        <v>#N/A</v>
      </c>
      <c r="L620" s="51" t="e">
        <f t="shared" si="55"/>
        <v>#N/A</v>
      </c>
      <c r="M620" s="58" t="e">
        <f>IF(ISBLANK(A620),NA(),IFERROR(A620+(PLAYER_EXP_MAX-D620)/L620,NA()))</f>
        <v>#N/A</v>
      </c>
      <c r="N620" s="62" t="e">
        <f t="shared" ca="1" si="56"/>
        <v>#N/A</v>
      </c>
    </row>
    <row r="621" spans="4:14" ht="14.65" customHeight="1" x14ac:dyDescent="0.25">
      <c r="D621" s="62" t="str">
        <f t="shared" si="53"/>
        <v>-</v>
      </c>
      <c r="E621" s="46" t="str">
        <f>IF(ISBLANK(A621),"-",D621/PLAYER_EXP_MAX)</f>
        <v>-</v>
      </c>
      <c r="F621" s="51" t="e">
        <f ca="1">IF(ISBLANK(A621),NA(),IFERROR(SLOPE(INDIRECT("D" &amp; MATCH(A621-$B$1,A:A,1)):D621, INDIRECT("A" &amp; MATCH(A621-$B$1,A:A,1)):A621),NA()))</f>
        <v>#N/A</v>
      </c>
      <c r="G621" s="58" t="e">
        <f>IF(ISBLANK(A621),NA(),IFERROR(A621+(PLAYER_EXP_MAX-D621)/F621,NA()))</f>
        <v>#N/A</v>
      </c>
      <c r="H621" s="125" t="e">
        <f t="shared" ca="1" si="57"/>
        <v>#N/A</v>
      </c>
      <c r="I621" s="51" t="e">
        <f ca="1">IF(ISBLANK(A621),NA(),IFERROR(SLOPE(INDIRECT("D" &amp; MATCH(A621-$C$1,A:A,1)):D621, INDIRECT("A" &amp; MATCH(A621-$C$1,A:A,1)):A621),NA()))</f>
        <v>#N/A</v>
      </c>
      <c r="J621" s="58" t="e">
        <f>IF(ISBLANK(A621),NA(),IFERROR(A621+(PLAYER_EXP_MAX-D621)/I621,NA()))</f>
        <v>#N/A</v>
      </c>
      <c r="K621" s="62" t="e">
        <f t="shared" ca="1" si="54"/>
        <v>#N/A</v>
      </c>
      <c r="L621" s="51" t="e">
        <f t="shared" si="55"/>
        <v>#N/A</v>
      </c>
      <c r="M621" s="58" t="e">
        <f>IF(ISBLANK(A621),NA(),IFERROR(A621+(PLAYER_EXP_MAX-D621)/L621,NA()))</f>
        <v>#N/A</v>
      </c>
      <c r="N621" s="62" t="e">
        <f t="shared" ca="1" si="56"/>
        <v>#N/A</v>
      </c>
    </row>
    <row r="622" spans="4:14" ht="14.65" customHeight="1" x14ac:dyDescent="0.25">
      <c r="D622" s="62" t="str">
        <f t="shared" si="53"/>
        <v>-</v>
      </c>
      <c r="E622" s="46" t="str">
        <f>IF(ISBLANK(A622),"-",D622/PLAYER_EXP_MAX)</f>
        <v>-</v>
      </c>
      <c r="F622" s="51" t="e">
        <f ca="1">IF(ISBLANK(A622),NA(),IFERROR(SLOPE(INDIRECT("D" &amp; MATCH(A622-$B$1,A:A,1)):D622, INDIRECT("A" &amp; MATCH(A622-$B$1,A:A,1)):A622),NA()))</f>
        <v>#N/A</v>
      </c>
      <c r="G622" s="58" t="e">
        <f>IF(ISBLANK(A622),NA(),IFERROR(A622+(PLAYER_EXP_MAX-D622)/F622,NA()))</f>
        <v>#N/A</v>
      </c>
      <c r="H622" s="125" t="e">
        <f t="shared" ca="1" si="57"/>
        <v>#N/A</v>
      </c>
      <c r="I622" s="51" t="e">
        <f ca="1">IF(ISBLANK(A622),NA(),IFERROR(SLOPE(INDIRECT("D" &amp; MATCH(A622-$C$1,A:A,1)):D622, INDIRECT("A" &amp; MATCH(A622-$C$1,A:A,1)):A622),NA()))</f>
        <v>#N/A</v>
      </c>
      <c r="J622" s="58" t="e">
        <f>IF(ISBLANK(A622),NA(),IFERROR(A622+(PLAYER_EXP_MAX-D622)/I622,NA()))</f>
        <v>#N/A</v>
      </c>
      <c r="K622" s="62" t="e">
        <f t="shared" ca="1" si="54"/>
        <v>#N/A</v>
      </c>
      <c r="L622" s="51" t="e">
        <f t="shared" si="55"/>
        <v>#N/A</v>
      </c>
      <c r="M622" s="58" t="e">
        <f>IF(ISBLANK(A622),NA(),IFERROR(A622+(PLAYER_EXP_MAX-D622)/L622,NA()))</f>
        <v>#N/A</v>
      </c>
      <c r="N622" s="62" t="e">
        <f t="shared" ca="1" si="56"/>
        <v>#N/A</v>
      </c>
    </row>
    <row r="623" spans="4:14" ht="14.65" customHeight="1" x14ac:dyDescent="0.25">
      <c r="D623" s="62" t="str">
        <f t="shared" si="53"/>
        <v>-</v>
      </c>
      <c r="E623" s="46" t="str">
        <f>IF(ISBLANK(A623),"-",D623/PLAYER_EXP_MAX)</f>
        <v>-</v>
      </c>
      <c r="F623" s="51" t="e">
        <f ca="1">IF(ISBLANK(A623),NA(),IFERROR(SLOPE(INDIRECT("D" &amp; MATCH(A623-$B$1,A:A,1)):D623, INDIRECT("A" &amp; MATCH(A623-$B$1,A:A,1)):A623),NA()))</f>
        <v>#N/A</v>
      </c>
      <c r="G623" s="58" t="e">
        <f>IF(ISBLANK(A623),NA(),IFERROR(A623+(PLAYER_EXP_MAX-D623)/F623,NA()))</f>
        <v>#N/A</v>
      </c>
      <c r="H623" s="125" t="e">
        <f t="shared" ca="1" si="57"/>
        <v>#N/A</v>
      </c>
      <c r="I623" s="51" t="e">
        <f ca="1">IF(ISBLANK(A623),NA(),IFERROR(SLOPE(INDIRECT("D" &amp; MATCH(A623-$C$1,A:A,1)):D623, INDIRECT("A" &amp; MATCH(A623-$C$1,A:A,1)):A623),NA()))</f>
        <v>#N/A</v>
      </c>
      <c r="J623" s="58" t="e">
        <f>IF(ISBLANK(A623),NA(),IFERROR(A623+(PLAYER_EXP_MAX-D623)/I623,NA()))</f>
        <v>#N/A</v>
      </c>
      <c r="K623" s="62" t="e">
        <f t="shared" ca="1" si="54"/>
        <v>#N/A</v>
      </c>
      <c r="L623" s="51" t="e">
        <f t="shared" si="55"/>
        <v>#N/A</v>
      </c>
      <c r="M623" s="58" t="e">
        <f>IF(ISBLANK(A623),NA(),IFERROR(A623+(PLAYER_EXP_MAX-D623)/L623,NA()))</f>
        <v>#N/A</v>
      </c>
      <c r="N623" s="62" t="e">
        <f t="shared" ca="1" si="56"/>
        <v>#N/A</v>
      </c>
    </row>
    <row r="624" spans="4:14" ht="14.65" customHeight="1" x14ac:dyDescent="0.25">
      <c r="D624" s="62" t="str">
        <f t="shared" si="53"/>
        <v>-</v>
      </c>
      <c r="E624" s="46" t="str">
        <f>IF(ISBLANK(A624),"-",D624/PLAYER_EXP_MAX)</f>
        <v>-</v>
      </c>
      <c r="F624" s="51" t="e">
        <f ca="1">IF(ISBLANK(A624),NA(),IFERROR(SLOPE(INDIRECT("D" &amp; MATCH(A624-$B$1,A:A,1)):D624, INDIRECT("A" &amp; MATCH(A624-$B$1,A:A,1)):A624),NA()))</f>
        <v>#N/A</v>
      </c>
      <c r="G624" s="58" t="e">
        <f>IF(ISBLANK(A624),NA(),IFERROR(A624+(PLAYER_EXP_MAX-D624)/F624,NA()))</f>
        <v>#N/A</v>
      </c>
      <c r="H624" s="125" t="e">
        <f t="shared" ca="1" si="57"/>
        <v>#N/A</v>
      </c>
      <c r="I624" s="51" t="e">
        <f ca="1">IF(ISBLANK(A624),NA(),IFERROR(SLOPE(INDIRECT("D" &amp; MATCH(A624-$C$1,A:A,1)):D624, INDIRECT("A" &amp; MATCH(A624-$C$1,A:A,1)):A624),NA()))</f>
        <v>#N/A</v>
      </c>
      <c r="J624" s="58" t="e">
        <f>IF(ISBLANK(A624),NA(),IFERROR(A624+(PLAYER_EXP_MAX-D624)/I624,NA()))</f>
        <v>#N/A</v>
      </c>
      <c r="K624" s="62" t="e">
        <f t="shared" ca="1" si="54"/>
        <v>#N/A</v>
      </c>
      <c r="L624" s="51" t="e">
        <f t="shared" si="55"/>
        <v>#N/A</v>
      </c>
      <c r="M624" s="58" t="e">
        <f>IF(ISBLANK(A624),NA(),IFERROR(A624+(PLAYER_EXP_MAX-D624)/L624,NA()))</f>
        <v>#N/A</v>
      </c>
      <c r="N624" s="62" t="e">
        <f t="shared" ca="1" si="56"/>
        <v>#N/A</v>
      </c>
    </row>
    <row r="625" spans="4:14" ht="14.65" customHeight="1" x14ac:dyDescent="0.25">
      <c r="D625" s="62" t="str">
        <f t="shared" si="53"/>
        <v>-</v>
      </c>
      <c r="E625" s="46" t="str">
        <f>IF(ISBLANK(A625),"-",D625/PLAYER_EXP_MAX)</f>
        <v>-</v>
      </c>
      <c r="F625" s="51" t="e">
        <f ca="1">IF(ISBLANK(A625),NA(),IFERROR(SLOPE(INDIRECT("D" &amp; MATCH(A625-$B$1,A:A,1)):D625, INDIRECT("A" &amp; MATCH(A625-$B$1,A:A,1)):A625),NA()))</f>
        <v>#N/A</v>
      </c>
      <c r="G625" s="58" t="e">
        <f>IF(ISBLANK(A625),NA(),IFERROR(A625+(PLAYER_EXP_MAX-D625)/F625,NA()))</f>
        <v>#N/A</v>
      </c>
      <c r="H625" s="125" t="e">
        <f t="shared" ca="1" si="57"/>
        <v>#N/A</v>
      </c>
      <c r="I625" s="51" t="e">
        <f ca="1">IF(ISBLANK(A625),NA(),IFERROR(SLOPE(INDIRECT("D" &amp; MATCH(A625-$C$1,A:A,1)):D625, INDIRECT("A" &amp; MATCH(A625-$C$1,A:A,1)):A625),NA()))</f>
        <v>#N/A</v>
      </c>
      <c r="J625" s="58" t="e">
        <f>IF(ISBLANK(A625),NA(),IFERROR(A625+(PLAYER_EXP_MAX-D625)/I625,NA()))</f>
        <v>#N/A</v>
      </c>
      <c r="K625" s="62" t="e">
        <f t="shared" ca="1" si="54"/>
        <v>#N/A</v>
      </c>
      <c r="L625" s="51" t="e">
        <f t="shared" si="55"/>
        <v>#N/A</v>
      </c>
      <c r="M625" s="58" t="e">
        <f>IF(ISBLANK(A625),NA(),IFERROR(A625+(PLAYER_EXP_MAX-D625)/L625,NA()))</f>
        <v>#N/A</v>
      </c>
      <c r="N625" s="62" t="e">
        <f t="shared" ca="1" si="56"/>
        <v>#N/A</v>
      </c>
    </row>
    <row r="626" spans="4:14" ht="14.65" customHeight="1" x14ac:dyDescent="0.25">
      <c r="D626" s="62" t="str">
        <f t="shared" si="53"/>
        <v>-</v>
      </c>
      <c r="E626" s="46" t="str">
        <f>IF(ISBLANK(A626),"-",D626/PLAYER_EXP_MAX)</f>
        <v>-</v>
      </c>
      <c r="F626" s="51" t="e">
        <f ca="1">IF(ISBLANK(A626),NA(),IFERROR(SLOPE(INDIRECT("D" &amp; MATCH(A626-$B$1,A:A,1)):D626, INDIRECT("A" &amp; MATCH(A626-$B$1,A:A,1)):A626),NA()))</f>
        <v>#N/A</v>
      </c>
      <c r="G626" s="58" t="e">
        <f>IF(ISBLANK(A626),NA(),IFERROR(A626+(PLAYER_EXP_MAX-D626)/F626,NA()))</f>
        <v>#N/A</v>
      </c>
      <c r="H626" s="125" t="e">
        <f t="shared" ca="1" si="57"/>
        <v>#N/A</v>
      </c>
      <c r="I626" s="51" t="e">
        <f ca="1">IF(ISBLANK(A626),NA(),IFERROR(SLOPE(INDIRECT("D" &amp; MATCH(A626-$C$1,A:A,1)):D626, INDIRECT("A" &amp; MATCH(A626-$C$1,A:A,1)):A626),NA()))</f>
        <v>#N/A</v>
      </c>
      <c r="J626" s="58" t="e">
        <f>IF(ISBLANK(A626),NA(),IFERROR(A626+(PLAYER_EXP_MAX-D626)/I626,NA()))</f>
        <v>#N/A</v>
      </c>
      <c r="K626" s="62" t="e">
        <f t="shared" ca="1" si="54"/>
        <v>#N/A</v>
      </c>
      <c r="L626" s="51" t="e">
        <f t="shared" si="55"/>
        <v>#N/A</v>
      </c>
      <c r="M626" s="58" t="e">
        <f>IF(ISBLANK(A626),NA(),IFERROR(A626+(PLAYER_EXP_MAX-D626)/L626,NA()))</f>
        <v>#N/A</v>
      </c>
      <c r="N626" s="62" t="e">
        <f t="shared" ca="1" si="56"/>
        <v>#N/A</v>
      </c>
    </row>
    <row r="627" spans="4:14" ht="14.65" customHeight="1" x14ac:dyDescent="0.25">
      <c r="D627" s="62" t="str">
        <f t="shared" si="53"/>
        <v>-</v>
      </c>
      <c r="E627" s="46" t="str">
        <f>IF(ISBLANK(A627),"-",D627/PLAYER_EXP_MAX)</f>
        <v>-</v>
      </c>
      <c r="F627" s="51" t="e">
        <f ca="1">IF(ISBLANK(A627),NA(),IFERROR(SLOPE(INDIRECT("D" &amp; MATCH(A627-$B$1,A:A,1)):D627, INDIRECT("A" &amp; MATCH(A627-$B$1,A:A,1)):A627),NA()))</f>
        <v>#N/A</v>
      </c>
      <c r="G627" s="58" t="e">
        <f>IF(ISBLANK(A627),NA(),IFERROR(A627+(PLAYER_EXP_MAX-D627)/F627,NA()))</f>
        <v>#N/A</v>
      </c>
      <c r="H627" s="125" t="e">
        <f t="shared" ca="1" si="57"/>
        <v>#N/A</v>
      </c>
      <c r="I627" s="51" t="e">
        <f ca="1">IF(ISBLANK(A627),NA(),IFERROR(SLOPE(INDIRECT("D" &amp; MATCH(A627-$C$1,A:A,1)):D627, INDIRECT("A" &amp; MATCH(A627-$C$1,A:A,1)):A627),NA()))</f>
        <v>#N/A</v>
      </c>
      <c r="J627" s="58" t="e">
        <f>IF(ISBLANK(A627),NA(),IFERROR(A627+(PLAYER_EXP_MAX-D627)/I627,NA()))</f>
        <v>#N/A</v>
      </c>
      <c r="K627" s="62" t="e">
        <f t="shared" ca="1" si="54"/>
        <v>#N/A</v>
      </c>
      <c r="L627" s="51" t="e">
        <f t="shared" si="55"/>
        <v>#N/A</v>
      </c>
      <c r="M627" s="58" t="e">
        <f>IF(ISBLANK(A627),NA(),IFERROR(A627+(PLAYER_EXP_MAX-D627)/L627,NA()))</f>
        <v>#N/A</v>
      </c>
      <c r="N627" s="62" t="e">
        <f t="shared" ca="1" si="56"/>
        <v>#N/A</v>
      </c>
    </row>
    <row r="628" spans="4:14" ht="14.65" customHeight="1" x14ac:dyDescent="0.25">
      <c r="D628" s="62" t="str">
        <f t="shared" si="53"/>
        <v>-</v>
      </c>
      <c r="E628" s="46" t="str">
        <f>IF(ISBLANK(A628),"-",D628/PLAYER_EXP_MAX)</f>
        <v>-</v>
      </c>
      <c r="F628" s="51" t="e">
        <f ca="1">IF(ISBLANK(A628),NA(),IFERROR(SLOPE(INDIRECT("D" &amp; MATCH(A628-$B$1,A:A,1)):D628, INDIRECT("A" &amp; MATCH(A628-$B$1,A:A,1)):A628),NA()))</f>
        <v>#N/A</v>
      </c>
      <c r="G628" s="58" t="e">
        <f>IF(ISBLANK(A628),NA(),IFERROR(A628+(PLAYER_EXP_MAX-D628)/F628,NA()))</f>
        <v>#N/A</v>
      </c>
      <c r="H628" s="125" t="e">
        <f t="shared" ca="1" si="57"/>
        <v>#N/A</v>
      </c>
      <c r="I628" s="51" t="e">
        <f ca="1">IF(ISBLANK(A628),NA(),IFERROR(SLOPE(INDIRECT("D" &amp; MATCH(A628-$C$1,A:A,1)):D628, INDIRECT("A" &amp; MATCH(A628-$C$1,A:A,1)):A628),NA()))</f>
        <v>#N/A</v>
      </c>
      <c r="J628" s="58" t="e">
        <f>IF(ISBLANK(A628),NA(),IFERROR(A628+(PLAYER_EXP_MAX-D628)/I628,NA()))</f>
        <v>#N/A</v>
      </c>
      <c r="K628" s="62" t="e">
        <f t="shared" ca="1" si="54"/>
        <v>#N/A</v>
      </c>
      <c r="L628" s="51" t="e">
        <f t="shared" si="55"/>
        <v>#N/A</v>
      </c>
      <c r="M628" s="58" t="e">
        <f>IF(ISBLANK(A628),NA(),IFERROR(A628+(PLAYER_EXP_MAX-D628)/L628,NA()))</f>
        <v>#N/A</v>
      </c>
      <c r="N628" s="62" t="e">
        <f t="shared" ca="1" si="56"/>
        <v>#N/A</v>
      </c>
    </row>
    <row r="629" spans="4:14" ht="14.65" customHeight="1" x14ac:dyDescent="0.25">
      <c r="D629" s="62" t="str">
        <f t="shared" si="53"/>
        <v>-</v>
      </c>
      <c r="E629" s="46" t="str">
        <f>IF(ISBLANK(A629),"-",D629/PLAYER_EXP_MAX)</f>
        <v>-</v>
      </c>
      <c r="F629" s="51" t="e">
        <f ca="1">IF(ISBLANK(A629),NA(),IFERROR(SLOPE(INDIRECT("D" &amp; MATCH(A629-$B$1,A:A,1)):D629, INDIRECT("A" &amp; MATCH(A629-$B$1,A:A,1)):A629),NA()))</f>
        <v>#N/A</v>
      </c>
      <c r="G629" s="58" t="e">
        <f>IF(ISBLANK(A629),NA(),IFERROR(A629+(PLAYER_EXP_MAX-D629)/F629,NA()))</f>
        <v>#N/A</v>
      </c>
      <c r="H629" s="125" t="e">
        <f t="shared" ca="1" si="57"/>
        <v>#N/A</v>
      </c>
      <c r="I629" s="51" t="e">
        <f ca="1">IF(ISBLANK(A629),NA(),IFERROR(SLOPE(INDIRECT("D" &amp; MATCH(A629-$C$1,A:A,1)):D629, INDIRECT("A" &amp; MATCH(A629-$C$1,A:A,1)):A629),NA()))</f>
        <v>#N/A</v>
      </c>
      <c r="J629" s="58" t="e">
        <f>IF(ISBLANK(A629),NA(),IFERROR(A629+(PLAYER_EXP_MAX-D629)/I629,NA()))</f>
        <v>#N/A</v>
      </c>
      <c r="K629" s="62" t="e">
        <f t="shared" ca="1" si="54"/>
        <v>#N/A</v>
      </c>
      <c r="L629" s="51" t="e">
        <f t="shared" si="55"/>
        <v>#N/A</v>
      </c>
      <c r="M629" s="58" t="e">
        <f>IF(ISBLANK(A629),NA(),IFERROR(A629+(PLAYER_EXP_MAX-D629)/L629,NA()))</f>
        <v>#N/A</v>
      </c>
      <c r="N629" s="62" t="e">
        <f t="shared" ca="1" si="56"/>
        <v>#N/A</v>
      </c>
    </row>
    <row r="630" spans="4:14" ht="14.65" customHeight="1" x14ac:dyDescent="0.25">
      <c r="D630" s="62" t="str">
        <f t="shared" si="53"/>
        <v>-</v>
      </c>
      <c r="E630" s="46" t="str">
        <f>IF(ISBLANK(A630),"-",D630/PLAYER_EXP_MAX)</f>
        <v>-</v>
      </c>
      <c r="F630" s="51" t="e">
        <f ca="1">IF(ISBLANK(A630),NA(),IFERROR(SLOPE(INDIRECT("D" &amp; MATCH(A630-$B$1,A:A,1)):D630, INDIRECT("A" &amp; MATCH(A630-$B$1,A:A,1)):A630),NA()))</f>
        <v>#N/A</v>
      </c>
      <c r="G630" s="58" t="e">
        <f>IF(ISBLANK(A630),NA(),IFERROR(A630+(PLAYER_EXP_MAX-D630)/F630,NA()))</f>
        <v>#N/A</v>
      </c>
      <c r="H630" s="125" t="e">
        <f t="shared" ca="1" si="57"/>
        <v>#N/A</v>
      </c>
      <c r="I630" s="51" t="e">
        <f ca="1">IF(ISBLANK(A630),NA(),IFERROR(SLOPE(INDIRECT("D" &amp; MATCH(A630-$C$1,A:A,1)):D630, INDIRECT("A" &amp; MATCH(A630-$C$1,A:A,1)):A630),NA()))</f>
        <v>#N/A</v>
      </c>
      <c r="J630" s="58" t="e">
        <f>IF(ISBLANK(A630),NA(),IFERROR(A630+(PLAYER_EXP_MAX-D630)/I630,NA()))</f>
        <v>#N/A</v>
      </c>
      <c r="K630" s="62" t="e">
        <f t="shared" ca="1" si="54"/>
        <v>#N/A</v>
      </c>
      <c r="L630" s="51" t="e">
        <f t="shared" si="55"/>
        <v>#N/A</v>
      </c>
      <c r="M630" s="58" t="e">
        <f>IF(ISBLANK(A630),NA(),IFERROR(A630+(PLAYER_EXP_MAX-D630)/L630,NA()))</f>
        <v>#N/A</v>
      </c>
      <c r="N630" s="62" t="e">
        <f t="shared" ca="1" si="56"/>
        <v>#N/A</v>
      </c>
    </row>
    <row r="631" spans="4:14" ht="14.65" customHeight="1" x14ac:dyDescent="0.25">
      <c r="D631" s="62" t="str">
        <f t="shared" si="53"/>
        <v>-</v>
      </c>
      <c r="E631" s="46" t="str">
        <f>IF(ISBLANK(A631),"-",D631/PLAYER_EXP_MAX)</f>
        <v>-</v>
      </c>
      <c r="F631" s="51" t="e">
        <f ca="1">IF(ISBLANK(A631),NA(),IFERROR(SLOPE(INDIRECT("D" &amp; MATCH(A631-$B$1,A:A,1)):D631, INDIRECT("A" &amp; MATCH(A631-$B$1,A:A,1)):A631),NA()))</f>
        <v>#N/A</v>
      </c>
      <c r="G631" s="58" t="e">
        <f>IF(ISBLANK(A631),NA(),IFERROR(A631+(PLAYER_EXP_MAX-D631)/F631,NA()))</f>
        <v>#N/A</v>
      </c>
      <c r="H631" s="125" t="e">
        <f t="shared" ca="1" si="57"/>
        <v>#N/A</v>
      </c>
      <c r="I631" s="51" t="e">
        <f ca="1">IF(ISBLANK(A631),NA(),IFERROR(SLOPE(INDIRECT("D" &amp; MATCH(A631-$C$1,A:A,1)):D631, INDIRECT("A" &amp; MATCH(A631-$C$1,A:A,1)):A631),NA()))</f>
        <v>#N/A</v>
      </c>
      <c r="J631" s="58" t="e">
        <f>IF(ISBLANK(A631),NA(),IFERROR(A631+(PLAYER_EXP_MAX-D631)/I631,NA()))</f>
        <v>#N/A</v>
      </c>
      <c r="K631" s="62" t="e">
        <f t="shared" ca="1" si="54"/>
        <v>#N/A</v>
      </c>
      <c r="L631" s="51" t="e">
        <f t="shared" si="55"/>
        <v>#N/A</v>
      </c>
      <c r="M631" s="58" t="e">
        <f>IF(ISBLANK(A631),NA(),IFERROR(A631+(PLAYER_EXP_MAX-D631)/L631,NA()))</f>
        <v>#N/A</v>
      </c>
      <c r="N631" s="62" t="e">
        <f t="shared" ca="1" si="56"/>
        <v>#N/A</v>
      </c>
    </row>
    <row r="632" spans="4:14" ht="14.65" customHeight="1" x14ac:dyDescent="0.25">
      <c r="D632" s="62" t="str">
        <f t="shared" si="53"/>
        <v>-</v>
      </c>
      <c r="E632" s="46" t="str">
        <f>IF(ISBLANK(A632),"-",D632/PLAYER_EXP_MAX)</f>
        <v>-</v>
      </c>
      <c r="F632" s="51" t="e">
        <f ca="1">IF(ISBLANK(A632),NA(),IFERROR(SLOPE(INDIRECT("D" &amp; MATCH(A632-$B$1,A:A,1)):D632, INDIRECT("A" &amp; MATCH(A632-$B$1,A:A,1)):A632),NA()))</f>
        <v>#N/A</v>
      </c>
      <c r="G632" s="58" t="e">
        <f>IF(ISBLANK(A632),NA(),IFERROR(A632+(PLAYER_EXP_MAX-D632)/F632,NA()))</f>
        <v>#N/A</v>
      </c>
      <c r="H632" s="125" t="e">
        <f t="shared" ca="1" si="57"/>
        <v>#N/A</v>
      </c>
      <c r="I632" s="51" t="e">
        <f ca="1">IF(ISBLANK(A632),NA(),IFERROR(SLOPE(INDIRECT("D" &amp; MATCH(A632-$C$1,A:A,1)):D632, INDIRECT("A" &amp; MATCH(A632-$C$1,A:A,1)):A632),NA()))</f>
        <v>#N/A</v>
      </c>
      <c r="J632" s="58" t="e">
        <f>IF(ISBLANK(A632),NA(),IFERROR(A632+(PLAYER_EXP_MAX-D632)/I632,NA()))</f>
        <v>#N/A</v>
      </c>
      <c r="K632" s="62" t="e">
        <f t="shared" ca="1" si="54"/>
        <v>#N/A</v>
      </c>
      <c r="L632" s="51" t="e">
        <f t="shared" si="55"/>
        <v>#N/A</v>
      </c>
      <c r="M632" s="58" t="e">
        <f>IF(ISBLANK(A632),NA(),IFERROR(A632+(PLAYER_EXP_MAX-D632)/L632,NA()))</f>
        <v>#N/A</v>
      </c>
      <c r="N632" s="62" t="e">
        <f t="shared" ca="1" si="56"/>
        <v>#N/A</v>
      </c>
    </row>
    <row r="633" spans="4:14" ht="14.65" customHeight="1" x14ac:dyDescent="0.25">
      <c r="D633" s="62" t="str">
        <f t="shared" si="53"/>
        <v>-</v>
      </c>
      <c r="E633" s="46" t="str">
        <f>IF(ISBLANK(A633),"-",D633/PLAYER_EXP_MAX)</f>
        <v>-</v>
      </c>
      <c r="F633" s="51" t="e">
        <f ca="1">IF(ISBLANK(A633),NA(),IFERROR(SLOPE(INDIRECT("D" &amp; MATCH(A633-$B$1,A:A,1)):D633, INDIRECT("A" &amp; MATCH(A633-$B$1,A:A,1)):A633),NA()))</f>
        <v>#N/A</v>
      </c>
      <c r="G633" s="58" t="e">
        <f>IF(ISBLANK(A633),NA(),IFERROR(A633+(PLAYER_EXP_MAX-D633)/F633,NA()))</f>
        <v>#N/A</v>
      </c>
      <c r="H633" s="125" t="e">
        <f t="shared" ca="1" si="57"/>
        <v>#N/A</v>
      </c>
      <c r="I633" s="51" t="e">
        <f ca="1">IF(ISBLANK(A633),NA(),IFERROR(SLOPE(INDIRECT("D" &amp; MATCH(A633-$C$1,A:A,1)):D633, INDIRECT("A" &amp; MATCH(A633-$C$1,A:A,1)):A633),NA()))</f>
        <v>#N/A</v>
      </c>
      <c r="J633" s="58" t="e">
        <f>IF(ISBLANK(A633),NA(),IFERROR(A633+(PLAYER_EXP_MAX-D633)/I633,NA()))</f>
        <v>#N/A</v>
      </c>
      <c r="K633" s="62" t="e">
        <f t="shared" ca="1" si="54"/>
        <v>#N/A</v>
      </c>
      <c r="L633" s="51" t="e">
        <f t="shared" si="55"/>
        <v>#N/A</v>
      </c>
      <c r="M633" s="58" t="e">
        <f>IF(ISBLANK(A633),NA(),IFERROR(A633+(PLAYER_EXP_MAX-D633)/L633,NA()))</f>
        <v>#N/A</v>
      </c>
      <c r="N633" s="62" t="e">
        <f t="shared" ca="1" si="56"/>
        <v>#N/A</v>
      </c>
    </row>
    <row r="634" spans="4:14" ht="14.65" customHeight="1" x14ac:dyDescent="0.25">
      <c r="D634" s="62" t="str">
        <f t="shared" si="53"/>
        <v>-</v>
      </c>
      <c r="E634" s="46" t="str">
        <f>IF(ISBLANK(A634),"-",D634/PLAYER_EXP_MAX)</f>
        <v>-</v>
      </c>
      <c r="F634" s="51" t="e">
        <f ca="1">IF(ISBLANK(A634),NA(),IFERROR(SLOPE(INDIRECT("D" &amp; MATCH(A634-$B$1,A:A,1)):D634, INDIRECT("A" &amp; MATCH(A634-$B$1,A:A,1)):A634),NA()))</f>
        <v>#N/A</v>
      </c>
      <c r="G634" s="58" t="e">
        <f>IF(ISBLANK(A634),NA(),IFERROR(A634+(PLAYER_EXP_MAX-D634)/F634,NA()))</f>
        <v>#N/A</v>
      </c>
      <c r="H634" s="125" t="e">
        <f t="shared" ca="1" si="57"/>
        <v>#N/A</v>
      </c>
      <c r="I634" s="51" t="e">
        <f ca="1">IF(ISBLANK(A634),NA(),IFERROR(SLOPE(INDIRECT("D" &amp; MATCH(A634-$C$1,A:A,1)):D634, INDIRECT("A" &amp; MATCH(A634-$C$1,A:A,1)):A634),NA()))</f>
        <v>#N/A</v>
      </c>
      <c r="J634" s="58" t="e">
        <f>IF(ISBLANK(A634),NA(),IFERROR(A634+(PLAYER_EXP_MAX-D634)/I634,NA()))</f>
        <v>#N/A</v>
      </c>
      <c r="K634" s="62" t="e">
        <f t="shared" ca="1" si="54"/>
        <v>#N/A</v>
      </c>
      <c r="L634" s="51" t="e">
        <f t="shared" si="55"/>
        <v>#N/A</v>
      </c>
      <c r="M634" s="58" t="e">
        <f>IF(ISBLANK(A634),NA(),IFERROR(A634+(PLAYER_EXP_MAX-D634)/L634,NA()))</f>
        <v>#N/A</v>
      </c>
      <c r="N634" s="62" t="e">
        <f t="shared" ca="1" si="56"/>
        <v>#N/A</v>
      </c>
    </row>
    <row r="635" spans="4:14" ht="14.65" customHeight="1" x14ac:dyDescent="0.25">
      <c r="D635" s="62" t="str">
        <f t="shared" si="53"/>
        <v>-</v>
      </c>
      <c r="E635" s="46" t="str">
        <f>IF(ISBLANK(A635),"-",D635/PLAYER_EXP_MAX)</f>
        <v>-</v>
      </c>
      <c r="F635" s="51" t="e">
        <f ca="1">IF(ISBLANK(A635),NA(),IFERROR(SLOPE(INDIRECT("D" &amp; MATCH(A635-$B$1,A:A,1)):D635, INDIRECT("A" &amp; MATCH(A635-$B$1,A:A,1)):A635),NA()))</f>
        <v>#N/A</v>
      </c>
      <c r="G635" s="58" t="e">
        <f>IF(ISBLANK(A635),NA(),IFERROR(A635+(PLAYER_EXP_MAX-D635)/F635,NA()))</f>
        <v>#N/A</v>
      </c>
      <c r="H635" s="125" t="e">
        <f t="shared" ca="1" si="57"/>
        <v>#N/A</v>
      </c>
      <c r="I635" s="51" t="e">
        <f ca="1">IF(ISBLANK(A635),NA(),IFERROR(SLOPE(INDIRECT("D" &amp; MATCH(A635-$C$1,A:A,1)):D635, INDIRECT("A" &amp; MATCH(A635-$C$1,A:A,1)):A635),NA()))</f>
        <v>#N/A</v>
      </c>
      <c r="J635" s="58" t="e">
        <f>IF(ISBLANK(A635),NA(),IFERROR(A635+(PLAYER_EXP_MAX-D635)/I635,NA()))</f>
        <v>#N/A</v>
      </c>
      <c r="K635" s="62" t="e">
        <f t="shared" ca="1" si="54"/>
        <v>#N/A</v>
      </c>
      <c r="L635" s="51" t="e">
        <f t="shared" si="55"/>
        <v>#N/A</v>
      </c>
      <c r="M635" s="58" t="e">
        <f>IF(ISBLANK(A635),NA(),IFERROR(A635+(PLAYER_EXP_MAX-D635)/L635,NA()))</f>
        <v>#N/A</v>
      </c>
      <c r="N635" s="62" t="e">
        <f t="shared" ca="1" si="56"/>
        <v>#N/A</v>
      </c>
    </row>
    <row r="636" spans="4:14" ht="14.65" customHeight="1" x14ac:dyDescent="0.25">
      <c r="D636" s="62" t="str">
        <f t="shared" si="53"/>
        <v>-</v>
      </c>
      <c r="E636" s="46" t="str">
        <f>IF(ISBLANK(A636),"-",D636/PLAYER_EXP_MAX)</f>
        <v>-</v>
      </c>
      <c r="F636" s="51" t="e">
        <f ca="1">IF(ISBLANK(A636),NA(),IFERROR(SLOPE(INDIRECT("D" &amp; MATCH(A636-$B$1,A:A,1)):D636, INDIRECT("A" &amp; MATCH(A636-$B$1,A:A,1)):A636),NA()))</f>
        <v>#N/A</v>
      </c>
      <c r="G636" s="58" t="e">
        <f>IF(ISBLANK(A636),NA(),IFERROR(A636+(PLAYER_EXP_MAX-D636)/F636,NA()))</f>
        <v>#N/A</v>
      </c>
      <c r="H636" s="125" t="e">
        <f t="shared" ca="1" si="57"/>
        <v>#N/A</v>
      </c>
      <c r="I636" s="51" t="e">
        <f ca="1">IF(ISBLANK(A636),NA(),IFERROR(SLOPE(INDIRECT("D" &amp; MATCH(A636-$C$1,A:A,1)):D636, INDIRECT("A" &amp; MATCH(A636-$C$1,A:A,1)):A636),NA()))</f>
        <v>#N/A</v>
      </c>
      <c r="J636" s="58" t="e">
        <f>IF(ISBLANK(A636),NA(),IFERROR(A636+(PLAYER_EXP_MAX-D636)/I636,NA()))</f>
        <v>#N/A</v>
      </c>
      <c r="K636" s="62" t="e">
        <f t="shared" ca="1" si="54"/>
        <v>#N/A</v>
      </c>
      <c r="L636" s="51" t="e">
        <f t="shared" si="55"/>
        <v>#N/A</v>
      </c>
      <c r="M636" s="58" t="e">
        <f>IF(ISBLANK(A636),NA(),IFERROR(A636+(PLAYER_EXP_MAX-D636)/L636,NA()))</f>
        <v>#N/A</v>
      </c>
      <c r="N636" s="62" t="e">
        <f t="shared" ca="1" si="56"/>
        <v>#N/A</v>
      </c>
    </row>
    <row r="637" spans="4:14" ht="14.65" customHeight="1" x14ac:dyDescent="0.25">
      <c r="D637" s="62" t="str">
        <f t="shared" si="53"/>
        <v>-</v>
      </c>
      <c r="E637" s="46" t="str">
        <f>IF(ISBLANK(A637),"-",D637/PLAYER_EXP_MAX)</f>
        <v>-</v>
      </c>
      <c r="F637" s="51" t="e">
        <f ca="1">IF(ISBLANK(A637),NA(),IFERROR(SLOPE(INDIRECT("D" &amp; MATCH(A637-$B$1,A:A,1)):D637, INDIRECT("A" &amp; MATCH(A637-$B$1,A:A,1)):A637),NA()))</f>
        <v>#N/A</v>
      </c>
      <c r="G637" s="58" t="e">
        <f>IF(ISBLANK(A637),NA(),IFERROR(A637+(PLAYER_EXP_MAX-D637)/F637,NA()))</f>
        <v>#N/A</v>
      </c>
      <c r="H637" s="125" t="e">
        <f t="shared" ca="1" si="57"/>
        <v>#N/A</v>
      </c>
      <c r="I637" s="51" t="e">
        <f ca="1">IF(ISBLANK(A637),NA(),IFERROR(SLOPE(INDIRECT("D" &amp; MATCH(A637-$C$1,A:A,1)):D637, INDIRECT("A" &amp; MATCH(A637-$C$1,A:A,1)):A637),NA()))</f>
        <v>#N/A</v>
      </c>
      <c r="J637" s="58" t="e">
        <f>IF(ISBLANK(A637),NA(),IFERROR(A637+(PLAYER_EXP_MAX-D637)/I637,NA()))</f>
        <v>#N/A</v>
      </c>
      <c r="K637" s="62" t="e">
        <f t="shared" ca="1" si="54"/>
        <v>#N/A</v>
      </c>
      <c r="L637" s="51" t="e">
        <f t="shared" si="55"/>
        <v>#N/A</v>
      </c>
      <c r="M637" s="58" t="e">
        <f>IF(ISBLANK(A637),NA(),IFERROR(A637+(PLAYER_EXP_MAX-D637)/L637,NA()))</f>
        <v>#N/A</v>
      </c>
      <c r="N637" s="62" t="e">
        <f t="shared" ca="1" si="56"/>
        <v>#N/A</v>
      </c>
    </row>
    <row r="638" spans="4:14" ht="14.65" customHeight="1" x14ac:dyDescent="0.25">
      <c r="D638" s="62" t="str">
        <f t="shared" si="53"/>
        <v>-</v>
      </c>
      <c r="E638" s="46" t="str">
        <f>IF(ISBLANK(A638),"-",D638/PLAYER_EXP_MAX)</f>
        <v>-</v>
      </c>
      <c r="F638" s="51" t="e">
        <f ca="1">IF(ISBLANK(A638),NA(),IFERROR(SLOPE(INDIRECT("D" &amp; MATCH(A638-$B$1,A:A,1)):D638, INDIRECT("A" &amp; MATCH(A638-$B$1,A:A,1)):A638),NA()))</f>
        <v>#N/A</v>
      </c>
      <c r="G638" s="58" t="e">
        <f>IF(ISBLANK(A638),NA(),IFERROR(A638+(PLAYER_EXP_MAX-D638)/F638,NA()))</f>
        <v>#N/A</v>
      </c>
      <c r="H638" s="125" t="e">
        <f t="shared" ca="1" si="57"/>
        <v>#N/A</v>
      </c>
      <c r="I638" s="51" t="e">
        <f ca="1">IF(ISBLANK(A638),NA(),IFERROR(SLOPE(INDIRECT("D" &amp; MATCH(A638-$C$1,A:A,1)):D638, INDIRECT("A" &amp; MATCH(A638-$C$1,A:A,1)):A638),NA()))</f>
        <v>#N/A</v>
      </c>
      <c r="J638" s="58" t="e">
        <f>IF(ISBLANK(A638),NA(),IFERROR(A638+(PLAYER_EXP_MAX-D638)/I638,NA()))</f>
        <v>#N/A</v>
      </c>
      <c r="K638" s="62" t="e">
        <f t="shared" ca="1" si="54"/>
        <v>#N/A</v>
      </c>
      <c r="L638" s="51" t="e">
        <f t="shared" si="55"/>
        <v>#N/A</v>
      </c>
      <c r="M638" s="58" t="e">
        <f>IF(ISBLANK(A638),NA(),IFERROR(A638+(PLAYER_EXP_MAX-D638)/L638,NA()))</f>
        <v>#N/A</v>
      </c>
      <c r="N638" s="62" t="e">
        <f t="shared" ca="1" si="56"/>
        <v>#N/A</v>
      </c>
    </row>
    <row r="639" spans="4:14" ht="14.65" customHeight="1" x14ac:dyDescent="0.25">
      <c r="D639" s="62" t="str">
        <f t="shared" si="53"/>
        <v>-</v>
      </c>
      <c r="E639" s="46" t="str">
        <f>IF(ISBLANK(A639),"-",D639/PLAYER_EXP_MAX)</f>
        <v>-</v>
      </c>
      <c r="F639" s="51" t="e">
        <f ca="1">IF(ISBLANK(A639),NA(),IFERROR(SLOPE(INDIRECT("D" &amp; MATCH(A639-$B$1,A:A,1)):D639, INDIRECT("A" &amp; MATCH(A639-$B$1,A:A,1)):A639),NA()))</f>
        <v>#N/A</v>
      </c>
      <c r="G639" s="58" t="e">
        <f>IF(ISBLANK(A639),NA(),IFERROR(A639+(PLAYER_EXP_MAX-D639)/F639,NA()))</f>
        <v>#N/A</v>
      </c>
      <c r="H639" s="125" t="e">
        <f t="shared" ca="1" si="57"/>
        <v>#N/A</v>
      </c>
      <c r="I639" s="51" t="e">
        <f ca="1">IF(ISBLANK(A639),NA(),IFERROR(SLOPE(INDIRECT("D" &amp; MATCH(A639-$C$1,A:A,1)):D639, INDIRECT("A" &amp; MATCH(A639-$C$1,A:A,1)):A639),NA()))</f>
        <v>#N/A</v>
      </c>
      <c r="J639" s="58" t="e">
        <f>IF(ISBLANK(A639),NA(),IFERROR(A639+(PLAYER_EXP_MAX-D639)/I639,NA()))</f>
        <v>#N/A</v>
      </c>
      <c r="K639" s="62" t="e">
        <f t="shared" ca="1" si="54"/>
        <v>#N/A</v>
      </c>
      <c r="L639" s="51" t="e">
        <f t="shared" si="55"/>
        <v>#N/A</v>
      </c>
      <c r="M639" s="58" t="e">
        <f>IF(ISBLANK(A639),NA(),IFERROR(A639+(PLAYER_EXP_MAX-D639)/L639,NA()))</f>
        <v>#N/A</v>
      </c>
      <c r="N639" s="62" t="e">
        <f t="shared" ca="1" si="56"/>
        <v>#N/A</v>
      </c>
    </row>
    <row r="640" spans="4:14" ht="14.65" customHeight="1" x14ac:dyDescent="0.25">
      <c r="D640" s="62" t="str">
        <f t="shared" si="53"/>
        <v>-</v>
      </c>
      <c r="E640" s="46" t="str">
        <f>IF(ISBLANK(A640),"-",D640/PLAYER_EXP_MAX)</f>
        <v>-</v>
      </c>
      <c r="F640" s="51" t="e">
        <f ca="1">IF(ISBLANK(A640),NA(),IFERROR(SLOPE(INDIRECT("D" &amp; MATCH(A640-$B$1,A:A,1)):D640, INDIRECT("A" &amp; MATCH(A640-$B$1,A:A,1)):A640),NA()))</f>
        <v>#N/A</v>
      </c>
      <c r="G640" s="58" t="e">
        <f>IF(ISBLANK(A640),NA(),IFERROR(A640+(PLAYER_EXP_MAX-D640)/F640,NA()))</f>
        <v>#N/A</v>
      </c>
      <c r="H640" s="125" t="e">
        <f t="shared" ca="1" si="57"/>
        <v>#N/A</v>
      </c>
      <c r="I640" s="51" t="e">
        <f ca="1">IF(ISBLANK(A640),NA(),IFERROR(SLOPE(INDIRECT("D" &amp; MATCH(A640-$C$1,A:A,1)):D640, INDIRECT("A" &amp; MATCH(A640-$C$1,A:A,1)):A640),NA()))</f>
        <v>#N/A</v>
      </c>
      <c r="J640" s="58" t="e">
        <f>IF(ISBLANK(A640),NA(),IFERROR(A640+(PLAYER_EXP_MAX-D640)/I640,NA()))</f>
        <v>#N/A</v>
      </c>
      <c r="K640" s="62" t="e">
        <f t="shared" ca="1" si="54"/>
        <v>#N/A</v>
      </c>
      <c r="L640" s="51" t="e">
        <f t="shared" si="55"/>
        <v>#N/A</v>
      </c>
      <c r="M640" s="58" t="e">
        <f>IF(ISBLANK(A640),NA(),IFERROR(A640+(PLAYER_EXP_MAX-D640)/L640,NA()))</f>
        <v>#N/A</v>
      </c>
      <c r="N640" s="62" t="e">
        <f t="shared" ca="1" si="56"/>
        <v>#N/A</v>
      </c>
    </row>
    <row r="641" spans="4:14" ht="14.65" customHeight="1" x14ac:dyDescent="0.25">
      <c r="D641" s="62" t="str">
        <f t="shared" si="53"/>
        <v>-</v>
      </c>
      <c r="E641" s="46" t="str">
        <f>IF(ISBLANK(A641),"-",D641/PLAYER_EXP_MAX)</f>
        <v>-</v>
      </c>
      <c r="F641" s="51" t="e">
        <f ca="1">IF(ISBLANK(A641),NA(),IFERROR(SLOPE(INDIRECT("D" &amp; MATCH(A641-$B$1,A:A,1)):D641, INDIRECT("A" &amp; MATCH(A641-$B$1,A:A,1)):A641),NA()))</f>
        <v>#N/A</v>
      </c>
      <c r="G641" s="58" t="e">
        <f>IF(ISBLANK(A641),NA(),IFERROR(A641+(PLAYER_EXP_MAX-D641)/F641,NA()))</f>
        <v>#N/A</v>
      </c>
      <c r="H641" s="125" t="e">
        <f t="shared" ca="1" si="57"/>
        <v>#N/A</v>
      </c>
      <c r="I641" s="51" t="e">
        <f ca="1">IF(ISBLANK(A641),NA(),IFERROR(SLOPE(INDIRECT("D" &amp; MATCH(A641-$C$1,A:A,1)):D641, INDIRECT("A" &amp; MATCH(A641-$C$1,A:A,1)):A641),NA()))</f>
        <v>#N/A</v>
      </c>
      <c r="J641" s="58" t="e">
        <f>IF(ISBLANK(A641),NA(),IFERROR(A641+(PLAYER_EXP_MAX-D641)/I641,NA()))</f>
        <v>#N/A</v>
      </c>
      <c r="K641" s="62" t="e">
        <f t="shared" ca="1" si="54"/>
        <v>#N/A</v>
      </c>
      <c r="L641" s="51" t="e">
        <f t="shared" si="55"/>
        <v>#N/A</v>
      </c>
      <c r="M641" s="58" t="e">
        <f>IF(ISBLANK(A641),NA(),IFERROR(A641+(PLAYER_EXP_MAX-D641)/L641,NA()))</f>
        <v>#N/A</v>
      </c>
      <c r="N641" s="62" t="e">
        <f t="shared" ca="1" si="56"/>
        <v>#N/A</v>
      </c>
    </row>
    <row r="642" spans="4:14" ht="14.65" customHeight="1" x14ac:dyDescent="0.25">
      <c r="D642" s="62" t="str">
        <f t="shared" si="53"/>
        <v>-</v>
      </c>
      <c r="E642" s="46" t="str">
        <f>IF(ISBLANK(A642),"-",D642/PLAYER_EXP_MAX)</f>
        <v>-</v>
      </c>
      <c r="F642" s="51" t="e">
        <f ca="1">IF(ISBLANK(A642),NA(),IFERROR(SLOPE(INDIRECT("D" &amp; MATCH(A642-$B$1,A:A,1)):D642, INDIRECT("A" &amp; MATCH(A642-$B$1,A:A,1)):A642),NA()))</f>
        <v>#N/A</v>
      </c>
      <c r="G642" s="58" t="e">
        <f>IF(ISBLANK(A642),NA(),IFERROR(A642+(PLAYER_EXP_MAX-D642)/F642,NA()))</f>
        <v>#N/A</v>
      </c>
      <c r="H642" s="125" t="e">
        <f t="shared" ca="1" si="57"/>
        <v>#N/A</v>
      </c>
      <c r="I642" s="51" t="e">
        <f ca="1">IF(ISBLANK(A642),NA(),IFERROR(SLOPE(INDIRECT("D" &amp; MATCH(A642-$C$1,A:A,1)):D642, INDIRECT("A" &amp; MATCH(A642-$C$1,A:A,1)):A642),NA()))</f>
        <v>#N/A</v>
      </c>
      <c r="J642" s="58" t="e">
        <f>IF(ISBLANK(A642),NA(),IFERROR(A642+(PLAYER_EXP_MAX-D642)/I642,NA()))</f>
        <v>#N/A</v>
      </c>
      <c r="K642" s="62" t="e">
        <f t="shared" ca="1" si="54"/>
        <v>#N/A</v>
      </c>
      <c r="L642" s="51" t="e">
        <f t="shared" si="55"/>
        <v>#N/A</v>
      </c>
      <c r="M642" s="58" t="e">
        <f>IF(ISBLANK(A642),NA(),IFERROR(A642+(PLAYER_EXP_MAX-D642)/L642,NA()))</f>
        <v>#N/A</v>
      </c>
      <c r="N642" s="62" t="e">
        <f t="shared" ca="1" si="56"/>
        <v>#N/A</v>
      </c>
    </row>
    <row r="643" spans="4:14" ht="14.65" customHeight="1" x14ac:dyDescent="0.25">
      <c r="D643" s="62" t="str">
        <f t="shared" si="53"/>
        <v>-</v>
      </c>
      <c r="E643" s="46" t="str">
        <f>IF(ISBLANK(A643),"-",D643/PLAYER_EXP_MAX)</f>
        <v>-</v>
      </c>
      <c r="F643" s="51" t="e">
        <f ca="1">IF(ISBLANK(A643),NA(),IFERROR(SLOPE(INDIRECT("D" &amp; MATCH(A643-$B$1,A:A,1)):D643, INDIRECT("A" &amp; MATCH(A643-$B$1,A:A,1)):A643),NA()))</f>
        <v>#N/A</v>
      </c>
      <c r="G643" s="58" t="e">
        <f>IF(ISBLANK(A643),NA(),IFERROR(A643+(PLAYER_EXP_MAX-D643)/F643,NA()))</f>
        <v>#N/A</v>
      </c>
      <c r="H643" s="125" t="e">
        <f t="shared" ca="1" si="57"/>
        <v>#N/A</v>
      </c>
      <c r="I643" s="51" t="e">
        <f ca="1">IF(ISBLANK(A643),NA(),IFERROR(SLOPE(INDIRECT("D" &amp; MATCH(A643-$C$1,A:A,1)):D643, INDIRECT("A" &amp; MATCH(A643-$C$1,A:A,1)):A643),NA()))</f>
        <v>#N/A</v>
      </c>
      <c r="J643" s="58" t="e">
        <f>IF(ISBLANK(A643),NA(),IFERROR(A643+(PLAYER_EXP_MAX-D643)/I643,NA()))</f>
        <v>#N/A</v>
      </c>
      <c r="K643" s="62" t="e">
        <f t="shared" ca="1" si="54"/>
        <v>#N/A</v>
      </c>
      <c r="L643" s="51" t="e">
        <f t="shared" si="55"/>
        <v>#N/A</v>
      </c>
      <c r="M643" s="58" t="e">
        <f>IF(ISBLANK(A643),NA(),IFERROR(A643+(PLAYER_EXP_MAX-D643)/L643,NA()))</f>
        <v>#N/A</v>
      </c>
      <c r="N643" s="62" t="e">
        <f t="shared" ca="1" si="56"/>
        <v>#N/A</v>
      </c>
    </row>
    <row r="644" spans="4:14" ht="14.65" customHeight="1" x14ac:dyDescent="0.25">
      <c r="D644" s="62" t="str">
        <f t="shared" si="53"/>
        <v>-</v>
      </c>
      <c r="E644" s="46" t="str">
        <f>IF(ISBLANK(A644),"-",D644/PLAYER_EXP_MAX)</f>
        <v>-</v>
      </c>
      <c r="F644" s="51" t="e">
        <f ca="1">IF(ISBLANK(A644),NA(),IFERROR(SLOPE(INDIRECT("D" &amp; MATCH(A644-$B$1,A:A,1)):D644, INDIRECT("A" &amp; MATCH(A644-$B$1,A:A,1)):A644),NA()))</f>
        <v>#N/A</v>
      </c>
      <c r="G644" s="58" t="e">
        <f>IF(ISBLANK(A644),NA(),IFERROR(A644+(PLAYER_EXP_MAX-D644)/F644,NA()))</f>
        <v>#N/A</v>
      </c>
      <c r="H644" s="125" t="e">
        <f t="shared" ca="1" si="57"/>
        <v>#N/A</v>
      </c>
      <c r="I644" s="51" t="e">
        <f ca="1">IF(ISBLANK(A644),NA(),IFERROR(SLOPE(INDIRECT("D" &amp; MATCH(A644-$C$1,A:A,1)):D644, INDIRECT("A" &amp; MATCH(A644-$C$1,A:A,1)):A644),NA()))</f>
        <v>#N/A</v>
      </c>
      <c r="J644" s="58" t="e">
        <f>IF(ISBLANK(A644),NA(),IFERROR(A644+(PLAYER_EXP_MAX-D644)/I644,NA()))</f>
        <v>#N/A</v>
      </c>
      <c r="K644" s="62" t="e">
        <f t="shared" ca="1" si="54"/>
        <v>#N/A</v>
      </c>
      <c r="L644" s="51" t="e">
        <f t="shared" si="55"/>
        <v>#N/A</v>
      </c>
      <c r="M644" s="58" t="e">
        <f>IF(ISBLANK(A644),NA(),IFERROR(A644+(PLAYER_EXP_MAX-D644)/L644,NA()))</f>
        <v>#N/A</v>
      </c>
      <c r="N644" s="62" t="e">
        <f t="shared" ca="1" si="56"/>
        <v>#N/A</v>
      </c>
    </row>
    <row r="645" spans="4:14" ht="14.65" customHeight="1" x14ac:dyDescent="0.25">
      <c r="D645" s="62" t="str">
        <f t="shared" si="53"/>
        <v>-</v>
      </c>
      <c r="E645" s="46" t="str">
        <f>IF(ISBLANK(A645),"-",D645/PLAYER_EXP_MAX)</f>
        <v>-</v>
      </c>
      <c r="F645" s="51" t="e">
        <f ca="1">IF(ISBLANK(A645),NA(),IFERROR(SLOPE(INDIRECT("D" &amp; MATCH(A645-$B$1,A:A,1)):D645, INDIRECT("A" &amp; MATCH(A645-$B$1,A:A,1)):A645),NA()))</f>
        <v>#N/A</v>
      </c>
      <c r="G645" s="58" t="e">
        <f>IF(ISBLANK(A645),NA(),IFERROR(A645+(PLAYER_EXP_MAX-D645)/F645,NA()))</f>
        <v>#N/A</v>
      </c>
      <c r="H645" s="125" t="e">
        <f t="shared" ca="1" si="57"/>
        <v>#N/A</v>
      </c>
      <c r="I645" s="51" t="e">
        <f ca="1">IF(ISBLANK(A645),NA(),IFERROR(SLOPE(INDIRECT("D" &amp; MATCH(A645-$C$1,A:A,1)):D645, INDIRECT("A" &amp; MATCH(A645-$C$1,A:A,1)):A645),NA()))</f>
        <v>#N/A</v>
      </c>
      <c r="J645" s="58" t="e">
        <f>IF(ISBLANK(A645),NA(),IFERROR(A645+(PLAYER_EXP_MAX-D645)/I645,NA()))</f>
        <v>#N/A</v>
      </c>
      <c r="K645" s="62" t="e">
        <f t="shared" ca="1" si="54"/>
        <v>#N/A</v>
      </c>
      <c r="L645" s="51" t="e">
        <f t="shared" si="55"/>
        <v>#N/A</v>
      </c>
      <c r="M645" s="58" t="e">
        <f>IF(ISBLANK(A645),NA(),IFERROR(A645+(PLAYER_EXP_MAX-D645)/L645,NA()))</f>
        <v>#N/A</v>
      </c>
      <c r="N645" s="62" t="e">
        <f t="shared" ca="1" si="56"/>
        <v>#N/A</v>
      </c>
    </row>
    <row r="646" spans="4:14" ht="14.65" customHeight="1" x14ac:dyDescent="0.25">
      <c r="D646" s="62" t="str">
        <f t="shared" si="53"/>
        <v>-</v>
      </c>
      <c r="E646" s="46" t="str">
        <f>IF(ISBLANK(A646),"-",D646/PLAYER_EXP_MAX)</f>
        <v>-</v>
      </c>
      <c r="F646" s="51" t="e">
        <f ca="1">IF(ISBLANK(A646),NA(),IFERROR(SLOPE(INDIRECT("D" &amp; MATCH(A646-$B$1,A:A,1)):D646, INDIRECT("A" &amp; MATCH(A646-$B$1,A:A,1)):A646),NA()))</f>
        <v>#N/A</v>
      </c>
      <c r="G646" s="58" t="e">
        <f>IF(ISBLANK(A646),NA(),IFERROR(A646+(PLAYER_EXP_MAX-D646)/F646,NA()))</f>
        <v>#N/A</v>
      </c>
      <c r="H646" s="125" t="e">
        <f t="shared" ca="1" si="57"/>
        <v>#N/A</v>
      </c>
      <c r="I646" s="51" t="e">
        <f ca="1">IF(ISBLANK(A646),NA(),IFERROR(SLOPE(INDIRECT("D" &amp; MATCH(A646-$C$1,A:A,1)):D646, INDIRECT("A" &amp; MATCH(A646-$C$1,A:A,1)):A646),NA()))</f>
        <v>#N/A</v>
      </c>
      <c r="J646" s="58" t="e">
        <f>IF(ISBLANK(A646),NA(),IFERROR(A646+(PLAYER_EXP_MAX-D646)/I646,NA()))</f>
        <v>#N/A</v>
      </c>
      <c r="K646" s="62" t="e">
        <f t="shared" ca="1" si="54"/>
        <v>#N/A</v>
      </c>
      <c r="L646" s="51" t="e">
        <f t="shared" si="55"/>
        <v>#N/A</v>
      </c>
      <c r="M646" s="58" t="e">
        <f>IF(ISBLANK(A646),NA(),IFERROR(A646+(PLAYER_EXP_MAX-D646)/L646,NA()))</f>
        <v>#N/A</v>
      </c>
      <c r="N646" s="62" t="e">
        <f t="shared" ca="1" si="56"/>
        <v>#N/A</v>
      </c>
    </row>
    <row r="647" spans="4:14" ht="14.65" customHeight="1" x14ac:dyDescent="0.25">
      <c r="D647" s="62" t="str">
        <f t="shared" si="53"/>
        <v>-</v>
      </c>
      <c r="E647" s="46" t="str">
        <f>IF(ISBLANK(A647),"-",D647/PLAYER_EXP_MAX)</f>
        <v>-</v>
      </c>
      <c r="F647" s="51" t="e">
        <f ca="1">IF(ISBLANK(A647),NA(),IFERROR(SLOPE(INDIRECT("D" &amp; MATCH(A647-$B$1,A:A,1)):D647, INDIRECT("A" &amp; MATCH(A647-$B$1,A:A,1)):A647),NA()))</f>
        <v>#N/A</v>
      </c>
      <c r="G647" s="58" t="e">
        <f>IF(ISBLANK(A647),NA(),IFERROR(A647+(PLAYER_EXP_MAX-D647)/F647,NA()))</f>
        <v>#N/A</v>
      </c>
      <c r="H647" s="125" t="e">
        <f t="shared" ca="1" si="57"/>
        <v>#N/A</v>
      </c>
      <c r="I647" s="51" t="e">
        <f ca="1">IF(ISBLANK(A647),NA(),IFERROR(SLOPE(INDIRECT("D" &amp; MATCH(A647-$C$1,A:A,1)):D647, INDIRECT("A" &amp; MATCH(A647-$C$1,A:A,1)):A647),NA()))</f>
        <v>#N/A</v>
      </c>
      <c r="J647" s="58" t="e">
        <f>IF(ISBLANK(A647),NA(),IFERROR(A647+(PLAYER_EXP_MAX-D647)/I647,NA()))</f>
        <v>#N/A</v>
      </c>
      <c r="K647" s="62" t="e">
        <f t="shared" ca="1" si="54"/>
        <v>#N/A</v>
      </c>
      <c r="L647" s="51" t="e">
        <f t="shared" si="55"/>
        <v>#N/A</v>
      </c>
      <c r="M647" s="58" t="e">
        <f>IF(ISBLANK(A647),NA(),IFERROR(A647+(PLAYER_EXP_MAX-D647)/L647,NA()))</f>
        <v>#N/A</v>
      </c>
      <c r="N647" s="62" t="e">
        <f t="shared" ca="1" si="56"/>
        <v>#N/A</v>
      </c>
    </row>
    <row r="648" spans="4:14" ht="14.65" customHeight="1" x14ac:dyDescent="0.25">
      <c r="D648" s="62" t="str">
        <f t="shared" si="53"/>
        <v>-</v>
      </c>
      <c r="E648" s="46" t="str">
        <f>IF(ISBLANK(A648),"-",D648/PLAYER_EXP_MAX)</f>
        <v>-</v>
      </c>
      <c r="F648" s="51" t="e">
        <f ca="1">IF(ISBLANK(A648),NA(),IFERROR(SLOPE(INDIRECT("D" &amp; MATCH(A648-$B$1,A:A,1)):D648, INDIRECT("A" &amp; MATCH(A648-$B$1,A:A,1)):A648),NA()))</f>
        <v>#N/A</v>
      </c>
      <c r="G648" s="58" t="e">
        <f>IF(ISBLANK(A648),NA(),IFERROR(A648+(PLAYER_EXP_MAX-D648)/F648,NA()))</f>
        <v>#N/A</v>
      </c>
      <c r="H648" s="125" t="e">
        <f t="shared" ca="1" si="57"/>
        <v>#N/A</v>
      </c>
      <c r="I648" s="51" t="e">
        <f ca="1">IF(ISBLANK(A648),NA(),IFERROR(SLOPE(INDIRECT("D" &amp; MATCH(A648-$C$1,A:A,1)):D648, INDIRECT("A" &amp; MATCH(A648-$C$1,A:A,1)):A648),NA()))</f>
        <v>#N/A</v>
      </c>
      <c r="J648" s="58" t="e">
        <f>IF(ISBLANK(A648),NA(),IFERROR(A648+(PLAYER_EXP_MAX-D648)/I648,NA()))</f>
        <v>#N/A</v>
      </c>
      <c r="K648" s="62" t="e">
        <f t="shared" ca="1" si="54"/>
        <v>#N/A</v>
      </c>
      <c r="L648" s="51" t="e">
        <f t="shared" si="55"/>
        <v>#N/A</v>
      </c>
      <c r="M648" s="58" t="e">
        <f>IF(ISBLANK(A648),NA(),IFERROR(A648+(PLAYER_EXP_MAX-D648)/L648,NA()))</f>
        <v>#N/A</v>
      </c>
      <c r="N648" s="62" t="e">
        <f t="shared" ca="1" si="56"/>
        <v>#N/A</v>
      </c>
    </row>
    <row r="649" spans="4:14" ht="14.65" customHeight="1" x14ac:dyDescent="0.25">
      <c r="D649" s="62" t="str">
        <f t="shared" si="53"/>
        <v>-</v>
      </c>
      <c r="E649" s="46" t="str">
        <f>IF(ISBLANK(A649),"-",D649/PLAYER_EXP_MAX)</f>
        <v>-</v>
      </c>
      <c r="F649" s="51" t="e">
        <f ca="1">IF(ISBLANK(A649),NA(),IFERROR(SLOPE(INDIRECT("D" &amp; MATCH(A649-$B$1,A:A,1)):D649, INDIRECT("A" &amp; MATCH(A649-$B$1,A:A,1)):A649),NA()))</f>
        <v>#N/A</v>
      </c>
      <c r="G649" s="58" t="e">
        <f>IF(ISBLANK(A649),NA(),IFERROR(A649+(PLAYER_EXP_MAX-D649)/F649,NA()))</f>
        <v>#N/A</v>
      </c>
      <c r="H649" s="125" t="e">
        <f t="shared" ca="1" si="57"/>
        <v>#N/A</v>
      </c>
      <c r="I649" s="51" t="e">
        <f ca="1">IF(ISBLANK(A649),NA(),IFERROR(SLOPE(INDIRECT("D" &amp; MATCH(A649-$C$1,A:A,1)):D649, INDIRECT("A" &amp; MATCH(A649-$C$1,A:A,1)):A649),NA()))</f>
        <v>#N/A</v>
      </c>
      <c r="J649" s="58" t="e">
        <f>IF(ISBLANK(A649),NA(),IFERROR(A649+(PLAYER_EXP_MAX-D649)/I649,NA()))</f>
        <v>#N/A</v>
      </c>
      <c r="K649" s="62" t="e">
        <f t="shared" ca="1" si="54"/>
        <v>#N/A</v>
      </c>
      <c r="L649" s="51" t="e">
        <f t="shared" si="55"/>
        <v>#N/A</v>
      </c>
      <c r="M649" s="58" t="e">
        <f>IF(ISBLANK(A649),NA(),IFERROR(A649+(PLAYER_EXP_MAX-D649)/L649,NA()))</f>
        <v>#N/A</v>
      </c>
      <c r="N649" s="62" t="e">
        <f t="shared" ca="1" si="56"/>
        <v>#N/A</v>
      </c>
    </row>
    <row r="650" spans="4:14" ht="14.65" customHeight="1" x14ac:dyDescent="0.25">
      <c r="D650" s="62" t="str">
        <f t="shared" si="53"/>
        <v>-</v>
      </c>
      <c r="E650" s="46" t="str">
        <f>IF(ISBLANK(A650),"-",D650/PLAYER_EXP_MAX)</f>
        <v>-</v>
      </c>
      <c r="F650" s="51" t="e">
        <f ca="1">IF(ISBLANK(A650),NA(),IFERROR(SLOPE(INDIRECT("D" &amp; MATCH(A650-$B$1,A:A,1)):D650, INDIRECT("A" &amp; MATCH(A650-$B$1,A:A,1)):A650),NA()))</f>
        <v>#N/A</v>
      </c>
      <c r="G650" s="58" t="e">
        <f>IF(ISBLANK(A650),NA(),IFERROR(A650+(PLAYER_EXP_MAX-D650)/F650,NA()))</f>
        <v>#N/A</v>
      </c>
      <c r="H650" s="125" t="e">
        <f t="shared" ca="1" si="57"/>
        <v>#N/A</v>
      </c>
      <c r="I650" s="51" t="e">
        <f ca="1">IF(ISBLANK(A650),NA(),IFERROR(SLOPE(INDIRECT("D" &amp; MATCH(A650-$C$1,A:A,1)):D650, INDIRECT("A" &amp; MATCH(A650-$C$1,A:A,1)):A650),NA()))</f>
        <v>#N/A</v>
      </c>
      <c r="J650" s="58" t="e">
        <f>IF(ISBLANK(A650),NA(),IFERROR(A650+(PLAYER_EXP_MAX-D650)/I650,NA()))</f>
        <v>#N/A</v>
      </c>
      <c r="K650" s="62" t="e">
        <f t="shared" ca="1" si="54"/>
        <v>#N/A</v>
      </c>
      <c r="L650" s="51" t="e">
        <f t="shared" si="55"/>
        <v>#N/A</v>
      </c>
      <c r="M650" s="58" t="e">
        <f>IF(ISBLANK(A650),NA(),IFERROR(A650+(PLAYER_EXP_MAX-D650)/L650,NA()))</f>
        <v>#N/A</v>
      </c>
      <c r="N650" s="62" t="e">
        <f t="shared" ca="1" si="56"/>
        <v>#N/A</v>
      </c>
    </row>
    <row r="651" spans="4:14" ht="14.65" customHeight="1" x14ac:dyDescent="0.25">
      <c r="D651" s="62" t="str">
        <f t="shared" si="53"/>
        <v>-</v>
      </c>
      <c r="E651" s="46" t="str">
        <f>IF(ISBLANK(A651),"-",D651/PLAYER_EXP_MAX)</f>
        <v>-</v>
      </c>
      <c r="F651" s="51" t="e">
        <f ca="1">IF(ISBLANK(A651),NA(),IFERROR(SLOPE(INDIRECT("D" &amp; MATCH(A651-$B$1,A:A,1)):D651, INDIRECT("A" &amp; MATCH(A651-$B$1,A:A,1)):A651),NA()))</f>
        <v>#N/A</v>
      </c>
      <c r="G651" s="58" t="e">
        <f>IF(ISBLANK(A651),NA(),IFERROR(A651+(PLAYER_EXP_MAX-D651)/F651,NA()))</f>
        <v>#N/A</v>
      </c>
      <c r="H651" s="125" t="e">
        <f t="shared" ca="1" si="57"/>
        <v>#N/A</v>
      </c>
      <c r="I651" s="51" t="e">
        <f ca="1">IF(ISBLANK(A651),NA(),IFERROR(SLOPE(INDIRECT("D" &amp; MATCH(A651-$C$1,A:A,1)):D651, INDIRECT("A" &amp; MATCH(A651-$C$1,A:A,1)):A651),NA()))</f>
        <v>#N/A</v>
      </c>
      <c r="J651" s="58" t="e">
        <f>IF(ISBLANK(A651),NA(),IFERROR(A651+(PLAYER_EXP_MAX-D651)/I651,NA()))</f>
        <v>#N/A</v>
      </c>
      <c r="K651" s="62" t="e">
        <f t="shared" ca="1" si="54"/>
        <v>#N/A</v>
      </c>
      <c r="L651" s="51" t="e">
        <f t="shared" si="55"/>
        <v>#N/A</v>
      </c>
      <c r="M651" s="58" t="e">
        <f>IF(ISBLANK(A651),NA(),IFERROR(A651+(PLAYER_EXP_MAX-D651)/L651,NA()))</f>
        <v>#N/A</v>
      </c>
      <c r="N651" s="62" t="e">
        <f t="shared" ca="1" si="56"/>
        <v>#N/A</v>
      </c>
    </row>
    <row r="652" spans="4:14" ht="14.65" customHeight="1" x14ac:dyDescent="0.25">
      <c r="D652" s="62" t="str">
        <f t="shared" si="53"/>
        <v>-</v>
      </c>
      <c r="E652" s="46" t="str">
        <f>IF(ISBLANK(A652),"-",D652/PLAYER_EXP_MAX)</f>
        <v>-</v>
      </c>
      <c r="F652" s="51" t="e">
        <f ca="1">IF(ISBLANK(A652),NA(),IFERROR(SLOPE(INDIRECT("D" &amp; MATCH(A652-$B$1,A:A,1)):D652, INDIRECT("A" &amp; MATCH(A652-$B$1,A:A,1)):A652),NA()))</f>
        <v>#N/A</v>
      </c>
      <c r="G652" s="58" t="e">
        <f>IF(ISBLANK(A652),NA(),IFERROR(A652+(PLAYER_EXP_MAX-D652)/F652,NA()))</f>
        <v>#N/A</v>
      </c>
      <c r="H652" s="125" t="e">
        <f t="shared" ca="1" si="57"/>
        <v>#N/A</v>
      </c>
      <c r="I652" s="51" t="e">
        <f ca="1">IF(ISBLANK(A652),NA(),IFERROR(SLOPE(INDIRECT("D" &amp; MATCH(A652-$C$1,A:A,1)):D652, INDIRECT("A" &amp; MATCH(A652-$C$1,A:A,1)):A652),NA()))</f>
        <v>#N/A</v>
      </c>
      <c r="J652" s="58" t="e">
        <f>IF(ISBLANK(A652),NA(),IFERROR(A652+(PLAYER_EXP_MAX-D652)/I652,NA()))</f>
        <v>#N/A</v>
      </c>
      <c r="K652" s="62" t="e">
        <f t="shared" ca="1" si="54"/>
        <v>#N/A</v>
      </c>
      <c r="L652" s="51" t="e">
        <f t="shared" si="55"/>
        <v>#N/A</v>
      </c>
      <c r="M652" s="58" t="e">
        <f>IF(ISBLANK(A652),NA(),IFERROR(A652+(PLAYER_EXP_MAX-D652)/L652,NA()))</f>
        <v>#N/A</v>
      </c>
      <c r="N652" s="62" t="e">
        <f t="shared" ca="1" si="56"/>
        <v>#N/A</v>
      </c>
    </row>
    <row r="653" spans="4:14" ht="14.65" customHeight="1" x14ac:dyDescent="0.25">
      <c r="D653" s="62" t="str">
        <f t="shared" si="53"/>
        <v>-</v>
      </c>
      <c r="E653" s="46" t="str">
        <f>IF(ISBLANK(A653),"-",D653/PLAYER_EXP_MAX)</f>
        <v>-</v>
      </c>
      <c r="F653" s="51" t="e">
        <f ca="1">IF(ISBLANK(A653),NA(),IFERROR(SLOPE(INDIRECT("D" &amp; MATCH(A653-$B$1,A:A,1)):D653, INDIRECT("A" &amp; MATCH(A653-$B$1,A:A,1)):A653),NA()))</f>
        <v>#N/A</v>
      </c>
      <c r="G653" s="58" t="e">
        <f>IF(ISBLANK(A653),NA(),IFERROR(A653+(PLAYER_EXP_MAX-D653)/F653,NA()))</f>
        <v>#N/A</v>
      </c>
      <c r="H653" s="125" t="e">
        <f t="shared" ca="1" si="57"/>
        <v>#N/A</v>
      </c>
      <c r="I653" s="51" t="e">
        <f ca="1">IF(ISBLANK(A653),NA(),IFERROR(SLOPE(INDIRECT("D" &amp; MATCH(A653-$C$1,A:A,1)):D653, INDIRECT("A" &amp; MATCH(A653-$C$1,A:A,1)):A653),NA()))</f>
        <v>#N/A</v>
      </c>
      <c r="J653" s="58" t="e">
        <f>IF(ISBLANK(A653),NA(),IFERROR(A653+(PLAYER_EXP_MAX-D653)/I653,NA()))</f>
        <v>#N/A</v>
      </c>
      <c r="K653" s="62" t="e">
        <f t="shared" ca="1" si="54"/>
        <v>#N/A</v>
      </c>
      <c r="L653" s="51" t="e">
        <f t="shared" si="55"/>
        <v>#N/A</v>
      </c>
      <c r="M653" s="58" t="e">
        <f>IF(ISBLANK(A653),NA(),IFERROR(A653+(PLAYER_EXP_MAX-D653)/L653,NA()))</f>
        <v>#N/A</v>
      </c>
      <c r="N653" s="62" t="e">
        <f t="shared" ca="1" si="56"/>
        <v>#N/A</v>
      </c>
    </row>
    <row r="654" spans="4:14" ht="14.65" customHeight="1" x14ac:dyDescent="0.25">
      <c r="D654" s="62" t="str">
        <f t="shared" si="53"/>
        <v>-</v>
      </c>
      <c r="E654" s="46" t="str">
        <f>IF(ISBLANK(A654),"-",D654/PLAYER_EXP_MAX)</f>
        <v>-</v>
      </c>
      <c r="F654" s="51" t="e">
        <f ca="1">IF(ISBLANK(A654),NA(),IFERROR(SLOPE(INDIRECT("D" &amp; MATCH(A654-$B$1,A:A,1)):D654, INDIRECT("A" &amp; MATCH(A654-$B$1,A:A,1)):A654),NA()))</f>
        <v>#N/A</v>
      </c>
      <c r="G654" s="58" t="e">
        <f>IF(ISBLANK(A654),NA(),IFERROR(A654+(PLAYER_EXP_MAX-D654)/F654,NA()))</f>
        <v>#N/A</v>
      </c>
      <c r="H654" s="125" t="e">
        <f t="shared" ca="1" si="57"/>
        <v>#N/A</v>
      </c>
      <c r="I654" s="51" t="e">
        <f ca="1">IF(ISBLANK(A654),NA(),IFERROR(SLOPE(INDIRECT("D" &amp; MATCH(A654-$C$1,A:A,1)):D654, INDIRECT("A" &amp; MATCH(A654-$C$1,A:A,1)):A654),NA()))</f>
        <v>#N/A</v>
      </c>
      <c r="J654" s="58" t="e">
        <f>IF(ISBLANK(A654),NA(),IFERROR(A654+(PLAYER_EXP_MAX-D654)/I654,NA()))</f>
        <v>#N/A</v>
      </c>
      <c r="K654" s="62" t="e">
        <f t="shared" ca="1" si="54"/>
        <v>#N/A</v>
      </c>
      <c r="L654" s="51" t="e">
        <f t="shared" si="55"/>
        <v>#N/A</v>
      </c>
      <c r="M654" s="58" t="e">
        <f>IF(ISBLANK(A654),NA(),IFERROR(A654+(PLAYER_EXP_MAX-D654)/L654,NA()))</f>
        <v>#N/A</v>
      </c>
      <c r="N654" s="62" t="e">
        <f t="shared" ca="1" si="56"/>
        <v>#N/A</v>
      </c>
    </row>
    <row r="655" spans="4:14" ht="14.65" customHeight="1" x14ac:dyDescent="0.25">
      <c r="D655" s="62" t="str">
        <f t="shared" si="53"/>
        <v>-</v>
      </c>
      <c r="E655" s="46" t="str">
        <f>IF(ISBLANK(A655),"-",D655/PLAYER_EXP_MAX)</f>
        <v>-</v>
      </c>
      <c r="F655" s="51" t="e">
        <f ca="1">IF(ISBLANK(A655),NA(),IFERROR(SLOPE(INDIRECT("D" &amp; MATCH(A655-$B$1,A:A,1)):D655, INDIRECT("A" &amp; MATCH(A655-$B$1,A:A,1)):A655),NA()))</f>
        <v>#N/A</v>
      </c>
      <c r="G655" s="58" t="e">
        <f>IF(ISBLANK(A655),NA(),IFERROR(A655+(PLAYER_EXP_MAX-D655)/F655,NA()))</f>
        <v>#N/A</v>
      </c>
      <c r="H655" s="125" t="e">
        <f t="shared" ca="1" si="57"/>
        <v>#N/A</v>
      </c>
      <c r="I655" s="51" t="e">
        <f ca="1">IF(ISBLANK(A655),NA(),IFERROR(SLOPE(INDIRECT("D" &amp; MATCH(A655-$C$1,A:A,1)):D655, INDIRECT("A" &amp; MATCH(A655-$C$1,A:A,1)):A655),NA()))</f>
        <v>#N/A</v>
      </c>
      <c r="J655" s="58" t="e">
        <f>IF(ISBLANK(A655),NA(),IFERROR(A655+(PLAYER_EXP_MAX-D655)/I655,NA()))</f>
        <v>#N/A</v>
      </c>
      <c r="K655" s="62" t="e">
        <f t="shared" ca="1" si="54"/>
        <v>#N/A</v>
      </c>
      <c r="L655" s="51" t="e">
        <f t="shared" si="55"/>
        <v>#N/A</v>
      </c>
      <c r="M655" s="58" t="e">
        <f>IF(ISBLANK(A655),NA(),IFERROR(A655+(PLAYER_EXP_MAX-D655)/L655,NA()))</f>
        <v>#N/A</v>
      </c>
      <c r="N655" s="62" t="e">
        <f t="shared" ca="1" si="56"/>
        <v>#N/A</v>
      </c>
    </row>
    <row r="656" spans="4:14" ht="14.65" customHeight="1" x14ac:dyDescent="0.25">
      <c r="D656" s="62" t="str">
        <f t="shared" ref="D656:D700" si="58">IF(ISBLANK(A656),"-",INDEX(DATA_PLAYER_EXP, B656, 3) + INDEX(DATA_PLAYER_EXP, B656, 2) - C656)</f>
        <v>-</v>
      </c>
      <c r="E656" s="46" t="str">
        <f>IF(ISBLANK(A656),"-",D656/PLAYER_EXP_MAX)</f>
        <v>-</v>
      </c>
      <c r="F656" s="51" t="e">
        <f ca="1">IF(ISBLANK(A656),NA(),IFERROR(SLOPE(INDIRECT("D" &amp; MATCH(A656-$B$1,A:A,1)):D656, INDIRECT("A" &amp; MATCH(A656-$B$1,A:A,1)):A656),NA()))</f>
        <v>#N/A</v>
      </c>
      <c r="G656" s="58" t="e">
        <f>IF(ISBLANK(A656),NA(),IFERROR(A656+(PLAYER_EXP_MAX-D656)/F656,NA()))</f>
        <v>#N/A</v>
      </c>
      <c r="H656" s="125" t="e">
        <f t="shared" ca="1" si="57"/>
        <v>#N/A</v>
      </c>
      <c r="I656" s="51" t="e">
        <f ca="1">IF(ISBLANK(A656),NA(),IFERROR(SLOPE(INDIRECT("D" &amp; MATCH(A656-$C$1,A:A,1)):D656, INDIRECT("A" &amp; MATCH(A656-$C$1,A:A,1)):A656),NA()))</f>
        <v>#N/A</v>
      </c>
      <c r="J656" s="58" t="e">
        <f>IF(ISBLANK(A656),NA(),IFERROR(A656+(PLAYER_EXP_MAX-D656)/I656,NA()))</f>
        <v>#N/A</v>
      </c>
      <c r="K656" s="62" t="e">
        <f t="shared" ca="1" si="54"/>
        <v>#N/A</v>
      </c>
      <c r="L656" s="51" t="e">
        <f t="shared" si="55"/>
        <v>#N/A</v>
      </c>
      <c r="M656" s="58" t="e">
        <f>IF(ISBLANK(A656),NA(),IFERROR(A656+(PLAYER_EXP_MAX-D656)/L656,NA()))</f>
        <v>#N/A</v>
      </c>
      <c r="N656" s="62" t="e">
        <f t="shared" ca="1" si="56"/>
        <v>#N/A</v>
      </c>
    </row>
    <row r="657" spans="4:14" ht="14.65" customHeight="1" x14ac:dyDescent="0.25">
      <c r="D657" s="62" t="str">
        <f t="shared" si="58"/>
        <v>-</v>
      </c>
      <c r="E657" s="46" t="str">
        <f>IF(ISBLANK(A657),"-",D657/PLAYER_EXP_MAX)</f>
        <v>-</v>
      </c>
      <c r="F657" s="51" t="e">
        <f ca="1">IF(ISBLANK(A657),NA(),IFERROR(SLOPE(INDIRECT("D" &amp; MATCH(A657-$B$1,A:A,1)):D657, INDIRECT("A" &amp; MATCH(A657-$B$1,A:A,1)):A657),NA()))</f>
        <v>#N/A</v>
      </c>
      <c r="G657" s="58" t="e">
        <f>IF(ISBLANK(A657),NA(),IFERROR(A657+(PLAYER_EXP_MAX-D657)/F657,NA()))</f>
        <v>#N/A</v>
      </c>
      <c r="H657" s="125" t="e">
        <f t="shared" ca="1" si="57"/>
        <v>#N/A</v>
      </c>
      <c r="I657" s="51" t="e">
        <f ca="1">IF(ISBLANK(A657),NA(),IFERROR(SLOPE(INDIRECT("D" &amp; MATCH(A657-$C$1,A:A,1)):D657, INDIRECT("A" &amp; MATCH(A657-$C$1,A:A,1)):A657),NA()))</f>
        <v>#N/A</v>
      </c>
      <c r="J657" s="58" t="e">
        <f>IF(ISBLANK(A657),NA(),IFERROR(A657+(PLAYER_EXP_MAX-D657)/I657,NA()))</f>
        <v>#N/A</v>
      </c>
      <c r="K657" s="62" t="e">
        <f t="shared" ref="K657:K700" ca="1" si="59">IF(ISBLANK(A657),NA(),IFERROR(TEXT(TRUNC(J657-NOW()),"000") &amp; " D " &amp; TEXT(TRUNC(ABS(J657-NOW()-TRUNC(J657-NOW()))*24),"00") &amp; " H", NA()))</f>
        <v>#N/A</v>
      </c>
      <c r="L657" s="51" t="e">
        <f t="shared" ref="L657:L700" si="60">IFERROR(IF(OR(ISBLANK($A657),$A657-$A$3 &lt; $C$1),NA(),($D657-$D$3)/($A657-$A$3)),NA())</f>
        <v>#N/A</v>
      </c>
      <c r="M657" s="58" t="e">
        <f>IF(ISBLANK(A657),NA(),IFERROR(A657+(PLAYER_EXP_MAX-D657)/L657,NA()))</f>
        <v>#N/A</v>
      </c>
      <c r="N657" s="62" t="e">
        <f t="shared" ref="N657:N700" ca="1" si="61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62" t="str">
        <f t="shared" si="58"/>
        <v>-</v>
      </c>
      <c r="E658" s="46" t="str">
        <f>IF(ISBLANK(A658),"-",D658/PLAYER_EXP_MAX)</f>
        <v>-</v>
      </c>
      <c r="F658" s="51" t="e">
        <f ca="1">IF(ISBLANK(A658),NA(),IFERROR(SLOPE(INDIRECT("D" &amp; MATCH(A658-$B$1,A:A,1)):D658, INDIRECT("A" &amp; MATCH(A658-$B$1,A:A,1)):A658),NA()))</f>
        <v>#N/A</v>
      </c>
      <c r="G658" s="58" t="e">
        <f>IF(ISBLANK(A658),NA(),IFERROR(A658+(PLAYER_EXP_MAX-D658)/F658,NA()))</f>
        <v>#N/A</v>
      </c>
      <c r="H658" s="125" t="e">
        <f t="shared" ca="1" si="57"/>
        <v>#N/A</v>
      </c>
      <c r="I658" s="51" t="e">
        <f ca="1">IF(ISBLANK(A658),NA(),IFERROR(SLOPE(INDIRECT("D" &amp; MATCH(A658-$C$1,A:A,1)):D658, INDIRECT("A" &amp; MATCH(A658-$C$1,A:A,1)):A658),NA()))</f>
        <v>#N/A</v>
      </c>
      <c r="J658" s="58" t="e">
        <f>IF(ISBLANK(A658),NA(),IFERROR(A658+(PLAYER_EXP_MAX-D658)/I658,NA()))</f>
        <v>#N/A</v>
      </c>
      <c r="K658" s="62" t="e">
        <f t="shared" ca="1" si="59"/>
        <v>#N/A</v>
      </c>
      <c r="L658" s="51" t="e">
        <f t="shared" si="60"/>
        <v>#N/A</v>
      </c>
      <c r="M658" s="58" t="e">
        <f>IF(ISBLANK(A658),NA(),IFERROR(A658+(PLAYER_EXP_MAX-D658)/L658,NA()))</f>
        <v>#N/A</v>
      </c>
      <c r="N658" s="62" t="e">
        <f t="shared" ca="1" si="61"/>
        <v>#N/A</v>
      </c>
    </row>
    <row r="659" spans="4:14" ht="14.65" customHeight="1" x14ac:dyDescent="0.25">
      <c r="D659" s="62" t="str">
        <f t="shared" si="58"/>
        <v>-</v>
      </c>
      <c r="E659" s="46" t="str">
        <f>IF(ISBLANK(A659),"-",D659/PLAYER_EXP_MAX)</f>
        <v>-</v>
      </c>
      <c r="F659" s="51" t="e">
        <f ca="1">IF(ISBLANK(A659),NA(),IFERROR(SLOPE(INDIRECT("D" &amp; MATCH(A659-$B$1,A:A,1)):D659, INDIRECT("A" &amp; MATCH(A659-$B$1,A:A,1)):A659),NA()))</f>
        <v>#N/A</v>
      </c>
      <c r="G659" s="58" t="e">
        <f>IF(ISBLANK(A659),NA(),IFERROR(A659+(PLAYER_EXP_MAX-D659)/F659,NA()))</f>
        <v>#N/A</v>
      </c>
      <c r="H659" s="125" t="e">
        <f t="shared" ca="1" si="57"/>
        <v>#N/A</v>
      </c>
      <c r="I659" s="51" t="e">
        <f ca="1">IF(ISBLANK(A659),NA(),IFERROR(SLOPE(INDIRECT("D" &amp; MATCH(A659-$C$1,A:A,1)):D659, INDIRECT("A" &amp; MATCH(A659-$C$1,A:A,1)):A659),NA()))</f>
        <v>#N/A</v>
      </c>
      <c r="J659" s="58" t="e">
        <f>IF(ISBLANK(A659),NA(),IFERROR(A659+(PLAYER_EXP_MAX-D659)/I659,NA()))</f>
        <v>#N/A</v>
      </c>
      <c r="K659" s="62" t="e">
        <f t="shared" ca="1" si="59"/>
        <v>#N/A</v>
      </c>
      <c r="L659" s="51" t="e">
        <f t="shared" si="60"/>
        <v>#N/A</v>
      </c>
      <c r="M659" s="58" t="e">
        <f>IF(ISBLANK(A659),NA(),IFERROR(A659+(PLAYER_EXP_MAX-D659)/L659,NA()))</f>
        <v>#N/A</v>
      </c>
      <c r="N659" s="62" t="e">
        <f t="shared" ca="1" si="61"/>
        <v>#N/A</v>
      </c>
    </row>
    <row r="660" spans="4:14" ht="14.65" customHeight="1" x14ac:dyDescent="0.25">
      <c r="D660" s="62" t="str">
        <f t="shared" si="58"/>
        <v>-</v>
      </c>
      <c r="E660" s="46" t="str">
        <f>IF(ISBLANK(A660),"-",D660/PLAYER_EXP_MAX)</f>
        <v>-</v>
      </c>
      <c r="F660" s="51" t="e">
        <f ca="1">IF(ISBLANK(A660),NA(),IFERROR(SLOPE(INDIRECT("D" &amp; MATCH(A660-$B$1,A:A,1)):D660, INDIRECT("A" &amp; MATCH(A660-$B$1,A:A,1)):A660),NA()))</f>
        <v>#N/A</v>
      </c>
      <c r="G660" s="58" t="e">
        <f>IF(ISBLANK(A660),NA(),IFERROR(A660+(PLAYER_EXP_MAX-D660)/F660,NA()))</f>
        <v>#N/A</v>
      </c>
      <c r="H660" s="125" t="e">
        <f t="shared" ca="1" si="57"/>
        <v>#N/A</v>
      </c>
      <c r="I660" s="51" t="e">
        <f ca="1">IF(ISBLANK(A660),NA(),IFERROR(SLOPE(INDIRECT("D" &amp; MATCH(A660-$C$1,A:A,1)):D660, INDIRECT("A" &amp; MATCH(A660-$C$1,A:A,1)):A660),NA()))</f>
        <v>#N/A</v>
      </c>
      <c r="J660" s="58" t="e">
        <f>IF(ISBLANK(A660),NA(),IFERROR(A660+(PLAYER_EXP_MAX-D660)/I660,NA()))</f>
        <v>#N/A</v>
      </c>
      <c r="K660" s="62" t="e">
        <f t="shared" ca="1" si="59"/>
        <v>#N/A</v>
      </c>
      <c r="L660" s="51" t="e">
        <f t="shared" si="60"/>
        <v>#N/A</v>
      </c>
      <c r="M660" s="58" t="e">
        <f>IF(ISBLANK(A660),NA(),IFERROR(A660+(PLAYER_EXP_MAX-D660)/L660,NA()))</f>
        <v>#N/A</v>
      </c>
      <c r="N660" s="62" t="e">
        <f t="shared" ca="1" si="61"/>
        <v>#N/A</v>
      </c>
    </row>
    <row r="661" spans="4:14" ht="14.65" customHeight="1" x14ac:dyDescent="0.25">
      <c r="D661" s="62" t="str">
        <f t="shared" si="58"/>
        <v>-</v>
      </c>
      <c r="E661" s="46" t="str">
        <f>IF(ISBLANK(A661),"-",D661/PLAYER_EXP_MAX)</f>
        <v>-</v>
      </c>
      <c r="F661" s="51" t="e">
        <f ca="1">IF(ISBLANK(A661),NA(),IFERROR(SLOPE(INDIRECT("D" &amp; MATCH(A661-$B$1,A:A,1)):D661, INDIRECT("A" &amp; MATCH(A661-$B$1,A:A,1)):A661),NA()))</f>
        <v>#N/A</v>
      </c>
      <c r="G661" s="58" t="e">
        <f>IF(ISBLANK(A661),NA(),IFERROR(A661+(PLAYER_EXP_MAX-D661)/F661,NA()))</f>
        <v>#N/A</v>
      </c>
      <c r="H661" s="125" t="e">
        <f t="shared" ca="1" si="57"/>
        <v>#N/A</v>
      </c>
      <c r="I661" s="51" t="e">
        <f ca="1">IF(ISBLANK(A661),NA(),IFERROR(SLOPE(INDIRECT("D" &amp; MATCH(A661-$C$1,A:A,1)):D661, INDIRECT("A" &amp; MATCH(A661-$C$1,A:A,1)):A661),NA()))</f>
        <v>#N/A</v>
      </c>
      <c r="J661" s="58" t="e">
        <f>IF(ISBLANK(A661),NA(),IFERROR(A661+(PLAYER_EXP_MAX-D661)/I661,NA()))</f>
        <v>#N/A</v>
      </c>
      <c r="K661" s="62" t="e">
        <f t="shared" ca="1" si="59"/>
        <v>#N/A</v>
      </c>
      <c r="L661" s="51" t="e">
        <f t="shared" si="60"/>
        <v>#N/A</v>
      </c>
      <c r="M661" s="58" t="e">
        <f>IF(ISBLANK(A661),NA(),IFERROR(A661+(PLAYER_EXP_MAX-D661)/L661,NA()))</f>
        <v>#N/A</v>
      </c>
      <c r="N661" s="62" t="e">
        <f t="shared" ca="1" si="61"/>
        <v>#N/A</v>
      </c>
    </row>
    <row r="662" spans="4:14" ht="14.65" customHeight="1" x14ac:dyDescent="0.25">
      <c r="D662" s="62" t="str">
        <f t="shared" si="58"/>
        <v>-</v>
      </c>
      <c r="E662" s="46" t="str">
        <f>IF(ISBLANK(A662),"-",D662/PLAYER_EXP_MAX)</f>
        <v>-</v>
      </c>
      <c r="F662" s="51" t="e">
        <f ca="1">IF(ISBLANK(A662),NA(),IFERROR(SLOPE(INDIRECT("D" &amp; MATCH(A662-$B$1,A:A,1)):D662, INDIRECT("A" &amp; MATCH(A662-$B$1,A:A,1)):A662),NA()))</f>
        <v>#N/A</v>
      </c>
      <c r="G662" s="58" t="e">
        <f>IF(ISBLANK(A662),NA(),IFERROR(A662+(PLAYER_EXP_MAX-D662)/F662,NA()))</f>
        <v>#N/A</v>
      </c>
      <c r="H662" s="125" t="e">
        <f t="shared" ca="1" si="57"/>
        <v>#N/A</v>
      </c>
      <c r="I662" s="51" t="e">
        <f ca="1">IF(ISBLANK(A662),NA(),IFERROR(SLOPE(INDIRECT("D" &amp; MATCH(A662-$C$1,A:A,1)):D662, INDIRECT("A" &amp; MATCH(A662-$C$1,A:A,1)):A662),NA()))</f>
        <v>#N/A</v>
      </c>
      <c r="J662" s="58" t="e">
        <f>IF(ISBLANK(A662),NA(),IFERROR(A662+(PLAYER_EXP_MAX-D662)/I662,NA()))</f>
        <v>#N/A</v>
      </c>
      <c r="K662" s="62" t="e">
        <f t="shared" ca="1" si="59"/>
        <v>#N/A</v>
      </c>
      <c r="L662" s="51" t="e">
        <f t="shared" si="60"/>
        <v>#N/A</v>
      </c>
      <c r="M662" s="58" t="e">
        <f>IF(ISBLANK(A662),NA(),IFERROR(A662+(PLAYER_EXP_MAX-D662)/L662,NA()))</f>
        <v>#N/A</v>
      </c>
      <c r="N662" s="62" t="e">
        <f t="shared" ca="1" si="61"/>
        <v>#N/A</v>
      </c>
    </row>
    <row r="663" spans="4:14" ht="14.65" customHeight="1" x14ac:dyDescent="0.25">
      <c r="D663" s="62" t="str">
        <f t="shared" si="58"/>
        <v>-</v>
      </c>
      <c r="E663" s="46" t="str">
        <f>IF(ISBLANK(A663),"-",D663/PLAYER_EXP_MAX)</f>
        <v>-</v>
      </c>
      <c r="F663" s="51" t="e">
        <f ca="1">IF(ISBLANK(A663),NA(),IFERROR(SLOPE(INDIRECT("D" &amp; MATCH(A663-$B$1,A:A,1)):D663, INDIRECT("A" &amp; MATCH(A663-$B$1,A:A,1)):A663),NA()))</f>
        <v>#N/A</v>
      </c>
      <c r="G663" s="58" t="e">
        <f>IF(ISBLANK(A663),NA(),IFERROR(A663+(PLAYER_EXP_MAX-D663)/F663,NA()))</f>
        <v>#N/A</v>
      </c>
      <c r="H663" s="125" t="e">
        <f t="shared" ca="1" si="57"/>
        <v>#N/A</v>
      </c>
      <c r="I663" s="51" t="e">
        <f ca="1">IF(ISBLANK(A663),NA(),IFERROR(SLOPE(INDIRECT("D" &amp; MATCH(A663-$C$1,A:A,1)):D663, INDIRECT("A" &amp; MATCH(A663-$C$1,A:A,1)):A663),NA()))</f>
        <v>#N/A</v>
      </c>
      <c r="J663" s="58" t="e">
        <f>IF(ISBLANK(A663),NA(),IFERROR(A663+(PLAYER_EXP_MAX-D663)/I663,NA()))</f>
        <v>#N/A</v>
      </c>
      <c r="K663" s="62" t="e">
        <f t="shared" ca="1" si="59"/>
        <v>#N/A</v>
      </c>
      <c r="L663" s="51" t="e">
        <f t="shared" si="60"/>
        <v>#N/A</v>
      </c>
      <c r="M663" s="58" t="e">
        <f>IF(ISBLANK(A663),NA(),IFERROR(A663+(PLAYER_EXP_MAX-D663)/L663,NA()))</f>
        <v>#N/A</v>
      </c>
      <c r="N663" s="62" t="e">
        <f t="shared" ca="1" si="61"/>
        <v>#N/A</v>
      </c>
    </row>
    <row r="664" spans="4:14" ht="14.65" customHeight="1" x14ac:dyDescent="0.25">
      <c r="D664" s="62" t="str">
        <f t="shared" si="58"/>
        <v>-</v>
      </c>
      <c r="E664" s="46" t="str">
        <f>IF(ISBLANK(A664),"-",D664/PLAYER_EXP_MAX)</f>
        <v>-</v>
      </c>
      <c r="F664" s="51" t="e">
        <f ca="1">IF(ISBLANK(A664),NA(),IFERROR(SLOPE(INDIRECT("D" &amp; MATCH(A664-$B$1,A:A,1)):D664, INDIRECT("A" &amp; MATCH(A664-$B$1,A:A,1)):A664),NA()))</f>
        <v>#N/A</v>
      </c>
      <c r="G664" s="58" t="e">
        <f>IF(ISBLANK(A664),NA(),IFERROR(A664+(PLAYER_EXP_MAX-D664)/F664,NA()))</f>
        <v>#N/A</v>
      </c>
      <c r="H664" s="125" t="e">
        <f t="shared" ca="1" si="57"/>
        <v>#N/A</v>
      </c>
      <c r="I664" s="51" t="e">
        <f ca="1">IF(ISBLANK(A664),NA(),IFERROR(SLOPE(INDIRECT("D" &amp; MATCH(A664-$C$1,A:A,1)):D664, INDIRECT("A" &amp; MATCH(A664-$C$1,A:A,1)):A664),NA()))</f>
        <v>#N/A</v>
      </c>
      <c r="J664" s="58" t="e">
        <f>IF(ISBLANK(A664),NA(),IFERROR(A664+(PLAYER_EXP_MAX-D664)/I664,NA()))</f>
        <v>#N/A</v>
      </c>
      <c r="K664" s="62" t="e">
        <f t="shared" ca="1" si="59"/>
        <v>#N/A</v>
      </c>
      <c r="L664" s="51" t="e">
        <f t="shared" si="60"/>
        <v>#N/A</v>
      </c>
      <c r="M664" s="58" t="e">
        <f>IF(ISBLANK(A664),NA(),IFERROR(A664+(PLAYER_EXP_MAX-D664)/L664,NA()))</f>
        <v>#N/A</v>
      </c>
      <c r="N664" s="62" t="e">
        <f t="shared" ca="1" si="61"/>
        <v>#N/A</v>
      </c>
    </row>
    <row r="665" spans="4:14" ht="14.65" customHeight="1" x14ac:dyDescent="0.25">
      <c r="D665" s="62" t="str">
        <f t="shared" si="58"/>
        <v>-</v>
      </c>
      <c r="E665" s="46" t="str">
        <f>IF(ISBLANK(A665),"-",D665/PLAYER_EXP_MAX)</f>
        <v>-</v>
      </c>
      <c r="F665" s="51" t="e">
        <f ca="1">IF(ISBLANK(A665),NA(),IFERROR(SLOPE(INDIRECT("D" &amp; MATCH(A665-$B$1,A:A,1)):D665, INDIRECT("A" &amp; MATCH(A665-$B$1,A:A,1)):A665),NA()))</f>
        <v>#N/A</v>
      </c>
      <c r="G665" s="58" t="e">
        <f>IF(ISBLANK(A665),NA(),IFERROR(A665+(PLAYER_EXP_MAX-D665)/F665,NA()))</f>
        <v>#N/A</v>
      </c>
      <c r="H665" s="125" t="e">
        <f t="shared" ca="1" si="57"/>
        <v>#N/A</v>
      </c>
      <c r="I665" s="51" t="e">
        <f ca="1">IF(ISBLANK(A665),NA(),IFERROR(SLOPE(INDIRECT("D" &amp; MATCH(A665-$C$1,A:A,1)):D665, INDIRECT("A" &amp; MATCH(A665-$C$1,A:A,1)):A665),NA()))</f>
        <v>#N/A</v>
      </c>
      <c r="J665" s="58" t="e">
        <f>IF(ISBLANK(A665),NA(),IFERROR(A665+(PLAYER_EXP_MAX-D665)/I665,NA()))</f>
        <v>#N/A</v>
      </c>
      <c r="K665" s="62" t="e">
        <f t="shared" ca="1" si="59"/>
        <v>#N/A</v>
      </c>
      <c r="L665" s="51" t="e">
        <f t="shared" si="60"/>
        <v>#N/A</v>
      </c>
      <c r="M665" s="58" t="e">
        <f>IF(ISBLANK(A665),NA(),IFERROR(A665+(PLAYER_EXP_MAX-D665)/L665,NA()))</f>
        <v>#N/A</v>
      </c>
      <c r="N665" s="62" t="e">
        <f t="shared" ca="1" si="61"/>
        <v>#N/A</v>
      </c>
    </row>
    <row r="666" spans="4:14" ht="14.65" customHeight="1" x14ac:dyDescent="0.25">
      <c r="D666" s="62" t="str">
        <f t="shared" si="58"/>
        <v>-</v>
      </c>
      <c r="E666" s="46" t="str">
        <f>IF(ISBLANK(A666),"-",D666/PLAYER_EXP_MAX)</f>
        <v>-</v>
      </c>
      <c r="F666" s="51" t="e">
        <f ca="1">IF(ISBLANK(A666),NA(),IFERROR(SLOPE(INDIRECT("D" &amp; MATCH(A666-$B$1,A:A,1)):D666, INDIRECT("A" &amp; MATCH(A666-$B$1,A:A,1)):A666),NA()))</f>
        <v>#N/A</v>
      </c>
      <c r="G666" s="58" t="e">
        <f>IF(ISBLANK(A666),NA(),IFERROR(A666+(PLAYER_EXP_MAX-D666)/F666,NA()))</f>
        <v>#N/A</v>
      </c>
      <c r="H666" s="125" t="e">
        <f t="shared" ca="1" si="57"/>
        <v>#N/A</v>
      </c>
      <c r="I666" s="51" t="e">
        <f ca="1">IF(ISBLANK(A666),NA(),IFERROR(SLOPE(INDIRECT("D" &amp; MATCH(A666-$C$1,A:A,1)):D666, INDIRECT("A" &amp; MATCH(A666-$C$1,A:A,1)):A666),NA()))</f>
        <v>#N/A</v>
      </c>
      <c r="J666" s="58" t="e">
        <f>IF(ISBLANK(A666),NA(),IFERROR(A666+(PLAYER_EXP_MAX-D666)/I666,NA()))</f>
        <v>#N/A</v>
      </c>
      <c r="K666" s="62" t="e">
        <f t="shared" ca="1" si="59"/>
        <v>#N/A</v>
      </c>
      <c r="L666" s="51" t="e">
        <f t="shared" si="60"/>
        <v>#N/A</v>
      </c>
      <c r="M666" s="58" t="e">
        <f>IF(ISBLANK(A666),NA(),IFERROR(A666+(PLAYER_EXP_MAX-D666)/L666,NA()))</f>
        <v>#N/A</v>
      </c>
      <c r="N666" s="62" t="e">
        <f t="shared" ca="1" si="61"/>
        <v>#N/A</v>
      </c>
    </row>
    <row r="667" spans="4:14" ht="14.65" customHeight="1" x14ac:dyDescent="0.25">
      <c r="D667" s="62" t="str">
        <f t="shared" si="58"/>
        <v>-</v>
      </c>
      <c r="E667" s="46" t="str">
        <f>IF(ISBLANK(A667),"-",D667/PLAYER_EXP_MAX)</f>
        <v>-</v>
      </c>
      <c r="F667" s="51" t="e">
        <f ca="1">IF(ISBLANK(A667),NA(),IFERROR(SLOPE(INDIRECT("D" &amp; MATCH(A667-$B$1,A:A,1)):D667, INDIRECT("A" &amp; MATCH(A667-$B$1,A:A,1)):A667),NA()))</f>
        <v>#N/A</v>
      </c>
      <c r="G667" s="58" t="e">
        <f>IF(ISBLANK(A667),NA(),IFERROR(A667+(PLAYER_EXP_MAX-D667)/F667,NA()))</f>
        <v>#N/A</v>
      </c>
      <c r="H667" s="125" t="e">
        <f t="shared" ca="1" si="57"/>
        <v>#N/A</v>
      </c>
      <c r="I667" s="51" t="e">
        <f ca="1">IF(ISBLANK(A667),NA(),IFERROR(SLOPE(INDIRECT("D" &amp; MATCH(A667-$C$1,A:A,1)):D667, INDIRECT("A" &amp; MATCH(A667-$C$1,A:A,1)):A667),NA()))</f>
        <v>#N/A</v>
      </c>
      <c r="J667" s="58" t="e">
        <f>IF(ISBLANK(A667),NA(),IFERROR(A667+(PLAYER_EXP_MAX-D667)/I667,NA()))</f>
        <v>#N/A</v>
      </c>
      <c r="K667" s="62" t="e">
        <f t="shared" ca="1" si="59"/>
        <v>#N/A</v>
      </c>
      <c r="L667" s="51" t="e">
        <f t="shared" si="60"/>
        <v>#N/A</v>
      </c>
      <c r="M667" s="58" t="e">
        <f>IF(ISBLANK(A667),NA(),IFERROR(A667+(PLAYER_EXP_MAX-D667)/L667,NA()))</f>
        <v>#N/A</v>
      </c>
      <c r="N667" s="62" t="e">
        <f t="shared" ca="1" si="61"/>
        <v>#N/A</v>
      </c>
    </row>
    <row r="668" spans="4:14" ht="14.65" customHeight="1" x14ac:dyDescent="0.25">
      <c r="D668" s="62" t="str">
        <f t="shared" si="58"/>
        <v>-</v>
      </c>
      <c r="E668" s="46" t="str">
        <f>IF(ISBLANK(A668),"-",D668/PLAYER_EXP_MAX)</f>
        <v>-</v>
      </c>
      <c r="F668" s="51" t="e">
        <f ca="1">IF(ISBLANK(A668),NA(),IFERROR(SLOPE(INDIRECT("D" &amp; MATCH(A668-$B$1,A:A,1)):D668, INDIRECT("A" &amp; MATCH(A668-$B$1,A:A,1)):A668),NA()))</f>
        <v>#N/A</v>
      </c>
      <c r="G668" s="58" t="e">
        <f>IF(ISBLANK(A668),NA(),IFERROR(A668+(PLAYER_EXP_MAX-D668)/F668,NA()))</f>
        <v>#N/A</v>
      </c>
      <c r="H668" s="125" t="e">
        <f t="shared" ca="1" si="57"/>
        <v>#N/A</v>
      </c>
      <c r="I668" s="51" t="e">
        <f ca="1">IF(ISBLANK(A668),NA(),IFERROR(SLOPE(INDIRECT("D" &amp; MATCH(A668-$C$1,A:A,1)):D668, INDIRECT("A" &amp; MATCH(A668-$C$1,A:A,1)):A668),NA()))</f>
        <v>#N/A</v>
      </c>
      <c r="J668" s="58" t="e">
        <f>IF(ISBLANK(A668),NA(),IFERROR(A668+(PLAYER_EXP_MAX-D668)/I668,NA()))</f>
        <v>#N/A</v>
      </c>
      <c r="K668" s="62" t="e">
        <f t="shared" ca="1" si="59"/>
        <v>#N/A</v>
      </c>
      <c r="L668" s="51" t="e">
        <f t="shared" si="60"/>
        <v>#N/A</v>
      </c>
      <c r="M668" s="58" t="e">
        <f>IF(ISBLANK(A668),NA(),IFERROR(A668+(PLAYER_EXP_MAX-D668)/L668,NA()))</f>
        <v>#N/A</v>
      </c>
      <c r="N668" s="62" t="e">
        <f t="shared" ca="1" si="61"/>
        <v>#N/A</v>
      </c>
    </row>
    <row r="669" spans="4:14" ht="14.65" customHeight="1" x14ac:dyDescent="0.25">
      <c r="D669" s="62" t="str">
        <f t="shared" si="58"/>
        <v>-</v>
      </c>
      <c r="E669" s="46" t="str">
        <f>IF(ISBLANK(A669),"-",D669/PLAYER_EXP_MAX)</f>
        <v>-</v>
      </c>
      <c r="F669" s="51" t="e">
        <f ca="1">IF(ISBLANK(A669),NA(),IFERROR(SLOPE(INDIRECT("D" &amp; MATCH(A669-$B$1,A:A,1)):D669, INDIRECT("A" &amp; MATCH(A669-$B$1,A:A,1)):A669),NA()))</f>
        <v>#N/A</v>
      </c>
      <c r="G669" s="58" t="e">
        <f>IF(ISBLANK(A669),NA(),IFERROR(A669+(PLAYER_EXP_MAX-D669)/F669,NA()))</f>
        <v>#N/A</v>
      </c>
      <c r="H669" s="125" t="e">
        <f t="shared" ca="1" si="57"/>
        <v>#N/A</v>
      </c>
      <c r="I669" s="51" t="e">
        <f ca="1">IF(ISBLANK(A669),NA(),IFERROR(SLOPE(INDIRECT("D" &amp; MATCH(A669-$C$1,A:A,1)):D669, INDIRECT("A" &amp; MATCH(A669-$C$1,A:A,1)):A669),NA()))</f>
        <v>#N/A</v>
      </c>
      <c r="J669" s="58" t="e">
        <f>IF(ISBLANK(A669),NA(),IFERROR(A669+(PLAYER_EXP_MAX-D669)/I669,NA()))</f>
        <v>#N/A</v>
      </c>
      <c r="K669" s="62" t="e">
        <f t="shared" ca="1" si="59"/>
        <v>#N/A</v>
      </c>
      <c r="L669" s="51" t="e">
        <f t="shared" si="60"/>
        <v>#N/A</v>
      </c>
      <c r="M669" s="58" t="e">
        <f>IF(ISBLANK(A669),NA(),IFERROR(A669+(PLAYER_EXP_MAX-D669)/L669,NA()))</f>
        <v>#N/A</v>
      </c>
      <c r="N669" s="62" t="e">
        <f t="shared" ca="1" si="61"/>
        <v>#N/A</v>
      </c>
    </row>
    <row r="670" spans="4:14" ht="14.65" customHeight="1" x14ac:dyDescent="0.25">
      <c r="D670" s="62" t="str">
        <f t="shared" si="58"/>
        <v>-</v>
      </c>
      <c r="E670" s="46" t="str">
        <f>IF(ISBLANK(A670),"-",D670/PLAYER_EXP_MAX)</f>
        <v>-</v>
      </c>
      <c r="F670" s="51" t="e">
        <f ca="1">IF(ISBLANK(A670),NA(),IFERROR(SLOPE(INDIRECT("D" &amp; MATCH(A670-$B$1,A:A,1)):D670, INDIRECT("A" &amp; MATCH(A670-$B$1,A:A,1)):A670),NA()))</f>
        <v>#N/A</v>
      </c>
      <c r="G670" s="58" t="e">
        <f>IF(ISBLANK(A670),NA(),IFERROR(A670+(PLAYER_EXP_MAX-D670)/F670,NA()))</f>
        <v>#N/A</v>
      </c>
      <c r="H670" s="125" t="e">
        <f t="shared" ca="1" si="57"/>
        <v>#N/A</v>
      </c>
      <c r="I670" s="51" t="e">
        <f ca="1">IF(ISBLANK(A670),NA(),IFERROR(SLOPE(INDIRECT("D" &amp; MATCH(A670-$C$1,A:A,1)):D670, INDIRECT("A" &amp; MATCH(A670-$C$1,A:A,1)):A670),NA()))</f>
        <v>#N/A</v>
      </c>
      <c r="J670" s="58" t="e">
        <f>IF(ISBLANK(A670),NA(),IFERROR(A670+(PLAYER_EXP_MAX-D670)/I670,NA()))</f>
        <v>#N/A</v>
      </c>
      <c r="K670" s="62" t="e">
        <f t="shared" ca="1" si="59"/>
        <v>#N/A</v>
      </c>
      <c r="L670" s="51" t="e">
        <f t="shared" si="60"/>
        <v>#N/A</v>
      </c>
      <c r="M670" s="58" t="e">
        <f>IF(ISBLANK(A670),NA(),IFERROR(A670+(PLAYER_EXP_MAX-D670)/L670,NA()))</f>
        <v>#N/A</v>
      </c>
      <c r="N670" s="62" t="e">
        <f t="shared" ca="1" si="61"/>
        <v>#N/A</v>
      </c>
    </row>
    <row r="671" spans="4:14" ht="14.65" customHeight="1" x14ac:dyDescent="0.25">
      <c r="D671" s="62" t="str">
        <f t="shared" si="58"/>
        <v>-</v>
      </c>
      <c r="E671" s="46" t="str">
        <f>IF(ISBLANK(A671),"-",D671/PLAYER_EXP_MAX)</f>
        <v>-</v>
      </c>
      <c r="F671" s="51" t="e">
        <f ca="1">IF(ISBLANK(A671),NA(),IFERROR(SLOPE(INDIRECT("D" &amp; MATCH(A671-$B$1,A:A,1)):D671, INDIRECT("A" &amp; MATCH(A671-$B$1,A:A,1)):A671),NA()))</f>
        <v>#N/A</v>
      </c>
      <c r="G671" s="58" t="e">
        <f>IF(ISBLANK(A671),NA(),IFERROR(A671+(PLAYER_EXP_MAX-D671)/F671,NA()))</f>
        <v>#N/A</v>
      </c>
      <c r="H671" s="125" t="e">
        <f t="shared" ref="H671:H700" ca="1" si="62">IF(ISBLANK(A671),NA(),IFERROR(TEXT(TRUNC(G671-NOW()),"000") &amp; " D " &amp; TEXT(TRUNC(ABS(G671-NOW()-TRUNC(G671-NOW()))*24),"00") &amp; " H", NA()))</f>
        <v>#N/A</v>
      </c>
      <c r="I671" s="51" t="e">
        <f ca="1">IF(ISBLANK(A671),NA(),IFERROR(SLOPE(INDIRECT("D" &amp; MATCH(A671-$C$1,A:A,1)):D671, INDIRECT("A" &amp; MATCH(A671-$C$1,A:A,1)):A671),NA()))</f>
        <v>#N/A</v>
      </c>
      <c r="J671" s="58" t="e">
        <f>IF(ISBLANK(A671),NA(),IFERROR(A671+(PLAYER_EXP_MAX-D671)/I671,NA()))</f>
        <v>#N/A</v>
      </c>
      <c r="K671" s="62" t="e">
        <f t="shared" ca="1" si="59"/>
        <v>#N/A</v>
      </c>
      <c r="L671" s="51" t="e">
        <f t="shared" si="60"/>
        <v>#N/A</v>
      </c>
      <c r="M671" s="58" t="e">
        <f>IF(ISBLANK(A671),NA(),IFERROR(A671+(PLAYER_EXP_MAX-D671)/L671,NA()))</f>
        <v>#N/A</v>
      </c>
      <c r="N671" s="62" t="e">
        <f t="shared" ca="1" si="61"/>
        <v>#N/A</v>
      </c>
    </row>
    <row r="672" spans="4:14" ht="14.65" customHeight="1" x14ac:dyDescent="0.25">
      <c r="D672" s="62" t="str">
        <f t="shared" si="58"/>
        <v>-</v>
      </c>
      <c r="E672" s="46" t="str">
        <f>IF(ISBLANK(A672),"-",D672/PLAYER_EXP_MAX)</f>
        <v>-</v>
      </c>
      <c r="F672" s="51" t="e">
        <f ca="1">IF(ISBLANK(A672),NA(),IFERROR(SLOPE(INDIRECT("D" &amp; MATCH(A672-$B$1,A:A,1)):D672, INDIRECT("A" &amp; MATCH(A672-$B$1,A:A,1)):A672),NA()))</f>
        <v>#N/A</v>
      </c>
      <c r="G672" s="58" t="e">
        <f>IF(ISBLANK(A672),NA(),IFERROR(A672+(PLAYER_EXP_MAX-D672)/F672,NA()))</f>
        <v>#N/A</v>
      </c>
      <c r="H672" s="125" t="e">
        <f t="shared" ca="1" si="62"/>
        <v>#N/A</v>
      </c>
      <c r="I672" s="51" t="e">
        <f ca="1">IF(ISBLANK(A672),NA(),IFERROR(SLOPE(INDIRECT("D" &amp; MATCH(A672-$C$1,A:A,1)):D672, INDIRECT("A" &amp; MATCH(A672-$C$1,A:A,1)):A672),NA()))</f>
        <v>#N/A</v>
      </c>
      <c r="J672" s="58" t="e">
        <f>IF(ISBLANK(A672),NA(),IFERROR(A672+(PLAYER_EXP_MAX-D672)/I672,NA()))</f>
        <v>#N/A</v>
      </c>
      <c r="K672" s="62" t="e">
        <f t="shared" ca="1" si="59"/>
        <v>#N/A</v>
      </c>
      <c r="L672" s="51" t="e">
        <f t="shared" si="60"/>
        <v>#N/A</v>
      </c>
      <c r="M672" s="58" t="e">
        <f>IF(ISBLANK(A672),NA(),IFERROR(A672+(PLAYER_EXP_MAX-D672)/L672,NA()))</f>
        <v>#N/A</v>
      </c>
      <c r="N672" s="62" t="e">
        <f t="shared" ca="1" si="61"/>
        <v>#N/A</v>
      </c>
    </row>
    <row r="673" spans="4:14" ht="14.65" customHeight="1" x14ac:dyDescent="0.25">
      <c r="D673" s="62" t="str">
        <f t="shared" si="58"/>
        <v>-</v>
      </c>
      <c r="E673" s="46" t="str">
        <f>IF(ISBLANK(A673),"-",D673/PLAYER_EXP_MAX)</f>
        <v>-</v>
      </c>
      <c r="F673" s="51" t="e">
        <f ca="1">IF(ISBLANK(A673),NA(),IFERROR(SLOPE(INDIRECT("D" &amp; MATCH(A673-$B$1,A:A,1)):D673, INDIRECT("A" &amp; MATCH(A673-$B$1,A:A,1)):A673),NA()))</f>
        <v>#N/A</v>
      </c>
      <c r="G673" s="58" t="e">
        <f>IF(ISBLANK(A673),NA(),IFERROR(A673+(PLAYER_EXP_MAX-D673)/F673,NA()))</f>
        <v>#N/A</v>
      </c>
      <c r="H673" s="125" t="e">
        <f t="shared" ca="1" si="62"/>
        <v>#N/A</v>
      </c>
      <c r="I673" s="51" t="e">
        <f ca="1">IF(ISBLANK(A673),NA(),IFERROR(SLOPE(INDIRECT("D" &amp; MATCH(A673-$C$1,A:A,1)):D673, INDIRECT("A" &amp; MATCH(A673-$C$1,A:A,1)):A673),NA()))</f>
        <v>#N/A</v>
      </c>
      <c r="J673" s="58" t="e">
        <f>IF(ISBLANK(A673),NA(),IFERROR(A673+(PLAYER_EXP_MAX-D673)/I673,NA()))</f>
        <v>#N/A</v>
      </c>
      <c r="K673" s="62" t="e">
        <f t="shared" ca="1" si="59"/>
        <v>#N/A</v>
      </c>
      <c r="L673" s="51" t="e">
        <f t="shared" si="60"/>
        <v>#N/A</v>
      </c>
      <c r="M673" s="58" t="e">
        <f>IF(ISBLANK(A673),NA(),IFERROR(A673+(PLAYER_EXP_MAX-D673)/L673,NA()))</f>
        <v>#N/A</v>
      </c>
      <c r="N673" s="62" t="e">
        <f t="shared" ca="1" si="61"/>
        <v>#N/A</v>
      </c>
    </row>
    <row r="674" spans="4:14" ht="14.65" customHeight="1" x14ac:dyDescent="0.25">
      <c r="D674" s="62" t="str">
        <f t="shared" si="58"/>
        <v>-</v>
      </c>
      <c r="E674" s="46" t="str">
        <f>IF(ISBLANK(A674),"-",D674/PLAYER_EXP_MAX)</f>
        <v>-</v>
      </c>
      <c r="F674" s="51" t="e">
        <f ca="1">IF(ISBLANK(A674),NA(),IFERROR(SLOPE(INDIRECT("D" &amp; MATCH(A674-$B$1,A:A,1)):D674, INDIRECT("A" &amp; MATCH(A674-$B$1,A:A,1)):A674),NA()))</f>
        <v>#N/A</v>
      </c>
      <c r="G674" s="58" t="e">
        <f>IF(ISBLANK(A674),NA(),IFERROR(A674+(PLAYER_EXP_MAX-D674)/F674,NA()))</f>
        <v>#N/A</v>
      </c>
      <c r="H674" s="125" t="e">
        <f t="shared" ca="1" si="62"/>
        <v>#N/A</v>
      </c>
      <c r="I674" s="51" t="e">
        <f ca="1">IF(ISBLANK(A674),NA(),IFERROR(SLOPE(INDIRECT("D" &amp; MATCH(A674-$C$1,A:A,1)):D674, INDIRECT("A" &amp; MATCH(A674-$C$1,A:A,1)):A674),NA()))</f>
        <v>#N/A</v>
      </c>
      <c r="J674" s="58" t="e">
        <f>IF(ISBLANK(A674),NA(),IFERROR(A674+(PLAYER_EXP_MAX-D674)/I674,NA()))</f>
        <v>#N/A</v>
      </c>
      <c r="K674" s="62" t="e">
        <f t="shared" ca="1" si="59"/>
        <v>#N/A</v>
      </c>
      <c r="L674" s="51" t="e">
        <f t="shared" si="60"/>
        <v>#N/A</v>
      </c>
      <c r="M674" s="58" t="e">
        <f>IF(ISBLANK(A674),NA(),IFERROR(A674+(PLAYER_EXP_MAX-D674)/L674,NA()))</f>
        <v>#N/A</v>
      </c>
      <c r="N674" s="62" t="e">
        <f t="shared" ca="1" si="61"/>
        <v>#N/A</v>
      </c>
    </row>
    <row r="675" spans="4:14" ht="14.65" customHeight="1" x14ac:dyDescent="0.25">
      <c r="D675" s="62" t="str">
        <f t="shared" si="58"/>
        <v>-</v>
      </c>
      <c r="E675" s="46" t="str">
        <f>IF(ISBLANK(A675),"-",D675/PLAYER_EXP_MAX)</f>
        <v>-</v>
      </c>
      <c r="F675" s="51" t="e">
        <f ca="1">IF(ISBLANK(A675),NA(),IFERROR(SLOPE(INDIRECT("D" &amp; MATCH(A675-$B$1,A:A,1)):D675, INDIRECT("A" &amp; MATCH(A675-$B$1,A:A,1)):A675),NA()))</f>
        <v>#N/A</v>
      </c>
      <c r="G675" s="58" t="e">
        <f>IF(ISBLANK(A675),NA(),IFERROR(A675+(PLAYER_EXP_MAX-D675)/F675,NA()))</f>
        <v>#N/A</v>
      </c>
      <c r="H675" s="125" t="e">
        <f t="shared" ca="1" si="62"/>
        <v>#N/A</v>
      </c>
      <c r="I675" s="51" t="e">
        <f ca="1">IF(ISBLANK(A675),NA(),IFERROR(SLOPE(INDIRECT("D" &amp; MATCH(A675-$C$1,A:A,1)):D675, INDIRECT("A" &amp; MATCH(A675-$C$1,A:A,1)):A675),NA()))</f>
        <v>#N/A</v>
      </c>
      <c r="J675" s="58" t="e">
        <f>IF(ISBLANK(A675),NA(),IFERROR(A675+(PLAYER_EXP_MAX-D675)/I675,NA()))</f>
        <v>#N/A</v>
      </c>
      <c r="K675" s="62" t="e">
        <f t="shared" ca="1" si="59"/>
        <v>#N/A</v>
      </c>
      <c r="L675" s="51" t="e">
        <f t="shared" si="60"/>
        <v>#N/A</v>
      </c>
      <c r="M675" s="58" t="e">
        <f>IF(ISBLANK(A675),NA(),IFERROR(A675+(PLAYER_EXP_MAX-D675)/L675,NA()))</f>
        <v>#N/A</v>
      </c>
      <c r="N675" s="62" t="e">
        <f t="shared" ca="1" si="61"/>
        <v>#N/A</v>
      </c>
    </row>
    <row r="676" spans="4:14" ht="14.65" customHeight="1" x14ac:dyDescent="0.25">
      <c r="D676" s="62" t="str">
        <f t="shared" si="58"/>
        <v>-</v>
      </c>
      <c r="E676" s="46" t="str">
        <f>IF(ISBLANK(A676),"-",D676/PLAYER_EXP_MAX)</f>
        <v>-</v>
      </c>
      <c r="F676" s="51" t="e">
        <f ca="1">IF(ISBLANK(A676),NA(),IFERROR(SLOPE(INDIRECT("D" &amp; MATCH(A676-$B$1,A:A,1)):D676, INDIRECT("A" &amp; MATCH(A676-$B$1,A:A,1)):A676),NA()))</f>
        <v>#N/A</v>
      </c>
      <c r="G676" s="58" t="e">
        <f>IF(ISBLANK(A676),NA(),IFERROR(A676+(PLAYER_EXP_MAX-D676)/F676,NA()))</f>
        <v>#N/A</v>
      </c>
      <c r="H676" s="125" t="e">
        <f t="shared" ca="1" si="62"/>
        <v>#N/A</v>
      </c>
      <c r="I676" s="51" t="e">
        <f ca="1">IF(ISBLANK(A676),NA(),IFERROR(SLOPE(INDIRECT("D" &amp; MATCH(A676-$C$1,A:A,1)):D676, INDIRECT("A" &amp; MATCH(A676-$C$1,A:A,1)):A676),NA()))</f>
        <v>#N/A</v>
      </c>
      <c r="J676" s="58" t="e">
        <f>IF(ISBLANK(A676),NA(),IFERROR(A676+(PLAYER_EXP_MAX-D676)/I676,NA()))</f>
        <v>#N/A</v>
      </c>
      <c r="K676" s="62" t="e">
        <f t="shared" ca="1" si="59"/>
        <v>#N/A</v>
      </c>
      <c r="L676" s="51" t="e">
        <f t="shared" si="60"/>
        <v>#N/A</v>
      </c>
      <c r="M676" s="58" t="e">
        <f>IF(ISBLANK(A676),NA(),IFERROR(A676+(PLAYER_EXP_MAX-D676)/L676,NA()))</f>
        <v>#N/A</v>
      </c>
      <c r="N676" s="62" t="e">
        <f t="shared" ca="1" si="61"/>
        <v>#N/A</v>
      </c>
    </row>
    <row r="677" spans="4:14" ht="14.65" customHeight="1" x14ac:dyDescent="0.25">
      <c r="D677" s="62" t="str">
        <f t="shared" si="58"/>
        <v>-</v>
      </c>
      <c r="E677" s="46" t="str">
        <f>IF(ISBLANK(A677),"-",D677/PLAYER_EXP_MAX)</f>
        <v>-</v>
      </c>
      <c r="F677" s="51" t="e">
        <f ca="1">IF(ISBLANK(A677),NA(),IFERROR(SLOPE(INDIRECT("D" &amp; MATCH(A677-$B$1,A:A,1)):D677, INDIRECT("A" &amp; MATCH(A677-$B$1,A:A,1)):A677),NA()))</f>
        <v>#N/A</v>
      </c>
      <c r="G677" s="58" t="e">
        <f>IF(ISBLANK(A677),NA(),IFERROR(A677+(PLAYER_EXP_MAX-D677)/F677,NA()))</f>
        <v>#N/A</v>
      </c>
      <c r="H677" s="125" t="e">
        <f t="shared" ca="1" si="62"/>
        <v>#N/A</v>
      </c>
      <c r="I677" s="51" t="e">
        <f ca="1">IF(ISBLANK(A677),NA(),IFERROR(SLOPE(INDIRECT("D" &amp; MATCH(A677-$C$1,A:A,1)):D677, INDIRECT("A" &amp; MATCH(A677-$C$1,A:A,1)):A677),NA()))</f>
        <v>#N/A</v>
      </c>
      <c r="J677" s="58" t="e">
        <f>IF(ISBLANK(A677),NA(),IFERROR(A677+(PLAYER_EXP_MAX-D677)/I677,NA()))</f>
        <v>#N/A</v>
      </c>
      <c r="K677" s="62" t="e">
        <f t="shared" ca="1" si="59"/>
        <v>#N/A</v>
      </c>
      <c r="L677" s="51" t="e">
        <f t="shared" si="60"/>
        <v>#N/A</v>
      </c>
      <c r="M677" s="58" t="e">
        <f>IF(ISBLANK(A677),NA(),IFERROR(A677+(PLAYER_EXP_MAX-D677)/L677,NA()))</f>
        <v>#N/A</v>
      </c>
      <c r="N677" s="62" t="e">
        <f t="shared" ca="1" si="61"/>
        <v>#N/A</v>
      </c>
    </row>
    <row r="678" spans="4:14" ht="14.65" customHeight="1" x14ac:dyDescent="0.25">
      <c r="D678" s="62" t="str">
        <f t="shared" si="58"/>
        <v>-</v>
      </c>
      <c r="E678" s="46" t="str">
        <f>IF(ISBLANK(A678),"-",D678/PLAYER_EXP_MAX)</f>
        <v>-</v>
      </c>
      <c r="F678" s="51" t="e">
        <f ca="1">IF(ISBLANK(A678),NA(),IFERROR(SLOPE(INDIRECT("D" &amp; MATCH(A678-$B$1,A:A,1)):D678, INDIRECT("A" &amp; MATCH(A678-$B$1,A:A,1)):A678),NA()))</f>
        <v>#N/A</v>
      </c>
      <c r="G678" s="58" t="e">
        <f>IF(ISBLANK(A678),NA(),IFERROR(A678+(PLAYER_EXP_MAX-D678)/F678,NA()))</f>
        <v>#N/A</v>
      </c>
      <c r="H678" s="125" t="e">
        <f t="shared" ca="1" si="62"/>
        <v>#N/A</v>
      </c>
      <c r="I678" s="51" t="e">
        <f ca="1">IF(ISBLANK(A678),NA(),IFERROR(SLOPE(INDIRECT("D" &amp; MATCH(A678-$C$1,A:A,1)):D678, INDIRECT("A" &amp; MATCH(A678-$C$1,A:A,1)):A678),NA()))</f>
        <v>#N/A</v>
      </c>
      <c r="J678" s="58" t="e">
        <f>IF(ISBLANK(A678),NA(),IFERROR(A678+(PLAYER_EXP_MAX-D678)/I678,NA()))</f>
        <v>#N/A</v>
      </c>
      <c r="K678" s="62" t="e">
        <f t="shared" ca="1" si="59"/>
        <v>#N/A</v>
      </c>
      <c r="L678" s="51" t="e">
        <f t="shared" si="60"/>
        <v>#N/A</v>
      </c>
      <c r="M678" s="58" t="e">
        <f>IF(ISBLANK(A678),NA(),IFERROR(A678+(PLAYER_EXP_MAX-D678)/L678,NA()))</f>
        <v>#N/A</v>
      </c>
      <c r="N678" s="62" t="e">
        <f t="shared" ca="1" si="61"/>
        <v>#N/A</v>
      </c>
    </row>
    <row r="679" spans="4:14" ht="14.65" customHeight="1" x14ac:dyDescent="0.25">
      <c r="D679" s="62" t="str">
        <f t="shared" si="58"/>
        <v>-</v>
      </c>
      <c r="E679" s="46" t="str">
        <f>IF(ISBLANK(A679),"-",D679/PLAYER_EXP_MAX)</f>
        <v>-</v>
      </c>
      <c r="F679" s="51" t="e">
        <f ca="1">IF(ISBLANK(A679),NA(),IFERROR(SLOPE(INDIRECT("D" &amp; MATCH(A679-$B$1,A:A,1)):D679, INDIRECT("A" &amp; MATCH(A679-$B$1,A:A,1)):A679),NA()))</f>
        <v>#N/A</v>
      </c>
      <c r="G679" s="58" t="e">
        <f>IF(ISBLANK(A679),NA(),IFERROR(A679+(PLAYER_EXP_MAX-D679)/F679,NA()))</f>
        <v>#N/A</v>
      </c>
      <c r="H679" s="125" t="e">
        <f t="shared" ca="1" si="62"/>
        <v>#N/A</v>
      </c>
      <c r="I679" s="51" t="e">
        <f ca="1">IF(ISBLANK(A679),NA(),IFERROR(SLOPE(INDIRECT("D" &amp; MATCH(A679-$C$1,A:A,1)):D679, INDIRECT("A" &amp; MATCH(A679-$C$1,A:A,1)):A679),NA()))</f>
        <v>#N/A</v>
      </c>
      <c r="J679" s="58" t="e">
        <f>IF(ISBLANK(A679),NA(),IFERROR(A679+(PLAYER_EXP_MAX-D679)/I679,NA()))</f>
        <v>#N/A</v>
      </c>
      <c r="K679" s="62" t="e">
        <f t="shared" ca="1" si="59"/>
        <v>#N/A</v>
      </c>
      <c r="L679" s="51" t="e">
        <f t="shared" si="60"/>
        <v>#N/A</v>
      </c>
      <c r="M679" s="58" t="e">
        <f>IF(ISBLANK(A679),NA(),IFERROR(A679+(PLAYER_EXP_MAX-D679)/L679,NA()))</f>
        <v>#N/A</v>
      </c>
      <c r="N679" s="62" t="e">
        <f t="shared" ca="1" si="61"/>
        <v>#N/A</v>
      </c>
    </row>
    <row r="680" spans="4:14" ht="14.65" customHeight="1" x14ac:dyDescent="0.25">
      <c r="D680" s="62" t="str">
        <f t="shared" si="58"/>
        <v>-</v>
      </c>
      <c r="E680" s="46" t="str">
        <f>IF(ISBLANK(A680),"-",D680/PLAYER_EXP_MAX)</f>
        <v>-</v>
      </c>
      <c r="F680" s="51" t="e">
        <f ca="1">IF(ISBLANK(A680),NA(),IFERROR(SLOPE(INDIRECT("D" &amp; MATCH(A680-$B$1,A:A,1)):D680, INDIRECT("A" &amp; MATCH(A680-$B$1,A:A,1)):A680),NA()))</f>
        <v>#N/A</v>
      </c>
      <c r="G680" s="58" t="e">
        <f>IF(ISBLANK(A680),NA(),IFERROR(A680+(PLAYER_EXP_MAX-D680)/F680,NA()))</f>
        <v>#N/A</v>
      </c>
      <c r="H680" s="125" t="e">
        <f t="shared" ca="1" si="62"/>
        <v>#N/A</v>
      </c>
      <c r="I680" s="51" t="e">
        <f ca="1">IF(ISBLANK(A680),NA(),IFERROR(SLOPE(INDIRECT("D" &amp; MATCH(A680-$C$1,A:A,1)):D680, INDIRECT("A" &amp; MATCH(A680-$C$1,A:A,1)):A680),NA()))</f>
        <v>#N/A</v>
      </c>
      <c r="J680" s="58" t="e">
        <f>IF(ISBLANK(A680),NA(),IFERROR(A680+(PLAYER_EXP_MAX-D680)/I680,NA()))</f>
        <v>#N/A</v>
      </c>
      <c r="K680" s="62" t="e">
        <f t="shared" ca="1" si="59"/>
        <v>#N/A</v>
      </c>
      <c r="L680" s="51" t="e">
        <f t="shared" si="60"/>
        <v>#N/A</v>
      </c>
      <c r="M680" s="58" t="e">
        <f>IF(ISBLANK(A680),NA(),IFERROR(A680+(PLAYER_EXP_MAX-D680)/L680,NA()))</f>
        <v>#N/A</v>
      </c>
      <c r="N680" s="62" t="e">
        <f t="shared" ca="1" si="61"/>
        <v>#N/A</v>
      </c>
    </row>
    <row r="681" spans="4:14" ht="14.65" customHeight="1" x14ac:dyDescent="0.25">
      <c r="D681" s="62" t="str">
        <f t="shared" si="58"/>
        <v>-</v>
      </c>
      <c r="E681" s="46" t="str">
        <f>IF(ISBLANK(A681),"-",D681/PLAYER_EXP_MAX)</f>
        <v>-</v>
      </c>
      <c r="F681" s="51" t="e">
        <f ca="1">IF(ISBLANK(A681),NA(),IFERROR(SLOPE(INDIRECT("D" &amp; MATCH(A681-$B$1,A:A,1)):D681, INDIRECT("A" &amp; MATCH(A681-$B$1,A:A,1)):A681),NA()))</f>
        <v>#N/A</v>
      </c>
      <c r="G681" s="58" t="e">
        <f>IF(ISBLANK(A681),NA(),IFERROR(A681+(PLAYER_EXP_MAX-D681)/F681,NA()))</f>
        <v>#N/A</v>
      </c>
      <c r="H681" s="125" t="e">
        <f t="shared" ca="1" si="62"/>
        <v>#N/A</v>
      </c>
      <c r="I681" s="51" t="e">
        <f ca="1">IF(ISBLANK(A681),NA(),IFERROR(SLOPE(INDIRECT("D" &amp; MATCH(A681-$C$1,A:A,1)):D681, INDIRECT("A" &amp; MATCH(A681-$C$1,A:A,1)):A681),NA()))</f>
        <v>#N/A</v>
      </c>
      <c r="J681" s="58" t="e">
        <f>IF(ISBLANK(A681),NA(),IFERROR(A681+(PLAYER_EXP_MAX-D681)/I681,NA()))</f>
        <v>#N/A</v>
      </c>
      <c r="K681" s="62" t="e">
        <f t="shared" ca="1" si="59"/>
        <v>#N/A</v>
      </c>
      <c r="L681" s="51" t="e">
        <f t="shared" si="60"/>
        <v>#N/A</v>
      </c>
      <c r="M681" s="58" t="e">
        <f>IF(ISBLANK(A681),NA(),IFERROR(A681+(PLAYER_EXP_MAX-D681)/L681,NA()))</f>
        <v>#N/A</v>
      </c>
      <c r="N681" s="62" t="e">
        <f t="shared" ca="1" si="61"/>
        <v>#N/A</v>
      </c>
    </row>
    <row r="682" spans="4:14" ht="14.65" customHeight="1" x14ac:dyDescent="0.25">
      <c r="D682" s="62" t="str">
        <f t="shared" si="58"/>
        <v>-</v>
      </c>
      <c r="E682" s="46" t="str">
        <f>IF(ISBLANK(A682),"-",D682/PLAYER_EXP_MAX)</f>
        <v>-</v>
      </c>
      <c r="F682" s="51" t="e">
        <f ca="1">IF(ISBLANK(A682),NA(),IFERROR(SLOPE(INDIRECT("D" &amp; MATCH(A682-$B$1,A:A,1)):D682, INDIRECT("A" &amp; MATCH(A682-$B$1,A:A,1)):A682),NA()))</f>
        <v>#N/A</v>
      </c>
      <c r="G682" s="58" t="e">
        <f>IF(ISBLANK(A682),NA(),IFERROR(A682+(PLAYER_EXP_MAX-D682)/F682,NA()))</f>
        <v>#N/A</v>
      </c>
      <c r="H682" s="125" t="e">
        <f t="shared" ca="1" si="62"/>
        <v>#N/A</v>
      </c>
      <c r="I682" s="51" t="e">
        <f ca="1">IF(ISBLANK(A682),NA(),IFERROR(SLOPE(INDIRECT("D" &amp; MATCH(A682-$C$1,A:A,1)):D682, INDIRECT("A" &amp; MATCH(A682-$C$1,A:A,1)):A682),NA()))</f>
        <v>#N/A</v>
      </c>
      <c r="J682" s="58" t="e">
        <f>IF(ISBLANK(A682),NA(),IFERROR(A682+(PLAYER_EXP_MAX-D682)/I682,NA()))</f>
        <v>#N/A</v>
      </c>
      <c r="K682" s="62" t="e">
        <f t="shared" ca="1" si="59"/>
        <v>#N/A</v>
      </c>
      <c r="L682" s="51" t="e">
        <f t="shared" si="60"/>
        <v>#N/A</v>
      </c>
      <c r="M682" s="58" t="e">
        <f>IF(ISBLANK(A682),NA(),IFERROR(A682+(PLAYER_EXP_MAX-D682)/L682,NA()))</f>
        <v>#N/A</v>
      </c>
      <c r="N682" s="62" t="e">
        <f t="shared" ca="1" si="61"/>
        <v>#N/A</v>
      </c>
    </row>
    <row r="683" spans="4:14" ht="14.65" customHeight="1" x14ac:dyDescent="0.25">
      <c r="D683" s="62" t="str">
        <f t="shared" si="58"/>
        <v>-</v>
      </c>
      <c r="E683" s="46" t="str">
        <f>IF(ISBLANK(A683),"-",D683/PLAYER_EXP_MAX)</f>
        <v>-</v>
      </c>
      <c r="F683" s="51" t="e">
        <f ca="1">IF(ISBLANK(A683),NA(),IFERROR(SLOPE(INDIRECT("D" &amp; MATCH(A683-$B$1,A:A,1)):D683, INDIRECT("A" &amp; MATCH(A683-$B$1,A:A,1)):A683),NA()))</f>
        <v>#N/A</v>
      </c>
      <c r="G683" s="58" t="e">
        <f>IF(ISBLANK(A683),NA(),IFERROR(A683+(PLAYER_EXP_MAX-D683)/F683,NA()))</f>
        <v>#N/A</v>
      </c>
      <c r="H683" s="125" t="e">
        <f t="shared" ca="1" si="62"/>
        <v>#N/A</v>
      </c>
      <c r="I683" s="51" t="e">
        <f ca="1">IF(ISBLANK(A683),NA(),IFERROR(SLOPE(INDIRECT("D" &amp; MATCH(A683-$C$1,A:A,1)):D683, INDIRECT("A" &amp; MATCH(A683-$C$1,A:A,1)):A683),NA()))</f>
        <v>#N/A</v>
      </c>
      <c r="J683" s="58" t="e">
        <f>IF(ISBLANK(A683),NA(),IFERROR(A683+(PLAYER_EXP_MAX-D683)/I683,NA()))</f>
        <v>#N/A</v>
      </c>
      <c r="K683" s="62" t="e">
        <f t="shared" ca="1" si="59"/>
        <v>#N/A</v>
      </c>
      <c r="L683" s="51" t="e">
        <f t="shared" si="60"/>
        <v>#N/A</v>
      </c>
      <c r="M683" s="58" t="e">
        <f>IF(ISBLANK(A683),NA(),IFERROR(A683+(PLAYER_EXP_MAX-D683)/L683,NA()))</f>
        <v>#N/A</v>
      </c>
      <c r="N683" s="62" t="e">
        <f t="shared" ca="1" si="61"/>
        <v>#N/A</v>
      </c>
    </row>
    <row r="684" spans="4:14" ht="14.65" customHeight="1" x14ac:dyDescent="0.25">
      <c r="D684" s="62" t="str">
        <f t="shared" si="58"/>
        <v>-</v>
      </c>
      <c r="E684" s="46" t="str">
        <f>IF(ISBLANK(A684),"-",D684/PLAYER_EXP_MAX)</f>
        <v>-</v>
      </c>
      <c r="F684" s="51" t="e">
        <f ca="1">IF(ISBLANK(A684),NA(),IFERROR(SLOPE(INDIRECT("D" &amp; MATCH(A684-$B$1,A:A,1)):D684, INDIRECT("A" &amp; MATCH(A684-$B$1,A:A,1)):A684),NA()))</f>
        <v>#N/A</v>
      </c>
      <c r="G684" s="58" t="e">
        <f>IF(ISBLANK(A684),NA(),IFERROR(A684+(PLAYER_EXP_MAX-D684)/F684,NA()))</f>
        <v>#N/A</v>
      </c>
      <c r="H684" s="125" t="e">
        <f t="shared" ca="1" si="62"/>
        <v>#N/A</v>
      </c>
      <c r="I684" s="51" t="e">
        <f ca="1">IF(ISBLANK(A684),NA(),IFERROR(SLOPE(INDIRECT("D" &amp; MATCH(A684-$C$1,A:A,1)):D684, INDIRECT("A" &amp; MATCH(A684-$C$1,A:A,1)):A684),NA()))</f>
        <v>#N/A</v>
      </c>
      <c r="J684" s="58" t="e">
        <f>IF(ISBLANK(A684),NA(),IFERROR(A684+(PLAYER_EXP_MAX-D684)/I684,NA()))</f>
        <v>#N/A</v>
      </c>
      <c r="K684" s="62" t="e">
        <f t="shared" ca="1" si="59"/>
        <v>#N/A</v>
      </c>
      <c r="L684" s="51" t="e">
        <f t="shared" si="60"/>
        <v>#N/A</v>
      </c>
      <c r="M684" s="58" t="e">
        <f>IF(ISBLANK(A684),NA(),IFERROR(A684+(PLAYER_EXP_MAX-D684)/L684,NA()))</f>
        <v>#N/A</v>
      </c>
      <c r="N684" s="62" t="e">
        <f t="shared" ca="1" si="61"/>
        <v>#N/A</v>
      </c>
    </row>
    <row r="685" spans="4:14" ht="14.65" customHeight="1" x14ac:dyDescent="0.25">
      <c r="D685" s="62" t="str">
        <f t="shared" si="58"/>
        <v>-</v>
      </c>
      <c r="E685" s="46" t="str">
        <f>IF(ISBLANK(A685),"-",D685/PLAYER_EXP_MAX)</f>
        <v>-</v>
      </c>
      <c r="F685" s="51" t="e">
        <f ca="1">IF(ISBLANK(A685),NA(),IFERROR(SLOPE(INDIRECT("D" &amp; MATCH(A685-$B$1,A:A,1)):D685, INDIRECT("A" &amp; MATCH(A685-$B$1,A:A,1)):A685),NA()))</f>
        <v>#N/A</v>
      </c>
      <c r="G685" s="58" t="e">
        <f>IF(ISBLANK(A685),NA(),IFERROR(A685+(PLAYER_EXP_MAX-D685)/F685,NA()))</f>
        <v>#N/A</v>
      </c>
      <c r="H685" s="125" t="e">
        <f t="shared" ca="1" si="62"/>
        <v>#N/A</v>
      </c>
      <c r="I685" s="51" t="e">
        <f ca="1">IF(ISBLANK(A685),NA(),IFERROR(SLOPE(INDIRECT("D" &amp; MATCH(A685-$C$1,A:A,1)):D685, INDIRECT("A" &amp; MATCH(A685-$C$1,A:A,1)):A685),NA()))</f>
        <v>#N/A</v>
      </c>
      <c r="J685" s="58" t="e">
        <f>IF(ISBLANK(A685),NA(),IFERROR(A685+(PLAYER_EXP_MAX-D685)/I685,NA()))</f>
        <v>#N/A</v>
      </c>
      <c r="K685" s="62" t="e">
        <f t="shared" ca="1" si="59"/>
        <v>#N/A</v>
      </c>
      <c r="L685" s="51" t="e">
        <f t="shared" si="60"/>
        <v>#N/A</v>
      </c>
      <c r="M685" s="58" t="e">
        <f>IF(ISBLANK(A685),NA(),IFERROR(A685+(PLAYER_EXP_MAX-D685)/L685,NA()))</f>
        <v>#N/A</v>
      </c>
      <c r="N685" s="62" t="e">
        <f t="shared" ca="1" si="61"/>
        <v>#N/A</v>
      </c>
    </row>
    <row r="686" spans="4:14" ht="14.65" customHeight="1" x14ac:dyDescent="0.25">
      <c r="D686" s="62" t="str">
        <f t="shared" si="58"/>
        <v>-</v>
      </c>
      <c r="E686" s="46" t="str">
        <f>IF(ISBLANK(A686),"-",D686/PLAYER_EXP_MAX)</f>
        <v>-</v>
      </c>
      <c r="F686" s="51" t="e">
        <f ca="1">IF(ISBLANK(A686),NA(),IFERROR(SLOPE(INDIRECT("D" &amp; MATCH(A686-$B$1,A:A,1)):D686, INDIRECT("A" &amp; MATCH(A686-$B$1,A:A,1)):A686),NA()))</f>
        <v>#N/A</v>
      </c>
      <c r="G686" s="58" t="e">
        <f>IF(ISBLANK(A686),NA(),IFERROR(A686+(PLAYER_EXP_MAX-D686)/F686,NA()))</f>
        <v>#N/A</v>
      </c>
      <c r="H686" s="125" t="e">
        <f t="shared" ca="1" si="62"/>
        <v>#N/A</v>
      </c>
      <c r="I686" s="51" t="e">
        <f ca="1">IF(ISBLANK(A686),NA(),IFERROR(SLOPE(INDIRECT("D" &amp; MATCH(A686-$C$1,A:A,1)):D686, INDIRECT("A" &amp; MATCH(A686-$C$1,A:A,1)):A686),NA()))</f>
        <v>#N/A</v>
      </c>
      <c r="J686" s="58" t="e">
        <f>IF(ISBLANK(A686),NA(),IFERROR(A686+(PLAYER_EXP_MAX-D686)/I686,NA()))</f>
        <v>#N/A</v>
      </c>
      <c r="K686" s="62" t="e">
        <f t="shared" ca="1" si="59"/>
        <v>#N/A</v>
      </c>
      <c r="L686" s="51" t="e">
        <f t="shared" si="60"/>
        <v>#N/A</v>
      </c>
      <c r="M686" s="58" t="e">
        <f>IF(ISBLANK(A686),NA(),IFERROR(A686+(PLAYER_EXP_MAX-D686)/L686,NA()))</f>
        <v>#N/A</v>
      </c>
      <c r="N686" s="62" t="e">
        <f t="shared" ca="1" si="61"/>
        <v>#N/A</v>
      </c>
    </row>
    <row r="687" spans="4:14" ht="14.65" customHeight="1" x14ac:dyDescent="0.25">
      <c r="D687" s="62" t="str">
        <f t="shared" si="58"/>
        <v>-</v>
      </c>
      <c r="E687" s="46" t="str">
        <f>IF(ISBLANK(A687),"-",D687/PLAYER_EXP_MAX)</f>
        <v>-</v>
      </c>
      <c r="F687" s="51" t="e">
        <f ca="1">IF(ISBLANK(A687),NA(),IFERROR(SLOPE(INDIRECT("D" &amp; MATCH(A687-$B$1,A:A,1)):D687, INDIRECT("A" &amp; MATCH(A687-$B$1,A:A,1)):A687),NA()))</f>
        <v>#N/A</v>
      </c>
      <c r="G687" s="58" t="e">
        <f>IF(ISBLANK(A687),NA(),IFERROR(A687+(PLAYER_EXP_MAX-D687)/F687,NA()))</f>
        <v>#N/A</v>
      </c>
      <c r="H687" s="125" t="e">
        <f t="shared" ca="1" si="62"/>
        <v>#N/A</v>
      </c>
      <c r="I687" s="51" t="e">
        <f ca="1">IF(ISBLANK(A687),NA(),IFERROR(SLOPE(INDIRECT("D" &amp; MATCH(A687-$C$1,A:A,1)):D687, INDIRECT("A" &amp; MATCH(A687-$C$1,A:A,1)):A687),NA()))</f>
        <v>#N/A</v>
      </c>
      <c r="J687" s="58" t="e">
        <f>IF(ISBLANK(A687),NA(),IFERROR(A687+(PLAYER_EXP_MAX-D687)/I687,NA()))</f>
        <v>#N/A</v>
      </c>
      <c r="K687" s="62" t="e">
        <f t="shared" ca="1" si="59"/>
        <v>#N/A</v>
      </c>
      <c r="L687" s="51" t="e">
        <f t="shared" si="60"/>
        <v>#N/A</v>
      </c>
      <c r="M687" s="58" t="e">
        <f>IF(ISBLANK(A687),NA(),IFERROR(A687+(PLAYER_EXP_MAX-D687)/L687,NA()))</f>
        <v>#N/A</v>
      </c>
      <c r="N687" s="62" t="e">
        <f t="shared" ca="1" si="61"/>
        <v>#N/A</v>
      </c>
    </row>
    <row r="688" spans="4:14" ht="14.65" customHeight="1" x14ac:dyDescent="0.25">
      <c r="D688" s="62" t="str">
        <f t="shared" si="58"/>
        <v>-</v>
      </c>
      <c r="E688" s="46" t="str">
        <f>IF(ISBLANK(A688),"-",D688/PLAYER_EXP_MAX)</f>
        <v>-</v>
      </c>
      <c r="F688" s="51" t="e">
        <f ca="1">IF(ISBLANK(A688),NA(),IFERROR(SLOPE(INDIRECT("D" &amp; MATCH(A688-$B$1,A:A,1)):D688, INDIRECT("A" &amp; MATCH(A688-$B$1,A:A,1)):A688),NA()))</f>
        <v>#N/A</v>
      </c>
      <c r="G688" s="58" t="e">
        <f>IF(ISBLANK(A688),NA(),IFERROR(A688+(PLAYER_EXP_MAX-D688)/F688,NA()))</f>
        <v>#N/A</v>
      </c>
      <c r="H688" s="125" t="e">
        <f t="shared" ca="1" si="62"/>
        <v>#N/A</v>
      </c>
      <c r="I688" s="51" t="e">
        <f ca="1">IF(ISBLANK(A688),NA(),IFERROR(SLOPE(INDIRECT("D" &amp; MATCH(A688-$C$1,A:A,1)):D688, INDIRECT("A" &amp; MATCH(A688-$C$1,A:A,1)):A688),NA()))</f>
        <v>#N/A</v>
      </c>
      <c r="J688" s="58" t="e">
        <f>IF(ISBLANK(A688),NA(),IFERROR(A688+(PLAYER_EXP_MAX-D688)/I688,NA()))</f>
        <v>#N/A</v>
      </c>
      <c r="K688" s="62" t="e">
        <f t="shared" ca="1" si="59"/>
        <v>#N/A</v>
      </c>
      <c r="L688" s="51" t="e">
        <f t="shared" si="60"/>
        <v>#N/A</v>
      </c>
      <c r="M688" s="58" t="e">
        <f>IF(ISBLANK(A688),NA(),IFERROR(A688+(PLAYER_EXP_MAX-D688)/L688,NA()))</f>
        <v>#N/A</v>
      </c>
      <c r="N688" s="62" t="e">
        <f t="shared" ca="1" si="61"/>
        <v>#N/A</v>
      </c>
    </row>
    <row r="689" spans="4:14" ht="14.65" customHeight="1" x14ac:dyDescent="0.25">
      <c r="D689" s="62" t="str">
        <f t="shared" si="58"/>
        <v>-</v>
      </c>
      <c r="E689" s="46" t="str">
        <f>IF(ISBLANK(A689),"-",D689/PLAYER_EXP_MAX)</f>
        <v>-</v>
      </c>
      <c r="F689" s="51" t="e">
        <f ca="1">IF(ISBLANK(A689),NA(),IFERROR(SLOPE(INDIRECT("D" &amp; MATCH(A689-$B$1,A:A,1)):D689, INDIRECT("A" &amp; MATCH(A689-$B$1,A:A,1)):A689),NA()))</f>
        <v>#N/A</v>
      </c>
      <c r="G689" s="58" t="e">
        <f>IF(ISBLANK(A689),NA(),IFERROR(A689+(PLAYER_EXP_MAX-D689)/F689,NA()))</f>
        <v>#N/A</v>
      </c>
      <c r="H689" s="125" t="e">
        <f t="shared" ca="1" si="62"/>
        <v>#N/A</v>
      </c>
      <c r="I689" s="51" t="e">
        <f ca="1">IF(ISBLANK(A689),NA(),IFERROR(SLOPE(INDIRECT("D" &amp; MATCH(A689-$C$1,A:A,1)):D689, INDIRECT("A" &amp; MATCH(A689-$C$1,A:A,1)):A689),NA()))</f>
        <v>#N/A</v>
      </c>
      <c r="J689" s="58" t="e">
        <f>IF(ISBLANK(A689),NA(),IFERROR(A689+(PLAYER_EXP_MAX-D689)/I689,NA()))</f>
        <v>#N/A</v>
      </c>
      <c r="K689" s="62" t="e">
        <f t="shared" ca="1" si="59"/>
        <v>#N/A</v>
      </c>
      <c r="L689" s="51" t="e">
        <f t="shared" si="60"/>
        <v>#N/A</v>
      </c>
      <c r="M689" s="58" t="e">
        <f>IF(ISBLANK(A689),NA(),IFERROR(A689+(PLAYER_EXP_MAX-D689)/L689,NA()))</f>
        <v>#N/A</v>
      </c>
      <c r="N689" s="62" t="e">
        <f t="shared" ca="1" si="61"/>
        <v>#N/A</v>
      </c>
    </row>
    <row r="690" spans="4:14" ht="14.65" customHeight="1" x14ac:dyDescent="0.25">
      <c r="D690" s="62" t="str">
        <f t="shared" si="58"/>
        <v>-</v>
      </c>
      <c r="E690" s="46" t="str">
        <f>IF(ISBLANK(A690),"-",D690/PLAYER_EXP_MAX)</f>
        <v>-</v>
      </c>
      <c r="F690" s="51" t="e">
        <f ca="1">IF(ISBLANK(A690),NA(),IFERROR(SLOPE(INDIRECT("D" &amp; MATCH(A690-$B$1,A:A,1)):D690, INDIRECT("A" &amp; MATCH(A690-$B$1,A:A,1)):A690),NA()))</f>
        <v>#N/A</v>
      </c>
      <c r="G690" s="58" t="e">
        <f>IF(ISBLANK(A690),NA(),IFERROR(A690+(PLAYER_EXP_MAX-D690)/F690,NA()))</f>
        <v>#N/A</v>
      </c>
      <c r="H690" s="125" t="e">
        <f t="shared" ca="1" si="62"/>
        <v>#N/A</v>
      </c>
      <c r="I690" s="51" t="e">
        <f ca="1">IF(ISBLANK(A690),NA(),IFERROR(SLOPE(INDIRECT("D" &amp; MATCH(A690-$C$1,A:A,1)):D690, INDIRECT("A" &amp; MATCH(A690-$C$1,A:A,1)):A690),NA()))</f>
        <v>#N/A</v>
      </c>
      <c r="J690" s="58" t="e">
        <f>IF(ISBLANK(A690),NA(),IFERROR(A690+(PLAYER_EXP_MAX-D690)/I690,NA()))</f>
        <v>#N/A</v>
      </c>
      <c r="K690" s="62" t="e">
        <f t="shared" ca="1" si="59"/>
        <v>#N/A</v>
      </c>
      <c r="L690" s="51" t="e">
        <f t="shared" si="60"/>
        <v>#N/A</v>
      </c>
      <c r="M690" s="58" t="e">
        <f>IF(ISBLANK(A690),NA(),IFERROR(A690+(PLAYER_EXP_MAX-D690)/L690,NA()))</f>
        <v>#N/A</v>
      </c>
      <c r="N690" s="62" t="e">
        <f t="shared" ca="1" si="61"/>
        <v>#N/A</v>
      </c>
    </row>
    <row r="691" spans="4:14" ht="14.65" customHeight="1" x14ac:dyDescent="0.25">
      <c r="D691" s="62" t="str">
        <f t="shared" si="58"/>
        <v>-</v>
      </c>
      <c r="E691" s="46" t="str">
        <f>IF(ISBLANK(A691),"-",D691/PLAYER_EXP_MAX)</f>
        <v>-</v>
      </c>
      <c r="F691" s="51" t="e">
        <f ca="1">IF(ISBLANK(A691),NA(),IFERROR(SLOPE(INDIRECT("D" &amp; MATCH(A691-$B$1,A:A,1)):D691, INDIRECT("A" &amp; MATCH(A691-$B$1,A:A,1)):A691),NA()))</f>
        <v>#N/A</v>
      </c>
      <c r="G691" s="58" t="e">
        <f>IF(ISBLANK(A691),NA(),IFERROR(A691+(PLAYER_EXP_MAX-D691)/F691,NA()))</f>
        <v>#N/A</v>
      </c>
      <c r="H691" s="125" t="e">
        <f t="shared" ca="1" si="62"/>
        <v>#N/A</v>
      </c>
      <c r="I691" s="51" t="e">
        <f ca="1">IF(ISBLANK(A691),NA(),IFERROR(SLOPE(INDIRECT("D" &amp; MATCH(A691-$C$1,A:A,1)):D691, INDIRECT("A" &amp; MATCH(A691-$C$1,A:A,1)):A691),NA()))</f>
        <v>#N/A</v>
      </c>
      <c r="J691" s="58" t="e">
        <f>IF(ISBLANK(A691),NA(),IFERROR(A691+(PLAYER_EXP_MAX-D691)/I691,NA()))</f>
        <v>#N/A</v>
      </c>
      <c r="K691" s="62" t="e">
        <f t="shared" ca="1" si="59"/>
        <v>#N/A</v>
      </c>
      <c r="L691" s="51" t="e">
        <f t="shared" si="60"/>
        <v>#N/A</v>
      </c>
      <c r="M691" s="58" t="e">
        <f>IF(ISBLANK(A691),NA(),IFERROR(A691+(PLAYER_EXP_MAX-D691)/L691,NA()))</f>
        <v>#N/A</v>
      </c>
      <c r="N691" s="62" t="e">
        <f t="shared" ca="1" si="61"/>
        <v>#N/A</v>
      </c>
    </row>
    <row r="692" spans="4:14" ht="14.65" customHeight="1" x14ac:dyDescent="0.25">
      <c r="D692" s="62" t="str">
        <f t="shared" si="58"/>
        <v>-</v>
      </c>
      <c r="E692" s="46" t="str">
        <f>IF(ISBLANK(A692),"-",D692/PLAYER_EXP_MAX)</f>
        <v>-</v>
      </c>
      <c r="F692" s="51" t="e">
        <f ca="1">IF(ISBLANK(A692),NA(),IFERROR(SLOPE(INDIRECT("D" &amp; MATCH(A692-$B$1,A:A,1)):D692, INDIRECT("A" &amp; MATCH(A692-$B$1,A:A,1)):A692),NA()))</f>
        <v>#N/A</v>
      </c>
      <c r="G692" s="58" t="e">
        <f>IF(ISBLANK(A692),NA(),IFERROR(A692+(PLAYER_EXP_MAX-D692)/F692,NA()))</f>
        <v>#N/A</v>
      </c>
      <c r="H692" s="125" t="e">
        <f t="shared" ca="1" si="62"/>
        <v>#N/A</v>
      </c>
      <c r="I692" s="51" t="e">
        <f ca="1">IF(ISBLANK(A692),NA(),IFERROR(SLOPE(INDIRECT("D" &amp; MATCH(A692-$C$1,A:A,1)):D692, INDIRECT("A" &amp; MATCH(A692-$C$1,A:A,1)):A692),NA()))</f>
        <v>#N/A</v>
      </c>
      <c r="J692" s="58" t="e">
        <f>IF(ISBLANK(A692),NA(),IFERROR(A692+(PLAYER_EXP_MAX-D692)/I692,NA()))</f>
        <v>#N/A</v>
      </c>
      <c r="K692" s="62" t="e">
        <f t="shared" ca="1" si="59"/>
        <v>#N/A</v>
      </c>
      <c r="L692" s="51" t="e">
        <f t="shared" si="60"/>
        <v>#N/A</v>
      </c>
      <c r="M692" s="58" t="e">
        <f>IF(ISBLANK(A692),NA(),IFERROR(A692+(PLAYER_EXP_MAX-D692)/L692,NA()))</f>
        <v>#N/A</v>
      </c>
      <c r="N692" s="62" t="e">
        <f t="shared" ca="1" si="61"/>
        <v>#N/A</v>
      </c>
    </row>
    <row r="693" spans="4:14" ht="14.65" customHeight="1" x14ac:dyDescent="0.25">
      <c r="D693" s="62" t="str">
        <f t="shared" si="58"/>
        <v>-</v>
      </c>
      <c r="E693" s="46" t="str">
        <f>IF(ISBLANK(A693),"-",D693/PLAYER_EXP_MAX)</f>
        <v>-</v>
      </c>
      <c r="F693" s="51" t="e">
        <f ca="1">IF(ISBLANK(A693),NA(),IFERROR(SLOPE(INDIRECT("D" &amp; MATCH(A693-$B$1,A:A,1)):D693, INDIRECT("A" &amp; MATCH(A693-$B$1,A:A,1)):A693),NA()))</f>
        <v>#N/A</v>
      </c>
      <c r="G693" s="58" t="e">
        <f>IF(ISBLANK(A693),NA(),IFERROR(A693+(PLAYER_EXP_MAX-D693)/F693,NA()))</f>
        <v>#N/A</v>
      </c>
      <c r="H693" s="125" t="e">
        <f t="shared" ca="1" si="62"/>
        <v>#N/A</v>
      </c>
      <c r="I693" s="51" t="e">
        <f ca="1">IF(ISBLANK(A693),NA(),IFERROR(SLOPE(INDIRECT("D" &amp; MATCH(A693-$C$1,A:A,1)):D693, INDIRECT("A" &amp; MATCH(A693-$C$1,A:A,1)):A693),NA()))</f>
        <v>#N/A</v>
      </c>
      <c r="J693" s="58" t="e">
        <f>IF(ISBLANK(A693),NA(),IFERROR(A693+(PLAYER_EXP_MAX-D693)/I693,NA()))</f>
        <v>#N/A</v>
      </c>
      <c r="K693" s="62" t="e">
        <f t="shared" ca="1" si="59"/>
        <v>#N/A</v>
      </c>
      <c r="L693" s="51" t="e">
        <f t="shared" si="60"/>
        <v>#N/A</v>
      </c>
      <c r="M693" s="58" t="e">
        <f>IF(ISBLANK(A693),NA(),IFERROR(A693+(PLAYER_EXP_MAX-D693)/L693,NA()))</f>
        <v>#N/A</v>
      </c>
      <c r="N693" s="62" t="e">
        <f t="shared" ca="1" si="61"/>
        <v>#N/A</v>
      </c>
    </row>
    <row r="694" spans="4:14" ht="14.65" customHeight="1" x14ac:dyDescent="0.25">
      <c r="D694" s="62" t="str">
        <f t="shared" si="58"/>
        <v>-</v>
      </c>
      <c r="E694" s="46" t="str">
        <f>IF(ISBLANK(A694),"-",D694/PLAYER_EXP_MAX)</f>
        <v>-</v>
      </c>
      <c r="F694" s="51" t="e">
        <f ca="1">IF(ISBLANK(A694),NA(),IFERROR(SLOPE(INDIRECT("D" &amp; MATCH(A694-$B$1,A:A,1)):D694, INDIRECT("A" &amp; MATCH(A694-$B$1,A:A,1)):A694),NA()))</f>
        <v>#N/A</v>
      </c>
      <c r="G694" s="58" t="e">
        <f>IF(ISBLANK(A694),NA(),IFERROR(A694+(PLAYER_EXP_MAX-D694)/F694,NA()))</f>
        <v>#N/A</v>
      </c>
      <c r="H694" s="125" t="e">
        <f t="shared" ca="1" si="62"/>
        <v>#N/A</v>
      </c>
      <c r="I694" s="51" t="e">
        <f ca="1">IF(ISBLANK(A694),NA(),IFERROR(SLOPE(INDIRECT("D" &amp; MATCH(A694-$C$1,A:A,1)):D694, INDIRECT("A" &amp; MATCH(A694-$C$1,A:A,1)):A694),NA()))</f>
        <v>#N/A</v>
      </c>
      <c r="J694" s="58" t="e">
        <f>IF(ISBLANK(A694),NA(),IFERROR(A694+(PLAYER_EXP_MAX-D694)/I694,NA()))</f>
        <v>#N/A</v>
      </c>
      <c r="K694" s="62" t="e">
        <f t="shared" ca="1" si="59"/>
        <v>#N/A</v>
      </c>
      <c r="L694" s="51" t="e">
        <f t="shared" si="60"/>
        <v>#N/A</v>
      </c>
      <c r="M694" s="58" t="e">
        <f>IF(ISBLANK(A694),NA(),IFERROR(A694+(PLAYER_EXP_MAX-D694)/L694,NA()))</f>
        <v>#N/A</v>
      </c>
      <c r="N694" s="62" t="e">
        <f t="shared" ca="1" si="61"/>
        <v>#N/A</v>
      </c>
    </row>
    <row r="695" spans="4:14" ht="14.65" customHeight="1" x14ac:dyDescent="0.25">
      <c r="D695" s="62" t="str">
        <f t="shared" si="58"/>
        <v>-</v>
      </c>
      <c r="E695" s="46" t="str">
        <f>IF(ISBLANK(A695),"-",D695/PLAYER_EXP_MAX)</f>
        <v>-</v>
      </c>
      <c r="F695" s="51" t="e">
        <f ca="1">IF(ISBLANK(A695),NA(),IFERROR(SLOPE(INDIRECT("D" &amp; MATCH(A695-$B$1,A:A,1)):D695, INDIRECT("A" &amp; MATCH(A695-$B$1,A:A,1)):A695),NA()))</f>
        <v>#N/A</v>
      </c>
      <c r="G695" s="58" t="e">
        <f>IF(ISBLANK(A695),NA(),IFERROR(A695+(PLAYER_EXP_MAX-D695)/F695,NA()))</f>
        <v>#N/A</v>
      </c>
      <c r="H695" s="125" t="e">
        <f t="shared" ca="1" si="62"/>
        <v>#N/A</v>
      </c>
      <c r="I695" s="51" t="e">
        <f ca="1">IF(ISBLANK(A695),NA(),IFERROR(SLOPE(INDIRECT("D" &amp; MATCH(A695-$C$1,A:A,1)):D695, INDIRECT("A" &amp; MATCH(A695-$C$1,A:A,1)):A695),NA()))</f>
        <v>#N/A</v>
      </c>
      <c r="J695" s="58" t="e">
        <f>IF(ISBLANK(A695),NA(),IFERROR(A695+(PLAYER_EXP_MAX-D695)/I695,NA()))</f>
        <v>#N/A</v>
      </c>
      <c r="K695" s="62" t="e">
        <f t="shared" ca="1" si="59"/>
        <v>#N/A</v>
      </c>
      <c r="L695" s="51" t="e">
        <f t="shared" si="60"/>
        <v>#N/A</v>
      </c>
      <c r="M695" s="58" t="e">
        <f>IF(ISBLANK(A695),NA(),IFERROR(A695+(PLAYER_EXP_MAX-D695)/L695,NA()))</f>
        <v>#N/A</v>
      </c>
      <c r="N695" s="62" t="e">
        <f t="shared" ca="1" si="61"/>
        <v>#N/A</v>
      </c>
    </row>
    <row r="696" spans="4:14" ht="14.65" customHeight="1" x14ac:dyDescent="0.25">
      <c r="D696" s="62" t="str">
        <f t="shared" si="58"/>
        <v>-</v>
      </c>
      <c r="E696" s="46" t="str">
        <f>IF(ISBLANK(A696),"-",D696/PLAYER_EXP_MAX)</f>
        <v>-</v>
      </c>
      <c r="F696" s="51" t="e">
        <f ca="1">IF(ISBLANK(A696),NA(),IFERROR(SLOPE(INDIRECT("D" &amp; MATCH(A696-$B$1,A:A,1)):D696, INDIRECT("A" &amp; MATCH(A696-$B$1,A:A,1)):A696),NA()))</f>
        <v>#N/A</v>
      </c>
      <c r="G696" s="58" t="e">
        <f>IF(ISBLANK(A696),NA(),IFERROR(A696+(PLAYER_EXP_MAX-D696)/F696,NA()))</f>
        <v>#N/A</v>
      </c>
      <c r="H696" s="125" t="e">
        <f t="shared" ca="1" si="62"/>
        <v>#N/A</v>
      </c>
      <c r="I696" s="51" t="e">
        <f ca="1">IF(ISBLANK(A696),NA(),IFERROR(SLOPE(INDIRECT("D" &amp; MATCH(A696-$C$1,A:A,1)):D696, INDIRECT("A" &amp; MATCH(A696-$C$1,A:A,1)):A696),NA()))</f>
        <v>#N/A</v>
      </c>
      <c r="J696" s="58" t="e">
        <f>IF(ISBLANK(A696),NA(),IFERROR(A696+(PLAYER_EXP_MAX-D696)/I696,NA()))</f>
        <v>#N/A</v>
      </c>
      <c r="K696" s="62" t="e">
        <f t="shared" ca="1" si="59"/>
        <v>#N/A</v>
      </c>
      <c r="L696" s="51" t="e">
        <f t="shared" si="60"/>
        <v>#N/A</v>
      </c>
      <c r="M696" s="58" t="e">
        <f>IF(ISBLANK(A696),NA(),IFERROR(A696+(PLAYER_EXP_MAX-D696)/L696,NA()))</f>
        <v>#N/A</v>
      </c>
      <c r="N696" s="62" t="e">
        <f t="shared" ca="1" si="61"/>
        <v>#N/A</v>
      </c>
    </row>
    <row r="697" spans="4:14" ht="14.65" customHeight="1" x14ac:dyDescent="0.25">
      <c r="D697" s="62" t="str">
        <f t="shared" si="58"/>
        <v>-</v>
      </c>
      <c r="E697" s="46" t="str">
        <f>IF(ISBLANK(A697),"-",D697/PLAYER_EXP_MAX)</f>
        <v>-</v>
      </c>
      <c r="F697" s="51" t="e">
        <f ca="1">IF(ISBLANK(A697),NA(),IFERROR(SLOPE(INDIRECT("D" &amp; MATCH(A697-$B$1,A:A,1)):D697, INDIRECT("A" &amp; MATCH(A697-$B$1,A:A,1)):A697),NA()))</f>
        <v>#N/A</v>
      </c>
      <c r="G697" s="58" t="e">
        <f>IF(ISBLANK(A697),NA(),IFERROR(A697+(PLAYER_EXP_MAX-D697)/F697,NA()))</f>
        <v>#N/A</v>
      </c>
      <c r="H697" s="125" t="e">
        <f t="shared" ca="1" si="62"/>
        <v>#N/A</v>
      </c>
      <c r="I697" s="51" t="e">
        <f ca="1">IF(ISBLANK(A697),NA(),IFERROR(SLOPE(INDIRECT("D" &amp; MATCH(A697-$C$1,A:A,1)):D697, INDIRECT("A" &amp; MATCH(A697-$C$1,A:A,1)):A697),NA()))</f>
        <v>#N/A</v>
      </c>
      <c r="J697" s="58" t="e">
        <f>IF(ISBLANK(A697),NA(),IFERROR(A697+(PLAYER_EXP_MAX-D697)/I697,NA()))</f>
        <v>#N/A</v>
      </c>
      <c r="K697" s="62" t="e">
        <f t="shared" ca="1" si="59"/>
        <v>#N/A</v>
      </c>
      <c r="L697" s="51" t="e">
        <f t="shared" si="60"/>
        <v>#N/A</v>
      </c>
      <c r="M697" s="58" t="e">
        <f>IF(ISBLANK(A697),NA(),IFERROR(A697+(PLAYER_EXP_MAX-D697)/L697,NA()))</f>
        <v>#N/A</v>
      </c>
      <c r="N697" s="62" t="e">
        <f t="shared" ca="1" si="61"/>
        <v>#N/A</v>
      </c>
    </row>
    <row r="698" spans="4:14" ht="14.65" customHeight="1" x14ac:dyDescent="0.25">
      <c r="D698" s="62" t="str">
        <f t="shared" si="58"/>
        <v>-</v>
      </c>
      <c r="E698" s="46" t="str">
        <f>IF(ISBLANK(A698),"-",D698/PLAYER_EXP_MAX)</f>
        <v>-</v>
      </c>
      <c r="F698" s="51" t="e">
        <f ca="1">IF(ISBLANK(A698),NA(),IFERROR(SLOPE(INDIRECT("D" &amp; MATCH(A698-$B$1,A:A,1)):D698, INDIRECT("A" &amp; MATCH(A698-$B$1,A:A,1)):A698),NA()))</f>
        <v>#N/A</v>
      </c>
      <c r="G698" s="58" t="e">
        <f>IF(ISBLANK(A698),NA(),IFERROR(A698+(PLAYER_EXP_MAX-D698)/F698,NA()))</f>
        <v>#N/A</v>
      </c>
      <c r="H698" s="125" t="e">
        <f t="shared" ca="1" si="62"/>
        <v>#N/A</v>
      </c>
      <c r="I698" s="51" t="e">
        <f ca="1">IF(ISBLANK(A698),NA(),IFERROR(SLOPE(INDIRECT("D" &amp; MATCH(A698-$C$1,A:A,1)):D698, INDIRECT("A" &amp; MATCH(A698-$C$1,A:A,1)):A698),NA()))</f>
        <v>#N/A</v>
      </c>
      <c r="J698" s="58" t="e">
        <f>IF(ISBLANK(A698),NA(),IFERROR(A698+(PLAYER_EXP_MAX-D698)/I698,NA()))</f>
        <v>#N/A</v>
      </c>
      <c r="K698" s="62" t="e">
        <f t="shared" ca="1" si="59"/>
        <v>#N/A</v>
      </c>
      <c r="L698" s="51" t="e">
        <f t="shared" si="60"/>
        <v>#N/A</v>
      </c>
      <c r="M698" s="58" t="e">
        <f>IF(ISBLANK(A698),NA(),IFERROR(A698+(PLAYER_EXP_MAX-D698)/L698,NA()))</f>
        <v>#N/A</v>
      </c>
      <c r="N698" s="62" t="e">
        <f t="shared" ca="1" si="61"/>
        <v>#N/A</v>
      </c>
    </row>
    <row r="699" spans="4:14" ht="14.65" customHeight="1" x14ac:dyDescent="0.25">
      <c r="D699" s="62" t="str">
        <f t="shared" si="58"/>
        <v>-</v>
      </c>
      <c r="E699" s="46" t="str">
        <f>IF(ISBLANK(A699),"-",D699/PLAYER_EXP_MAX)</f>
        <v>-</v>
      </c>
      <c r="F699" s="51" t="e">
        <f ca="1">IF(ISBLANK(A699),NA(),IFERROR(SLOPE(INDIRECT("D" &amp; MATCH(A699-$B$1,A:A,1)):D699, INDIRECT("A" &amp; MATCH(A699-$B$1,A:A,1)):A699),NA()))</f>
        <v>#N/A</v>
      </c>
      <c r="G699" s="58" t="e">
        <f>IF(ISBLANK(A699),NA(),IFERROR(A699+(PLAYER_EXP_MAX-D699)/F699,NA()))</f>
        <v>#N/A</v>
      </c>
      <c r="H699" s="125" t="e">
        <f t="shared" ca="1" si="62"/>
        <v>#N/A</v>
      </c>
      <c r="I699" s="51" t="e">
        <f ca="1">IF(ISBLANK(A699),NA(),IFERROR(SLOPE(INDIRECT("D" &amp; MATCH(A699-$C$1,A:A,1)):D699, INDIRECT("A" &amp; MATCH(A699-$C$1,A:A,1)):A699),NA()))</f>
        <v>#N/A</v>
      </c>
      <c r="J699" s="58" t="e">
        <f>IF(ISBLANK(A699),NA(),IFERROR(A699+(PLAYER_EXP_MAX-D699)/I699,NA()))</f>
        <v>#N/A</v>
      </c>
      <c r="K699" s="62" t="e">
        <f t="shared" ca="1" si="59"/>
        <v>#N/A</v>
      </c>
      <c r="L699" s="51" t="e">
        <f t="shared" si="60"/>
        <v>#N/A</v>
      </c>
      <c r="M699" s="58" t="e">
        <f>IF(ISBLANK(A699),NA(),IFERROR(A699+(PLAYER_EXP_MAX-D699)/L699,NA()))</f>
        <v>#N/A</v>
      </c>
      <c r="N699" s="62" t="e">
        <f t="shared" ca="1" si="61"/>
        <v>#N/A</v>
      </c>
    </row>
    <row r="700" spans="4:14" ht="14.65" customHeight="1" x14ac:dyDescent="0.25">
      <c r="D700" s="62" t="str">
        <f t="shared" si="58"/>
        <v>-</v>
      </c>
      <c r="E700" s="46" t="str">
        <f>IF(ISBLANK(A700),"-",D700/PLAYER_EXP_MAX)</f>
        <v>-</v>
      </c>
      <c r="F700" s="51" t="e">
        <f ca="1">IF(ISBLANK(A700),NA(),IFERROR(SLOPE(INDIRECT("D" &amp; MATCH(A700-$B$1,A:A,1)):D700, INDIRECT("A" &amp; MATCH(A700-$B$1,A:A,1)):A700),NA()))</f>
        <v>#N/A</v>
      </c>
      <c r="G700" s="58" t="e">
        <f>IF(ISBLANK(A700),NA(),IFERROR(A700+(PLAYER_EXP_MAX-D700)/F700,NA()))</f>
        <v>#N/A</v>
      </c>
      <c r="H700" s="125" t="e">
        <f t="shared" ca="1" si="62"/>
        <v>#N/A</v>
      </c>
      <c r="I700" s="51" t="e">
        <f ca="1">IF(ISBLANK(A700),NA(),IFERROR(SLOPE(INDIRECT("D" &amp; MATCH(A700-$C$1,A:A,1)):D700, INDIRECT("A" &amp; MATCH(A700-$C$1,A:A,1)):A700),NA()))</f>
        <v>#N/A</v>
      </c>
      <c r="J700" s="58" t="e">
        <f>IF(ISBLANK(A700),NA(),IFERROR(A700+(PLAYER_EXP_MAX-D700)/I700,NA()))</f>
        <v>#N/A</v>
      </c>
      <c r="K700" s="62" t="e">
        <f t="shared" ca="1" si="59"/>
        <v>#N/A</v>
      </c>
      <c r="L700" s="51" t="e">
        <f t="shared" si="60"/>
        <v>#N/A</v>
      </c>
      <c r="M700" s="58" t="e">
        <f>IF(ISBLANK(A700),NA(),IFERROR(A700+(PLAYER_EXP_MAX-D700)/L700,NA()))</f>
        <v>#N/A</v>
      </c>
      <c r="N700" s="62" t="e">
        <f t="shared" ca="1" si="61"/>
        <v>#N/A</v>
      </c>
    </row>
  </sheetData>
  <customSheetViews>
    <customSheetView guid="{08C637BE-E872-40BC-8927-2CE89A71D70E}" state="hidden">
      <pane xSplit="1" ySplit="2" topLeftCell="B3" activePane="bottomRight" state="frozen"/>
      <selection pane="bottomRight" activeCell="H10" sqref="H10"/>
      <pageMargins left="0.7" right="0.7" top="0.75" bottom="0.75" header="0.3" footer="0.3"/>
    </customSheetView>
  </customSheetViews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workbookViewId="0"/>
  </sheetViews>
  <sheetFormatPr defaultColWidth="9.28515625" defaultRowHeight="15" x14ac:dyDescent="0.25"/>
  <cols>
    <col min="1" max="2" width="9.42578125" style="44" bestFit="1" customWidth="1"/>
    <col min="3" max="3" width="10.140625" style="44" bestFit="1" customWidth="1"/>
    <col min="4" max="16384" width="9.28515625" style="44"/>
  </cols>
  <sheetData>
    <row r="1" spans="1:3" x14ac:dyDescent="0.25">
      <c r="A1" s="45" t="s">
        <v>15</v>
      </c>
      <c r="B1" s="45" t="s">
        <v>56</v>
      </c>
      <c r="C1" s="45" t="s">
        <v>57</v>
      </c>
    </row>
    <row r="2" spans="1:3" x14ac:dyDescent="0.25">
      <c r="A2" s="43">
        <v>1</v>
      </c>
      <c r="B2" s="43">
        <v>120</v>
      </c>
      <c r="C2" s="43">
        <v>0</v>
      </c>
    </row>
    <row r="3" spans="1:3" x14ac:dyDescent="0.25">
      <c r="A3" s="43">
        <v>2</v>
      </c>
      <c r="B3" s="43">
        <v>150</v>
      </c>
      <c r="C3" s="43">
        <v>120</v>
      </c>
    </row>
    <row r="4" spans="1:3" x14ac:dyDescent="0.25">
      <c r="A4" s="43">
        <v>3</v>
      </c>
      <c r="B4" s="43">
        <v>240</v>
      </c>
      <c r="C4" s="43">
        <v>270</v>
      </c>
    </row>
    <row r="5" spans="1:3" x14ac:dyDescent="0.25">
      <c r="A5" s="43">
        <v>4</v>
      </c>
      <c r="B5" s="43">
        <v>270</v>
      </c>
      <c r="C5" s="43">
        <v>510</v>
      </c>
    </row>
    <row r="6" spans="1:3" x14ac:dyDescent="0.25">
      <c r="A6" s="43">
        <v>5</v>
      </c>
      <c r="B6" s="43">
        <v>300</v>
      </c>
      <c r="C6" s="43">
        <v>780</v>
      </c>
    </row>
    <row r="7" spans="1:3" x14ac:dyDescent="0.25">
      <c r="A7" s="43">
        <v>6</v>
      </c>
      <c r="B7" s="43">
        <v>330</v>
      </c>
      <c r="C7" s="43">
        <v>1080</v>
      </c>
    </row>
    <row r="8" spans="1:3" x14ac:dyDescent="0.25">
      <c r="A8" s="43">
        <v>7</v>
      </c>
      <c r="B8" s="43">
        <v>360</v>
      </c>
      <c r="C8" s="43">
        <v>1410</v>
      </c>
    </row>
    <row r="9" spans="1:3" x14ac:dyDescent="0.25">
      <c r="A9" s="43">
        <v>8</v>
      </c>
      <c r="B9" s="43">
        <v>390</v>
      </c>
      <c r="C9" s="43">
        <v>1770</v>
      </c>
    </row>
    <row r="10" spans="1:3" x14ac:dyDescent="0.25">
      <c r="A10" s="43">
        <v>9</v>
      </c>
      <c r="B10" s="43">
        <v>420</v>
      </c>
      <c r="C10" s="43">
        <v>2160</v>
      </c>
    </row>
    <row r="11" spans="1:3" x14ac:dyDescent="0.25">
      <c r="A11" s="43">
        <v>10</v>
      </c>
      <c r="B11" s="43">
        <v>450</v>
      </c>
      <c r="C11" s="43">
        <v>2580</v>
      </c>
    </row>
    <row r="12" spans="1:3" x14ac:dyDescent="0.25">
      <c r="A12" s="43">
        <v>11</v>
      </c>
      <c r="B12" s="43">
        <v>570</v>
      </c>
      <c r="C12" s="43">
        <v>3030</v>
      </c>
    </row>
    <row r="13" spans="1:3" x14ac:dyDescent="0.25">
      <c r="A13" s="43">
        <v>12</v>
      </c>
      <c r="B13" s="43">
        <v>600</v>
      </c>
      <c r="C13" s="43">
        <v>3600</v>
      </c>
    </row>
    <row r="14" spans="1:3" x14ac:dyDescent="0.25">
      <c r="A14" s="43">
        <v>13</v>
      </c>
      <c r="B14" s="43">
        <v>630</v>
      </c>
      <c r="C14" s="43">
        <v>4200</v>
      </c>
    </row>
    <row r="15" spans="1:3" x14ac:dyDescent="0.25">
      <c r="A15" s="43">
        <v>14</v>
      </c>
      <c r="B15" s="43">
        <v>660</v>
      </c>
      <c r="C15" s="43">
        <v>4830</v>
      </c>
    </row>
    <row r="16" spans="1:3" x14ac:dyDescent="0.25">
      <c r="A16" s="43">
        <v>15</v>
      </c>
      <c r="B16" s="43">
        <v>690</v>
      </c>
      <c r="C16" s="43">
        <v>5490</v>
      </c>
    </row>
    <row r="17" spans="1:3" x14ac:dyDescent="0.25">
      <c r="A17" s="43">
        <v>16</v>
      </c>
      <c r="B17" s="43">
        <v>720</v>
      </c>
      <c r="C17" s="43">
        <v>6180</v>
      </c>
    </row>
    <row r="18" spans="1:3" x14ac:dyDescent="0.25">
      <c r="A18" s="43">
        <v>17</v>
      </c>
      <c r="B18" s="43">
        <v>750</v>
      </c>
      <c r="C18" s="43">
        <v>6900</v>
      </c>
    </row>
    <row r="19" spans="1:3" x14ac:dyDescent="0.25">
      <c r="A19" s="43">
        <v>18</v>
      </c>
      <c r="B19" s="43">
        <v>780</v>
      </c>
      <c r="C19" s="43">
        <v>7650</v>
      </c>
    </row>
    <row r="20" spans="1:3" x14ac:dyDescent="0.25">
      <c r="A20" s="43">
        <v>19</v>
      </c>
      <c r="B20" s="43">
        <v>810</v>
      </c>
      <c r="C20" s="43">
        <v>8430</v>
      </c>
    </row>
    <row r="21" spans="1:3" x14ac:dyDescent="0.25">
      <c r="A21" s="43">
        <v>20</v>
      </c>
      <c r="B21" s="43">
        <v>840</v>
      </c>
      <c r="C21" s="43">
        <v>9240</v>
      </c>
    </row>
    <row r="22" spans="1:3" x14ac:dyDescent="0.25">
      <c r="A22" s="43">
        <v>21</v>
      </c>
      <c r="B22" s="43">
        <v>870</v>
      </c>
      <c r="C22" s="43">
        <v>10080</v>
      </c>
    </row>
    <row r="23" spans="1:3" x14ac:dyDescent="0.25">
      <c r="A23" s="43">
        <v>22</v>
      </c>
      <c r="B23" s="43">
        <v>900</v>
      </c>
      <c r="C23" s="43">
        <v>10950</v>
      </c>
    </row>
    <row r="24" spans="1:3" x14ac:dyDescent="0.25">
      <c r="A24" s="43">
        <v>23</v>
      </c>
      <c r="B24" s="43">
        <v>930</v>
      </c>
      <c r="C24" s="43">
        <v>11850</v>
      </c>
    </row>
    <row r="25" spans="1:3" x14ac:dyDescent="0.25">
      <c r="A25" s="43">
        <v>24</v>
      </c>
      <c r="B25" s="43">
        <v>960</v>
      </c>
      <c r="C25" s="43">
        <v>12780</v>
      </c>
    </row>
    <row r="26" spans="1:3" x14ac:dyDescent="0.25">
      <c r="A26" s="43">
        <v>25</v>
      </c>
      <c r="B26" s="43">
        <v>990</v>
      </c>
      <c r="C26" s="43">
        <v>13740</v>
      </c>
    </row>
    <row r="27" spans="1:3" x14ac:dyDescent="0.25">
      <c r="A27" s="43">
        <v>26</v>
      </c>
      <c r="B27" s="43">
        <v>1020</v>
      </c>
      <c r="C27" s="43">
        <v>14730</v>
      </c>
    </row>
    <row r="28" spans="1:3" x14ac:dyDescent="0.25">
      <c r="A28" s="43">
        <v>27</v>
      </c>
      <c r="B28" s="43">
        <v>1050</v>
      </c>
      <c r="C28" s="43">
        <v>15750</v>
      </c>
    </row>
    <row r="29" spans="1:3" x14ac:dyDescent="0.25">
      <c r="A29" s="43">
        <v>28</v>
      </c>
      <c r="B29" s="43">
        <v>1080</v>
      </c>
      <c r="C29" s="43">
        <v>16800</v>
      </c>
    </row>
    <row r="30" spans="1:3" x14ac:dyDescent="0.25">
      <c r="A30" s="43">
        <v>29</v>
      </c>
      <c r="B30" s="43">
        <v>1110</v>
      </c>
      <c r="C30" s="43">
        <v>17880</v>
      </c>
    </row>
    <row r="31" spans="1:3" x14ac:dyDescent="0.25">
      <c r="A31" s="43">
        <v>30</v>
      </c>
      <c r="B31" s="43">
        <v>1140</v>
      </c>
      <c r="C31" s="43">
        <v>18990</v>
      </c>
    </row>
    <row r="32" spans="1:3" x14ac:dyDescent="0.25">
      <c r="A32" s="43">
        <v>31</v>
      </c>
      <c r="B32" s="43">
        <v>1170</v>
      </c>
      <c r="C32" s="43">
        <v>20130</v>
      </c>
    </row>
    <row r="33" spans="1:3" x14ac:dyDescent="0.25">
      <c r="A33" s="43">
        <v>32</v>
      </c>
      <c r="B33" s="43">
        <v>1200</v>
      </c>
      <c r="C33" s="43">
        <v>21300</v>
      </c>
    </row>
    <row r="34" spans="1:3" x14ac:dyDescent="0.25">
      <c r="A34" s="43">
        <v>33</v>
      </c>
      <c r="B34" s="43">
        <v>1230</v>
      </c>
      <c r="C34" s="43">
        <v>22500</v>
      </c>
    </row>
    <row r="35" spans="1:3" x14ac:dyDescent="0.25">
      <c r="A35" s="43">
        <v>34</v>
      </c>
      <c r="B35" s="43">
        <v>1260</v>
      </c>
      <c r="C35" s="43">
        <v>23730</v>
      </c>
    </row>
    <row r="36" spans="1:3" x14ac:dyDescent="0.25">
      <c r="A36" s="43">
        <v>35</v>
      </c>
      <c r="B36" s="43">
        <v>1290</v>
      </c>
      <c r="C36" s="43">
        <v>24990</v>
      </c>
    </row>
    <row r="37" spans="1:3" x14ac:dyDescent="0.25">
      <c r="A37" s="43">
        <v>36</v>
      </c>
      <c r="B37" s="43">
        <v>1320</v>
      </c>
      <c r="C37" s="43">
        <v>26280</v>
      </c>
    </row>
    <row r="38" spans="1:3" x14ac:dyDescent="0.25">
      <c r="A38" s="43">
        <v>37</v>
      </c>
      <c r="B38" s="43">
        <v>1350</v>
      </c>
      <c r="C38" s="43">
        <v>27600</v>
      </c>
    </row>
    <row r="39" spans="1:3" x14ac:dyDescent="0.25">
      <c r="A39" s="43">
        <v>38</v>
      </c>
      <c r="B39" s="43">
        <v>1380</v>
      </c>
      <c r="C39" s="43">
        <v>28950</v>
      </c>
    </row>
    <row r="40" spans="1:3" x14ac:dyDescent="0.25">
      <c r="A40" s="43">
        <v>39</v>
      </c>
      <c r="B40" s="43">
        <v>1410</v>
      </c>
      <c r="C40" s="43">
        <v>30330</v>
      </c>
    </row>
    <row r="41" spans="1:3" x14ac:dyDescent="0.25">
      <c r="A41" s="43">
        <v>40</v>
      </c>
      <c r="B41" s="43">
        <v>1440</v>
      </c>
      <c r="C41" s="43">
        <v>31740</v>
      </c>
    </row>
    <row r="42" spans="1:3" x14ac:dyDescent="0.25">
      <c r="A42" s="43">
        <v>41</v>
      </c>
      <c r="B42" s="43">
        <v>1470</v>
      </c>
      <c r="C42" s="43">
        <v>33180</v>
      </c>
    </row>
    <row r="43" spans="1:3" x14ac:dyDescent="0.25">
      <c r="A43" s="43">
        <v>42</v>
      </c>
      <c r="B43" s="43">
        <v>1500</v>
      </c>
      <c r="C43" s="43">
        <v>34650</v>
      </c>
    </row>
    <row r="44" spans="1:3" x14ac:dyDescent="0.25">
      <c r="A44" s="43">
        <v>43</v>
      </c>
      <c r="B44" s="43">
        <v>1530</v>
      </c>
      <c r="C44" s="43">
        <v>36150</v>
      </c>
    </row>
    <row r="45" spans="1:3" x14ac:dyDescent="0.25">
      <c r="A45" s="43">
        <v>44</v>
      </c>
      <c r="B45" s="43">
        <v>1560</v>
      </c>
      <c r="C45" s="43">
        <v>37680</v>
      </c>
    </row>
    <row r="46" spans="1:3" x14ac:dyDescent="0.25">
      <c r="A46" s="43">
        <v>45</v>
      </c>
      <c r="B46" s="43">
        <v>1590</v>
      </c>
      <c r="C46" s="43">
        <v>39240</v>
      </c>
    </row>
    <row r="47" spans="1:3" x14ac:dyDescent="0.25">
      <c r="A47" s="43">
        <v>46</v>
      </c>
      <c r="B47" s="43">
        <v>1620</v>
      </c>
      <c r="C47" s="43">
        <v>40830</v>
      </c>
    </row>
    <row r="48" spans="1:3" x14ac:dyDescent="0.25">
      <c r="A48" s="43">
        <v>47</v>
      </c>
      <c r="B48" s="43">
        <v>1650</v>
      </c>
      <c r="C48" s="43">
        <v>42450</v>
      </c>
    </row>
    <row r="49" spans="1:3" x14ac:dyDescent="0.25">
      <c r="A49" s="43">
        <v>48</v>
      </c>
      <c r="B49" s="43">
        <v>1680</v>
      </c>
      <c r="C49" s="43">
        <v>44100</v>
      </c>
    </row>
    <row r="50" spans="1:3" x14ac:dyDescent="0.25">
      <c r="A50" s="43">
        <v>49</v>
      </c>
      <c r="B50" s="43">
        <v>1710</v>
      </c>
      <c r="C50" s="43">
        <v>45780</v>
      </c>
    </row>
    <row r="51" spans="1:3" x14ac:dyDescent="0.25">
      <c r="A51" s="43">
        <v>50</v>
      </c>
      <c r="B51" s="43">
        <v>1800</v>
      </c>
      <c r="C51" s="43">
        <v>47490</v>
      </c>
    </row>
    <row r="52" spans="1:3" x14ac:dyDescent="0.25">
      <c r="A52" s="43">
        <v>51</v>
      </c>
      <c r="B52" s="43">
        <v>1900</v>
      </c>
      <c r="C52" s="43">
        <v>49290</v>
      </c>
    </row>
    <row r="53" spans="1:3" x14ac:dyDescent="0.25">
      <c r="A53" s="43">
        <v>52</v>
      </c>
      <c r="B53" s="43">
        <v>2000</v>
      </c>
      <c r="C53" s="43">
        <v>51190</v>
      </c>
    </row>
    <row r="54" spans="1:3" x14ac:dyDescent="0.25">
      <c r="A54" s="43">
        <v>53</v>
      </c>
      <c r="B54" s="43">
        <v>2100</v>
      </c>
      <c r="C54" s="43">
        <v>53190</v>
      </c>
    </row>
    <row r="55" spans="1:3" x14ac:dyDescent="0.25">
      <c r="A55" s="43">
        <v>54</v>
      </c>
      <c r="B55" s="43">
        <v>2200</v>
      </c>
      <c r="C55" s="43">
        <v>55290</v>
      </c>
    </row>
    <row r="56" spans="1:3" x14ac:dyDescent="0.25">
      <c r="A56" s="43">
        <v>55</v>
      </c>
      <c r="B56" s="43">
        <v>2300</v>
      </c>
      <c r="C56" s="43">
        <v>57490</v>
      </c>
    </row>
    <row r="57" spans="1:3" x14ac:dyDescent="0.25">
      <c r="A57" s="43">
        <v>56</v>
      </c>
      <c r="B57" s="43">
        <v>2400</v>
      </c>
      <c r="C57" s="43">
        <v>59790</v>
      </c>
    </row>
    <row r="58" spans="1:3" x14ac:dyDescent="0.25">
      <c r="A58" s="43">
        <v>57</v>
      </c>
      <c r="B58" s="43">
        <v>2500</v>
      </c>
      <c r="C58" s="43">
        <v>62190</v>
      </c>
    </row>
    <row r="59" spans="1:3" x14ac:dyDescent="0.25">
      <c r="A59" s="43">
        <v>58</v>
      </c>
      <c r="B59" s="43">
        <v>2600</v>
      </c>
      <c r="C59" s="43">
        <v>64690</v>
      </c>
    </row>
    <row r="60" spans="1:3" x14ac:dyDescent="0.25">
      <c r="A60" s="43">
        <v>59</v>
      </c>
      <c r="B60" s="43">
        <v>2700</v>
      </c>
      <c r="C60" s="43">
        <v>67290</v>
      </c>
    </row>
    <row r="61" spans="1:3" x14ac:dyDescent="0.25">
      <c r="A61" s="43">
        <v>60</v>
      </c>
      <c r="B61" s="43">
        <v>2800</v>
      </c>
      <c r="C61" s="43">
        <v>69990</v>
      </c>
    </row>
    <row r="62" spans="1:3" x14ac:dyDescent="0.25">
      <c r="A62" s="43">
        <v>61</v>
      </c>
      <c r="B62" s="43">
        <v>3000</v>
      </c>
      <c r="C62" s="43">
        <v>72790</v>
      </c>
    </row>
    <row r="63" spans="1:3" x14ac:dyDescent="0.25">
      <c r="A63" s="43">
        <v>62</v>
      </c>
      <c r="B63" s="43">
        <v>3200</v>
      </c>
      <c r="C63" s="43">
        <v>75790</v>
      </c>
    </row>
    <row r="64" spans="1:3" x14ac:dyDescent="0.25">
      <c r="A64" s="43">
        <v>63</v>
      </c>
      <c r="B64" s="43">
        <v>3400</v>
      </c>
      <c r="C64" s="43">
        <v>78990</v>
      </c>
    </row>
    <row r="65" spans="1:3" x14ac:dyDescent="0.25">
      <c r="A65" s="43">
        <v>64</v>
      </c>
      <c r="B65" s="43">
        <v>3600</v>
      </c>
      <c r="C65" s="43">
        <v>82390</v>
      </c>
    </row>
    <row r="66" spans="1:3" x14ac:dyDescent="0.25">
      <c r="A66" s="43">
        <v>65</v>
      </c>
      <c r="B66" s="43">
        <v>3800</v>
      </c>
      <c r="C66" s="43">
        <v>85990</v>
      </c>
    </row>
    <row r="67" spans="1:3" x14ac:dyDescent="0.25">
      <c r="A67" s="43">
        <v>66</v>
      </c>
      <c r="B67" s="43">
        <v>4000</v>
      </c>
      <c r="C67" s="43">
        <v>89790</v>
      </c>
    </row>
    <row r="68" spans="1:3" x14ac:dyDescent="0.25">
      <c r="A68" s="43">
        <v>67</v>
      </c>
      <c r="B68" s="43">
        <v>4200</v>
      </c>
      <c r="C68" s="43">
        <v>93790</v>
      </c>
    </row>
    <row r="69" spans="1:3" x14ac:dyDescent="0.25">
      <c r="A69" s="43">
        <v>68</v>
      </c>
      <c r="B69" s="43">
        <v>4400</v>
      </c>
      <c r="C69" s="43">
        <v>97990</v>
      </c>
    </row>
    <row r="70" spans="1:3" x14ac:dyDescent="0.25">
      <c r="A70" s="43">
        <v>69</v>
      </c>
      <c r="B70" s="43">
        <v>4600</v>
      </c>
      <c r="C70" s="43">
        <v>102390</v>
      </c>
    </row>
    <row r="71" spans="1:3" x14ac:dyDescent="0.25">
      <c r="A71" s="43">
        <v>70</v>
      </c>
      <c r="B71" s="43">
        <v>4800</v>
      </c>
      <c r="C71" s="43">
        <v>106990</v>
      </c>
    </row>
    <row r="72" spans="1:3" x14ac:dyDescent="0.25">
      <c r="A72" s="43">
        <v>71</v>
      </c>
      <c r="B72" s="43">
        <v>5100</v>
      </c>
      <c r="C72" s="43">
        <v>111790</v>
      </c>
    </row>
    <row r="73" spans="1:3" x14ac:dyDescent="0.25">
      <c r="A73" s="43">
        <v>72</v>
      </c>
      <c r="B73" s="43">
        <v>5400</v>
      </c>
      <c r="C73" s="43">
        <v>116890</v>
      </c>
    </row>
    <row r="74" spans="1:3" x14ac:dyDescent="0.25">
      <c r="A74" s="43">
        <v>73</v>
      </c>
      <c r="B74" s="43">
        <v>5700</v>
      </c>
      <c r="C74" s="43">
        <v>122290</v>
      </c>
    </row>
    <row r="75" spans="1:3" x14ac:dyDescent="0.25">
      <c r="A75" s="43">
        <v>74</v>
      </c>
      <c r="B75" s="43">
        <v>6000</v>
      </c>
      <c r="C75" s="43">
        <v>127990</v>
      </c>
    </row>
    <row r="76" spans="1:3" x14ac:dyDescent="0.25">
      <c r="A76" s="43">
        <v>75</v>
      </c>
      <c r="B76" s="43">
        <v>6300</v>
      </c>
      <c r="C76" s="43">
        <v>133990</v>
      </c>
    </row>
    <row r="77" spans="1:3" x14ac:dyDescent="0.25">
      <c r="A77" s="43">
        <v>76</v>
      </c>
      <c r="B77" s="43">
        <v>6600</v>
      </c>
      <c r="C77" s="43">
        <v>140290</v>
      </c>
    </row>
    <row r="78" spans="1:3" x14ac:dyDescent="0.25">
      <c r="A78" s="43">
        <v>77</v>
      </c>
      <c r="B78" s="43">
        <v>6900</v>
      </c>
      <c r="C78" s="43">
        <v>146890</v>
      </c>
    </row>
    <row r="79" spans="1:3" x14ac:dyDescent="0.25">
      <c r="A79" s="43">
        <v>78</v>
      </c>
      <c r="B79" s="43">
        <v>7200</v>
      </c>
      <c r="C79" s="43">
        <v>153790</v>
      </c>
    </row>
    <row r="80" spans="1:3" x14ac:dyDescent="0.25">
      <c r="A80" s="43">
        <v>79</v>
      </c>
      <c r="B80" s="43">
        <v>7500</v>
      </c>
      <c r="C80" s="43">
        <v>160990</v>
      </c>
    </row>
    <row r="81" spans="1:3" x14ac:dyDescent="0.25">
      <c r="A81" s="43">
        <v>80</v>
      </c>
      <c r="B81" s="43">
        <v>8000</v>
      </c>
      <c r="C81" s="43">
        <v>168490</v>
      </c>
    </row>
    <row r="82" spans="1:3" x14ac:dyDescent="0.25">
      <c r="A82" s="43">
        <v>81</v>
      </c>
      <c r="B82" s="43">
        <v>8500</v>
      </c>
      <c r="C82" s="43">
        <v>176490</v>
      </c>
    </row>
    <row r="83" spans="1:3" x14ac:dyDescent="0.25">
      <c r="A83" s="43">
        <v>82</v>
      </c>
      <c r="B83" s="43">
        <v>9000</v>
      </c>
      <c r="C83" s="43">
        <v>184990</v>
      </c>
    </row>
    <row r="84" spans="1:3" x14ac:dyDescent="0.25">
      <c r="A84" s="43">
        <v>83</v>
      </c>
      <c r="B84" s="43">
        <v>9500</v>
      </c>
      <c r="C84" s="43">
        <v>193990</v>
      </c>
    </row>
    <row r="85" spans="1:3" x14ac:dyDescent="0.25">
      <c r="A85" s="43">
        <v>84</v>
      </c>
      <c r="B85" s="43">
        <v>10000</v>
      </c>
      <c r="C85" s="43">
        <v>203490</v>
      </c>
    </row>
    <row r="86" spans="1:3" x14ac:dyDescent="0.25">
      <c r="A86" s="43">
        <v>85</v>
      </c>
      <c r="B86" s="43">
        <v>10500</v>
      </c>
      <c r="C86" s="43">
        <v>213490</v>
      </c>
    </row>
    <row r="87" spans="1:3" x14ac:dyDescent="0.25">
      <c r="A87" s="43">
        <v>86</v>
      </c>
      <c r="B87" s="43">
        <v>11000</v>
      </c>
      <c r="C87" s="43">
        <v>223990</v>
      </c>
    </row>
    <row r="88" spans="1:3" x14ac:dyDescent="0.25">
      <c r="A88" s="43">
        <v>87</v>
      </c>
      <c r="B88" s="43">
        <v>11500</v>
      </c>
      <c r="C88" s="43">
        <v>234990</v>
      </c>
    </row>
    <row r="89" spans="1:3" x14ac:dyDescent="0.25">
      <c r="A89" s="43">
        <v>88</v>
      </c>
      <c r="B89" s="43">
        <v>12000</v>
      </c>
      <c r="C89" s="43">
        <v>246490</v>
      </c>
    </row>
    <row r="90" spans="1:3" x14ac:dyDescent="0.25">
      <c r="A90" s="43">
        <v>89</v>
      </c>
      <c r="B90" s="43">
        <v>12500</v>
      </c>
      <c r="C90" s="43">
        <v>258490</v>
      </c>
    </row>
    <row r="91" spans="1:3" x14ac:dyDescent="0.25">
      <c r="A91" s="43">
        <v>90</v>
      </c>
      <c r="B91" s="43">
        <v>13000</v>
      </c>
      <c r="C91" s="43">
        <v>270990</v>
      </c>
    </row>
    <row r="92" spans="1:3" x14ac:dyDescent="0.25">
      <c r="A92" s="43">
        <v>91</v>
      </c>
      <c r="B92" s="43">
        <v>13500</v>
      </c>
      <c r="C92" s="43">
        <v>283990</v>
      </c>
    </row>
    <row r="93" spans="1:3" x14ac:dyDescent="0.25">
      <c r="A93" s="43">
        <v>92</v>
      </c>
      <c r="B93" s="43">
        <v>14000</v>
      </c>
      <c r="C93" s="43">
        <v>297490</v>
      </c>
    </row>
    <row r="94" spans="1:3" x14ac:dyDescent="0.25">
      <c r="A94" s="43">
        <v>93</v>
      </c>
      <c r="B94" s="43">
        <v>14500</v>
      </c>
      <c r="C94" s="43">
        <v>311490</v>
      </c>
    </row>
    <row r="95" spans="1:3" x14ac:dyDescent="0.25">
      <c r="A95" s="43">
        <v>94</v>
      </c>
      <c r="B95" s="43">
        <v>15000</v>
      </c>
      <c r="C95" s="43">
        <v>325990</v>
      </c>
    </row>
    <row r="96" spans="1:3" x14ac:dyDescent="0.25">
      <c r="A96" s="43">
        <v>95</v>
      </c>
      <c r="B96" s="43">
        <v>15500</v>
      </c>
      <c r="C96" s="43">
        <v>340990</v>
      </c>
    </row>
    <row r="97" spans="1:3" x14ac:dyDescent="0.25">
      <c r="A97" s="43">
        <v>96</v>
      </c>
      <c r="B97" s="43">
        <v>16000</v>
      </c>
      <c r="C97" s="43">
        <v>356490</v>
      </c>
    </row>
    <row r="98" spans="1:3" x14ac:dyDescent="0.25">
      <c r="A98" s="43">
        <v>97</v>
      </c>
      <c r="B98" s="43">
        <v>16500</v>
      </c>
      <c r="C98" s="43">
        <v>372490</v>
      </c>
    </row>
    <row r="99" spans="1:3" x14ac:dyDescent="0.25">
      <c r="A99" s="43">
        <v>98</v>
      </c>
      <c r="B99" s="43">
        <v>17000</v>
      </c>
      <c r="C99" s="43">
        <v>388990</v>
      </c>
    </row>
    <row r="100" spans="1:3" x14ac:dyDescent="0.25">
      <c r="A100" s="43">
        <v>99</v>
      </c>
      <c r="B100" s="43">
        <v>17500</v>
      </c>
      <c r="C100" s="43">
        <v>405990</v>
      </c>
    </row>
    <row r="101" spans="1:3" x14ac:dyDescent="0.25">
      <c r="A101" s="43">
        <v>100</v>
      </c>
      <c r="B101" s="43">
        <v>18000</v>
      </c>
      <c r="C101" s="43">
        <v>423490</v>
      </c>
    </row>
    <row r="102" spans="1:3" x14ac:dyDescent="0.25">
      <c r="A102" s="43">
        <v>101</v>
      </c>
      <c r="B102" s="43">
        <v>19000</v>
      </c>
      <c r="C102" s="43">
        <v>441490</v>
      </c>
    </row>
    <row r="103" spans="1:3" x14ac:dyDescent="0.25">
      <c r="A103" s="43">
        <v>102</v>
      </c>
      <c r="B103" s="43">
        <v>20000</v>
      </c>
      <c r="C103" s="43">
        <v>460490</v>
      </c>
    </row>
    <row r="104" spans="1:3" x14ac:dyDescent="0.25">
      <c r="A104" s="43">
        <v>103</v>
      </c>
      <c r="B104" s="43">
        <v>21000</v>
      </c>
      <c r="C104" s="43">
        <v>480490</v>
      </c>
    </row>
    <row r="105" spans="1:3" x14ac:dyDescent="0.25">
      <c r="A105" s="43">
        <v>104</v>
      </c>
      <c r="B105" s="43">
        <v>22000</v>
      </c>
      <c r="C105" s="43">
        <v>501490</v>
      </c>
    </row>
    <row r="106" spans="1:3" x14ac:dyDescent="0.25">
      <c r="A106" s="43">
        <v>105</v>
      </c>
      <c r="B106" s="43">
        <v>23000</v>
      </c>
      <c r="C106" s="43">
        <v>523490</v>
      </c>
    </row>
    <row r="107" spans="1:3" x14ac:dyDescent="0.25">
      <c r="A107" s="43">
        <v>106</v>
      </c>
      <c r="B107" s="43">
        <v>24000</v>
      </c>
      <c r="C107" s="43">
        <v>546490</v>
      </c>
    </row>
    <row r="108" spans="1:3" x14ac:dyDescent="0.25">
      <c r="A108" s="43">
        <v>107</v>
      </c>
      <c r="B108" s="43">
        <v>25000</v>
      </c>
      <c r="C108" s="43">
        <v>570490</v>
      </c>
    </row>
    <row r="109" spans="1:3" x14ac:dyDescent="0.25">
      <c r="A109" s="43">
        <v>108</v>
      </c>
      <c r="B109" s="43">
        <v>26000</v>
      </c>
      <c r="C109" s="43">
        <v>595490</v>
      </c>
    </row>
    <row r="110" spans="1:3" x14ac:dyDescent="0.25">
      <c r="A110" s="43">
        <v>109</v>
      </c>
      <c r="B110" s="43">
        <v>27000</v>
      </c>
      <c r="C110" s="43">
        <v>621490</v>
      </c>
    </row>
    <row r="111" spans="1:3" x14ac:dyDescent="0.25">
      <c r="A111" s="43">
        <v>110</v>
      </c>
      <c r="B111" s="43">
        <v>28000</v>
      </c>
      <c r="C111" s="43">
        <v>648490</v>
      </c>
    </row>
    <row r="112" spans="1:3" x14ac:dyDescent="0.25">
      <c r="A112" s="43">
        <v>111</v>
      </c>
      <c r="B112" s="43">
        <v>29000</v>
      </c>
      <c r="C112" s="43">
        <v>676490</v>
      </c>
    </row>
    <row r="113" spans="1:3" x14ac:dyDescent="0.25">
      <c r="A113" s="43">
        <v>112</v>
      </c>
      <c r="B113" s="43">
        <v>30000</v>
      </c>
      <c r="C113" s="43">
        <v>705490</v>
      </c>
    </row>
    <row r="114" spans="1:3" x14ac:dyDescent="0.25">
      <c r="A114" s="43">
        <v>113</v>
      </c>
      <c r="B114" s="43">
        <v>31000</v>
      </c>
      <c r="C114" s="43">
        <v>735490</v>
      </c>
    </row>
    <row r="115" spans="1:3" x14ac:dyDescent="0.25">
      <c r="A115" s="43">
        <v>114</v>
      </c>
      <c r="B115" s="43">
        <v>32000</v>
      </c>
      <c r="C115" s="43">
        <v>766490</v>
      </c>
    </row>
    <row r="116" spans="1:3" x14ac:dyDescent="0.25">
      <c r="A116" s="43">
        <v>115</v>
      </c>
      <c r="B116" s="43">
        <v>33000</v>
      </c>
      <c r="C116" s="43">
        <v>798490</v>
      </c>
    </row>
    <row r="117" spans="1:3" x14ac:dyDescent="0.25">
      <c r="A117" s="43">
        <v>116</v>
      </c>
      <c r="B117" s="43">
        <v>34000</v>
      </c>
      <c r="C117" s="43">
        <v>831490</v>
      </c>
    </row>
    <row r="118" spans="1:3" x14ac:dyDescent="0.25">
      <c r="A118" s="43">
        <v>117</v>
      </c>
      <c r="B118" s="43">
        <v>35000</v>
      </c>
      <c r="C118" s="43">
        <v>865490</v>
      </c>
    </row>
    <row r="119" spans="1:3" x14ac:dyDescent="0.25">
      <c r="A119" s="43">
        <v>118</v>
      </c>
      <c r="B119" s="43">
        <v>36000</v>
      </c>
      <c r="C119" s="43">
        <v>900490</v>
      </c>
    </row>
    <row r="120" spans="1:3" x14ac:dyDescent="0.25">
      <c r="A120" s="43">
        <v>119</v>
      </c>
      <c r="B120" s="43">
        <v>37000</v>
      </c>
      <c r="C120" s="43">
        <v>936490</v>
      </c>
    </row>
    <row r="121" spans="1:3" x14ac:dyDescent="0.25">
      <c r="A121" s="43">
        <v>120</v>
      </c>
      <c r="B121" s="43">
        <v>39000</v>
      </c>
      <c r="C121" s="43">
        <v>973490</v>
      </c>
    </row>
    <row r="122" spans="1:3" x14ac:dyDescent="0.25">
      <c r="A122" s="43">
        <v>121</v>
      </c>
      <c r="B122" s="43">
        <v>41000</v>
      </c>
      <c r="C122" s="43">
        <v>1012490</v>
      </c>
    </row>
    <row r="123" spans="1:3" x14ac:dyDescent="0.25">
      <c r="A123" s="43">
        <v>122</v>
      </c>
      <c r="B123" s="43">
        <v>43000</v>
      </c>
      <c r="C123" s="43">
        <v>1053490</v>
      </c>
    </row>
    <row r="124" spans="1:3" x14ac:dyDescent="0.25">
      <c r="A124" s="43">
        <v>123</v>
      </c>
      <c r="B124" s="43">
        <v>45000</v>
      </c>
      <c r="C124" s="43">
        <v>1096490</v>
      </c>
    </row>
    <row r="125" spans="1:3" x14ac:dyDescent="0.25">
      <c r="A125" s="43">
        <v>124</v>
      </c>
      <c r="B125" s="43">
        <v>47000</v>
      </c>
      <c r="C125" s="43">
        <v>1141490</v>
      </c>
    </row>
    <row r="126" spans="1:3" x14ac:dyDescent="0.25">
      <c r="A126" s="43">
        <v>125</v>
      </c>
      <c r="B126" s="43">
        <v>49000</v>
      </c>
      <c r="C126" s="43">
        <v>1188490</v>
      </c>
    </row>
    <row r="127" spans="1:3" x14ac:dyDescent="0.25">
      <c r="A127" s="43">
        <v>126</v>
      </c>
      <c r="B127" s="43">
        <v>51000</v>
      </c>
      <c r="C127" s="43">
        <v>1237490</v>
      </c>
    </row>
    <row r="128" spans="1:3" x14ac:dyDescent="0.25">
      <c r="A128" s="43">
        <v>127</v>
      </c>
      <c r="B128" s="43">
        <v>53000</v>
      </c>
      <c r="C128" s="43">
        <v>1288490</v>
      </c>
    </row>
    <row r="129" spans="1:3" x14ac:dyDescent="0.25">
      <c r="A129" s="43">
        <v>128</v>
      </c>
      <c r="B129" s="43">
        <v>55000</v>
      </c>
      <c r="C129" s="43">
        <v>1341490</v>
      </c>
    </row>
    <row r="130" spans="1:3" x14ac:dyDescent="0.25">
      <c r="A130" s="43">
        <v>129</v>
      </c>
      <c r="B130" s="43">
        <v>57000</v>
      </c>
      <c r="C130" s="43">
        <v>1396490</v>
      </c>
    </row>
    <row r="131" spans="1:3" x14ac:dyDescent="0.25">
      <c r="A131" s="43">
        <v>130</v>
      </c>
      <c r="B131" s="43">
        <v>59000</v>
      </c>
      <c r="C131" s="43">
        <v>1453490</v>
      </c>
    </row>
    <row r="132" spans="1:3" x14ac:dyDescent="0.25">
      <c r="A132" s="43">
        <v>131</v>
      </c>
      <c r="B132" s="43">
        <v>61000</v>
      </c>
      <c r="C132" s="43">
        <v>1512490</v>
      </c>
    </row>
    <row r="133" spans="1:3" x14ac:dyDescent="0.25">
      <c r="A133" s="43">
        <v>132</v>
      </c>
      <c r="B133" s="43">
        <v>63000</v>
      </c>
      <c r="C133" s="43">
        <v>1573490</v>
      </c>
    </row>
    <row r="134" spans="1:3" x14ac:dyDescent="0.25">
      <c r="A134" s="43">
        <v>133</v>
      </c>
      <c r="B134" s="43">
        <v>65000</v>
      </c>
      <c r="C134" s="43">
        <v>1636490</v>
      </c>
    </row>
    <row r="135" spans="1:3" x14ac:dyDescent="0.25">
      <c r="A135" s="43">
        <v>134</v>
      </c>
      <c r="B135" s="43">
        <v>67000</v>
      </c>
      <c r="C135" s="43">
        <v>1701490</v>
      </c>
    </row>
    <row r="136" spans="1:3" x14ac:dyDescent="0.25">
      <c r="A136" s="43">
        <v>135</v>
      </c>
      <c r="B136" s="43">
        <v>69000</v>
      </c>
      <c r="C136" s="43">
        <v>1768490</v>
      </c>
    </row>
    <row r="137" spans="1:3" x14ac:dyDescent="0.25">
      <c r="A137" s="43">
        <v>136</v>
      </c>
      <c r="B137" s="43">
        <v>71000</v>
      </c>
      <c r="C137" s="43">
        <v>1837490</v>
      </c>
    </row>
    <row r="138" spans="1:3" x14ac:dyDescent="0.25">
      <c r="A138" s="43">
        <v>137</v>
      </c>
      <c r="B138" s="43">
        <v>73000</v>
      </c>
      <c r="C138" s="43">
        <v>1908490</v>
      </c>
    </row>
    <row r="139" spans="1:3" x14ac:dyDescent="0.25">
      <c r="A139" s="43">
        <v>138</v>
      </c>
      <c r="B139" s="43">
        <v>75000</v>
      </c>
      <c r="C139" s="43">
        <v>1981490</v>
      </c>
    </row>
    <row r="140" spans="1:3" x14ac:dyDescent="0.25">
      <c r="A140" s="43">
        <v>139</v>
      </c>
      <c r="B140" s="43">
        <v>77000</v>
      </c>
      <c r="C140" s="43">
        <v>2056490</v>
      </c>
    </row>
    <row r="141" spans="1:3" x14ac:dyDescent="0.25">
      <c r="A141" s="43">
        <v>140</v>
      </c>
      <c r="B141" s="43">
        <v>79000</v>
      </c>
      <c r="C141" s="43">
        <v>2133490</v>
      </c>
    </row>
    <row r="142" spans="1:3" x14ac:dyDescent="0.25">
      <c r="A142" s="43">
        <v>141</v>
      </c>
      <c r="B142" s="43">
        <v>81000</v>
      </c>
      <c r="C142" s="43">
        <v>2212490</v>
      </c>
    </row>
    <row r="143" spans="1:3" x14ac:dyDescent="0.25">
      <c r="A143" s="43">
        <v>142</v>
      </c>
      <c r="B143" s="43">
        <v>83000</v>
      </c>
      <c r="C143" s="43">
        <v>2293490</v>
      </c>
    </row>
    <row r="144" spans="1:3" x14ac:dyDescent="0.25">
      <c r="A144" s="43">
        <v>143</v>
      </c>
      <c r="B144" s="43">
        <v>85000</v>
      </c>
      <c r="C144" s="43">
        <v>2376490</v>
      </c>
    </row>
    <row r="145" spans="1:3" x14ac:dyDescent="0.25">
      <c r="A145" s="43">
        <v>144</v>
      </c>
      <c r="B145" s="43">
        <v>87000</v>
      </c>
      <c r="C145" s="43">
        <v>2461490</v>
      </c>
    </row>
    <row r="146" spans="1:3" x14ac:dyDescent="0.25">
      <c r="A146" s="43">
        <v>145</v>
      </c>
      <c r="B146" s="43">
        <v>89000</v>
      </c>
      <c r="C146" s="43">
        <v>2548490</v>
      </c>
    </row>
    <row r="147" spans="1:3" x14ac:dyDescent="0.25">
      <c r="A147" s="43">
        <v>146</v>
      </c>
      <c r="B147" s="43">
        <v>91000</v>
      </c>
      <c r="C147" s="43">
        <v>2637490</v>
      </c>
    </row>
    <row r="148" spans="1:3" x14ac:dyDescent="0.25">
      <c r="A148" s="43">
        <v>147</v>
      </c>
      <c r="B148" s="43">
        <v>93000</v>
      </c>
      <c r="C148" s="43">
        <v>2728490</v>
      </c>
    </row>
    <row r="149" spans="1:3" x14ac:dyDescent="0.25">
      <c r="A149" s="43">
        <v>148</v>
      </c>
      <c r="B149" s="43">
        <v>95000</v>
      </c>
      <c r="C149" s="43">
        <v>2821490</v>
      </c>
    </row>
    <row r="150" spans="1:3" x14ac:dyDescent="0.25">
      <c r="A150" s="43">
        <v>149</v>
      </c>
      <c r="B150" s="43">
        <v>97000</v>
      </c>
      <c r="C150" s="43">
        <v>2916490</v>
      </c>
    </row>
    <row r="151" spans="1:3" x14ac:dyDescent="0.25">
      <c r="A151" s="43">
        <v>150</v>
      </c>
      <c r="B151" s="43">
        <v>99000</v>
      </c>
      <c r="C151" s="43">
        <v>3013490</v>
      </c>
    </row>
    <row r="152" spans="1:3" x14ac:dyDescent="0.25">
      <c r="A152" s="43">
        <v>151</v>
      </c>
      <c r="B152" s="43">
        <v>101000</v>
      </c>
      <c r="C152" s="43">
        <v>3112490</v>
      </c>
    </row>
    <row r="153" spans="1:3" x14ac:dyDescent="0.25">
      <c r="A153" s="43">
        <v>152</v>
      </c>
      <c r="B153" s="43">
        <v>103000</v>
      </c>
      <c r="C153" s="43">
        <v>3213490</v>
      </c>
    </row>
    <row r="154" spans="1:3" x14ac:dyDescent="0.25">
      <c r="A154" s="43">
        <v>153</v>
      </c>
      <c r="B154" s="43">
        <v>105000</v>
      </c>
      <c r="C154" s="43">
        <v>3316490</v>
      </c>
    </row>
    <row r="155" spans="1:3" x14ac:dyDescent="0.25">
      <c r="A155" s="43">
        <v>154</v>
      </c>
      <c r="B155" s="43">
        <v>107000</v>
      </c>
      <c r="C155" s="43">
        <v>3421490</v>
      </c>
    </row>
    <row r="156" spans="1:3" x14ac:dyDescent="0.25">
      <c r="A156" s="43">
        <v>155</v>
      </c>
      <c r="B156" s="43">
        <v>109000</v>
      </c>
      <c r="C156" s="43">
        <v>3528490</v>
      </c>
    </row>
    <row r="157" spans="1:3" x14ac:dyDescent="0.25">
      <c r="A157" s="43">
        <v>156</v>
      </c>
      <c r="B157" s="43">
        <v>111000</v>
      </c>
      <c r="C157" s="43">
        <v>3637490</v>
      </c>
    </row>
    <row r="158" spans="1:3" x14ac:dyDescent="0.25">
      <c r="A158" s="43">
        <v>157</v>
      </c>
      <c r="B158" s="43">
        <v>113000</v>
      </c>
      <c r="C158" s="43">
        <v>3748490</v>
      </c>
    </row>
    <row r="159" spans="1:3" x14ac:dyDescent="0.25">
      <c r="A159" s="43">
        <v>158</v>
      </c>
      <c r="B159" s="43">
        <v>115000</v>
      </c>
      <c r="C159" s="43">
        <v>3861490</v>
      </c>
    </row>
    <row r="160" spans="1:3" x14ac:dyDescent="0.25">
      <c r="A160" s="43">
        <v>159</v>
      </c>
      <c r="B160" s="43">
        <v>117000</v>
      </c>
      <c r="C160" s="43">
        <v>3976490</v>
      </c>
    </row>
    <row r="161" spans="1:3" x14ac:dyDescent="0.25">
      <c r="A161" s="43">
        <v>160</v>
      </c>
      <c r="B161" s="43">
        <v>119000</v>
      </c>
      <c r="C161" s="43">
        <v>4093490</v>
      </c>
    </row>
    <row r="162" spans="1:3" x14ac:dyDescent="0.25">
      <c r="A162" s="43">
        <v>161</v>
      </c>
      <c r="B162" s="43">
        <v>122000</v>
      </c>
      <c r="C162" s="43">
        <v>4212490</v>
      </c>
    </row>
    <row r="163" spans="1:3" x14ac:dyDescent="0.25">
      <c r="A163" s="43">
        <v>162</v>
      </c>
      <c r="B163" s="43">
        <v>125000</v>
      </c>
      <c r="C163" s="43">
        <v>4334490</v>
      </c>
    </row>
    <row r="164" spans="1:3" x14ac:dyDescent="0.25">
      <c r="A164" s="43">
        <v>163</v>
      </c>
      <c r="B164" s="43">
        <v>128000</v>
      </c>
      <c r="C164" s="43">
        <v>4459490</v>
      </c>
    </row>
    <row r="165" spans="1:3" x14ac:dyDescent="0.25">
      <c r="A165" s="43">
        <v>164</v>
      </c>
      <c r="B165" s="43">
        <v>131000</v>
      </c>
      <c r="C165" s="43">
        <v>4587490</v>
      </c>
    </row>
    <row r="166" spans="1:3" x14ac:dyDescent="0.25">
      <c r="A166" s="43">
        <v>165</v>
      </c>
      <c r="B166" s="43">
        <v>134000</v>
      </c>
      <c r="C166" s="43">
        <v>4718490</v>
      </c>
    </row>
    <row r="167" spans="1:3" x14ac:dyDescent="0.25">
      <c r="A167" s="43">
        <v>166</v>
      </c>
      <c r="B167" s="43">
        <v>137000</v>
      </c>
      <c r="C167" s="43">
        <v>4852490</v>
      </c>
    </row>
    <row r="168" spans="1:3" x14ac:dyDescent="0.25">
      <c r="A168" s="43">
        <v>167</v>
      </c>
      <c r="B168" s="43">
        <v>140000</v>
      </c>
      <c r="C168" s="43">
        <v>4989490</v>
      </c>
    </row>
    <row r="169" spans="1:3" x14ac:dyDescent="0.25">
      <c r="A169" s="43">
        <v>168</v>
      </c>
      <c r="B169" s="43">
        <v>143000</v>
      </c>
      <c r="C169" s="43">
        <v>5129490</v>
      </c>
    </row>
    <row r="170" spans="1:3" x14ac:dyDescent="0.25">
      <c r="A170" s="43">
        <v>169</v>
      </c>
      <c r="B170" s="43">
        <v>146000</v>
      </c>
      <c r="C170" s="43">
        <v>5272490</v>
      </c>
    </row>
    <row r="171" spans="1:3" x14ac:dyDescent="0.25">
      <c r="A171" s="43">
        <v>170</v>
      </c>
      <c r="B171" s="43">
        <v>149000</v>
      </c>
      <c r="C171" s="43">
        <v>5418490</v>
      </c>
    </row>
    <row r="172" spans="1:3" x14ac:dyDescent="0.25">
      <c r="A172" s="43">
        <v>171</v>
      </c>
      <c r="B172" s="43">
        <v>152000</v>
      </c>
      <c r="C172" s="43">
        <v>5567490</v>
      </c>
    </row>
    <row r="173" spans="1:3" x14ac:dyDescent="0.25">
      <c r="A173" s="43">
        <v>172</v>
      </c>
      <c r="B173" s="43">
        <v>155000</v>
      </c>
      <c r="C173" s="43">
        <v>5719490</v>
      </c>
    </row>
    <row r="174" spans="1:3" x14ac:dyDescent="0.25">
      <c r="A174" s="43">
        <v>173</v>
      </c>
      <c r="B174" s="43">
        <v>158000</v>
      </c>
      <c r="C174" s="43">
        <v>5874490</v>
      </c>
    </row>
    <row r="175" spans="1:3" x14ac:dyDescent="0.25">
      <c r="A175" s="43">
        <v>174</v>
      </c>
      <c r="B175" s="43">
        <v>161000</v>
      </c>
      <c r="C175" s="43">
        <v>6032490</v>
      </c>
    </row>
    <row r="176" spans="1:3" x14ac:dyDescent="0.25">
      <c r="A176" s="43">
        <v>175</v>
      </c>
      <c r="B176" s="43">
        <v>164000</v>
      </c>
      <c r="C176" s="43">
        <v>6193490</v>
      </c>
    </row>
    <row r="177" spans="1:3" x14ac:dyDescent="0.25">
      <c r="A177" s="43">
        <v>176</v>
      </c>
      <c r="B177" s="43">
        <v>167000</v>
      </c>
      <c r="C177" s="43">
        <v>6357490</v>
      </c>
    </row>
    <row r="178" spans="1:3" x14ac:dyDescent="0.25">
      <c r="A178" s="43">
        <v>177</v>
      </c>
      <c r="B178" s="43">
        <v>170000</v>
      </c>
      <c r="C178" s="43">
        <v>6524490</v>
      </c>
    </row>
    <row r="179" spans="1:3" x14ac:dyDescent="0.25">
      <c r="A179" s="43">
        <v>178</v>
      </c>
      <c r="B179" s="43">
        <v>173000</v>
      </c>
      <c r="C179" s="43">
        <v>6694490</v>
      </c>
    </row>
    <row r="180" spans="1:3" x14ac:dyDescent="0.25">
      <c r="A180" s="43">
        <v>179</v>
      </c>
      <c r="B180" s="43">
        <v>176000</v>
      </c>
      <c r="C180" s="43">
        <v>6867490</v>
      </c>
    </row>
    <row r="181" spans="1:3" x14ac:dyDescent="0.25">
      <c r="A181" s="43">
        <v>180</v>
      </c>
      <c r="B181" s="43">
        <v>179000</v>
      </c>
      <c r="C181" s="43">
        <v>7043490</v>
      </c>
    </row>
    <row r="182" spans="1:3" x14ac:dyDescent="0.25">
      <c r="A182" s="43">
        <v>181</v>
      </c>
      <c r="B182" s="43">
        <v>182000</v>
      </c>
      <c r="C182" s="43">
        <v>7222490</v>
      </c>
    </row>
    <row r="183" spans="1:3" x14ac:dyDescent="0.25">
      <c r="A183" s="43">
        <v>182</v>
      </c>
      <c r="B183" s="43">
        <v>185000</v>
      </c>
      <c r="C183" s="43">
        <v>7404490</v>
      </c>
    </row>
    <row r="184" spans="1:3" x14ac:dyDescent="0.25">
      <c r="A184" s="43">
        <v>183</v>
      </c>
      <c r="B184" s="43">
        <v>188000</v>
      </c>
      <c r="C184" s="43">
        <v>7589490</v>
      </c>
    </row>
    <row r="185" spans="1:3" x14ac:dyDescent="0.25">
      <c r="A185" s="43">
        <v>184</v>
      </c>
      <c r="B185" s="43">
        <v>191000</v>
      </c>
      <c r="C185" s="43">
        <v>7777490</v>
      </c>
    </row>
    <row r="186" spans="1:3" x14ac:dyDescent="0.25">
      <c r="A186" s="43">
        <v>185</v>
      </c>
      <c r="B186" s="43">
        <v>194000</v>
      </c>
      <c r="C186" s="43">
        <v>7968490</v>
      </c>
    </row>
    <row r="187" spans="1:3" x14ac:dyDescent="0.25">
      <c r="A187" s="43">
        <v>186</v>
      </c>
      <c r="B187" s="43">
        <v>197000</v>
      </c>
      <c r="C187" s="43">
        <v>8162490</v>
      </c>
    </row>
    <row r="188" spans="1:3" x14ac:dyDescent="0.25">
      <c r="A188" s="43">
        <v>187</v>
      </c>
      <c r="B188" s="43">
        <v>200000</v>
      </c>
      <c r="C188" s="43">
        <v>8359490</v>
      </c>
    </row>
    <row r="189" spans="1:3" x14ac:dyDescent="0.25">
      <c r="A189" s="43">
        <v>188</v>
      </c>
      <c r="B189" s="43">
        <v>203000</v>
      </c>
      <c r="C189" s="43">
        <v>8559490</v>
      </c>
    </row>
    <row r="190" spans="1:3" x14ac:dyDescent="0.25">
      <c r="A190" s="43">
        <v>189</v>
      </c>
      <c r="B190" s="43">
        <v>206000</v>
      </c>
      <c r="C190" s="43">
        <v>8762490</v>
      </c>
    </row>
    <row r="191" spans="1:3" x14ac:dyDescent="0.25">
      <c r="A191" s="43">
        <v>190</v>
      </c>
      <c r="B191" s="43">
        <v>209000</v>
      </c>
      <c r="C191" s="43">
        <v>8968490</v>
      </c>
    </row>
    <row r="192" spans="1:3" x14ac:dyDescent="0.25">
      <c r="A192" s="43">
        <v>191</v>
      </c>
      <c r="B192" s="43">
        <v>212000</v>
      </c>
      <c r="C192" s="43">
        <v>9177490</v>
      </c>
    </row>
    <row r="193" spans="1:3" x14ac:dyDescent="0.25">
      <c r="A193" s="43">
        <v>192</v>
      </c>
      <c r="B193" s="43">
        <v>215000</v>
      </c>
      <c r="C193" s="43">
        <v>9389490</v>
      </c>
    </row>
    <row r="194" spans="1:3" x14ac:dyDescent="0.25">
      <c r="A194" s="43">
        <v>193</v>
      </c>
      <c r="B194" s="43">
        <v>218000</v>
      </c>
      <c r="C194" s="43">
        <v>9604490</v>
      </c>
    </row>
    <row r="195" spans="1:3" x14ac:dyDescent="0.25">
      <c r="A195" s="43">
        <v>194</v>
      </c>
      <c r="B195" s="43">
        <v>221000</v>
      </c>
      <c r="C195" s="43">
        <v>9822490</v>
      </c>
    </row>
    <row r="196" spans="1:3" x14ac:dyDescent="0.25">
      <c r="A196" s="43">
        <v>195</v>
      </c>
      <c r="B196" s="43">
        <v>224000</v>
      </c>
      <c r="C196" s="43">
        <v>10043490</v>
      </c>
    </row>
    <row r="197" spans="1:3" x14ac:dyDescent="0.25">
      <c r="A197" s="43">
        <v>196</v>
      </c>
      <c r="B197" s="43">
        <v>227000</v>
      </c>
      <c r="C197" s="43">
        <v>10267490</v>
      </c>
    </row>
    <row r="198" spans="1:3" x14ac:dyDescent="0.25">
      <c r="A198" s="43">
        <v>197</v>
      </c>
      <c r="B198" s="43">
        <v>230000</v>
      </c>
      <c r="C198" s="43">
        <v>10494490</v>
      </c>
    </row>
    <row r="199" spans="1:3" x14ac:dyDescent="0.25">
      <c r="A199" s="43">
        <v>198</v>
      </c>
      <c r="B199" s="43">
        <v>233000</v>
      </c>
      <c r="C199" s="43">
        <v>10724490</v>
      </c>
    </row>
    <row r="200" spans="1:3" x14ac:dyDescent="0.25">
      <c r="A200" s="43">
        <v>199</v>
      </c>
      <c r="B200" s="43">
        <v>236000</v>
      </c>
      <c r="C200" s="43">
        <v>10957490</v>
      </c>
    </row>
    <row r="201" spans="1:3" x14ac:dyDescent="0.25">
      <c r="A201" s="43">
        <v>200</v>
      </c>
      <c r="B201" s="43">
        <v>239000</v>
      </c>
      <c r="C201" s="43">
        <v>11193490</v>
      </c>
    </row>
  </sheetData>
  <customSheetViews>
    <customSheetView guid="{08C637BE-E872-40BC-8927-2CE89A71D70E}" state="hidden" topLeftCell="A97">
      <selection activeCell="J6" sqref="J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/>
  </sheetViews>
  <sheetFormatPr defaultColWidth="9.140625" defaultRowHeight="15" x14ac:dyDescent="0.25"/>
  <cols>
    <col min="1" max="1" width="14" style="8" customWidth="1"/>
    <col min="2" max="2" width="9.140625" style="19" customWidth="1"/>
    <col min="3" max="3" width="9.140625" style="3"/>
    <col min="4" max="4" width="9.140625" style="30"/>
    <col min="5" max="5" width="9.5703125" style="2" bestFit="1" customWidth="1"/>
    <col min="6" max="6" width="9.28515625" style="2" bestFit="1" customWidth="1"/>
    <col min="7" max="7" width="9.140625" style="1"/>
    <col min="8" max="9" width="9.140625" style="1" customWidth="1"/>
    <col min="10" max="12" width="9.140625" style="1"/>
    <col min="13" max="14" width="9.140625" style="22" customWidth="1"/>
    <col min="15" max="15" width="9.140625" style="1" customWidth="1"/>
    <col min="16" max="16" width="9.140625" style="37"/>
    <col min="17" max="17" width="9.140625" style="1"/>
    <col min="18" max="18" width="9.140625" style="37"/>
    <col min="19" max="19" width="9.140625" style="1"/>
    <col min="20" max="20" width="9.140625" style="37"/>
    <col min="21" max="16384" width="9.140625" style="1"/>
  </cols>
  <sheetData>
    <row r="1" spans="1:23" x14ac:dyDescent="0.25">
      <c r="A1" s="6" t="s">
        <v>22</v>
      </c>
      <c r="B1" s="515">
        <v>43677.583333333336</v>
      </c>
      <c r="C1" s="515"/>
      <c r="D1" s="28" t="s">
        <v>40</v>
      </c>
      <c r="E1" s="26" t="s">
        <v>32</v>
      </c>
      <c r="F1" s="26" t="s">
        <v>24</v>
      </c>
      <c r="G1" s="466" t="s">
        <v>25</v>
      </c>
      <c r="H1" s="466"/>
      <c r="I1" s="466"/>
      <c r="J1" s="466"/>
      <c r="K1" s="6"/>
      <c r="L1" s="25" t="s">
        <v>27</v>
      </c>
      <c r="M1" s="25"/>
      <c r="N1" s="505" t="s">
        <v>21</v>
      </c>
      <c r="O1" s="37"/>
      <c r="P1" s="40" t="s">
        <v>49</v>
      </c>
      <c r="Q1" s="40" t="s">
        <v>50</v>
      </c>
      <c r="R1" s="40" t="s">
        <v>51</v>
      </c>
      <c r="S1" s="41" t="s">
        <v>46</v>
      </c>
      <c r="T1" s="40" t="s">
        <v>47</v>
      </c>
      <c r="U1" s="38" t="s">
        <v>48</v>
      </c>
      <c r="V1" s="38" t="s">
        <v>52</v>
      </c>
      <c r="W1" s="38" t="s">
        <v>36</v>
      </c>
    </row>
    <row r="2" spans="1:23" x14ac:dyDescent="0.25">
      <c r="A2" s="6" t="s">
        <v>23</v>
      </c>
      <c r="B2" s="515">
        <v>43688.583333333336</v>
      </c>
      <c r="C2" s="515"/>
      <c r="D2" s="29" t="str">
        <f ca="1">IF(RAID_TIME_END-NOW()&lt;0,"",NOW()-RAID_TIME_START)</f>
        <v/>
      </c>
      <c r="E2" s="9" t="str">
        <f ca="1">IF(RAID_TIME_END-NOW()&lt;0,"",RAID_TIME_END-NOW())</f>
        <v/>
      </c>
      <c r="F2" s="29">
        <f>B2-B1</f>
        <v>11</v>
      </c>
      <c r="G2" s="514" t="str">
        <f ca="1">IF(NOW() &gt; $B$2,"",(NOW()-$B$1)/($B$2-$B$1))</f>
        <v/>
      </c>
      <c r="H2" s="514"/>
      <c r="I2" s="514"/>
      <c r="J2" s="514"/>
      <c r="K2" s="6" t="s">
        <v>29</v>
      </c>
      <c r="L2" s="11">
        <v>100000</v>
      </c>
      <c r="N2" s="505"/>
      <c r="O2" s="40" t="s">
        <v>53</v>
      </c>
      <c r="P2" s="37">
        <v>11</v>
      </c>
      <c r="Q2" s="37">
        <v>4</v>
      </c>
      <c r="R2" s="37">
        <v>1</v>
      </c>
      <c r="S2" s="37">
        <v>201</v>
      </c>
      <c r="T2" s="37">
        <v>5661</v>
      </c>
      <c r="U2" s="37">
        <v>1862</v>
      </c>
      <c r="V2" s="37">
        <v>1</v>
      </c>
      <c r="W2" s="37">
        <v>329</v>
      </c>
    </row>
    <row r="3" spans="1:23" x14ac:dyDescent="0.25">
      <c r="A3" s="6" t="s">
        <v>65</v>
      </c>
      <c r="B3" s="19">
        <v>3</v>
      </c>
      <c r="D3" s="29"/>
      <c r="F3" s="27"/>
      <c r="G3" s="27"/>
      <c r="H3" s="27"/>
      <c r="I3" s="27"/>
      <c r="J3" s="27"/>
      <c r="K3" s="6" t="s">
        <v>30</v>
      </c>
      <c r="L3" s="11">
        <v>100000</v>
      </c>
      <c r="N3" s="505"/>
      <c r="O3" s="40" t="s">
        <v>54</v>
      </c>
      <c r="P3" s="37">
        <v>11</v>
      </c>
      <c r="Q3" s="37">
        <v>4</v>
      </c>
      <c r="R3" s="37">
        <v>1</v>
      </c>
      <c r="S3" s="37">
        <v>201</v>
      </c>
      <c r="T3" s="37">
        <v>5661</v>
      </c>
      <c r="U3" s="37">
        <v>1862</v>
      </c>
      <c r="V3" s="37">
        <v>1</v>
      </c>
      <c r="W3" s="37">
        <v>329</v>
      </c>
    </row>
    <row r="4" spans="1:23" x14ac:dyDescent="0.25">
      <c r="N4" s="505"/>
      <c r="O4" s="40" t="s">
        <v>35</v>
      </c>
      <c r="P4" s="39">
        <f>P3-P2</f>
        <v>0</v>
      </c>
      <c r="Q4" s="39">
        <f t="shared" ref="Q4:W4" si="0">Q3-Q2</f>
        <v>0</v>
      </c>
      <c r="R4" s="39">
        <f t="shared" si="0"/>
        <v>0</v>
      </c>
      <c r="S4" s="39">
        <f t="shared" si="0"/>
        <v>0</v>
      </c>
      <c r="T4" s="39">
        <f t="shared" si="0"/>
        <v>0</v>
      </c>
      <c r="U4" s="39">
        <f t="shared" si="0"/>
        <v>0</v>
      </c>
      <c r="V4" s="39">
        <f t="shared" si="0"/>
        <v>0</v>
      </c>
      <c r="W4" s="39">
        <f t="shared" si="0"/>
        <v>0</v>
      </c>
    </row>
    <row r="5" spans="1:23" x14ac:dyDescent="0.25">
      <c r="A5" s="6"/>
      <c r="B5" s="511" t="s">
        <v>26</v>
      </c>
      <c r="C5" s="511"/>
      <c r="D5" s="512" t="s">
        <v>44</v>
      </c>
      <c r="E5" s="512"/>
      <c r="F5" s="512" t="s">
        <v>28</v>
      </c>
      <c r="G5" s="512"/>
      <c r="H5" s="512" t="s">
        <v>31</v>
      </c>
      <c r="I5" s="512"/>
      <c r="J5" s="466" t="s">
        <v>42</v>
      </c>
      <c r="K5" s="466"/>
      <c r="L5" s="513" t="s">
        <v>43</v>
      </c>
      <c r="M5" s="513"/>
      <c r="N5" s="466" t="s">
        <v>41</v>
      </c>
      <c r="O5" s="466"/>
      <c r="T5" s="1"/>
    </row>
    <row r="6" spans="1:23" x14ac:dyDescent="0.25">
      <c r="A6" s="6" t="s">
        <v>11</v>
      </c>
      <c r="B6" s="7" t="s">
        <v>29</v>
      </c>
      <c r="C6" s="7" t="s">
        <v>30</v>
      </c>
      <c r="D6" s="31" t="s">
        <v>29</v>
      </c>
      <c r="E6" s="31" t="s">
        <v>30</v>
      </c>
      <c r="F6" s="7" t="s">
        <v>29</v>
      </c>
      <c r="G6" s="7" t="s">
        <v>30</v>
      </c>
      <c r="H6" s="20" t="s">
        <v>29</v>
      </c>
      <c r="I6" s="20" t="s">
        <v>30</v>
      </c>
      <c r="J6" s="20" t="s">
        <v>29</v>
      </c>
      <c r="K6" s="20" t="s">
        <v>30</v>
      </c>
      <c r="L6" s="23" t="s">
        <v>29</v>
      </c>
      <c r="M6" s="23" t="s">
        <v>30</v>
      </c>
      <c r="N6" s="20" t="s">
        <v>29</v>
      </c>
      <c r="O6" s="20" t="s">
        <v>30</v>
      </c>
      <c r="T6" s="1"/>
    </row>
    <row r="7" spans="1:23" x14ac:dyDescent="0.25">
      <c r="A7" s="8">
        <f>RAID_TIME_START</f>
        <v>43677.583333333336</v>
      </c>
      <c r="B7" s="3">
        <v>0</v>
      </c>
      <c r="C7" s="3">
        <v>0</v>
      </c>
      <c r="D7" s="32" t="str">
        <f ca="1">IFERROR(IF(ISBLANK($A7),"-",SLOPE(INDIRECT("B" &amp; _xlfn.IFNA(MATCH($A7-$B$3,$A:$A,1),7)):B7,INDIRECT("A" &amp; _xlfn.IFNA(MATCH($A7-$B$3,$A:$A,1),7)):$A7)),"-")</f>
        <v>-</v>
      </c>
      <c r="E7" s="32" t="str">
        <f ca="1">IFERROR(IF(ISBLANK($A7),"-",SLOPE(INDIRECT("C" &amp; _xlfn.IFNA(MATCH($A7-$B$3,$A:$A,1),7)):C7,INDIRECT("A" &amp; _xlfn.IFNA(MATCH($A7-$B$3,$A:$A,1),7)):$A7)),"-")</f>
        <v>-</v>
      </c>
      <c r="F7" s="4" t="str">
        <f t="shared" ref="F7:F38" si="1">IF($A7&gt;RAID_TIME_START,$L$2*($A7-RAID_TIME_START)/$F$2,"-")</f>
        <v>-</v>
      </c>
      <c r="G7" s="4" t="str">
        <f t="shared" ref="G7:G38" si="2">IF($A7&gt;RAID_TIME_START,$L$3*($A7-RAID_TIME_START)/$F$2,"-")</f>
        <v>-</v>
      </c>
      <c r="H7" s="4" t="str">
        <f ca="1">IFERROR(IF(ISBLANK($A7),"-",_xlfn.FORECAST.LINEAR(RAID_TIME_END,INDIRECT("B" &amp; _xlfn.IFNA(MATCH($A7-$B$3,$A:$A,1),7)):B7,INDIRECT("A" &amp; _xlfn.IFNA(MATCH($A7-$B$3,$A:$A,1),7)):$A7)),"-")</f>
        <v>-</v>
      </c>
      <c r="I7" s="4" t="str">
        <f ca="1">IFERROR(IF(ISBLANK($A7),"-",_xlfn.FORECAST.LINEAR(RAID_TIME_END,INDIRECT("C" &amp; _xlfn.IFNA(MATCH($A7-$B$3,$A:$A,1),7)):C7,INDIRECT("A" &amp; _xlfn.IFNA(MATCH($A7-$B$3,$A:$A,1),7)):$A7)),"-")</f>
        <v>-</v>
      </c>
      <c r="J7" s="5" t="str">
        <f t="shared" ref="J7:J38" si="3">IFERROR(B7-F7,"-")</f>
        <v>-</v>
      </c>
      <c r="K7" s="5" t="str">
        <f t="shared" ref="K7:K38" si="4">IFERROR(C7-G7,"-")</f>
        <v>-</v>
      </c>
      <c r="L7" s="24" t="str">
        <f t="shared" ref="L7:L38" si="5">IFERROR(J7/F7,"-")</f>
        <v>-</v>
      </c>
      <c r="M7" s="24" t="str">
        <f t="shared" ref="M7:M38" si="6">IFERROR(K7/G7,"-")</f>
        <v>-</v>
      </c>
      <c r="N7" s="5" t="str">
        <f t="shared" ref="N7:N38" ca="1" si="7">IFERROR(H7 - RAID_GOAL_EMBLEM,"-")</f>
        <v>-</v>
      </c>
      <c r="O7" s="5" t="str">
        <f t="shared" ref="O7:O38" ca="1" si="8">IFERROR(I7 - RAID_GOAL_BLAZON,"-")</f>
        <v>-</v>
      </c>
      <c r="T7" s="1"/>
    </row>
    <row r="8" spans="1:23" x14ac:dyDescent="0.25">
      <c r="A8" s="8">
        <v>43677.741666666669</v>
      </c>
      <c r="B8" s="3">
        <v>2710</v>
      </c>
      <c r="C8" s="3">
        <v>5502</v>
      </c>
      <c r="D8" s="32">
        <f ca="1">IFERROR(IF(ISBLANK($A8),"-",SLOPE(INDIRECT("B" &amp; _xlfn.IFNA(MATCH($A8-$B$3,$A:$A,1),7)):B8,INDIRECT("A" &amp; _xlfn.IFNA(MATCH($A8-$B$3,$A:$A,1),7)):$A8)),"-")</f>
        <v>17115.789473736648</v>
      </c>
      <c r="E8" s="32">
        <f ca="1">IFERROR(IF(ISBLANK($A8),"-",SLOPE(INDIRECT("C" &amp; _xlfn.IFNA(MATCH($A8-$B$3,$A:$A,1),7)):C8,INDIRECT("A" &amp; _xlfn.IFNA(MATCH($A8-$B$3,$A:$A,1),7)):$A8)),"-")</f>
        <v>34749.473684316981</v>
      </c>
      <c r="F8" s="4">
        <f t="shared" si="1"/>
        <v>1439.3939393895298</v>
      </c>
      <c r="G8" s="4">
        <f t="shared" si="2"/>
        <v>1439.3939393895298</v>
      </c>
      <c r="H8" s="4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4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5">
        <f t="shared" si="3"/>
        <v>1270.6060606104702</v>
      </c>
      <c r="K8" s="5">
        <f t="shared" si="4"/>
        <v>4062.6060606104702</v>
      </c>
      <c r="L8" s="24">
        <f t="shared" si="5"/>
        <v>0.88273684211103098</v>
      </c>
      <c r="M8" s="24">
        <f t="shared" si="6"/>
        <v>2.8224421052748681</v>
      </c>
      <c r="N8" s="5">
        <f t="shared" ca="1" si="7"/>
        <v>88273.684211015701</v>
      </c>
      <c r="O8" s="5">
        <f t="shared" ca="1" si="8"/>
        <v>282244.21052742004</v>
      </c>
      <c r="T8" s="1"/>
    </row>
    <row r="9" spans="1:23" x14ac:dyDescent="0.25">
      <c r="A9" s="8">
        <v>43678.223611111112</v>
      </c>
      <c r="B9" s="3">
        <v>8000</v>
      </c>
      <c r="C9" s="3">
        <v>9000</v>
      </c>
      <c r="D9" s="32">
        <f ca="1">IFERROR(IF(ISBLANK($A9),"-",SLOPE(INDIRECT("B" &amp; _xlfn.IFNA(MATCH($A9-$B$3,$A:$A,1),7)):B9,INDIRECT("A" &amp; _xlfn.IFNA(MATCH($A9-$B$3,$A:$A,1),7)):$A9)),"-")</f>
        <v>12139.736244187665</v>
      </c>
      <c r="E9" s="32">
        <f ca="1">IFERROR(IF(ISBLANK($A9),"-",SLOPE(INDIRECT("C" &amp; _xlfn.IFNA(MATCH($A9-$B$3,$A:$A,1),7)):C9,INDIRECT("A" &amp; _xlfn.IFNA(MATCH($A9-$B$3,$A:$A,1),7)):$A9)),"-")</f>
        <v>12467.47709049494</v>
      </c>
      <c r="F9" s="4">
        <f t="shared" si="1"/>
        <v>5820.7070706967816</v>
      </c>
      <c r="G9" s="4">
        <f t="shared" si="2"/>
        <v>5820.7070706967816</v>
      </c>
      <c r="H9" s="4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4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5">
        <f t="shared" si="3"/>
        <v>2179.2929293032184</v>
      </c>
      <c r="K9" s="5">
        <f t="shared" si="4"/>
        <v>3179.2929293032184</v>
      </c>
      <c r="L9" s="24">
        <f t="shared" si="5"/>
        <v>0.37440347071826463</v>
      </c>
      <c r="M9" s="24">
        <f t="shared" si="6"/>
        <v>0.54620390455804768</v>
      </c>
      <c r="N9" s="5">
        <f t="shared" ca="1" si="7"/>
        <v>33875.455935835838</v>
      </c>
      <c r="O9" s="5">
        <f t="shared" ca="1" si="8"/>
        <v>38657.359418153763</v>
      </c>
      <c r="T9" s="1"/>
    </row>
    <row r="10" spans="1:23" x14ac:dyDescent="0.25">
      <c r="B10" s="3"/>
      <c r="D10" s="32" t="str">
        <f ca="1">IFERROR(IF(ISBLANK($A10),"-",SLOPE(INDIRECT("B" &amp; _xlfn.IFNA(MATCH($A10-$B$3,$A:$A,1),7)):B10,INDIRECT("A" &amp; _xlfn.IFNA(MATCH($A10-$B$3,$A:$A,1),7)):$A10)),"-")</f>
        <v>-</v>
      </c>
      <c r="E10" s="32" t="str">
        <f ca="1">IFERROR(IF(ISBLANK($A10),"-",SLOPE(INDIRECT("C" &amp; _xlfn.IFNA(MATCH($A10-$B$3,$A:$A,1),7)):C10,INDIRECT("A" &amp; _xlfn.IFNA(MATCH($A10-$B$3,$A:$A,1),7)):$A10)),"-")</f>
        <v>-</v>
      </c>
      <c r="F10" s="4" t="str">
        <f t="shared" si="1"/>
        <v>-</v>
      </c>
      <c r="G10" s="4" t="str">
        <f t="shared" si="2"/>
        <v>-</v>
      </c>
      <c r="H10" s="4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4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5" t="str">
        <f t="shared" si="3"/>
        <v>-</v>
      </c>
      <c r="K10" s="5" t="str">
        <f t="shared" si="4"/>
        <v>-</v>
      </c>
      <c r="L10" s="24" t="str">
        <f t="shared" si="5"/>
        <v>-</v>
      </c>
      <c r="M10" s="24" t="str">
        <f t="shared" si="6"/>
        <v>-</v>
      </c>
      <c r="N10" s="5" t="str">
        <f t="shared" ca="1" si="7"/>
        <v>-</v>
      </c>
      <c r="O10" s="5" t="str">
        <f t="shared" ca="1" si="8"/>
        <v>-</v>
      </c>
      <c r="T10" s="1"/>
    </row>
    <row r="11" spans="1:23" x14ac:dyDescent="0.25">
      <c r="B11" s="3"/>
      <c r="D11" s="32" t="str">
        <f ca="1">IFERROR(IF(ISBLANK($A11),"-",SLOPE(INDIRECT("B" &amp; _xlfn.IFNA(MATCH($A11-$B$3,$A:$A,1),7)):B11,INDIRECT("A" &amp; _xlfn.IFNA(MATCH($A11-$B$3,$A:$A,1),7)):$A11)),"-")</f>
        <v>-</v>
      </c>
      <c r="E11" s="32" t="str">
        <f ca="1">IFERROR(IF(ISBLANK($A11),"-",SLOPE(INDIRECT("C" &amp; _xlfn.IFNA(MATCH($A11-$B$3,$A:$A,1),7)):C11,INDIRECT("A" &amp; _xlfn.IFNA(MATCH($A11-$B$3,$A:$A,1),7)):$A11)),"-")</f>
        <v>-</v>
      </c>
      <c r="F11" s="4" t="str">
        <f t="shared" si="1"/>
        <v>-</v>
      </c>
      <c r="G11" s="4" t="str">
        <f t="shared" si="2"/>
        <v>-</v>
      </c>
      <c r="H11" s="4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4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5" t="str">
        <f t="shared" si="3"/>
        <v>-</v>
      </c>
      <c r="K11" s="5" t="str">
        <f t="shared" si="4"/>
        <v>-</v>
      </c>
      <c r="L11" s="24" t="str">
        <f t="shared" si="5"/>
        <v>-</v>
      </c>
      <c r="M11" s="24" t="str">
        <f t="shared" si="6"/>
        <v>-</v>
      </c>
      <c r="N11" s="5" t="str">
        <f t="shared" ca="1" si="7"/>
        <v>-</v>
      </c>
      <c r="O11" s="5" t="str">
        <f t="shared" ca="1" si="8"/>
        <v>-</v>
      </c>
      <c r="T11" s="1"/>
    </row>
    <row r="12" spans="1:23" x14ac:dyDescent="0.25">
      <c r="B12" s="3"/>
      <c r="D12" s="32" t="str">
        <f ca="1">IFERROR(IF(ISBLANK($A12),"-",SLOPE(INDIRECT("B" &amp; _xlfn.IFNA(MATCH($A12-$B$3,$A:$A,1),7)):B12,INDIRECT("A" &amp; _xlfn.IFNA(MATCH($A12-$B$3,$A:$A,1),7)):$A12)),"-")</f>
        <v>-</v>
      </c>
      <c r="E12" s="32" t="str">
        <f ca="1">IFERROR(IF(ISBLANK($A12),"-",SLOPE(INDIRECT("C" &amp; _xlfn.IFNA(MATCH($A12-$B$3,$A:$A,1),7)):C12,INDIRECT("A" &amp; _xlfn.IFNA(MATCH($A12-$B$3,$A:$A,1),7)):$A12)),"-")</f>
        <v>-</v>
      </c>
      <c r="F12" s="4" t="str">
        <f t="shared" si="1"/>
        <v>-</v>
      </c>
      <c r="G12" s="4" t="str">
        <f t="shared" si="2"/>
        <v>-</v>
      </c>
      <c r="H12" s="4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4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5" t="str">
        <f t="shared" si="3"/>
        <v>-</v>
      </c>
      <c r="K12" s="5" t="str">
        <f t="shared" si="4"/>
        <v>-</v>
      </c>
      <c r="L12" s="24" t="str">
        <f t="shared" si="5"/>
        <v>-</v>
      </c>
      <c r="M12" s="24" t="str">
        <f t="shared" si="6"/>
        <v>-</v>
      </c>
      <c r="N12" s="5" t="str">
        <f t="shared" ca="1" si="7"/>
        <v>-</v>
      </c>
      <c r="O12" s="5" t="str">
        <f t="shared" ca="1" si="8"/>
        <v>-</v>
      </c>
      <c r="T12" s="1"/>
    </row>
    <row r="13" spans="1:23" x14ac:dyDescent="0.25">
      <c r="B13" s="3"/>
      <c r="D13" s="32" t="str">
        <f ca="1">IFERROR(IF(ISBLANK($A13),"-",SLOPE(INDIRECT("B" &amp; _xlfn.IFNA(MATCH($A13-$B$3,$A:$A,1),7)):B13,INDIRECT("A" &amp; _xlfn.IFNA(MATCH($A13-$B$3,$A:$A,1),7)):$A13)),"-")</f>
        <v>-</v>
      </c>
      <c r="E13" s="32" t="str">
        <f ca="1">IFERROR(IF(ISBLANK($A13),"-",SLOPE(INDIRECT("C" &amp; _xlfn.IFNA(MATCH($A13-$B$3,$A:$A,1),7)):C13,INDIRECT("A" &amp; _xlfn.IFNA(MATCH($A13-$B$3,$A:$A,1),7)):$A13)),"-")</f>
        <v>-</v>
      </c>
      <c r="F13" s="4" t="str">
        <f t="shared" si="1"/>
        <v>-</v>
      </c>
      <c r="G13" s="4" t="str">
        <f t="shared" si="2"/>
        <v>-</v>
      </c>
      <c r="H13" s="4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4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5" t="str">
        <f t="shared" si="3"/>
        <v>-</v>
      </c>
      <c r="K13" s="5" t="str">
        <f t="shared" si="4"/>
        <v>-</v>
      </c>
      <c r="L13" s="24" t="str">
        <f t="shared" si="5"/>
        <v>-</v>
      </c>
      <c r="M13" s="24" t="str">
        <f t="shared" si="6"/>
        <v>-</v>
      </c>
      <c r="N13" s="5" t="str">
        <f t="shared" ca="1" si="7"/>
        <v>-</v>
      </c>
      <c r="O13" s="5" t="str">
        <f t="shared" ca="1" si="8"/>
        <v>-</v>
      </c>
      <c r="T13" s="1"/>
    </row>
    <row r="14" spans="1:23" x14ac:dyDescent="0.25">
      <c r="B14" s="3"/>
      <c r="D14" s="32" t="str">
        <f ca="1">IFERROR(IF(ISBLANK($A14),"-",SLOPE(INDIRECT("B" &amp; _xlfn.IFNA(MATCH($A14-$B$3,$A:$A,1),7)):B14,INDIRECT("A" &amp; _xlfn.IFNA(MATCH($A14-$B$3,$A:$A,1),7)):$A14)),"-")</f>
        <v>-</v>
      </c>
      <c r="E14" s="32" t="str">
        <f ca="1">IFERROR(IF(ISBLANK($A14),"-",SLOPE(INDIRECT("C" &amp; _xlfn.IFNA(MATCH($A14-$B$3,$A:$A,1),7)):C14,INDIRECT("A" &amp; _xlfn.IFNA(MATCH($A14-$B$3,$A:$A,1),7)):$A14)),"-")</f>
        <v>-</v>
      </c>
      <c r="F14" s="4" t="str">
        <f t="shared" si="1"/>
        <v>-</v>
      </c>
      <c r="G14" s="4" t="str">
        <f t="shared" si="2"/>
        <v>-</v>
      </c>
      <c r="H14" s="4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4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5" t="str">
        <f t="shared" si="3"/>
        <v>-</v>
      </c>
      <c r="K14" s="5" t="str">
        <f t="shared" si="4"/>
        <v>-</v>
      </c>
      <c r="L14" s="24" t="str">
        <f t="shared" si="5"/>
        <v>-</v>
      </c>
      <c r="M14" s="24" t="str">
        <f t="shared" si="6"/>
        <v>-</v>
      </c>
      <c r="N14" s="5" t="str">
        <f t="shared" ca="1" si="7"/>
        <v>-</v>
      </c>
      <c r="O14" s="5" t="str">
        <f t="shared" ca="1" si="8"/>
        <v>-</v>
      </c>
      <c r="T14" s="1"/>
    </row>
    <row r="15" spans="1:23" x14ac:dyDescent="0.25">
      <c r="B15" s="3"/>
      <c r="D15" s="32" t="str">
        <f ca="1">IFERROR(IF(ISBLANK($A15),"-",SLOPE(INDIRECT("B" &amp; _xlfn.IFNA(MATCH($A15-$B$3,$A:$A,1),7)):B15,INDIRECT("A" &amp; _xlfn.IFNA(MATCH($A15-$B$3,$A:$A,1),7)):$A15)),"-")</f>
        <v>-</v>
      </c>
      <c r="E15" s="32" t="str">
        <f ca="1">IFERROR(IF(ISBLANK($A15),"-",SLOPE(INDIRECT("C" &amp; _xlfn.IFNA(MATCH($A15-$B$3,$A:$A,1),7)):C15,INDIRECT("A" &amp; _xlfn.IFNA(MATCH($A15-$B$3,$A:$A,1),7)):$A15)),"-")</f>
        <v>-</v>
      </c>
      <c r="F15" s="4" t="str">
        <f t="shared" si="1"/>
        <v>-</v>
      </c>
      <c r="G15" s="4" t="str">
        <f t="shared" si="2"/>
        <v>-</v>
      </c>
      <c r="H15" s="4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4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5" t="str">
        <f t="shared" si="3"/>
        <v>-</v>
      </c>
      <c r="K15" s="5" t="str">
        <f t="shared" si="4"/>
        <v>-</v>
      </c>
      <c r="L15" s="24" t="str">
        <f t="shared" si="5"/>
        <v>-</v>
      </c>
      <c r="M15" s="24" t="str">
        <f t="shared" si="6"/>
        <v>-</v>
      </c>
      <c r="N15" s="5" t="str">
        <f t="shared" ca="1" si="7"/>
        <v>-</v>
      </c>
      <c r="O15" s="5" t="str">
        <f t="shared" ca="1" si="8"/>
        <v>-</v>
      </c>
      <c r="T15" s="1"/>
    </row>
    <row r="16" spans="1:23" x14ac:dyDescent="0.25">
      <c r="B16" s="3"/>
      <c r="D16" s="32" t="str">
        <f ca="1">IFERROR(IF(ISBLANK($A16),"-",SLOPE(INDIRECT("B" &amp; _xlfn.IFNA(MATCH($A16-$B$3,$A:$A,1),7)):B16,INDIRECT("A" &amp; _xlfn.IFNA(MATCH($A16-$B$3,$A:$A,1),7)):$A16)),"-")</f>
        <v>-</v>
      </c>
      <c r="E16" s="32" t="str">
        <f ca="1">IFERROR(IF(ISBLANK($A16),"-",SLOPE(INDIRECT("C" &amp; _xlfn.IFNA(MATCH($A16-$B$3,$A:$A,1),7)):C16,INDIRECT("A" &amp; _xlfn.IFNA(MATCH($A16-$B$3,$A:$A,1),7)):$A16)),"-")</f>
        <v>-</v>
      </c>
      <c r="F16" s="4" t="str">
        <f t="shared" si="1"/>
        <v>-</v>
      </c>
      <c r="G16" s="4" t="str">
        <f t="shared" si="2"/>
        <v>-</v>
      </c>
      <c r="H16" s="4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4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5" t="str">
        <f t="shared" si="3"/>
        <v>-</v>
      </c>
      <c r="K16" s="5" t="str">
        <f t="shared" si="4"/>
        <v>-</v>
      </c>
      <c r="L16" s="24" t="str">
        <f t="shared" si="5"/>
        <v>-</v>
      </c>
      <c r="M16" s="24" t="str">
        <f t="shared" si="6"/>
        <v>-</v>
      </c>
      <c r="N16" s="5" t="str">
        <f t="shared" ca="1" si="7"/>
        <v>-</v>
      </c>
      <c r="O16" s="5" t="str">
        <f t="shared" ca="1" si="8"/>
        <v>-</v>
      </c>
      <c r="T16" s="1"/>
    </row>
    <row r="17" spans="2:20" x14ac:dyDescent="0.25">
      <c r="B17" s="3"/>
      <c r="D17" s="32" t="str">
        <f ca="1">IFERROR(IF(ISBLANK($A17),"-",SLOPE(INDIRECT("B" &amp; _xlfn.IFNA(MATCH($A17-$B$3,$A:$A,1),7)):B17,INDIRECT("A" &amp; _xlfn.IFNA(MATCH($A17-$B$3,$A:$A,1),7)):$A17)),"-")</f>
        <v>-</v>
      </c>
      <c r="E17" s="32" t="str">
        <f ca="1">IFERROR(IF(ISBLANK($A17),"-",SLOPE(INDIRECT("C" &amp; _xlfn.IFNA(MATCH($A17-$B$3,$A:$A,1),7)):C17,INDIRECT("A" &amp; _xlfn.IFNA(MATCH($A17-$B$3,$A:$A,1),7)):$A17)),"-")</f>
        <v>-</v>
      </c>
      <c r="F17" s="4" t="str">
        <f t="shared" si="1"/>
        <v>-</v>
      </c>
      <c r="G17" s="4" t="str">
        <f t="shared" si="2"/>
        <v>-</v>
      </c>
      <c r="H17" s="4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4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5" t="str">
        <f t="shared" si="3"/>
        <v>-</v>
      </c>
      <c r="K17" s="5" t="str">
        <f t="shared" si="4"/>
        <v>-</v>
      </c>
      <c r="L17" s="24" t="str">
        <f t="shared" si="5"/>
        <v>-</v>
      </c>
      <c r="M17" s="24" t="str">
        <f t="shared" si="6"/>
        <v>-</v>
      </c>
      <c r="N17" s="5" t="str">
        <f t="shared" ca="1" si="7"/>
        <v>-</v>
      </c>
      <c r="O17" s="5" t="str">
        <f t="shared" ca="1" si="8"/>
        <v>-</v>
      </c>
      <c r="T17" s="1"/>
    </row>
    <row r="18" spans="2:20" x14ac:dyDescent="0.25">
      <c r="B18" s="3"/>
      <c r="D18" s="32" t="str">
        <f ca="1">IFERROR(IF(ISBLANK($A18),"-",SLOPE(INDIRECT("B" &amp; _xlfn.IFNA(MATCH($A18-$B$3,$A:$A,1),7)):B18,INDIRECT("A" &amp; _xlfn.IFNA(MATCH($A18-$B$3,$A:$A,1),7)):$A18)),"-")</f>
        <v>-</v>
      </c>
      <c r="E18" s="32" t="str">
        <f ca="1">IFERROR(IF(ISBLANK($A18),"-",SLOPE(INDIRECT("C" &amp; _xlfn.IFNA(MATCH($A18-$B$3,$A:$A,1),7)):C18,INDIRECT("A" &amp; _xlfn.IFNA(MATCH($A18-$B$3,$A:$A,1),7)):$A18)),"-")</f>
        <v>-</v>
      </c>
      <c r="F18" s="4" t="str">
        <f t="shared" si="1"/>
        <v>-</v>
      </c>
      <c r="G18" s="4" t="str">
        <f t="shared" si="2"/>
        <v>-</v>
      </c>
      <c r="H18" s="4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4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5" t="str">
        <f t="shared" si="3"/>
        <v>-</v>
      </c>
      <c r="K18" s="5" t="str">
        <f t="shared" si="4"/>
        <v>-</v>
      </c>
      <c r="L18" s="24" t="str">
        <f t="shared" si="5"/>
        <v>-</v>
      </c>
      <c r="M18" s="24" t="str">
        <f t="shared" si="6"/>
        <v>-</v>
      </c>
      <c r="N18" s="5" t="str">
        <f t="shared" ca="1" si="7"/>
        <v>-</v>
      </c>
      <c r="O18" s="5" t="str">
        <f t="shared" ca="1" si="8"/>
        <v>-</v>
      </c>
      <c r="T18" s="1"/>
    </row>
    <row r="19" spans="2:20" x14ac:dyDescent="0.25">
      <c r="B19" s="3"/>
      <c r="D19" s="32" t="str">
        <f ca="1">IFERROR(IF(ISBLANK($A19),"-",SLOPE(INDIRECT("B" &amp; _xlfn.IFNA(MATCH($A19-$B$3,$A:$A,1),7)):B19,INDIRECT("A" &amp; _xlfn.IFNA(MATCH($A19-$B$3,$A:$A,1),7)):$A19)),"-")</f>
        <v>-</v>
      </c>
      <c r="E19" s="32" t="str">
        <f ca="1">IFERROR(IF(ISBLANK($A19),"-",SLOPE(INDIRECT("C" &amp; _xlfn.IFNA(MATCH($A19-$B$3,$A:$A,1),7)):C19,INDIRECT("A" &amp; _xlfn.IFNA(MATCH($A19-$B$3,$A:$A,1),7)):$A19)),"-")</f>
        <v>-</v>
      </c>
      <c r="F19" s="4" t="str">
        <f t="shared" si="1"/>
        <v>-</v>
      </c>
      <c r="G19" s="4" t="str">
        <f t="shared" si="2"/>
        <v>-</v>
      </c>
      <c r="H19" s="4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4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5" t="str">
        <f t="shared" si="3"/>
        <v>-</v>
      </c>
      <c r="K19" s="5" t="str">
        <f t="shared" si="4"/>
        <v>-</v>
      </c>
      <c r="L19" s="24" t="str">
        <f t="shared" si="5"/>
        <v>-</v>
      </c>
      <c r="M19" s="24" t="str">
        <f t="shared" si="6"/>
        <v>-</v>
      </c>
      <c r="N19" s="5" t="str">
        <f t="shared" ca="1" si="7"/>
        <v>-</v>
      </c>
      <c r="O19" s="5" t="str">
        <f t="shared" ca="1" si="8"/>
        <v>-</v>
      </c>
      <c r="T19" s="1"/>
    </row>
    <row r="20" spans="2:20" x14ac:dyDescent="0.25">
      <c r="B20" s="3"/>
      <c r="D20" s="32" t="str">
        <f ca="1">IFERROR(IF(ISBLANK($A20),"-",SLOPE(INDIRECT("B" &amp; _xlfn.IFNA(MATCH($A20-$B$3,$A:$A,1),7)):B20,INDIRECT("A" &amp; _xlfn.IFNA(MATCH($A20-$B$3,$A:$A,1),7)):$A20)),"-")</f>
        <v>-</v>
      </c>
      <c r="E20" s="32" t="str">
        <f ca="1">IFERROR(IF(ISBLANK($A20),"-",SLOPE(INDIRECT("C" &amp; _xlfn.IFNA(MATCH($A20-$B$3,$A:$A,1),7)):C20,INDIRECT("A" &amp; _xlfn.IFNA(MATCH($A20-$B$3,$A:$A,1),7)):$A20)),"-")</f>
        <v>-</v>
      </c>
      <c r="F20" s="4" t="str">
        <f t="shared" si="1"/>
        <v>-</v>
      </c>
      <c r="G20" s="4" t="str">
        <f t="shared" si="2"/>
        <v>-</v>
      </c>
      <c r="H20" s="4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4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5" t="str">
        <f t="shared" si="3"/>
        <v>-</v>
      </c>
      <c r="K20" s="5" t="str">
        <f t="shared" si="4"/>
        <v>-</v>
      </c>
      <c r="L20" s="24" t="str">
        <f t="shared" si="5"/>
        <v>-</v>
      </c>
      <c r="M20" s="24" t="str">
        <f t="shared" si="6"/>
        <v>-</v>
      </c>
      <c r="N20" s="5" t="str">
        <f t="shared" ca="1" si="7"/>
        <v>-</v>
      </c>
      <c r="O20" s="5" t="str">
        <f t="shared" ca="1" si="8"/>
        <v>-</v>
      </c>
      <c r="T20" s="1"/>
    </row>
    <row r="21" spans="2:20" x14ac:dyDescent="0.25">
      <c r="B21" s="3"/>
      <c r="D21" s="32" t="str">
        <f ca="1">IFERROR(IF(ISBLANK($A21),"-",SLOPE(INDIRECT("B" &amp; _xlfn.IFNA(MATCH($A21-$B$3,$A:$A,1),7)):B21,INDIRECT("A" &amp; _xlfn.IFNA(MATCH($A21-$B$3,$A:$A,1),7)):$A21)),"-")</f>
        <v>-</v>
      </c>
      <c r="E21" s="32" t="str">
        <f ca="1">IFERROR(IF(ISBLANK($A21),"-",SLOPE(INDIRECT("C" &amp; _xlfn.IFNA(MATCH($A21-$B$3,$A:$A,1),7)):C21,INDIRECT("A" &amp; _xlfn.IFNA(MATCH($A21-$B$3,$A:$A,1),7)):$A21)),"-")</f>
        <v>-</v>
      </c>
      <c r="F21" s="4" t="str">
        <f t="shared" si="1"/>
        <v>-</v>
      </c>
      <c r="G21" s="4" t="str">
        <f t="shared" si="2"/>
        <v>-</v>
      </c>
      <c r="H21" s="4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4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5" t="str">
        <f t="shared" si="3"/>
        <v>-</v>
      </c>
      <c r="K21" s="5" t="str">
        <f t="shared" si="4"/>
        <v>-</v>
      </c>
      <c r="L21" s="24" t="str">
        <f t="shared" si="5"/>
        <v>-</v>
      </c>
      <c r="M21" s="24" t="str">
        <f t="shared" si="6"/>
        <v>-</v>
      </c>
      <c r="N21" s="5" t="str">
        <f t="shared" ca="1" si="7"/>
        <v>-</v>
      </c>
      <c r="O21" s="5" t="str">
        <f t="shared" ca="1" si="8"/>
        <v>-</v>
      </c>
      <c r="T21" s="1"/>
    </row>
    <row r="22" spans="2:20" x14ac:dyDescent="0.25">
      <c r="B22" s="3"/>
      <c r="D22" s="32" t="str">
        <f ca="1">IFERROR(IF(ISBLANK($A22),"-",SLOPE(INDIRECT("B" &amp; _xlfn.IFNA(MATCH($A22-$B$3,$A:$A,1),7)):B22,INDIRECT("A" &amp; _xlfn.IFNA(MATCH($A22-$B$3,$A:$A,1),7)):$A22)),"-")</f>
        <v>-</v>
      </c>
      <c r="E22" s="32" t="str">
        <f ca="1">IFERROR(IF(ISBLANK($A22),"-",SLOPE(INDIRECT("C" &amp; _xlfn.IFNA(MATCH($A22-$B$3,$A:$A,1),7)):C22,INDIRECT("A" &amp; _xlfn.IFNA(MATCH($A22-$B$3,$A:$A,1),7)):$A22)),"-")</f>
        <v>-</v>
      </c>
      <c r="F22" s="4" t="str">
        <f t="shared" si="1"/>
        <v>-</v>
      </c>
      <c r="G22" s="4" t="str">
        <f t="shared" si="2"/>
        <v>-</v>
      </c>
      <c r="H22" s="4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4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5" t="str">
        <f t="shared" si="3"/>
        <v>-</v>
      </c>
      <c r="K22" s="5" t="str">
        <f t="shared" si="4"/>
        <v>-</v>
      </c>
      <c r="L22" s="24" t="str">
        <f t="shared" si="5"/>
        <v>-</v>
      </c>
      <c r="M22" s="24" t="str">
        <f t="shared" si="6"/>
        <v>-</v>
      </c>
      <c r="N22" s="5" t="str">
        <f t="shared" ca="1" si="7"/>
        <v>-</v>
      </c>
      <c r="O22" s="5" t="str">
        <f t="shared" ca="1" si="8"/>
        <v>-</v>
      </c>
      <c r="T22" s="1"/>
    </row>
    <row r="23" spans="2:20" x14ac:dyDescent="0.25">
      <c r="B23" s="3"/>
      <c r="D23" s="32" t="str">
        <f ca="1">IFERROR(IF(ISBLANK($A23),"-",SLOPE(INDIRECT("B" &amp; _xlfn.IFNA(MATCH($A23-$B$3,$A:$A,1),7)):B23,INDIRECT("A" &amp; _xlfn.IFNA(MATCH($A23-$B$3,$A:$A,1),7)):$A23)),"-")</f>
        <v>-</v>
      </c>
      <c r="E23" s="32" t="str">
        <f ca="1">IFERROR(IF(ISBLANK($A23),"-",SLOPE(INDIRECT("C" &amp; _xlfn.IFNA(MATCH($A23-$B$3,$A:$A,1),7)):C23,INDIRECT("A" &amp; _xlfn.IFNA(MATCH($A23-$B$3,$A:$A,1),7)):$A23)),"-")</f>
        <v>-</v>
      </c>
      <c r="F23" s="4" t="str">
        <f t="shared" si="1"/>
        <v>-</v>
      </c>
      <c r="G23" s="4" t="str">
        <f t="shared" si="2"/>
        <v>-</v>
      </c>
      <c r="H23" s="4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4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5" t="str">
        <f t="shared" si="3"/>
        <v>-</v>
      </c>
      <c r="K23" s="5" t="str">
        <f t="shared" si="4"/>
        <v>-</v>
      </c>
      <c r="L23" s="24" t="str">
        <f t="shared" si="5"/>
        <v>-</v>
      </c>
      <c r="M23" s="24" t="str">
        <f t="shared" si="6"/>
        <v>-</v>
      </c>
      <c r="N23" s="5" t="str">
        <f t="shared" ca="1" si="7"/>
        <v>-</v>
      </c>
      <c r="O23" s="5" t="str">
        <f t="shared" ca="1" si="8"/>
        <v>-</v>
      </c>
      <c r="T23" s="1"/>
    </row>
    <row r="24" spans="2:20" x14ac:dyDescent="0.25">
      <c r="B24" s="3"/>
      <c r="D24" s="32" t="str">
        <f ca="1">IFERROR(IF(ISBLANK($A24),"-",SLOPE(INDIRECT("B" &amp; _xlfn.IFNA(MATCH($A24-$B$3,$A:$A,1),7)):B24,INDIRECT("A" &amp; _xlfn.IFNA(MATCH($A24-$B$3,$A:$A,1),7)):$A24)),"-")</f>
        <v>-</v>
      </c>
      <c r="E24" s="32" t="str">
        <f ca="1">IFERROR(IF(ISBLANK($A24),"-",SLOPE(INDIRECT("C" &amp; _xlfn.IFNA(MATCH($A24-$B$3,$A:$A,1),7)):C24,INDIRECT("A" &amp; _xlfn.IFNA(MATCH($A24-$B$3,$A:$A,1),7)):$A24)),"-")</f>
        <v>-</v>
      </c>
      <c r="F24" s="4" t="str">
        <f t="shared" si="1"/>
        <v>-</v>
      </c>
      <c r="G24" s="4" t="str">
        <f t="shared" si="2"/>
        <v>-</v>
      </c>
      <c r="H24" s="4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4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5" t="str">
        <f t="shared" si="3"/>
        <v>-</v>
      </c>
      <c r="K24" s="5" t="str">
        <f t="shared" si="4"/>
        <v>-</v>
      </c>
      <c r="L24" s="24" t="str">
        <f t="shared" si="5"/>
        <v>-</v>
      </c>
      <c r="M24" s="24" t="str">
        <f t="shared" si="6"/>
        <v>-</v>
      </c>
      <c r="N24" s="5" t="str">
        <f t="shared" ca="1" si="7"/>
        <v>-</v>
      </c>
      <c r="O24" s="5" t="str">
        <f t="shared" ca="1" si="8"/>
        <v>-</v>
      </c>
      <c r="T24" s="1"/>
    </row>
    <row r="25" spans="2:20" x14ac:dyDescent="0.25">
      <c r="B25" s="3"/>
      <c r="D25" s="32" t="str">
        <f ca="1">IFERROR(IF(ISBLANK($A25),"-",SLOPE(INDIRECT("B" &amp; _xlfn.IFNA(MATCH($A25-$B$3,$A:$A,1),7)):B25,INDIRECT("A" &amp; _xlfn.IFNA(MATCH($A25-$B$3,$A:$A,1),7)):$A25)),"-")</f>
        <v>-</v>
      </c>
      <c r="E25" s="32" t="str">
        <f ca="1">IFERROR(IF(ISBLANK($A25),"-",SLOPE(INDIRECT("C" &amp; _xlfn.IFNA(MATCH($A25-$B$3,$A:$A,1),7)):C25,INDIRECT("A" &amp; _xlfn.IFNA(MATCH($A25-$B$3,$A:$A,1),7)):$A25)),"-")</f>
        <v>-</v>
      </c>
      <c r="F25" s="4" t="str">
        <f t="shared" si="1"/>
        <v>-</v>
      </c>
      <c r="G25" s="4" t="str">
        <f t="shared" si="2"/>
        <v>-</v>
      </c>
      <c r="H25" s="4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4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5" t="str">
        <f t="shared" si="3"/>
        <v>-</v>
      </c>
      <c r="K25" s="5" t="str">
        <f t="shared" si="4"/>
        <v>-</v>
      </c>
      <c r="L25" s="24" t="str">
        <f t="shared" si="5"/>
        <v>-</v>
      </c>
      <c r="M25" s="24" t="str">
        <f t="shared" si="6"/>
        <v>-</v>
      </c>
      <c r="N25" s="5" t="str">
        <f t="shared" ca="1" si="7"/>
        <v>-</v>
      </c>
      <c r="O25" s="5" t="str">
        <f t="shared" ca="1" si="8"/>
        <v>-</v>
      </c>
      <c r="T25" s="1"/>
    </row>
    <row r="26" spans="2:20" x14ac:dyDescent="0.25">
      <c r="B26" s="3"/>
      <c r="D26" s="32" t="str">
        <f ca="1">IFERROR(IF(ISBLANK($A26),"-",SLOPE(INDIRECT("B" &amp; _xlfn.IFNA(MATCH($A26-$B$3,$A:$A,1),7)):B26,INDIRECT("A" &amp; _xlfn.IFNA(MATCH($A26-$B$3,$A:$A,1),7)):$A26)),"-")</f>
        <v>-</v>
      </c>
      <c r="E26" s="32" t="str">
        <f ca="1">IFERROR(IF(ISBLANK($A26),"-",SLOPE(INDIRECT("C" &amp; _xlfn.IFNA(MATCH($A26-$B$3,$A:$A,1),7)):C26,INDIRECT("A" &amp; _xlfn.IFNA(MATCH($A26-$B$3,$A:$A,1),7)):$A26)),"-")</f>
        <v>-</v>
      </c>
      <c r="F26" s="4" t="str">
        <f t="shared" si="1"/>
        <v>-</v>
      </c>
      <c r="G26" s="4" t="str">
        <f t="shared" si="2"/>
        <v>-</v>
      </c>
      <c r="H26" s="4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4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5" t="str">
        <f t="shared" si="3"/>
        <v>-</v>
      </c>
      <c r="K26" s="5" t="str">
        <f t="shared" si="4"/>
        <v>-</v>
      </c>
      <c r="L26" s="24" t="str">
        <f t="shared" si="5"/>
        <v>-</v>
      </c>
      <c r="M26" s="24" t="str">
        <f t="shared" si="6"/>
        <v>-</v>
      </c>
      <c r="N26" s="5" t="str">
        <f t="shared" ca="1" si="7"/>
        <v>-</v>
      </c>
      <c r="O26" s="5" t="str">
        <f t="shared" ca="1" si="8"/>
        <v>-</v>
      </c>
      <c r="T26" s="1"/>
    </row>
    <row r="27" spans="2:20" x14ac:dyDescent="0.25">
      <c r="B27" s="3"/>
      <c r="D27" s="32" t="str">
        <f ca="1">IFERROR(IF(ISBLANK($A27),"-",SLOPE(INDIRECT("B" &amp; _xlfn.IFNA(MATCH($A27-$B$3,$A:$A,1),7)):B27,INDIRECT("A" &amp; _xlfn.IFNA(MATCH($A27-$B$3,$A:$A,1),7)):$A27)),"-")</f>
        <v>-</v>
      </c>
      <c r="E27" s="32" t="str">
        <f ca="1">IFERROR(IF(ISBLANK($A27),"-",SLOPE(INDIRECT("C" &amp; _xlfn.IFNA(MATCH($A27-$B$3,$A:$A,1),7)):C27,INDIRECT("A" &amp; _xlfn.IFNA(MATCH($A27-$B$3,$A:$A,1),7)):$A27)),"-")</f>
        <v>-</v>
      </c>
      <c r="F27" s="4" t="str">
        <f t="shared" si="1"/>
        <v>-</v>
      </c>
      <c r="G27" s="4" t="str">
        <f t="shared" si="2"/>
        <v>-</v>
      </c>
      <c r="H27" s="4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4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5" t="str">
        <f t="shared" si="3"/>
        <v>-</v>
      </c>
      <c r="K27" s="5" t="str">
        <f t="shared" si="4"/>
        <v>-</v>
      </c>
      <c r="L27" s="24" t="str">
        <f t="shared" si="5"/>
        <v>-</v>
      </c>
      <c r="M27" s="24" t="str">
        <f t="shared" si="6"/>
        <v>-</v>
      </c>
      <c r="N27" s="5" t="str">
        <f t="shared" ca="1" si="7"/>
        <v>-</v>
      </c>
      <c r="O27" s="5" t="str">
        <f t="shared" ca="1" si="8"/>
        <v>-</v>
      </c>
      <c r="T27" s="1"/>
    </row>
    <row r="28" spans="2:20" x14ac:dyDescent="0.25">
      <c r="B28" s="3"/>
      <c r="D28" s="32" t="str">
        <f ca="1">IFERROR(IF(ISBLANK($A28),"-",SLOPE(INDIRECT("B" &amp; _xlfn.IFNA(MATCH($A28-$B$3,$A:$A,1),7)):B28,INDIRECT("A" &amp; _xlfn.IFNA(MATCH($A28-$B$3,$A:$A,1),7)):$A28)),"-")</f>
        <v>-</v>
      </c>
      <c r="E28" s="32" t="str">
        <f ca="1">IFERROR(IF(ISBLANK($A28),"-",SLOPE(INDIRECT("C" &amp; _xlfn.IFNA(MATCH($A28-$B$3,$A:$A,1),7)):C28,INDIRECT("A" &amp; _xlfn.IFNA(MATCH($A28-$B$3,$A:$A,1),7)):$A28)),"-")</f>
        <v>-</v>
      </c>
      <c r="F28" s="4" t="str">
        <f t="shared" si="1"/>
        <v>-</v>
      </c>
      <c r="G28" s="4" t="str">
        <f t="shared" si="2"/>
        <v>-</v>
      </c>
      <c r="H28" s="4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4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5" t="str">
        <f t="shared" si="3"/>
        <v>-</v>
      </c>
      <c r="K28" s="5" t="str">
        <f t="shared" si="4"/>
        <v>-</v>
      </c>
      <c r="L28" s="24" t="str">
        <f t="shared" si="5"/>
        <v>-</v>
      </c>
      <c r="M28" s="24" t="str">
        <f t="shared" si="6"/>
        <v>-</v>
      </c>
      <c r="N28" s="5" t="str">
        <f t="shared" ca="1" si="7"/>
        <v>-</v>
      </c>
      <c r="O28" s="5" t="str">
        <f t="shared" ca="1" si="8"/>
        <v>-</v>
      </c>
      <c r="T28" s="1"/>
    </row>
    <row r="29" spans="2:20" x14ac:dyDescent="0.25">
      <c r="B29" s="3"/>
      <c r="D29" s="32" t="str">
        <f ca="1">IFERROR(IF(ISBLANK($A29),"-",SLOPE(INDIRECT("B" &amp; _xlfn.IFNA(MATCH($A29-$B$3,$A:$A,1),7)):B29,INDIRECT("A" &amp; _xlfn.IFNA(MATCH($A29-$B$3,$A:$A,1),7)):$A29)),"-")</f>
        <v>-</v>
      </c>
      <c r="E29" s="32" t="str">
        <f ca="1">IFERROR(IF(ISBLANK($A29),"-",SLOPE(INDIRECT("C" &amp; _xlfn.IFNA(MATCH($A29-$B$3,$A:$A,1),7)):C29,INDIRECT("A" &amp; _xlfn.IFNA(MATCH($A29-$B$3,$A:$A,1),7)):$A29)),"-")</f>
        <v>-</v>
      </c>
      <c r="F29" s="4" t="str">
        <f t="shared" si="1"/>
        <v>-</v>
      </c>
      <c r="G29" s="4" t="str">
        <f t="shared" si="2"/>
        <v>-</v>
      </c>
      <c r="H29" s="4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4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5" t="str">
        <f t="shared" si="3"/>
        <v>-</v>
      </c>
      <c r="K29" s="5" t="str">
        <f t="shared" si="4"/>
        <v>-</v>
      </c>
      <c r="L29" s="24" t="str">
        <f t="shared" si="5"/>
        <v>-</v>
      </c>
      <c r="M29" s="24" t="str">
        <f t="shared" si="6"/>
        <v>-</v>
      </c>
      <c r="N29" s="5" t="str">
        <f t="shared" ca="1" si="7"/>
        <v>-</v>
      </c>
      <c r="O29" s="5" t="str">
        <f t="shared" ca="1" si="8"/>
        <v>-</v>
      </c>
      <c r="T29" s="1"/>
    </row>
    <row r="30" spans="2:20" x14ac:dyDescent="0.25">
      <c r="B30" s="3"/>
      <c r="D30" s="32" t="str">
        <f ca="1">IFERROR(IF(ISBLANK($A30),"-",SLOPE(INDIRECT("B" &amp; _xlfn.IFNA(MATCH($A30-$B$3,$A:$A,1),7)):B30,INDIRECT("A" &amp; _xlfn.IFNA(MATCH($A30-$B$3,$A:$A,1),7)):$A30)),"-")</f>
        <v>-</v>
      </c>
      <c r="E30" s="32" t="str">
        <f ca="1">IFERROR(IF(ISBLANK($A30),"-",SLOPE(INDIRECT("C" &amp; _xlfn.IFNA(MATCH($A30-$B$3,$A:$A,1),7)):C30,INDIRECT("A" &amp; _xlfn.IFNA(MATCH($A30-$B$3,$A:$A,1),7)):$A30)),"-")</f>
        <v>-</v>
      </c>
      <c r="F30" s="4" t="str">
        <f t="shared" si="1"/>
        <v>-</v>
      </c>
      <c r="G30" s="4" t="str">
        <f t="shared" si="2"/>
        <v>-</v>
      </c>
      <c r="H30" s="4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4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5" t="str">
        <f t="shared" si="3"/>
        <v>-</v>
      </c>
      <c r="K30" s="5" t="str">
        <f t="shared" si="4"/>
        <v>-</v>
      </c>
      <c r="L30" s="24" t="str">
        <f t="shared" si="5"/>
        <v>-</v>
      </c>
      <c r="M30" s="24" t="str">
        <f t="shared" si="6"/>
        <v>-</v>
      </c>
      <c r="N30" s="5" t="str">
        <f t="shared" ca="1" si="7"/>
        <v>-</v>
      </c>
      <c r="O30" s="5" t="str">
        <f t="shared" ca="1" si="8"/>
        <v>-</v>
      </c>
      <c r="T30" s="1"/>
    </row>
    <row r="31" spans="2:20" x14ac:dyDescent="0.25">
      <c r="B31" s="3"/>
      <c r="D31" s="32" t="str">
        <f ca="1">IFERROR(IF(ISBLANK($A31),"-",SLOPE(INDIRECT("B" &amp; _xlfn.IFNA(MATCH($A31-$B$3,$A:$A,1),7)):B31,INDIRECT("A" &amp; _xlfn.IFNA(MATCH($A31-$B$3,$A:$A,1),7)):$A31)),"-")</f>
        <v>-</v>
      </c>
      <c r="E31" s="32" t="str">
        <f ca="1">IFERROR(IF(ISBLANK($A31),"-",SLOPE(INDIRECT("C" &amp; _xlfn.IFNA(MATCH($A31-$B$3,$A:$A,1),7)):C31,INDIRECT("A" &amp; _xlfn.IFNA(MATCH($A31-$B$3,$A:$A,1),7)):$A31)),"-")</f>
        <v>-</v>
      </c>
      <c r="F31" s="4" t="str">
        <f t="shared" si="1"/>
        <v>-</v>
      </c>
      <c r="G31" s="4" t="str">
        <f t="shared" si="2"/>
        <v>-</v>
      </c>
      <c r="H31" s="4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4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5" t="str">
        <f t="shared" si="3"/>
        <v>-</v>
      </c>
      <c r="K31" s="5" t="str">
        <f t="shared" si="4"/>
        <v>-</v>
      </c>
      <c r="L31" s="24" t="str">
        <f t="shared" si="5"/>
        <v>-</v>
      </c>
      <c r="M31" s="24" t="str">
        <f t="shared" si="6"/>
        <v>-</v>
      </c>
      <c r="N31" s="5" t="str">
        <f t="shared" ca="1" si="7"/>
        <v>-</v>
      </c>
      <c r="O31" s="5" t="str">
        <f t="shared" ca="1" si="8"/>
        <v>-</v>
      </c>
      <c r="T31" s="1"/>
    </row>
    <row r="32" spans="2:20" x14ac:dyDescent="0.25">
      <c r="B32" s="3"/>
      <c r="D32" s="32" t="str">
        <f ca="1">IFERROR(IF(ISBLANK($A32),"-",SLOPE(INDIRECT("B" &amp; _xlfn.IFNA(MATCH($A32-$B$3,$A:$A,1),7)):B32,INDIRECT("A" &amp; _xlfn.IFNA(MATCH($A32-$B$3,$A:$A,1),7)):$A32)),"-")</f>
        <v>-</v>
      </c>
      <c r="E32" s="32" t="str">
        <f ca="1">IFERROR(IF(ISBLANK($A32),"-",SLOPE(INDIRECT("C" &amp; _xlfn.IFNA(MATCH($A32-$B$3,$A:$A,1),7)):C32,INDIRECT("A" &amp; _xlfn.IFNA(MATCH($A32-$B$3,$A:$A,1),7)):$A32)),"-")</f>
        <v>-</v>
      </c>
      <c r="F32" s="4" t="str">
        <f t="shared" si="1"/>
        <v>-</v>
      </c>
      <c r="G32" s="4" t="str">
        <f t="shared" si="2"/>
        <v>-</v>
      </c>
      <c r="H32" s="4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4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5" t="str">
        <f t="shared" si="3"/>
        <v>-</v>
      </c>
      <c r="K32" s="5" t="str">
        <f t="shared" si="4"/>
        <v>-</v>
      </c>
      <c r="L32" s="24" t="str">
        <f t="shared" si="5"/>
        <v>-</v>
      </c>
      <c r="M32" s="24" t="str">
        <f t="shared" si="6"/>
        <v>-</v>
      </c>
      <c r="N32" s="5" t="str">
        <f t="shared" ca="1" si="7"/>
        <v>-</v>
      </c>
      <c r="O32" s="5" t="str">
        <f t="shared" ca="1" si="8"/>
        <v>-</v>
      </c>
      <c r="T32" s="1"/>
    </row>
    <row r="33" spans="2:20" x14ac:dyDescent="0.25">
      <c r="B33" s="3"/>
      <c r="D33" s="32" t="str">
        <f ca="1">IFERROR(IF(ISBLANK($A33),"-",SLOPE(INDIRECT("B" &amp; _xlfn.IFNA(MATCH($A33-$B$3,$A:$A,1),7)):B33,INDIRECT("A" &amp; _xlfn.IFNA(MATCH($A33-$B$3,$A:$A,1),7)):$A33)),"-")</f>
        <v>-</v>
      </c>
      <c r="E33" s="32" t="str">
        <f ca="1">IFERROR(IF(ISBLANK($A33),"-",SLOPE(INDIRECT("C" &amp; _xlfn.IFNA(MATCH($A33-$B$3,$A:$A,1),7)):C33,INDIRECT("A" &amp; _xlfn.IFNA(MATCH($A33-$B$3,$A:$A,1),7)):$A33)),"-")</f>
        <v>-</v>
      </c>
      <c r="F33" s="4" t="str">
        <f t="shared" si="1"/>
        <v>-</v>
      </c>
      <c r="G33" s="4" t="str">
        <f t="shared" si="2"/>
        <v>-</v>
      </c>
      <c r="H33" s="4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4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5" t="str">
        <f t="shared" si="3"/>
        <v>-</v>
      </c>
      <c r="K33" s="5" t="str">
        <f t="shared" si="4"/>
        <v>-</v>
      </c>
      <c r="L33" s="24" t="str">
        <f t="shared" si="5"/>
        <v>-</v>
      </c>
      <c r="M33" s="24" t="str">
        <f t="shared" si="6"/>
        <v>-</v>
      </c>
      <c r="N33" s="5" t="str">
        <f t="shared" ca="1" si="7"/>
        <v>-</v>
      </c>
      <c r="O33" s="5" t="str">
        <f t="shared" ca="1" si="8"/>
        <v>-</v>
      </c>
      <c r="T33" s="1"/>
    </row>
    <row r="34" spans="2:20" x14ac:dyDescent="0.25">
      <c r="B34" s="3"/>
      <c r="D34" s="32" t="str">
        <f ca="1">IFERROR(IF(ISBLANK($A34),"-",SLOPE(INDIRECT("B" &amp; _xlfn.IFNA(MATCH($A34-$B$3,$A:$A,1),7)):B34,INDIRECT("A" &amp; _xlfn.IFNA(MATCH($A34-$B$3,$A:$A,1),7)):$A34)),"-")</f>
        <v>-</v>
      </c>
      <c r="E34" s="32" t="str">
        <f ca="1">IFERROR(IF(ISBLANK($A34),"-",SLOPE(INDIRECT("C" &amp; _xlfn.IFNA(MATCH($A34-$B$3,$A:$A,1),7)):C34,INDIRECT("A" &amp; _xlfn.IFNA(MATCH($A34-$B$3,$A:$A,1),7)):$A34)),"-")</f>
        <v>-</v>
      </c>
      <c r="F34" s="4" t="str">
        <f t="shared" si="1"/>
        <v>-</v>
      </c>
      <c r="G34" s="4" t="str">
        <f t="shared" si="2"/>
        <v>-</v>
      </c>
      <c r="H34" s="4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4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5" t="str">
        <f t="shared" si="3"/>
        <v>-</v>
      </c>
      <c r="K34" s="5" t="str">
        <f t="shared" si="4"/>
        <v>-</v>
      </c>
      <c r="L34" s="24" t="str">
        <f t="shared" si="5"/>
        <v>-</v>
      </c>
      <c r="M34" s="24" t="str">
        <f t="shared" si="6"/>
        <v>-</v>
      </c>
      <c r="N34" s="5" t="str">
        <f t="shared" ca="1" si="7"/>
        <v>-</v>
      </c>
      <c r="O34" s="5" t="str">
        <f t="shared" ca="1" si="8"/>
        <v>-</v>
      </c>
      <c r="T34" s="1"/>
    </row>
    <row r="35" spans="2:20" x14ac:dyDescent="0.25">
      <c r="B35" s="3"/>
      <c r="D35" s="32" t="str">
        <f ca="1">IFERROR(IF(ISBLANK($A35),"-",SLOPE(INDIRECT("B" &amp; _xlfn.IFNA(MATCH($A35-$B$3,$A:$A,1),7)):B35,INDIRECT("A" &amp; _xlfn.IFNA(MATCH($A35-$B$3,$A:$A,1),7)):$A35)),"-")</f>
        <v>-</v>
      </c>
      <c r="E35" s="32" t="str">
        <f ca="1">IFERROR(IF(ISBLANK($A35),"-",SLOPE(INDIRECT("C" &amp; _xlfn.IFNA(MATCH($A35-$B$3,$A:$A,1),7)):C35,INDIRECT("A" &amp; _xlfn.IFNA(MATCH($A35-$B$3,$A:$A,1),7)):$A35)),"-")</f>
        <v>-</v>
      </c>
      <c r="F35" s="4" t="str">
        <f t="shared" si="1"/>
        <v>-</v>
      </c>
      <c r="G35" s="4" t="str">
        <f t="shared" si="2"/>
        <v>-</v>
      </c>
      <c r="H35" s="4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4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5" t="str">
        <f t="shared" si="3"/>
        <v>-</v>
      </c>
      <c r="K35" s="5" t="str">
        <f t="shared" si="4"/>
        <v>-</v>
      </c>
      <c r="L35" s="24" t="str">
        <f t="shared" si="5"/>
        <v>-</v>
      </c>
      <c r="M35" s="24" t="str">
        <f t="shared" si="6"/>
        <v>-</v>
      </c>
      <c r="N35" s="5" t="str">
        <f t="shared" ca="1" si="7"/>
        <v>-</v>
      </c>
      <c r="O35" s="5" t="str">
        <f t="shared" ca="1" si="8"/>
        <v>-</v>
      </c>
      <c r="T35" s="1"/>
    </row>
    <row r="36" spans="2:20" x14ac:dyDescent="0.25">
      <c r="B36" s="3"/>
      <c r="D36" s="32" t="str">
        <f ca="1">IFERROR(IF(ISBLANK($A36),"-",SLOPE(INDIRECT("B" &amp; _xlfn.IFNA(MATCH($A36-$B$3,$A:$A,1),7)):B36,INDIRECT("A" &amp; _xlfn.IFNA(MATCH($A36-$B$3,$A:$A,1),7)):$A36)),"-")</f>
        <v>-</v>
      </c>
      <c r="E36" s="32" t="str">
        <f ca="1">IFERROR(IF(ISBLANK($A36),"-",SLOPE(INDIRECT("C" &amp; _xlfn.IFNA(MATCH($A36-$B$3,$A:$A,1),7)):C36,INDIRECT("A" &amp; _xlfn.IFNA(MATCH($A36-$B$3,$A:$A,1),7)):$A36)),"-")</f>
        <v>-</v>
      </c>
      <c r="F36" s="4" t="str">
        <f t="shared" si="1"/>
        <v>-</v>
      </c>
      <c r="G36" s="4" t="str">
        <f t="shared" si="2"/>
        <v>-</v>
      </c>
      <c r="H36" s="4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4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5" t="str">
        <f t="shared" si="3"/>
        <v>-</v>
      </c>
      <c r="K36" s="5" t="str">
        <f t="shared" si="4"/>
        <v>-</v>
      </c>
      <c r="L36" s="24" t="str">
        <f t="shared" si="5"/>
        <v>-</v>
      </c>
      <c r="M36" s="24" t="str">
        <f t="shared" si="6"/>
        <v>-</v>
      </c>
      <c r="N36" s="5" t="str">
        <f t="shared" ca="1" si="7"/>
        <v>-</v>
      </c>
      <c r="O36" s="5" t="str">
        <f t="shared" ca="1" si="8"/>
        <v>-</v>
      </c>
      <c r="T36" s="1"/>
    </row>
    <row r="37" spans="2:20" x14ac:dyDescent="0.25">
      <c r="B37" s="3"/>
      <c r="D37" s="32" t="str">
        <f ca="1">IFERROR(IF(ISBLANK($A37),"-",SLOPE(INDIRECT("B" &amp; _xlfn.IFNA(MATCH($A37-$B$3,$A:$A,1),7)):B37,INDIRECT("A" &amp; _xlfn.IFNA(MATCH($A37-$B$3,$A:$A,1),7)):$A37)),"-")</f>
        <v>-</v>
      </c>
      <c r="E37" s="32" t="str">
        <f ca="1">IFERROR(IF(ISBLANK($A37),"-",SLOPE(INDIRECT("C" &amp; _xlfn.IFNA(MATCH($A37-$B$3,$A:$A,1),7)):C37,INDIRECT("A" &amp; _xlfn.IFNA(MATCH($A37-$B$3,$A:$A,1),7)):$A37)),"-")</f>
        <v>-</v>
      </c>
      <c r="F37" s="4" t="str">
        <f t="shared" si="1"/>
        <v>-</v>
      </c>
      <c r="G37" s="4" t="str">
        <f t="shared" si="2"/>
        <v>-</v>
      </c>
      <c r="H37" s="4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4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5" t="str">
        <f t="shared" si="3"/>
        <v>-</v>
      </c>
      <c r="K37" s="5" t="str">
        <f t="shared" si="4"/>
        <v>-</v>
      </c>
      <c r="L37" s="24" t="str">
        <f t="shared" si="5"/>
        <v>-</v>
      </c>
      <c r="M37" s="24" t="str">
        <f t="shared" si="6"/>
        <v>-</v>
      </c>
      <c r="N37" s="5" t="str">
        <f t="shared" ca="1" si="7"/>
        <v>-</v>
      </c>
      <c r="O37" s="5" t="str">
        <f t="shared" ca="1" si="8"/>
        <v>-</v>
      </c>
      <c r="T37" s="1"/>
    </row>
    <row r="38" spans="2:20" x14ac:dyDescent="0.25">
      <c r="B38" s="3"/>
      <c r="D38" s="32" t="str">
        <f ca="1">IFERROR(IF(ISBLANK($A38),"-",SLOPE(INDIRECT("B" &amp; _xlfn.IFNA(MATCH($A38-$B$3,$A:$A,1),7)):B38,INDIRECT("A" &amp; _xlfn.IFNA(MATCH($A38-$B$3,$A:$A,1),7)):$A38)),"-")</f>
        <v>-</v>
      </c>
      <c r="E38" s="32" t="str">
        <f ca="1">IFERROR(IF(ISBLANK($A38),"-",SLOPE(INDIRECT("C" &amp; _xlfn.IFNA(MATCH($A38-$B$3,$A:$A,1),7)):C38,INDIRECT("A" &amp; _xlfn.IFNA(MATCH($A38-$B$3,$A:$A,1),7)):$A38)),"-")</f>
        <v>-</v>
      </c>
      <c r="F38" s="4" t="str">
        <f t="shared" si="1"/>
        <v>-</v>
      </c>
      <c r="G38" s="4" t="str">
        <f t="shared" si="2"/>
        <v>-</v>
      </c>
      <c r="H38" s="4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4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5" t="str">
        <f t="shared" si="3"/>
        <v>-</v>
      </c>
      <c r="K38" s="5" t="str">
        <f t="shared" si="4"/>
        <v>-</v>
      </c>
      <c r="L38" s="24" t="str">
        <f t="shared" si="5"/>
        <v>-</v>
      </c>
      <c r="M38" s="24" t="str">
        <f t="shared" si="6"/>
        <v>-</v>
      </c>
      <c r="N38" s="5" t="str">
        <f t="shared" ca="1" si="7"/>
        <v>-</v>
      </c>
      <c r="O38" s="5" t="str">
        <f t="shared" ca="1" si="8"/>
        <v>-</v>
      </c>
      <c r="T38" s="1"/>
    </row>
    <row r="39" spans="2:20" x14ac:dyDescent="0.25">
      <c r="B39" s="3"/>
      <c r="D39" s="32" t="str">
        <f ca="1">IFERROR(IF(ISBLANK($A39),"-",SLOPE(INDIRECT("B" &amp; _xlfn.IFNA(MATCH($A39-$B$3,$A:$A,1),7)):B39,INDIRECT("A" &amp; _xlfn.IFNA(MATCH($A39-$B$3,$A:$A,1),7)):$A39)),"-")</f>
        <v>-</v>
      </c>
      <c r="E39" s="32" t="str">
        <f ca="1">IFERROR(IF(ISBLANK($A39),"-",SLOPE(INDIRECT("C" &amp; _xlfn.IFNA(MATCH($A39-$B$3,$A:$A,1),7)):C39,INDIRECT("A" &amp; _xlfn.IFNA(MATCH($A39-$B$3,$A:$A,1),7)):$A39)),"-")</f>
        <v>-</v>
      </c>
      <c r="F39" s="4" t="str">
        <f t="shared" ref="F39:F70" si="9">IF($A39&gt;RAID_TIME_START,$L$2*($A39-RAID_TIME_START)/$F$2,"-")</f>
        <v>-</v>
      </c>
      <c r="G39" s="4" t="str">
        <f t="shared" ref="G39:G70" si="10">IF($A39&gt;RAID_TIME_START,$L$3*($A39-RAID_TIME_START)/$F$2,"-")</f>
        <v>-</v>
      </c>
      <c r="H39" s="4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4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5" t="str">
        <f t="shared" ref="J39:J70" si="11">IFERROR(B39-F39,"-")</f>
        <v>-</v>
      </c>
      <c r="K39" s="5" t="str">
        <f t="shared" ref="K39:K70" si="12">IFERROR(C39-G39,"-")</f>
        <v>-</v>
      </c>
      <c r="L39" s="24" t="str">
        <f t="shared" ref="L39:L70" si="13">IFERROR(J39/F39,"-")</f>
        <v>-</v>
      </c>
      <c r="M39" s="24" t="str">
        <f t="shared" ref="M39:M70" si="14">IFERROR(K39/G39,"-")</f>
        <v>-</v>
      </c>
      <c r="N39" s="5" t="str">
        <f t="shared" ref="N39:N70" ca="1" si="15">IFERROR(H39 - RAID_GOAL_EMBLEM,"-")</f>
        <v>-</v>
      </c>
      <c r="O39" s="5" t="str">
        <f t="shared" ref="O39:O70" ca="1" si="16">IFERROR(I39 - RAID_GOAL_BLAZON,"-")</f>
        <v>-</v>
      </c>
      <c r="T39" s="1"/>
    </row>
    <row r="40" spans="2:20" x14ac:dyDescent="0.25">
      <c r="B40" s="3"/>
      <c r="D40" s="32" t="str">
        <f ca="1">IFERROR(IF(ISBLANK($A40),"-",SLOPE(INDIRECT("B" &amp; _xlfn.IFNA(MATCH($A40-$B$3,$A:$A,1),7)):B40,INDIRECT("A" &amp; _xlfn.IFNA(MATCH($A40-$B$3,$A:$A,1),7)):$A40)),"-")</f>
        <v>-</v>
      </c>
      <c r="E40" s="32" t="str">
        <f ca="1">IFERROR(IF(ISBLANK($A40),"-",SLOPE(INDIRECT("C" &amp; _xlfn.IFNA(MATCH($A40-$B$3,$A:$A,1),7)):C40,INDIRECT("A" &amp; _xlfn.IFNA(MATCH($A40-$B$3,$A:$A,1),7)):$A40)),"-")</f>
        <v>-</v>
      </c>
      <c r="F40" s="4" t="str">
        <f t="shared" si="9"/>
        <v>-</v>
      </c>
      <c r="G40" s="4" t="str">
        <f t="shared" si="10"/>
        <v>-</v>
      </c>
      <c r="H40" s="4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4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5" t="str">
        <f t="shared" si="11"/>
        <v>-</v>
      </c>
      <c r="K40" s="5" t="str">
        <f t="shared" si="12"/>
        <v>-</v>
      </c>
      <c r="L40" s="24" t="str">
        <f t="shared" si="13"/>
        <v>-</v>
      </c>
      <c r="M40" s="24" t="str">
        <f t="shared" si="14"/>
        <v>-</v>
      </c>
      <c r="N40" s="5" t="str">
        <f t="shared" ca="1" si="15"/>
        <v>-</v>
      </c>
      <c r="O40" s="5" t="str">
        <f t="shared" ca="1" si="16"/>
        <v>-</v>
      </c>
      <c r="T40" s="1"/>
    </row>
    <row r="41" spans="2:20" x14ac:dyDescent="0.25">
      <c r="B41" s="3"/>
      <c r="D41" s="32" t="str">
        <f ca="1">IFERROR(IF(ISBLANK($A41),"-",SLOPE(INDIRECT("B" &amp; _xlfn.IFNA(MATCH($A41-$B$3,$A:$A,1),7)):B41,INDIRECT("A" &amp; _xlfn.IFNA(MATCH($A41-$B$3,$A:$A,1),7)):$A41)),"-")</f>
        <v>-</v>
      </c>
      <c r="E41" s="32" t="str">
        <f ca="1">IFERROR(IF(ISBLANK($A41),"-",SLOPE(INDIRECT("C" &amp; _xlfn.IFNA(MATCH($A41-$B$3,$A:$A,1),7)):C41,INDIRECT("A" &amp; _xlfn.IFNA(MATCH($A41-$B$3,$A:$A,1),7)):$A41)),"-")</f>
        <v>-</v>
      </c>
      <c r="F41" s="4" t="str">
        <f t="shared" si="9"/>
        <v>-</v>
      </c>
      <c r="G41" s="4" t="str">
        <f t="shared" si="10"/>
        <v>-</v>
      </c>
      <c r="H41" s="4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4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5" t="str">
        <f t="shared" si="11"/>
        <v>-</v>
      </c>
      <c r="K41" s="5" t="str">
        <f t="shared" si="12"/>
        <v>-</v>
      </c>
      <c r="L41" s="24" t="str">
        <f t="shared" si="13"/>
        <v>-</v>
      </c>
      <c r="M41" s="24" t="str">
        <f t="shared" si="14"/>
        <v>-</v>
      </c>
      <c r="N41" s="5" t="str">
        <f t="shared" ca="1" si="15"/>
        <v>-</v>
      </c>
      <c r="O41" s="5" t="str">
        <f t="shared" ca="1" si="16"/>
        <v>-</v>
      </c>
      <c r="T41" s="1"/>
    </row>
    <row r="42" spans="2:20" x14ac:dyDescent="0.25">
      <c r="B42" s="3"/>
      <c r="D42" s="32" t="str">
        <f ca="1">IFERROR(IF(ISBLANK($A42),"-",SLOPE(INDIRECT("B" &amp; _xlfn.IFNA(MATCH($A42-$B$3,$A:$A,1),7)):B42,INDIRECT("A" &amp; _xlfn.IFNA(MATCH($A42-$B$3,$A:$A,1),7)):$A42)),"-")</f>
        <v>-</v>
      </c>
      <c r="E42" s="32" t="str">
        <f ca="1">IFERROR(IF(ISBLANK($A42),"-",SLOPE(INDIRECT("C" &amp; _xlfn.IFNA(MATCH($A42-$B$3,$A:$A,1),7)):C42,INDIRECT("A" &amp; _xlfn.IFNA(MATCH($A42-$B$3,$A:$A,1),7)):$A42)),"-")</f>
        <v>-</v>
      </c>
      <c r="F42" s="4" t="str">
        <f t="shared" si="9"/>
        <v>-</v>
      </c>
      <c r="G42" s="4" t="str">
        <f t="shared" si="10"/>
        <v>-</v>
      </c>
      <c r="H42" s="4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4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5" t="str">
        <f t="shared" si="11"/>
        <v>-</v>
      </c>
      <c r="K42" s="5" t="str">
        <f t="shared" si="12"/>
        <v>-</v>
      </c>
      <c r="L42" s="24" t="str">
        <f t="shared" si="13"/>
        <v>-</v>
      </c>
      <c r="M42" s="24" t="str">
        <f t="shared" si="14"/>
        <v>-</v>
      </c>
      <c r="N42" s="5" t="str">
        <f t="shared" ca="1" si="15"/>
        <v>-</v>
      </c>
      <c r="O42" s="5" t="str">
        <f t="shared" ca="1" si="16"/>
        <v>-</v>
      </c>
      <c r="T42" s="1"/>
    </row>
    <row r="43" spans="2:20" x14ac:dyDescent="0.25">
      <c r="B43" s="3"/>
      <c r="D43" s="32" t="str">
        <f ca="1">IFERROR(IF(ISBLANK($A43),"-",SLOPE(INDIRECT("B" &amp; _xlfn.IFNA(MATCH($A43-$B$3,$A:$A,1),7)):B43,INDIRECT("A" &amp; _xlfn.IFNA(MATCH($A43-$B$3,$A:$A,1),7)):$A43)),"-")</f>
        <v>-</v>
      </c>
      <c r="E43" s="32" t="str">
        <f ca="1">IFERROR(IF(ISBLANK($A43),"-",SLOPE(INDIRECT("C" &amp; _xlfn.IFNA(MATCH($A43-$B$3,$A:$A,1),7)):C43,INDIRECT("A" &amp; _xlfn.IFNA(MATCH($A43-$B$3,$A:$A,1),7)):$A43)),"-")</f>
        <v>-</v>
      </c>
      <c r="F43" s="4" t="str">
        <f t="shared" si="9"/>
        <v>-</v>
      </c>
      <c r="G43" s="4" t="str">
        <f t="shared" si="10"/>
        <v>-</v>
      </c>
      <c r="H43" s="4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4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5" t="str">
        <f t="shared" si="11"/>
        <v>-</v>
      </c>
      <c r="K43" s="5" t="str">
        <f t="shared" si="12"/>
        <v>-</v>
      </c>
      <c r="L43" s="24" t="str">
        <f t="shared" si="13"/>
        <v>-</v>
      </c>
      <c r="M43" s="24" t="str">
        <f t="shared" si="14"/>
        <v>-</v>
      </c>
      <c r="N43" s="5" t="str">
        <f t="shared" ca="1" si="15"/>
        <v>-</v>
      </c>
      <c r="O43" s="5" t="str">
        <f t="shared" ca="1" si="16"/>
        <v>-</v>
      </c>
      <c r="T43" s="1"/>
    </row>
    <row r="44" spans="2:20" x14ac:dyDescent="0.25">
      <c r="B44" s="3"/>
      <c r="D44" s="32" t="str">
        <f ca="1">IFERROR(IF(ISBLANK($A44),"-",SLOPE(INDIRECT("B" &amp; _xlfn.IFNA(MATCH($A44-$B$3,$A:$A,1),7)):B44,INDIRECT("A" &amp; _xlfn.IFNA(MATCH($A44-$B$3,$A:$A,1),7)):$A44)),"-")</f>
        <v>-</v>
      </c>
      <c r="E44" s="32" t="str">
        <f ca="1">IFERROR(IF(ISBLANK($A44),"-",SLOPE(INDIRECT("C" &amp; _xlfn.IFNA(MATCH($A44-$B$3,$A:$A,1),7)):C44,INDIRECT("A" &amp; _xlfn.IFNA(MATCH($A44-$B$3,$A:$A,1),7)):$A44)),"-")</f>
        <v>-</v>
      </c>
      <c r="F44" s="4" t="str">
        <f t="shared" si="9"/>
        <v>-</v>
      </c>
      <c r="G44" s="4" t="str">
        <f t="shared" si="10"/>
        <v>-</v>
      </c>
      <c r="H44" s="4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4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5" t="str">
        <f t="shared" si="11"/>
        <v>-</v>
      </c>
      <c r="K44" s="5" t="str">
        <f t="shared" si="12"/>
        <v>-</v>
      </c>
      <c r="L44" s="24" t="str">
        <f t="shared" si="13"/>
        <v>-</v>
      </c>
      <c r="M44" s="24" t="str">
        <f t="shared" si="14"/>
        <v>-</v>
      </c>
      <c r="N44" s="5" t="str">
        <f t="shared" ca="1" si="15"/>
        <v>-</v>
      </c>
      <c r="O44" s="5" t="str">
        <f t="shared" ca="1" si="16"/>
        <v>-</v>
      </c>
      <c r="T44" s="1"/>
    </row>
    <row r="45" spans="2:20" x14ac:dyDescent="0.25">
      <c r="B45" s="3"/>
      <c r="D45" s="32" t="str">
        <f ca="1">IFERROR(IF(ISBLANK($A45),"-",SLOPE(INDIRECT("B" &amp; _xlfn.IFNA(MATCH($A45-$B$3,$A:$A,1),7)):B45,INDIRECT("A" &amp; _xlfn.IFNA(MATCH($A45-$B$3,$A:$A,1),7)):$A45)),"-")</f>
        <v>-</v>
      </c>
      <c r="E45" s="32" t="str">
        <f ca="1">IFERROR(IF(ISBLANK($A45),"-",SLOPE(INDIRECT("C" &amp; _xlfn.IFNA(MATCH($A45-$B$3,$A:$A,1),7)):C45,INDIRECT("A" &amp; _xlfn.IFNA(MATCH($A45-$B$3,$A:$A,1),7)):$A45)),"-")</f>
        <v>-</v>
      </c>
      <c r="F45" s="4" t="str">
        <f t="shared" si="9"/>
        <v>-</v>
      </c>
      <c r="G45" s="4" t="str">
        <f t="shared" si="10"/>
        <v>-</v>
      </c>
      <c r="H45" s="4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4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5" t="str">
        <f t="shared" si="11"/>
        <v>-</v>
      </c>
      <c r="K45" s="5" t="str">
        <f t="shared" si="12"/>
        <v>-</v>
      </c>
      <c r="L45" s="24" t="str">
        <f t="shared" si="13"/>
        <v>-</v>
      </c>
      <c r="M45" s="24" t="str">
        <f t="shared" si="14"/>
        <v>-</v>
      </c>
      <c r="N45" s="5" t="str">
        <f t="shared" ca="1" si="15"/>
        <v>-</v>
      </c>
      <c r="O45" s="5" t="str">
        <f t="shared" ca="1" si="16"/>
        <v>-</v>
      </c>
      <c r="T45" s="1"/>
    </row>
    <row r="46" spans="2:20" x14ac:dyDescent="0.25">
      <c r="B46" s="3"/>
      <c r="D46" s="32" t="str">
        <f ca="1">IFERROR(IF(ISBLANK($A46),"-",SLOPE(INDIRECT("B" &amp; _xlfn.IFNA(MATCH($A46-$B$3,$A:$A,1),7)):B46,INDIRECT("A" &amp; _xlfn.IFNA(MATCH($A46-$B$3,$A:$A,1),7)):$A46)),"-")</f>
        <v>-</v>
      </c>
      <c r="E46" s="32" t="str">
        <f ca="1">IFERROR(IF(ISBLANK($A46),"-",SLOPE(INDIRECT("C" &amp; _xlfn.IFNA(MATCH($A46-$B$3,$A:$A,1),7)):C46,INDIRECT("A" &amp; _xlfn.IFNA(MATCH($A46-$B$3,$A:$A,1),7)):$A46)),"-")</f>
        <v>-</v>
      </c>
      <c r="F46" s="4" t="str">
        <f t="shared" si="9"/>
        <v>-</v>
      </c>
      <c r="G46" s="4" t="str">
        <f t="shared" si="10"/>
        <v>-</v>
      </c>
      <c r="H46" s="4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4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5" t="str">
        <f t="shared" si="11"/>
        <v>-</v>
      </c>
      <c r="K46" s="5" t="str">
        <f t="shared" si="12"/>
        <v>-</v>
      </c>
      <c r="L46" s="24" t="str">
        <f t="shared" si="13"/>
        <v>-</v>
      </c>
      <c r="M46" s="24" t="str">
        <f t="shared" si="14"/>
        <v>-</v>
      </c>
      <c r="N46" s="5" t="str">
        <f t="shared" ca="1" si="15"/>
        <v>-</v>
      </c>
      <c r="O46" s="5" t="str">
        <f t="shared" ca="1" si="16"/>
        <v>-</v>
      </c>
      <c r="T46" s="1"/>
    </row>
    <row r="47" spans="2:20" x14ac:dyDescent="0.25">
      <c r="B47" s="3"/>
      <c r="D47" s="32" t="str">
        <f ca="1">IFERROR(IF(ISBLANK($A47),"-",SLOPE(INDIRECT("B" &amp; _xlfn.IFNA(MATCH($A47-$B$3,$A:$A,1),7)):B47,INDIRECT("A" &amp; _xlfn.IFNA(MATCH($A47-$B$3,$A:$A,1),7)):$A47)),"-")</f>
        <v>-</v>
      </c>
      <c r="E47" s="32" t="str">
        <f ca="1">IFERROR(IF(ISBLANK($A47),"-",SLOPE(INDIRECT("C" &amp; _xlfn.IFNA(MATCH($A47-$B$3,$A:$A,1),7)):C47,INDIRECT("A" &amp; _xlfn.IFNA(MATCH($A47-$B$3,$A:$A,1),7)):$A47)),"-")</f>
        <v>-</v>
      </c>
      <c r="F47" s="4" t="str">
        <f t="shared" si="9"/>
        <v>-</v>
      </c>
      <c r="G47" s="4" t="str">
        <f t="shared" si="10"/>
        <v>-</v>
      </c>
      <c r="H47" s="4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4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5" t="str">
        <f t="shared" si="11"/>
        <v>-</v>
      </c>
      <c r="K47" s="5" t="str">
        <f t="shared" si="12"/>
        <v>-</v>
      </c>
      <c r="L47" s="24" t="str">
        <f t="shared" si="13"/>
        <v>-</v>
      </c>
      <c r="M47" s="24" t="str">
        <f t="shared" si="14"/>
        <v>-</v>
      </c>
      <c r="N47" s="5" t="str">
        <f t="shared" ca="1" si="15"/>
        <v>-</v>
      </c>
      <c r="O47" s="5" t="str">
        <f t="shared" ca="1" si="16"/>
        <v>-</v>
      </c>
      <c r="T47" s="1"/>
    </row>
    <row r="48" spans="2:20" x14ac:dyDescent="0.25">
      <c r="B48" s="3"/>
      <c r="D48" s="32" t="str">
        <f ca="1">IFERROR(IF(ISBLANK($A48),"-",SLOPE(INDIRECT("B" &amp; _xlfn.IFNA(MATCH($A48-$B$3,$A:$A,1),7)):B48,INDIRECT("A" &amp; _xlfn.IFNA(MATCH($A48-$B$3,$A:$A,1),7)):$A48)),"-")</f>
        <v>-</v>
      </c>
      <c r="E48" s="32" t="str">
        <f ca="1">IFERROR(IF(ISBLANK($A48),"-",SLOPE(INDIRECT("C" &amp; _xlfn.IFNA(MATCH($A48-$B$3,$A:$A,1),7)):C48,INDIRECT("A" &amp; _xlfn.IFNA(MATCH($A48-$B$3,$A:$A,1),7)):$A48)),"-")</f>
        <v>-</v>
      </c>
      <c r="F48" s="4" t="str">
        <f t="shared" si="9"/>
        <v>-</v>
      </c>
      <c r="G48" s="4" t="str">
        <f t="shared" si="10"/>
        <v>-</v>
      </c>
      <c r="H48" s="4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4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5" t="str">
        <f t="shared" si="11"/>
        <v>-</v>
      </c>
      <c r="K48" s="5" t="str">
        <f t="shared" si="12"/>
        <v>-</v>
      </c>
      <c r="L48" s="24" t="str">
        <f t="shared" si="13"/>
        <v>-</v>
      </c>
      <c r="M48" s="24" t="str">
        <f t="shared" si="14"/>
        <v>-</v>
      </c>
      <c r="N48" s="5" t="str">
        <f t="shared" ca="1" si="15"/>
        <v>-</v>
      </c>
      <c r="O48" s="5" t="str">
        <f t="shared" ca="1" si="16"/>
        <v>-</v>
      </c>
      <c r="T48" s="1"/>
    </row>
    <row r="49" spans="2:20" x14ac:dyDescent="0.25">
      <c r="B49" s="3"/>
      <c r="D49" s="32" t="str">
        <f ca="1">IFERROR(IF(ISBLANK($A49),"-",SLOPE(INDIRECT("B" &amp; _xlfn.IFNA(MATCH($A49-$B$3,$A:$A,1),7)):B49,INDIRECT("A" &amp; _xlfn.IFNA(MATCH($A49-$B$3,$A:$A,1),7)):$A49)),"-")</f>
        <v>-</v>
      </c>
      <c r="E49" s="32" t="str">
        <f ca="1">IFERROR(IF(ISBLANK($A49),"-",SLOPE(INDIRECT("C" &amp; _xlfn.IFNA(MATCH($A49-$B$3,$A:$A,1),7)):C49,INDIRECT("A" &amp; _xlfn.IFNA(MATCH($A49-$B$3,$A:$A,1),7)):$A49)),"-")</f>
        <v>-</v>
      </c>
      <c r="F49" s="4" t="str">
        <f t="shared" si="9"/>
        <v>-</v>
      </c>
      <c r="G49" s="4" t="str">
        <f t="shared" si="10"/>
        <v>-</v>
      </c>
      <c r="H49" s="4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4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5" t="str">
        <f t="shared" si="11"/>
        <v>-</v>
      </c>
      <c r="K49" s="5" t="str">
        <f t="shared" si="12"/>
        <v>-</v>
      </c>
      <c r="L49" s="24" t="str">
        <f t="shared" si="13"/>
        <v>-</v>
      </c>
      <c r="M49" s="24" t="str">
        <f t="shared" si="14"/>
        <v>-</v>
      </c>
      <c r="N49" s="5" t="str">
        <f t="shared" ca="1" si="15"/>
        <v>-</v>
      </c>
      <c r="O49" s="5" t="str">
        <f t="shared" ca="1" si="16"/>
        <v>-</v>
      </c>
      <c r="T49" s="1"/>
    </row>
    <row r="50" spans="2:20" x14ac:dyDescent="0.25">
      <c r="B50" s="3"/>
      <c r="D50" s="32" t="str">
        <f ca="1">IFERROR(IF(ISBLANK($A50),"-",SLOPE(INDIRECT("B" &amp; _xlfn.IFNA(MATCH($A50-$B$3,$A:$A,1),7)):B50,INDIRECT("A" &amp; _xlfn.IFNA(MATCH($A50-$B$3,$A:$A,1),7)):$A50)),"-")</f>
        <v>-</v>
      </c>
      <c r="E50" s="32" t="str">
        <f ca="1">IFERROR(IF(ISBLANK($A50),"-",SLOPE(INDIRECT("C" &amp; _xlfn.IFNA(MATCH($A50-$B$3,$A:$A,1),7)):C50,INDIRECT("A" &amp; _xlfn.IFNA(MATCH($A50-$B$3,$A:$A,1),7)):$A50)),"-")</f>
        <v>-</v>
      </c>
      <c r="F50" s="4" t="str">
        <f t="shared" si="9"/>
        <v>-</v>
      </c>
      <c r="G50" s="4" t="str">
        <f t="shared" si="10"/>
        <v>-</v>
      </c>
      <c r="H50" s="4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4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5" t="str">
        <f t="shared" si="11"/>
        <v>-</v>
      </c>
      <c r="K50" s="5" t="str">
        <f t="shared" si="12"/>
        <v>-</v>
      </c>
      <c r="L50" s="24" t="str">
        <f t="shared" si="13"/>
        <v>-</v>
      </c>
      <c r="M50" s="24" t="str">
        <f t="shared" si="14"/>
        <v>-</v>
      </c>
      <c r="N50" s="5" t="str">
        <f t="shared" ca="1" si="15"/>
        <v>-</v>
      </c>
      <c r="O50" s="5" t="str">
        <f t="shared" ca="1" si="16"/>
        <v>-</v>
      </c>
      <c r="T50" s="1"/>
    </row>
    <row r="51" spans="2:20" x14ac:dyDescent="0.25">
      <c r="B51" s="3"/>
      <c r="D51" s="32" t="str">
        <f ca="1">IFERROR(IF(ISBLANK($A51),"-",SLOPE(INDIRECT("B" &amp; _xlfn.IFNA(MATCH($A51-$B$3,$A:$A,1),7)):B51,INDIRECT("A" &amp; _xlfn.IFNA(MATCH($A51-$B$3,$A:$A,1),7)):$A51)),"-")</f>
        <v>-</v>
      </c>
      <c r="E51" s="32" t="str">
        <f ca="1">IFERROR(IF(ISBLANK($A51),"-",SLOPE(INDIRECT("C" &amp; _xlfn.IFNA(MATCH($A51-$B$3,$A:$A,1),7)):C51,INDIRECT("A" &amp; _xlfn.IFNA(MATCH($A51-$B$3,$A:$A,1),7)):$A51)),"-")</f>
        <v>-</v>
      </c>
      <c r="F51" s="4" t="str">
        <f t="shared" si="9"/>
        <v>-</v>
      </c>
      <c r="G51" s="4" t="str">
        <f t="shared" si="10"/>
        <v>-</v>
      </c>
      <c r="H51" s="4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4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5" t="str">
        <f t="shared" si="11"/>
        <v>-</v>
      </c>
      <c r="K51" s="5" t="str">
        <f t="shared" si="12"/>
        <v>-</v>
      </c>
      <c r="L51" s="24" t="str">
        <f t="shared" si="13"/>
        <v>-</v>
      </c>
      <c r="M51" s="24" t="str">
        <f t="shared" si="14"/>
        <v>-</v>
      </c>
      <c r="N51" s="5" t="str">
        <f t="shared" ca="1" si="15"/>
        <v>-</v>
      </c>
      <c r="O51" s="5" t="str">
        <f t="shared" ca="1" si="16"/>
        <v>-</v>
      </c>
      <c r="T51" s="1"/>
    </row>
    <row r="52" spans="2:20" x14ac:dyDescent="0.25">
      <c r="B52" s="3"/>
      <c r="D52" s="32" t="str">
        <f ca="1">IFERROR(IF(ISBLANK($A52),"-",SLOPE(INDIRECT("B" &amp; _xlfn.IFNA(MATCH($A52-$B$3,$A:$A,1),7)):B52,INDIRECT("A" &amp; _xlfn.IFNA(MATCH($A52-$B$3,$A:$A,1),7)):$A52)),"-")</f>
        <v>-</v>
      </c>
      <c r="E52" s="32" t="str">
        <f ca="1">IFERROR(IF(ISBLANK($A52),"-",SLOPE(INDIRECT("C" &amp; _xlfn.IFNA(MATCH($A52-$B$3,$A:$A,1),7)):C52,INDIRECT("A" &amp; _xlfn.IFNA(MATCH($A52-$B$3,$A:$A,1),7)):$A52)),"-")</f>
        <v>-</v>
      </c>
      <c r="F52" s="4" t="str">
        <f t="shared" si="9"/>
        <v>-</v>
      </c>
      <c r="G52" s="4" t="str">
        <f t="shared" si="10"/>
        <v>-</v>
      </c>
      <c r="H52" s="4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4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5" t="str">
        <f t="shared" si="11"/>
        <v>-</v>
      </c>
      <c r="K52" s="5" t="str">
        <f t="shared" si="12"/>
        <v>-</v>
      </c>
      <c r="L52" s="24" t="str">
        <f t="shared" si="13"/>
        <v>-</v>
      </c>
      <c r="M52" s="24" t="str">
        <f t="shared" si="14"/>
        <v>-</v>
      </c>
      <c r="N52" s="5" t="str">
        <f t="shared" ca="1" si="15"/>
        <v>-</v>
      </c>
      <c r="O52" s="5" t="str">
        <f t="shared" ca="1" si="16"/>
        <v>-</v>
      </c>
      <c r="T52" s="1"/>
    </row>
    <row r="53" spans="2:20" x14ac:dyDescent="0.25">
      <c r="B53" s="3"/>
      <c r="D53" s="32" t="str">
        <f ca="1">IFERROR(IF(ISBLANK($A53),"-",SLOPE(INDIRECT("B" &amp; _xlfn.IFNA(MATCH($A53-$B$3,$A:$A,1),7)):B53,INDIRECT("A" &amp; _xlfn.IFNA(MATCH($A53-$B$3,$A:$A,1),7)):$A53)),"-")</f>
        <v>-</v>
      </c>
      <c r="E53" s="32" t="str">
        <f ca="1">IFERROR(IF(ISBLANK($A53),"-",SLOPE(INDIRECT("C" &amp; _xlfn.IFNA(MATCH($A53-$B$3,$A:$A,1),7)):C53,INDIRECT("A" &amp; _xlfn.IFNA(MATCH($A53-$B$3,$A:$A,1),7)):$A53)),"-")</f>
        <v>-</v>
      </c>
      <c r="F53" s="4" t="str">
        <f t="shared" si="9"/>
        <v>-</v>
      </c>
      <c r="G53" s="4" t="str">
        <f t="shared" si="10"/>
        <v>-</v>
      </c>
      <c r="H53" s="4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4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5" t="str">
        <f t="shared" si="11"/>
        <v>-</v>
      </c>
      <c r="K53" s="5" t="str">
        <f t="shared" si="12"/>
        <v>-</v>
      </c>
      <c r="L53" s="24" t="str">
        <f t="shared" si="13"/>
        <v>-</v>
      </c>
      <c r="M53" s="24" t="str">
        <f t="shared" si="14"/>
        <v>-</v>
      </c>
      <c r="N53" s="5" t="str">
        <f t="shared" ca="1" si="15"/>
        <v>-</v>
      </c>
      <c r="O53" s="5" t="str">
        <f t="shared" ca="1" si="16"/>
        <v>-</v>
      </c>
      <c r="T53" s="1"/>
    </row>
    <row r="54" spans="2:20" x14ac:dyDescent="0.25">
      <c r="B54" s="3"/>
      <c r="D54" s="32" t="str">
        <f ca="1">IFERROR(IF(ISBLANK($A54),"-",SLOPE(INDIRECT("B" &amp; _xlfn.IFNA(MATCH($A54-$B$3,$A:$A,1),7)):B54,INDIRECT("A" &amp; _xlfn.IFNA(MATCH($A54-$B$3,$A:$A,1),7)):$A54)),"-")</f>
        <v>-</v>
      </c>
      <c r="E54" s="32" t="str">
        <f ca="1">IFERROR(IF(ISBLANK($A54),"-",SLOPE(INDIRECT("C" &amp; _xlfn.IFNA(MATCH($A54-$B$3,$A:$A,1),7)):C54,INDIRECT("A" &amp; _xlfn.IFNA(MATCH($A54-$B$3,$A:$A,1),7)):$A54)),"-")</f>
        <v>-</v>
      </c>
      <c r="F54" s="4" t="str">
        <f t="shared" si="9"/>
        <v>-</v>
      </c>
      <c r="G54" s="4" t="str">
        <f t="shared" si="10"/>
        <v>-</v>
      </c>
      <c r="H54" s="4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4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5" t="str">
        <f t="shared" si="11"/>
        <v>-</v>
      </c>
      <c r="K54" s="5" t="str">
        <f t="shared" si="12"/>
        <v>-</v>
      </c>
      <c r="L54" s="24" t="str">
        <f t="shared" si="13"/>
        <v>-</v>
      </c>
      <c r="M54" s="24" t="str">
        <f t="shared" si="14"/>
        <v>-</v>
      </c>
      <c r="N54" s="5" t="str">
        <f t="shared" ca="1" si="15"/>
        <v>-</v>
      </c>
      <c r="O54" s="5" t="str">
        <f t="shared" ca="1" si="16"/>
        <v>-</v>
      </c>
      <c r="T54" s="1"/>
    </row>
    <row r="55" spans="2:20" x14ac:dyDescent="0.25">
      <c r="B55" s="3"/>
      <c r="D55" s="32" t="str">
        <f ca="1">IFERROR(IF(ISBLANK($A55),"-",SLOPE(INDIRECT("B" &amp; _xlfn.IFNA(MATCH($A55-$B$3,$A:$A,1),7)):B55,INDIRECT("A" &amp; _xlfn.IFNA(MATCH($A55-$B$3,$A:$A,1),7)):$A55)),"-")</f>
        <v>-</v>
      </c>
      <c r="E55" s="32" t="str">
        <f ca="1">IFERROR(IF(ISBLANK($A55),"-",SLOPE(INDIRECT("C" &amp; _xlfn.IFNA(MATCH($A55-$B$3,$A:$A,1),7)):C55,INDIRECT("A" &amp; _xlfn.IFNA(MATCH($A55-$B$3,$A:$A,1),7)):$A55)),"-")</f>
        <v>-</v>
      </c>
      <c r="F55" s="4" t="str">
        <f t="shared" si="9"/>
        <v>-</v>
      </c>
      <c r="G55" s="4" t="str">
        <f t="shared" si="10"/>
        <v>-</v>
      </c>
      <c r="H55" s="4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4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5" t="str">
        <f t="shared" si="11"/>
        <v>-</v>
      </c>
      <c r="K55" s="5" t="str">
        <f t="shared" si="12"/>
        <v>-</v>
      </c>
      <c r="L55" s="24" t="str">
        <f t="shared" si="13"/>
        <v>-</v>
      </c>
      <c r="M55" s="24" t="str">
        <f t="shared" si="14"/>
        <v>-</v>
      </c>
      <c r="N55" s="5" t="str">
        <f t="shared" ca="1" si="15"/>
        <v>-</v>
      </c>
      <c r="O55" s="5" t="str">
        <f t="shared" ca="1" si="16"/>
        <v>-</v>
      </c>
      <c r="T55" s="1"/>
    </row>
    <row r="56" spans="2:20" x14ac:dyDescent="0.25">
      <c r="B56" s="3"/>
      <c r="D56" s="32" t="str">
        <f ca="1">IFERROR(IF(ISBLANK($A56),"-",SLOPE(INDIRECT("B" &amp; _xlfn.IFNA(MATCH($A56-$B$3,$A:$A,1),7)):B56,INDIRECT("A" &amp; _xlfn.IFNA(MATCH($A56-$B$3,$A:$A,1),7)):$A56)),"-")</f>
        <v>-</v>
      </c>
      <c r="E56" s="32" t="str">
        <f ca="1">IFERROR(IF(ISBLANK($A56),"-",SLOPE(INDIRECT("C" &amp; _xlfn.IFNA(MATCH($A56-$B$3,$A:$A,1),7)):C56,INDIRECT("A" &amp; _xlfn.IFNA(MATCH($A56-$B$3,$A:$A,1),7)):$A56)),"-")</f>
        <v>-</v>
      </c>
      <c r="F56" s="4" t="str">
        <f t="shared" si="9"/>
        <v>-</v>
      </c>
      <c r="G56" s="4" t="str">
        <f t="shared" si="10"/>
        <v>-</v>
      </c>
      <c r="H56" s="4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4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5" t="str">
        <f t="shared" si="11"/>
        <v>-</v>
      </c>
      <c r="K56" s="5" t="str">
        <f t="shared" si="12"/>
        <v>-</v>
      </c>
      <c r="L56" s="24" t="str">
        <f t="shared" si="13"/>
        <v>-</v>
      </c>
      <c r="M56" s="24" t="str">
        <f t="shared" si="14"/>
        <v>-</v>
      </c>
      <c r="N56" s="5" t="str">
        <f t="shared" ca="1" si="15"/>
        <v>-</v>
      </c>
      <c r="O56" s="5" t="str">
        <f t="shared" ca="1" si="16"/>
        <v>-</v>
      </c>
      <c r="T56" s="1"/>
    </row>
    <row r="57" spans="2:20" x14ac:dyDescent="0.25">
      <c r="B57" s="3"/>
      <c r="D57" s="32" t="str">
        <f ca="1">IFERROR(IF(ISBLANK($A57),"-",SLOPE(INDIRECT("B" &amp; _xlfn.IFNA(MATCH($A57-$B$3,$A:$A,1),7)):B57,INDIRECT("A" &amp; _xlfn.IFNA(MATCH($A57-$B$3,$A:$A,1),7)):$A57)),"-")</f>
        <v>-</v>
      </c>
      <c r="E57" s="32" t="str">
        <f ca="1">IFERROR(IF(ISBLANK($A57),"-",SLOPE(INDIRECT("C" &amp; _xlfn.IFNA(MATCH($A57-$B$3,$A:$A,1),7)):C57,INDIRECT("A" &amp; _xlfn.IFNA(MATCH($A57-$B$3,$A:$A,1),7)):$A57)),"-")</f>
        <v>-</v>
      </c>
      <c r="F57" s="4" t="str">
        <f t="shared" si="9"/>
        <v>-</v>
      </c>
      <c r="G57" s="4" t="str">
        <f t="shared" si="10"/>
        <v>-</v>
      </c>
      <c r="H57" s="4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4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5" t="str">
        <f t="shared" si="11"/>
        <v>-</v>
      </c>
      <c r="K57" s="5" t="str">
        <f t="shared" si="12"/>
        <v>-</v>
      </c>
      <c r="L57" s="24" t="str">
        <f t="shared" si="13"/>
        <v>-</v>
      </c>
      <c r="M57" s="24" t="str">
        <f t="shared" si="14"/>
        <v>-</v>
      </c>
      <c r="N57" s="5" t="str">
        <f t="shared" ca="1" si="15"/>
        <v>-</v>
      </c>
      <c r="O57" s="5" t="str">
        <f t="shared" ca="1" si="16"/>
        <v>-</v>
      </c>
      <c r="T57" s="1"/>
    </row>
    <row r="58" spans="2:20" x14ac:dyDescent="0.25">
      <c r="B58" s="3"/>
      <c r="D58" s="32" t="str">
        <f ca="1">IFERROR(IF(ISBLANK($A58),"-",SLOPE(INDIRECT("B" &amp; _xlfn.IFNA(MATCH($A58-$B$3,$A:$A,1),7)):B58,INDIRECT("A" &amp; _xlfn.IFNA(MATCH($A58-$B$3,$A:$A,1),7)):$A58)),"-")</f>
        <v>-</v>
      </c>
      <c r="E58" s="32" t="str">
        <f ca="1">IFERROR(IF(ISBLANK($A58),"-",SLOPE(INDIRECT("C" &amp; _xlfn.IFNA(MATCH($A58-$B$3,$A:$A,1),7)):C58,INDIRECT("A" &amp; _xlfn.IFNA(MATCH($A58-$B$3,$A:$A,1),7)):$A58)),"-")</f>
        <v>-</v>
      </c>
      <c r="F58" s="4" t="str">
        <f t="shared" si="9"/>
        <v>-</v>
      </c>
      <c r="G58" s="4" t="str">
        <f t="shared" si="10"/>
        <v>-</v>
      </c>
      <c r="H58" s="4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4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5" t="str">
        <f t="shared" si="11"/>
        <v>-</v>
      </c>
      <c r="K58" s="5" t="str">
        <f t="shared" si="12"/>
        <v>-</v>
      </c>
      <c r="L58" s="24" t="str">
        <f t="shared" si="13"/>
        <v>-</v>
      </c>
      <c r="M58" s="24" t="str">
        <f t="shared" si="14"/>
        <v>-</v>
      </c>
      <c r="N58" s="5" t="str">
        <f t="shared" ca="1" si="15"/>
        <v>-</v>
      </c>
      <c r="O58" s="5" t="str">
        <f t="shared" ca="1" si="16"/>
        <v>-</v>
      </c>
      <c r="T58" s="1"/>
    </row>
    <row r="59" spans="2:20" x14ac:dyDescent="0.25">
      <c r="B59" s="3"/>
      <c r="D59" s="32" t="str">
        <f ca="1">IFERROR(IF(ISBLANK($A59),"-",SLOPE(INDIRECT("B" &amp; _xlfn.IFNA(MATCH($A59-$B$3,$A:$A,1),7)):B59,INDIRECT("A" &amp; _xlfn.IFNA(MATCH($A59-$B$3,$A:$A,1),7)):$A59)),"-")</f>
        <v>-</v>
      </c>
      <c r="E59" s="32" t="str">
        <f ca="1">IFERROR(IF(ISBLANK($A59),"-",SLOPE(INDIRECT("C" &amp; _xlfn.IFNA(MATCH($A59-$B$3,$A:$A,1),7)):C59,INDIRECT("A" &amp; _xlfn.IFNA(MATCH($A59-$B$3,$A:$A,1),7)):$A59)),"-")</f>
        <v>-</v>
      </c>
      <c r="F59" s="4" t="str">
        <f t="shared" si="9"/>
        <v>-</v>
      </c>
      <c r="G59" s="4" t="str">
        <f t="shared" si="10"/>
        <v>-</v>
      </c>
      <c r="H59" s="4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4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5" t="str">
        <f t="shared" si="11"/>
        <v>-</v>
      </c>
      <c r="K59" s="5" t="str">
        <f t="shared" si="12"/>
        <v>-</v>
      </c>
      <c r="L59" s="24" t="str">
        <f t="shared" si="13"/>
        <v>-</v>
      </c>
      <c r="M59" s="24" t="str">
        <f t="shared" si="14"/>
        <v>-</v>
      </c>
      <c r="N59" s="5" t="str">
        <f t="shared" ca="1" si="15"/>
        <v>-</v>
      </c>
      <c r="O59" s="5" t="str">
        <f t="shared" ca="1" si="16"/>
        <v>-</v>
      </c>
      <c r="T59" s="1"/>
    </row>
    <row r="60" spans="2:20" x14ac:dyDescent="0.25">
      <c r="B60" s="3"/>
      <c r="D60" s="32" t="str">
        <f ca="1">IFERROR(IF(ISBLANK($A60),"-",SLOPE(INDIRECT("B" &amp; _xlfn.IFNA(MATCH($A60-$B$3,$A:$A,1),7)):B60,INDIRECT("A" &amp; _xlfn.IFNA(MATCH($A60-$B$3,$A:$A,1),7)):$A60)),"-")</f>
        <v>-</v>
      </c>
      <c r="E60" s="32" t="str">
        <f ca="1">IFERROR(IF(ISBLANK($A60),"-",SLOPE(INDIRECT("C" &amp; _xlfn.IFNA(MATCH($A60-$B$3,$A:$A,1),7)):C60,INDIRECT("A" &amp; _xlfn.IFNA(MATCH($A60-$B$3,$A:$A,1),7)):$A60)),"-")</f>
        <v>-</v>
      </c>
      <c r="F60" s="4" t="str">
        <f t="shared" si="9"/>
        <v>-</v>
      </c>
      <c r="G60" s="4" t="str">
        <f t="shared" si="10"/>
        <v>-</v>
      </c>
      <c r="H60" s="4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4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5" t="str">
        <f t="shared" si="11"/>
        <v>-</v>
      </c>
      <c r="K60" s="5" t="str">
        <f t="shared" si="12"/>
        <v>-</v>
      </c>
      <c r="L60" s="24" t="str">
        <f t="shared" si="13"/>
        <v>-</v>
      </c>
      <c r="M60" s="24" t="str">
        <f t="shared" si="14"/>
        <v>-</v>
      </c>
      <c r="N60" s="5" t="str">
        <f t="shared" ca="1" si="15"/>
        <v>-</v>
      </c>
      <c r="O60" s="5" t="str">
        <f t="shared" ca="1" si="16"/>
        <v>-</v>
      </c>
      <c r="T60" s="1"/>
    </row>
    <row r="61" spans="2:20" x14ac:dyDescent="0.25">
      <c r="B61" s="3"/>
      <c r="D61" s="32" t="str">
        <f ca="1">IFERROR(IF(ISBLANK($A61),"-",SLOPE(INDIRECT("B" &amp; _xlfn.IFNA(MATCH($A61-$B$3,$A:$A,1),7)):B61,INDIRECT("A" &amp; _xlfn.IFNA(MATCH($A61-$B$3,$A:$A,1),7)):$A61)),"-")</f>
        <v>-</v>
      </c>
      <c r="E61" s="32" t="str">
        <f ca="1">IFERROR(IF(ISBLANK($A61),"-",SLOPE(INDIRECT("C" &amp; _xlfn.IFNA(MATCH($A61-$B$3,$A:$A,1),7)):C61,INDIRECT("A" &amp; _xlfn.IFNA(MATCH($A61-$B$3,$A:$A,1),7)):$A61)),"-")</f>
        <v>-</v>
      </c>
      <c r="F61" s="4" t="str">
        <f t="shared" si="9"/>
        <v>-</v>
      </c>
      <c r="G61" s="4" t="str">
        <f t="shared" si="10"/>
        <v>-</v>
      </c>
      <c r="H61" s="4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4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5" t="str">
        <f t="shared" si="11"/>
        <v>-</v>
      </c>
      <c r="K61" s="5" t="str">
        <f t="shared" si="12"/>
        <v>-</v>
      </c>
      <c r="L61" s="24" t="str">
        <f t="shared" si="13"/>
        <v>-</v>
      </c>
      <c r="M61" s="24" t="str">
        <f t="shared" si="14"/>
        <v>-</v>
      </c>
      <c r="N61" s="5" t="str">
        <f t="shared" ca="1" si="15"/>
        <v>-</v>
      </c>
      <c r="O61" s="5" t="str">
        <f t="shared" ca="1" si="16"/>
        <v>-</v>
      </c>
      <c r="T61" s="1"/>
    </row>
    <row r="62" spans="2:20" x14ac:dyDescent="0.25">
      <c r="B62" s="3"/>
      <c r="D62" s="32" t="str">
        <f ca="1">IFERROR(IF(ISBLANK($A62),"-",SLOPE(INDIRECT("B" &amp; _xlfn.IFNA(MATCH($A62-$B$3,$A:$A,1),7)):B62,INDIRECT("A" &amp; _xlfn.IFNA(MATCH($A62-$B$3,$A:$A,1),7)):$A62)),"-")</f>
        <v>-</v>
      </c>
      <c r="E62" s="32" t="str">
        <f ca="1">IFERROR(IF(ISBLANK($A62),"-",SLOPE(INDIRECT("C" &amp; _xlfn.IFNA(MATCH($A62-$B$3,$A:$A,1),7)):C62,INDIRECT("A" &amp; _xlfn.IFNA(MATCH($A62-$B$3,$A:$A,1),7)):$A62)),"-")</f>
        <v>-</v>
      </c>
      <c r="F62" s="4" t="str">
        <f t="shared" si="9"/>
        <v>-</v>
      </c>
      <c r="G62" s="4" t="str">
        <f t="shared" si="10"/>
        <v>-</v>
      </c>
      <c r="H62" s="4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4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5" t="str">
        <f t="shared" si="11"/>
        <v>-</v>
      </c>
      <c r="K62" s="5" t="str">
        <f t="shared" si="12"/>
        <v>-</v>
      </c>
      <c r="L62" s="24" t="str">
        <f t="shared" si="13"/>
        <v>-</v>
      </c>
      <c r="M62" s="24" t="str">
        <f t="shared" si="14"/>
        <v>-</v>
      </c>
      <c r="N62" s="5" t="str">
        <f t="shared" ca="1" si="15"/>
        <v>-</v>
      </c>
      <c r="O62" s="5" t="str">
        <f t="shared" ca="1" si="16"/>
        <v>-</v>
      </c>
      <c r="T62" s="1"/>
    </row>
    <row r="63" spans="2:20" x14ac:dyDescent="0.25">
      <c r="B63" s="3"/>
      <c r="D63" s="32" t="str">
        <f ca="1">IFERROR(IF(ISBLANK($A63),"-",SLOPE(INDIRECT("B" &amp; _xlfn.IFNA(MATCH($A63-$B$3,$A:$A,1),7)):B63,INDIRECT("A" &amp; _xlfn.IFNA(MATCH($A63-$B$3,$A:$A,1),7)):$A63)),"-")</f>
        <v>-</v>
      </c>
      <c r="E63" s="32" t="str">
        <f ca="1">IFERROR(IF(ISBLANK($A63),"-",SLOPE(INDIRECT("C" &amp; _xlfn.IFNA(MATCH($A63-$B$3,$A:$A,1),7)):C63,INDIRECT("A" &amp; _xlfn.IFNA(MATCH($A63-$B$3,$A:$A,1),7)):$A63)),"-")</f>
        <v>-</v>
      </c>
      <c r="F63" s="4" t="str">
        <f t="shared" si="9"/>
        <v>-</v>
      </c>
      <c r="G63" s="4" t="str">
        <f t="shared" si="10"/>
        <v>-</v>
      </c>
      <c r="H63" s="4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4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5" t="str">
        <f t="shared" si="11"/>
        <v>-</v>
      </c>
      <c r="K63" s="5" t="str">
        <f t="shared" si="12"/>
        <v>-</v>
      </c>
      <c r="L63" s="24" t="str">
        <f t="shared" si="13"/>
        <v>-</v>
      </c>
      <c r="M63" s="24" t="str">
        <f t="shared" si="14"/>
        <v>-</v>
      </c>
      <c r="N63" s="5" t="str">
        <f t="shared" ca="1" si="15"/>
        <v>-</v>
      </c>
      <c r="O63" s="5" t="str">
        <f t="shared" ca="1" si="16"/>
        <v>-</v>
      </c>
      <c r="T63" s="1"/>
    </row>
    <row r="64" spans="2:20" x14ac:dyDescent="0.25">
      <c r="B64" s="3"/>
      <c r="D64" s="32" t="str">
        <f ca="1">IFERROR(IF(ISBLANK($A64),"-",SLOPE(INDIRECT("B" &amp; _xlfn.IFNA(MATCH($A64-$B$3,$A:$A,1),7)):B64,INDIRECT("A" &amp; _xlfn.IFNA(MATCH($A64-$B$3,$A:$A,1),7)):$A64)),"-")</f>
        <v>-</v>
      </c>
      <c r="E64" s="32" t="str">
        <f ca="1">IFERROR(IF(ISBLANK($A64),"-",SLOPE(INDIRECT("C" &amp; _xlfn.IFNA(MATCH($A64-$B$3,$A:$A,1),7)):C64,INDIRECT("A" &amp; _xlfn.IFNA(MATCH($A64-$B$3,$A:$A,1),7)):$A64)),"-")</f>
        <v>-</v>
      </c>
      <c r="F64" s="4" t="str">
        <f t="shared" si="9"/>
        <v>-</v>
      </c>
      <c r="G64" s="4" t="str">
        <f t="shared" si="10"/>
        <v>-</v>
      </c>
      <c r="H64" s="4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4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5" t="str">
        <f t="shared" si="11"/>
        <v>-</v>
      </c>
      <c r="K64" s="5" t="str">
        <f t="shared" si="12"/>
        <v>-</v>
      </c>
      <c r="L64" s="24" t="str">
        <f t="shared" si="13"/>
        <v>-</v>
      </c>
      <c r="M64" s="24" t="str">
        <f t="shared" si="14"/>
        <v>-</v>
      </c>
      <c r="N64" s="5" t="str">
        <f t="shared" ca="1" si="15"/>
        <v>-</v>
      </c>
      <c r="O64" s="5" t="str">
        <f t="shared" ca="1" si="16"/>
        <v>-</v>
      </c>
      <c r="T64" s="1"/>
    </row>
    <row r="65" spans="2:20" x14ac:dyDescent="0.25">
      <c r="B65" s="3"/>
      <c r="D65" s="32" t="str">
        <f ca="1">IFERROR(IF(ISBLANK($A65),"-",SLOPE(INDIRECT("B" &amp; _xlfn.IFNA(MATCH($A65-$B$3,$A:$A,1),7)):B65,INDIRECT("A" &amp; _xlfn.IFNA(MATCH($A65-$B$3,$A:$A,1),7)):$A65)),"-")</f>
        <v>-</v>
      </c>
      <c r="E65" s="32" t="str">
        <f ca="1">IFERROR(IF(ISBLANK($A65),"-",SLOPE(INDIRECT("C" &amp; _xlfn.IFNA(MATCH($A65-$B$3,$A:$A,1),7)):C65,INDIRECT("A" &amp; _xlfn.IFNA(MATCH($A65-$B$3,$A:$A,1),7)):$A65)),"-")</f>
        <v>-</v>
      </c>
      <c r="F65" s="4" t="str">
        <f t="shared" si="9"/>
        <v>-</v>
      </c>
      <c r="G65" s="4" t="str">
        <f t="shared" si="10"/>
        <v>-</v>
      </c>
      <c r="H65" s="4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4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5" t="str">
        <f t="shared" si="11"/>
        <v>-</v>
      </c>
      <c r="K65" s="5" t="str">
        <f t="shared" si="12"/>
        <v>-</v>
      </c>
      <c r="L65" s="24" t="str">
        <f t="shared" si="13"/>
        <v>-</v>
      </c>
      <c r="M65" s="24" t="str">
        <f t="shared" si="14"/>
        <v>-</v>
      </c>
      <c r="N65" s="5" t="str">
        <f t="shared" ca="1" si="15"/>
        <v>-</v>
      </c>
      <c r="O65" s="5" t="str">
        <f t="shared" ca="1" si="16"/>
        <v>-</v>
      </c>
      <c r="T65" s="1"/>
    </row>
    <row r="66" spans="2:20" x14ac:dyDescent="0.25">
      <c r="B66" s="3"/>
      <c r="D66" s="32" t="str">
        <f ca="1">IFERROR(IF(ISBLANK($A66),"-",SLOPE(INDIRECT("B" &amp; _xlfn.IFNA(MATCH($A66-$B$3,$A:$A,1),7)):B66,INDIRECT("A" &amp; _xlfn.IFNA(MATCH($A66-$B$3,$A:$A,1),7)):$A66)),"-")</f>
        <v>-</v>
      </c>
      <c r="E66" s="32" t="str">
        <f ca="1">IFERROR(IF(ISBLANK($A66),"-",SLOPE(INDIRECT("C" &amp; _xlfn.IFNA(MATCH($A66-$B$3,$A:$A,1),7)):C66,INDIRECT("A" &amp; _xlfn.IFNA(MATCH($A66-$B$3,$A:$A,1),7)):$A66)),"-")</f>
        <v>-</v>
      </c>
      <c r="F66" s="4" t="str">
        <f t="shared" si="9"/>
        <v>-</v>
      </c>
      <c r="G66" s="4" t="str">
        <f t="shared" si="10"/>
        <v>-</v>
      </c>
      <c r="H66" s="4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4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5" t="str">
        <f t="shared" si="11"/>
        <v>-</v>
      </c>
      <c r="K66" s="5" t="str">
        <f t="shared" si="12"/>
        <v>-</v>
      </c>
      <c r="L66" s="24" t="str">
        <f t="shared" si="13"/>
        <v>-</v>
      </c>
      <c r="M66" s="24" t="str">
        <f t="shared" si="14"/>
        <v>-</v>
      </c>
      <c r="N66" s="5" t="str">
        <f t="shared" ca="1" si="15"/>
        <v>-</v>
      </c>
      <c r="O66" s="5" t="str">
        <f t="shared" ca="1" si="16"/>
        <v>-</v>
      </c>
      <c r="T66" s="1"/>
    </row>
    <row r="67" spans="2:20" x14ac:dyDescent="0.25">
      <c r="B67" s="3"/>
      <c r="D67" s="32" t="str">
        <f ca="1">IFERROR(IF(ISBLANK($A67),"-",SLOPE(INDIRECT("B" &amp; _xlfn.IFNA(MATCH($A67-$B$3,$A:$A,1),7)):B67,INDIRECT("A" &amp; _xlfn.IFNA(MATCH($A67-$B$3,$A:$A,1),7)):$A67)),"-")</f>
        <v>-</v>
      </c>
      <c r="E67" s="32" t="str">
        <f ca="1">IFERROR(IF(ISBLANK($A67),"-",SLOPE(INDIRECT("C" &amp; _xlfn.IFNA(MATCH($A67-$B$3,$A:$A,1),7)):C67,INDIRECT("A" &amp; _xlfn.IFNA(MATCH($A67-$B$3,$A:$A,1),7)):$A67)),"-")</f>
        <v>-</v>
      </c>
      <c r="F67" s="4" t="str">
        <f t="shared" si="9"/>
        <v>-</v>
      </c>
      <c r="G67" s="4" t="str">
        <f t="shared" si="10"/>
        <v>-</v>
      </c>
      <c r="H67" s="4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4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5" t="str">
        <f t="shared" si="11"/>
        <v>-</v>
      </c>
      <c r="K67" s="5" t="str">
        <f t="shared" si="12"/>
        <v>-</v>
      </c>
      <c r="L67" s="24" t="str">
        <f t="shared" si="13"/>
        <v>-</v>
      </c>
      <c r="M67" s="24" t="str">
        <f t="shared" si="14"/>
        <v>-</v>
      </c>
      <c r="N67" s="5" t="str">
        <f t="shared" ca="1" si="15"/>
        <v>-</v>
      </c>
      <c r="O67" s="5" t="str">
        <f t="shared" ca="1" si="16"/>
        <v>-</v>
      </c>
      <c r="T67" s="1"/>
    </row>
    <row r="68" spans="2:20" x14ac:dyDescent="0.25">
      <c r="B68" s="3"/>
      <c r="D68" s="32" t="str">
        <f ca="1">IFERROR(IF(ISBLANK($A68),"-",SLOPE(INDIRECT("B" &amp; _xlfn.IFNA(MATCH($A68-$B$3,$A:$A,1),7)):B68,INDIRECT("A" &amp; _xlfn.IFNA(MATCH($A68-$B$3,$A:$A,1),7)):$A68)),"-")</f>
        <v>-</v>
      </c>
      <c r="E68" s="32" t="str">
        <f ca="1">IFERROR(IF(ISBLANK($A68),"-",SLOPE(INDIRECT("C" &amp; _xlfn.IFNA(MATCH($A68-$B$3,$A:$A,1),7)):C68,INDIRECT("A" &amp; _xlfn.IFNA(MATCH($A68-$B$3,$A:$A,1),7)):$A68)),"-")</f>
        <v>-</v>
      </c>
      <c r="F68" s="4" t="str">
        <f t="shared" si="9"/>
        <v>-</v>
      </c>
      <c r="G68" s="4" t="str">
        <f t="shared" si="10"/>
        <v>-</v>
      </c>
      <c r="H68" s="4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4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5" t="str">
        <f t="shared" si="11"/>
        <v>-</v>
      </c>
      <c r="K68" s="5" t="str">
        <f t="shared" si="12"/>
        <v>-</v>
      </c>
      <c r="L68" s="24" t="str">
        <f t="shared" si="13"/>
        <v>-</v>
      </c>
      <c r="M68" s="24" t="str">
        <f t="shared" si="14"/>
        <v>-</v>
      </c>
      <c r="N68" s="5" t="str">
        <f t="shared" ca="1" si="15"/>
        <v>-</v>
      </c>
      <c r="O68" s="5" t="str">
        <f t="shared" ca="1" si="16"/>
        <v>-</v>
      </c>
      <c r="T68" s="1"/>
    </row>
    <row r="69" spans="2:20" x14ac:dyDescent="0.25">
      <c r="B69" s="3"/>
      <c r="D69" s="32" t="str">
        <f ca="1">IFERROR(IF(ISBLANK($A69),"-",SLOPE(INDIRECT("B" &amp; _xlfn.IFNA(MATCH($A69-$B$3,$A:$A,1),7)):B69,INDIRECT("A" &amp; _xlfn.IFNA(MATCH($A69-$B$3,$A:$A,1),7)):$A69)),"-")</f>
        <v>-</v>
      </c>
      <c r="E69" s="32" t="str">
        <f ca="1">IFERROR(IF(ISBLANK($A69),"-",SLOPE(INDIRECT("C" &amp; _xlfn.IFNA(MATCH($A69-$B$3,$A:$A,1),7)):C69,INDIRECT("A" &amp; _xlfn.IFNA(MATCH($A69-$B$3,$A:$A,1),7)):$A69)),"-")</f>
        <v>-</v>
      </c>
      <c r="F69" s="4" t="str">
        <f t="shared" si="9"/>
        <v>-</v>
      </c>
      <c r="G69" s="4" t="str">
        <f t="shared" si="10"/>
        <v>-</v>
      </c>
      <c r="H69" s="4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4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5" t="str">
        <f t="shared" si="11"/>
        <v>-</v>
      </c>
      <c r="K69" s="5" t="str">
        <f t="shared" si="12"/>
        <v>-</v>
      </c>
      <c r="L69" s="24" t="str">
        <f t="shared" si="13"/>
        <v>-</v>
      </c>
      <c r="M69" s="24" t="str">
        <f t="shared" si="14"/>
        <v>-</v>
      </c>
      <c r="N69" s="5" t="str">
        <f t="shared" ca="1" si="15"/>
        <v>-</v>
      </c>
      <c r="O69" s="5" t="str">
        <f t="shared" ca="1" si="16"/>
        <v>-</v>
      </c>
      <c r="T69" s="1"/>
    </row>
    <row r="70" spans="2:20" x14ac:dyDescent="0.25">
      <c r="B70" s="3"/>
      <c r="D70" s="32" t="str">
        <f ca="1">IFERROR(IF(ISBLANK($A70),"-",SLOPE(INDIRECT("B" &amp; _xlfn.IFNA(MATCH($A70-$B$3,$A:$A,1),7)):B70,INDIRECT("A" &amp; _xlfn.IFNA(MATCH($A70-$B$3,$A:$A,1),7)):$A70)),"-")</f>
        <v>-</v>
      </c>
      <c r="E70" s="32" t="str">
        <f ca="1">IFERROR(IF(ISBLANK($A70),"-",SLOPE(INDIRECT("C" &amp; _xlfn.IFNA(MATCH($A70-$B$3,$A:$A,1),7)):C70,INDIRECT("A" &amp; _xlfn.IFNA(MATCH($A70-$B$3,$A:$A,1),7)):$A70)),"-")</f>
        <v>-</v>
      </c>
      <c r="F70" s="4" t="str">
        <f t="shared" si="9"/>
        <v>-</v>
      </c>
      <c r="G70" s="4" t="str">
        <f t="shared" si="10"/>
        <v>-</v>
      </c>
      <c r="H70" s="4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4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5" t="str">
        <f t="shared" si="11"/>
        <v>-</v>
      </c>
      <c r="K70" s="5" t="str">
        <f t="shared" si="12"/>
        <v>-</v>
      </c>
      <c r="L70" s="24" t="str">
        <f t="shared" si="13"/>
        <v>-</v>
      </c>
      <c r="M70" s="24" t="str">
        <f t="shared" si="14"/>
        <v>-</v>
      </c>
      <c r="N70" s="5" t="str">
        <f t="shared" ca="1" si="15"/>
        <v>-</v>
      </c>
      <c r="O70" s="5" t="str">
        <f t="shared" ca="1" si="16"/>
        <v>-</v>
      </c>
      <c r="T70" s="1"/>
    </row>
    <row r="71" spans="2:20" x14ac:dyDescent="0.25">
      <c r="B71" s="3"/>
      <c r="D71" s="32" t="str">
        <f ca="1">IFERROR(IF(ISBLANK($A71),"-",SLOPE(INDIRECT("B" &amp; _xlfn.IFNA(MATCH($A71-$B$3,$A:$A,1),7)):B71,INDIRECT("A" &amp; _xlfn.IFNA(MATCH($A71-$B$3,$A:$A,1),7)):$A71)),"-")</f>
        <v>-</v>
      </c>
      <c r="E71" s="32" t="str">
        <f ca="1">IFERROR(IF(ISBLANK($A71),"-",SLOPE(INDIRECT("C" &amp; _xlfn.IFNA(MATCH($A71-$B$3,$A:$A,1),7)):C71,INDIRECT("A" &amp; _xlfn.IFNA(MATCH($A71-$B$3,$A:$A,1),7)):$A71)),"-")</f>
        <v>-</v>
      </c>
      <c r="F71" s="4" t="str">
        <f t="shared" ref="F71:F77" si="17">IF($A71&gt;RAID_TIME_START,$L$2*($A71-RAID_TIME_START)/$F$2,"-")</f>
        <v>-</v>
      </c>
      <c r="G71" s="4" t="str">
        <f t="shared" ref="G71:G77" si="18">IF($A71&gt;RAID_TIME_START,$L$3*($A71-RAID_TIME_START)/$F$2,"-")</f>
        <v>-</v>
      </c>
      <c r="H71" s="4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4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5" t="str">
        <f t="shared" ref="J71:J77" si="19">IFERROR(B71-F71,"-")</f>
        <v>-</v>
      </c>
      <c r="K71" s="5" t="str">
        <f t="shared" ref="K71:K77" si="20">IFERROR(C71-G71,"-")</f>
        <v>-</v>
      </c>
      <c r="L71" s="24" t="str">
        <f t="shared" ref="L71:L77" si="21">IFERROR(J71/F71,"-")</f>
        <v>-</v>
      </c>
      <c r="M71" s="24" t="str">
        <f t="shared" ref="M71:M77" si="22">IFERROR(K71/G71,"-")</f>
        <v>-</v>
      </c>
      <c r="N71" s="5" t="str">
        <f t="shared" ref="N71:N77" ca="1" si="23">IFERROR(H71 - RAID_GOAL_EMBLEM,"-")</f>
        <v>-</v>
      </c>
      <c r="O71" s="5" t="str">
        <f t="shared" ref="O71:O77" ca="1" si="24">IFERROR(I71 - RAID_GOAL_BLAZON,"-")</f>
        <v>-</v>
      </c>
      <c r="T71" s="1"/>
    </row>
    <row r="72" spans="2:20" x14ac:dyDescent="0.25">
      <c r="B72" s="3"/>
      <c r="D72" s="32" t="str">
        <f ca="1">IFERROR(IF(ISBLANK($A72),"-",SLOPE(INDIRECT("B" &amp; _xlfn.IFNA(MATCH($A72-$B$3,$A:$A,1),7)):B72,INDIRECT("A" &amp; _xlfn.IFNA(MATCH($A72-$B$3,$A:$A,1),7)):$A72)),"-")</f>
        <v>-</v>
      </c>
      <c r="E72" s="32" t="str">
        <f ca="1">IFERROR(IF(ISBLANK($A72),"-",SLOPE(INDIRECT("C" &amp; _xlfn.IFNA(MATCH($A72-$B$3,$A:$A,1),7)):C72,INDIRECT("A" &amp; _xlfn.IFNA(MATCH($A72-$B$3,$A:$A,1),7)):$A72)),"-")</f>
        <v>-</v>
      </c>
      <c r="F72" s="4" t="str">
        <f t="shared" si="17"/>
        <v>-</v>
      </c>
      <c r="G72" s="4" t="str">
        <f t="shared" si="18"/>
        <v>-</v>
      </c>
      <c r="H72" s="4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4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5" t="str">
        <f t="shared" si="19"/>
        <v>-</v>
      </c>
      <c r="K72" s="5" t="str">
        <f t="shared" si="20"/>
        <v>-</v>
      </c>
      <c r="L72" s="24" t="str">
        <f t="shared" si="21"/>
        <v>-</v>
      </c>
      <c r="M72" s="24" t="str">
        <f t="shared" si="22"/>
        <v>-</v>
      </c>
      <c r="N72" s="5" t="str">
        <f t="shared" ca="1" si="23"/>
        <v>-</v>
      </c>
      <c r="O72" s="5" t="str">
        <f t="shared" ca="1" si="24"/>
        <v>-</v>
      </c>
      <c r="T72" s="1"/>
    </row>
    <row r="73" spans="2:20" x14ac:dyDescent="0.25">
      <c r="B73" s="3"/>
      <c r="D73" s="32" t="str">
        <f ca="1">IFERROR(IF(ISBLANK($A73),"-",SLOPE(INDIRECT("B" &amp; _xlfn.IFNA(MATCH($A73-$B$3,$A:$A,1),7)):B73,INDIRECT("A" &amp; _xlfn.IFNA(MATCH($A73-$B$3,$A:$A,1),7)):$A73)),"-")</f>
        <v>-</v>
      </c>
      <c r="E73" s="32" t="str">
        <f ca="1">IFERROR(IF(ISBLANK($A73),"-",SLOPE(INDIRECT("C" &amp; _xlfn.IFNA(MATCH($A73-$B$3,$A:$A,1),7)):C73,INDIRECT("A" &amp; _xlfn.IFNA(MATCH($A73-$B$3,$A:$A,1),7)):$A73)),"-")</f>
        <v>-</v>
      </c>
      <c r="F73" s="4" t="str">
        <f t="shared" si="17"/>
        <v>-</v>
      </c>
      <c r="G73" s="4" t="str">
        <f t="shared" si="18"/>
        <v>-</v>
      </c>
      <c r="H73" s="4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4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5" t="str">
        <f t="shared" si="19"/>
        <v>-</v>
      </c>
      <c r="K73" s="5" t="str">
        <f t="shared" si="20"/>
        <v>-</v>
      </c>
      <c r="L73" s="24" t="str">
        <f t="shared" si="21"/>
        <v>-</v>
      </c>
      <c r="M73" s="24" t="str">
        <f t="shared" si="22"/>
        <v>-</v>
      </c>
      <c r="N73" s="5" t="str">
        <f t="shared" ca="1" si="23"/>
        <v>-</v>
      </c>
      <c r="O73" s="5" t="str">
        <f t="shared" ca="1" si="24"/>
        <v>-</v>
      </c>
      <c r="T73" s="1"/>
    </row>
    <row r="74" spans="2:20" x14ac:dyDescent="0.25">
      <c r="B74" s="3"/>
      <c r="D74" s="32" t="str">
        <f ca="1">IFERROR(IF(ISBLANK($A74),"-",SLOPE(INDIRECT("B" &amp; _xlfn.IFNA(MATCH($A74-$B$3,$A:$A,1),7)):B74,INDIRECT("A" &amp; _xlfn.IFNA(MATCH($A74-$B$3,$A:$A,1),7)):$A74)),"-")</f>
        <v>-</v>
      </c>
      <c r="E74" s="32" t="str">
        <f ca="1">IFERROR(IF(ISBLANK($A74),"-",SLOPE(INDIRECT("C" &amp; _xlfn.IFNA(MATCH($A74-$B$3,$A:$A,1),7)):C74,INDIRECT("A" &amp; _xlfn.IFNA(MATCH($A74-$B$3,$A:$A,1),7)):$A74)),"-")</f>
        <v>-</v>
      </c>
      <c r="F74" s="4" t="str">
        <f t="shared" si="17"/>
        <v>-</v>
      </c>
      <c r="G74" s="4" t="str">
        <f t="shared" si="18"/>
        <v>-</v>
      </c>
      <c r="H74" s="4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4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5" t="str">
        <f t="shared" si="19"/>
        <v>-</v>
      </c>
      <c r="K74" s="5" t="str">
        <f t="shared" si="20"/>
        <v>-</v>
      </c>
      <c r="L74" s="24" t="str">
        <f t="shared" si="21"/>
        <v>-</v>
      </c>
      <c r="M74" s="24" t="str">
        <f t="shared" si="22"/>
        <v>-</v>
      </c>
      <c r="N74" s="5" t="str">
        <f t="shared" ca="1" si="23"/>
        <v>-</v>
      </c>
      <c r="O74" s="5" t="str">
        <f t="shared" ca="1" si="24"/>
        <v>-</v>
      </c>
      <c r="T74" s="1"/>
    </row>
    <row r="75" spans="2:20" x14ac:dyDescent="0.25">
      <c r="B75" s="3"/>
      <c r="D75" s="32" t="str">
        <f ca="1">IFERROR(IF(ISBLANK($A75),"-",SLOPE(INDIRECT("B" &amp; _xlfn.IFNA(MATCH($A75-$B$3,$A:$A,1),7)):B75,INDIRECT("A" &amp; _xlfn.IFNA(MATCH($A75-$B$3,$A:$A,1),7)):$A75)),"-")</f>
        <v>-</v>
      </c>
      <c r="E75" s="32" t="str">
        <f ca="1">IFERROR(IF(ISBLANK($A75),"-",SLOPE(INDIRECT("C" &amp; _xlfn.IFNA(MATCH($A75-$B$3,$A:$A,1),7)):C75,INDIRECT("A" &amp; _xlfn.IFNA(MATCH($A75-$B$3,$A:$A,1),7)):$A75)),"-")</f>
        <v>-</v>
      </c>
      <c r="F75" s="4" t="str">
        <f t="shared" si="17"/>
        <v>-</v>
      </c>
      <c r="G75" s="4" t="str">
        <f t="shared" si="18"/>
        <v>-</v>
      </c>
      <c r="H75" s="4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4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5" t="str">
        <f t="shared" si="19"/>
        <v>-</v>
      </c>
      <c r="K75" s="5" t="str">
        <f t="shared" si="20"/>
        <v>-</v>
      </c>
      <c r="L75" s="24" t="str">
        <f t="shared" si="21"/>
        <v>-</v>
      </c>
      <c r="M75" s="24" t="str">
        <f t="shared" si="22"/>
        <v>-</v>
      </c>
      <c r="N75" s="5" t="str">
        <f t="shared" ca="1" si="23"/>
        <v>-</v>
      </c>
      <c r="O75" s="5" t="str">
        <f t="shared" ca="1" si="24"/>
        <v>-</v>
      </c>
      <c r="T75" s="1"/>
    </row>
    <row r="76" spans="2:20" x14ac:dyDescent="0.25">
      <c r="B76" s="3"/>
      <c r="D76" s="32" t="str">
        <f ca="1">IFERROR(IF(ISBLANK($A76),"-",SLOPE(INDIRECT("B" &amp; _xlfn.IFNA(MATCH($A76-$B$3,$A:$A,1),7)):B76,INDIRECT("A" &amp; _xlfn.IFNA(MATCH($A76-$B$3,$A:$A,1),7)):$A76)),"-")</f>
        <v>-</v>
      </c>
      <c r="E76" s="32" t="str">
        <f ca="1">IFERROR(IF(ISBLANK($A76),"-",SLOPE(INDIRECT("C" &amp; _xlfn.IFNA(MATCH($A76-$B$3,$A:$A,1),7)):C76,INDIRECT("A" &amp; _xlfn.IFNA(MATCH($A76-$B$3,$A:$A,1),7)):$A76)),"-")</f>
        <v>-</v>
      </c>
      <c r="F76" s="4" t="str">
        <f t="shared" si="17"/>
        <v>-</v>
      </c>
      <c r="G76" s="4" t="str">
        <f t="shared" si="18"/>
        <v>-</v>
      </c>
      <c r="H76" s="4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4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5" t="str">
        <f t="shared" si="19"/>
        <v>-</v>
      </c>
      <c r="K76" s="5" t="str">
        <f t="shared" si="20"/>
        <v>-</v>
      </c>
      <c r="L76" s="24" t="str">
        <f t="shared" si="21"/>
        <v>-</v>
      </c>
      <c r="M76" s="24" t="str">
        <f t="shared" si="22"/>
        <v>-</v>
      </c>
      <c r="N76" s="5" t="str">
        <f t="shared" ca="1" si="23"/>
        <v>-</v>
      </c>
      <c r="O76" s="5" t="str">
        <f t="shared" ca="1" si="24"/>
        <v>-</v>
      </c>
      <c r="T76" s="1"/>
    </row>
    <row r="77" spans="2:20" x14ac:dyDescent="0.25">
      <c r="B77" s="3"/>
      <c r="D77" s="32" t="str">
        <f ca="1">IFERROR(IF(ISBLANK($A77),"-",SLOPE(INDIRECT("B" &amp; _xlfn.IFNA(MATCH($A77-$B$3,$A:$A,1),7)):B77,INDIRECT("A" &amp; _xlfn.IFNA(MATCH($A77-$B$3,$A:$A,1),7)):$A77)),"-")</f>
        <v>-</v>
      </c>
      <c r="E77" s="32" t="str">
        <f ca="1">IFERROR(IF(ISBLANK($A77),"-",SLOPE(INDIRECT("C" &amp; _xlfn.IFNA(MATCH($A77-$B$3,$A:$A,1),7)):C77,INDIRECT("A" &amp; _xlfn.IFNA(MATCH($A77-$B$3,$A:$A,1),7)):$A77)),"-")</f>
        <v>-</v>
      </c>
      <c r="F77" s="4" t="str">
        <f t="shared" si="17"/>
        <v>-</v>
      </c>
      <c r="G77" s="4" t="str">
        <f t="shared" si="18"/>
        <v>-</v>
      </c>
      <c r="H77" s="4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4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5" t="str">
        <f t="shared" si="19"/>
        <v>-</v>
      </c>
      <c r="K77" s="5" t="str">
        <f t="shared" si="20"/>
        <v>-</v>
      </c>
      <c r="L77" s="24" t="str">
        <f t="shared" si="21"/>
        <v>-</v>
      </c>
      <c r="M77" s="24" t="str">
        <f t="shared" si="22"/>
        <v>-</v>
      </c>
      <c r="N77" s="5" t="str">
        <f t="shared" ca="1" si="23"/>
        <v>-</v>
      </c>
      <c r="O77" s="5" t="str">
        <f t="shared" ca="1" si="24"/>
        <v>-</v>
      </c>
      <c r="T77" s="1"/>
    </row>
    <row r="78" spans="2:20" x14ac:dyDescent="0.25">
      <c r="B78" s="3"/>
      <c r="E78" s="4"/>
      <c r="F78" s="4"/>
      <c r="T78" s="1"/>
    </row>
    <row r="79" spans="2:20" x14ac:dyDescent="0.25">
      <c r="B79" s="3"/>
      <c r="E79" s="4"/>
      <c r="F79" s="4"/>
      <c r="T79" s="1"/>
    </row>
    <row r="80" spans="2:20" x14ac:dyDescent="0.25">
      <c r="B80" s="3"/>
      <c r="E80" s="4"/>
      <c r="F80" s="4"/>
    </row>
    <row r="81" spans="2:6" x14ac:dyDescent="0.25">
      <c r="B81" s="3"/>
      <c r="E81" s="4"/>
      <c r="F81" s="4"/>
    </row>
    <row r="82" spans="2:6" x14ac:dyDescent="0.25">
      <c r="E82" s="4"/>
      <c r="F82" s="4"/>
    </row>
    <row r="83" spans="2:6" x14ac:dyDescent="0.25">
      <c r="E83" s="4"/>
      <c r="F83" s="4"/>
    </row>
    <row r="84" spans="2:6" x14ac:dyDescent="0.25">
      <c r="E84" s="4"/>
      <c r="F84" s="4"/>
    </row>
    <row r="85" spans="2:6" x14ac:dyDescent="0.25">
      <c r="E85" s="4"/>
      <c r="F85" s="4"/>
    </row>
    <row r="86" spans="2:6" x14ac:dyDescent="0.25">
      <c r="E86" s="4"/>
      <c r="F86" s="4"/>
    </row>
    <row r="87" spans="2:6" x14ac:dyDescent="0.25">
      <c r="E87" s="4"/>
      <c r="F87" s="4"/>
    </row>
    <row r="88" spans="2:6" x14ac:dyDescent="0.25">
      <c r="E88" s="4"/>
      <c r="F88" s="4"/>
    </row>
    <row r="89" spans="2:6" x14ac:dyDescent="0.25">
      <c r="E89" s="4"/>
      <c r="F89" s="4"/>
    </row>
    <row r="90" spans="2:6" x14ac:dyDescent="0.25">
      <c r="E90" s="4"/>
      <c r="F90" s="4"/>
    </row>
    <row r="91" spans="2:6" x14ac:dyDescent="0.25">
      <c r="E91" s="4"/>
      <c r="F91" s="4"/>
    </row>
    <row r="92" spans="2:6" x14ac:dyDescent="0.25">
      <c r="E92" s="4"/>
      <c r="F92" s="4"/>
    </row>
    <row r="93" spans="2:6" x14ac:dyDescent="0.25">
      <c r="E93" s="4"/>
      <c r="F93" s="4"/>
    </row>
    <row r="94" spans="2:6" x14ac:dyDescent="0.25">
      <c r="E94" s="4"/>
      <c r="F94" s="4"/>
    </row>
    <row r="95" spans="2:6" x14ac:dyDescent="0.25">
      <c r="E95" s="4"/>
      <c r="F95" s="4"/>
    </row>
    <row r="96" spans="2:6" x14ac:dyDescent="0.25">
      <c r="E96" s="4"/>
      <c r="F96" s="4"/>
    </row>
    <row r="97" spans="5:6" x14ac:dyDescent="0.25">
      <c r="E97" s="4"/>
      <c r="F97" s="4"/>
    </row>
  </sheetData>
  <customSheetViews>
    <customSheetView guid="{08C637BE-E872-40BC-8927-2CE89A71D70E}" state="hidden">
      <selection activeCell="G8" sqref="G8"/>
      <pageMargins left="0.7" right="0.7" top="0.75" bottom="0.75" header="0.3" footer="0.3"/>
      <pageSetup orientation="portrait" r:id="rId1"/>
    </customSheetView>
  </customSheetViews>
  <mergeCells count="12">
    <mergeCell ref="N1:N4"/>
    <mergeCell ref="G1:J1"/>
    <mergeCell ref="G2:J2"/>
    <mergeCell ref="B1:C1"/>
    <mergeCell ref="B2:C2"/>
    <mergeCell ref="N5:O5"/>
    <mergeCell ref="B5:C5"/>
    <mergeCell ref="F5:G5"/>
    <mergeCell ref="H5:I5"/>
    <mergeCell ref="J5:K5"/>
    <mergeCell ref="L5:M5"/>
    <mergeCell ref="D5:E5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M40"/>
  <sheetViews>
    <sheetView workbookViewId="0">
      <selection activeCell="K24" sqref="K24:K25"/>
    </sheetView>
  </sheetViews>
  <sheetFormatPr defaultColWidth="9.28515625" defaultRowHeight="15" x14ac:dyDescent="0.25"/>
  <cols>
    <col min="1" max="2" width="9.28515625" style="343"/>
    <col min="3" max="3" width="9.42578125" style="346" customWidth="1"/>
    <col min="4" max="4" width="12.42578125" style="347" customWidth="1"/>
    <col min="5" max="7" width="9.28515625" style="343"/>
    <col min="8" max="9" width="9.28515625" style="343" customWidth="1"/>
    <col min="10" max="16384" width="9.28515625" style="343"/>
  </cols>
  <sheetData>
    <row r="1" spans="1:13" ht="14.65" customHeight="1" x14ac:dyDescent="0.25">
      <c r="A1" s="341" t="s">
        <v>61</v>
      </c>
      <c r="B1" s="342">
        <v>31</v>
      </c>
      <c r="C1" s="516" t="s">
        <v>63</v>
      </c>
      <c r="D1" s="517">
        <f>INDEX(DATA_EVTBLD,B1,3)-B3</f>
        <v>62</v>
      </c>
      <c r="E1" s="516" t="s">
        <v>12</v>
      </c>
      <c r="F1" s="518">
        <f>1-(INDEX(DATA_EVTBLD,B1,3)-B3)/DATA_EVTBLD_MAX</f>
        <v>0.99566918133556859</v>
      </c>
      <c r="G1" s="518"/>
      <c r="H1" s="518"/>
      <c r="I1" s="518"/>
      <c r="J1" s="518"/>
      <c r="K1" s="518"/>
      <c r="L1" s="518"/>
      <c r="M1" s="518"/>
    </row>
    <row r="2" spans="1:13" ht="14.65" customHeight="1" x14ac:dyDescent="0.25">
      <c r="A2" s="341" t="s">
        <v>79</v>
      </c>
      <c r="B2" s="342">
        <v>35</v>
      </c>
      <c r="C2" s="516"/>
      <c r="D2" s="517"/>
      <c r="E2" s="516"/>
      <c r="F2" s="518"/>
      <c r="G2" s="518"/>
      <c r="H2" s="518"/>
      <c r="I2" s="518"/>
      <c r="J2" s="518"/>
      <c r="K2" s="518"/>
      <c r="L2" s="518"/>
      <c r="M2" s="518"/>
    </row>
    <row r="3" spans="1:13" ht="14.65" customHeight="1" x14ac:dyDescent="0.25">
      <c r="A3" s="341" t="s">
        <v>62</v>
      </c>
      <c r="B3" s="342">
        <v>5338</v>
      </c>
      <c r="C3" s="516"/>
      <c r="D3" s="517"/>
      <c r="E3" s="516"/>
      <c r="F3" s="518"/>
      <c r="G3" s="518"/>
      <c r="H3" s="518"/>
      <c r="I3" s="518"/>
      <c r="J3" s="518"/>
      <c r="K3" s="518"/>
      <c r="L3" s="518"/>
      <c r="M3" s="518"/>
    </row>
    <row r="5" spans="1:13" s="341" customFormat="1" ht="14.65" customHeight="1" x14ac:dyDescent="0.25">
      <c r="A5" s="341" t="s">
        <v>15</v>
      </c>
      <c r="B5" s="341" t="s">
        <v>78</v>
      </c>
      <c r="C5" s="344" t="s">
        <v>16</v>
      </c>
      <c r="D5" s="345"/>
      <c r="E5" s="351" t="s">
        <v>61</v>
      </c>
      <c r="F5" s="352" t="s">
        <v>304</v>
      </c>
      <c r="G5" s="352" t="s">
        <v>309</v>
      </c>
      <c r="H5" s="352" t="s">
        <v>305</v>
      </c>
      <c r="I5" s="352" t="s">
        <v>307</v>
      </c>
      <c r="J5" s="352" t="s">
        <v>306</v>
      </c>
      <c r="K5" s="352" t="s">
        <v>308</v>
      </c>
    </row>
    <row r="6" spans="1:13" x14ac:dyDescent="0.25">
      <c r="A6" s="343">
        <v>1</v>
      </c>
      <c r="B6" s="343">
        <v>3</v>
      </c>
      <c r="C6" s="342">
        <f>IF(A6&gt;=$B$2,0,SUM(B6:IF($B$2=30,$B$34,$B$39)))</f>
        <v>14316</v>
      </c>
      <c r="D6" s="346"/>
      <c r="E6" s="348">
        <f>A6</f>
        <v>1</v>
      </c>
      <c r="F6" s="353">
        <f>B6</f>
        <v>3</v>
      </c>
      <c r="G6" s="354">
        <f>3/1440</f>
        <v>2.0833333333333333E-3</v>
      </c>
      <c r="H6" s="357">
        <f>SUM(F6:F$34)</f>
        <v>7816</v>
      </c>
      <c r="I6" s="358">
        <f>SUM(G6:G$34)</f>
        <v>3.5972222222222223</v>
      </c>
      <c r="J6" s="360">
        <f>SUM(F6:F$40)</f>
        <v>14316</v>
      </c>
      <c r="K6" s="361">
        <f>SUM(G6:G$40)</f>
        <v>6.0972222222222223</v>
      </c>
    </row>
    <row r="7" spans="1:13" x14ac:dyDescent="0.25">
      <c r="A7" s="343">
        <f>A6+1</f>
        <v>2</v>
      </c>
      <c r="B7" s="343">
        <v>5</v>
      </c>
      <c r="C7" s="342">
        <f>IF(A7&gt;=$B$2,0,SUM(B7:IF($B$2=30,$B$34,$B$39)))</f>
        <v>14313</v>
      </c>
      <c r="D7" s="346"/>
      <c r="E7" s="348">
        <f t="shared" ref="E7:E40" si="0">A7</f>
        <v>2</v>
      </c>
      <c r="F7" s="353">
        <f t="shared" ref="F7:F40" si="1">B7</f>
        <v>5</v>
      </c>
      <c r="G7" s="354">
        <f t="shared" ref="G7:G10" si="2">3/1440</f>
        <v>2.0833333333333333E-3</v>
      </c>
      <c r="H7" s="357">
        <f>SUM(F7:F$34)</f>
        <v>7813</v>
      </c>
      <c r="I7" s="358">
        <f>SUM(G7:G$34)</f>
        <v>3.5951388888888891</v>
      </c>
      <c r="J7" s="360">
        <f>SUM(F7:F$40)</f>
        <v>14313</v>
      </c>
      <c r="K7" s="361">
        <f>SUM(G7:G$40)</f>
        <v>6.0951388888888891</v>
      </c>
    </row>
    <row r="8" spans="1:13" x14ac:dyDescent="0.25">
      <c r="A8" s="343">
        <f t="shared" ref="A8:A40" si="3">A7+1</f>
        <v>3</v>
      </c>
      <c r="B8" s="343">
        <v>7</v>
      </c>
      <c r="C8" s="342">
        <f>IF(A8&gt;=$B$2,0,SUM(B8:IF($B$2=30,$B$34,$B$39)))</f>
        <v>14308</v>
      </c>
      <c r="D8" s="346"/>
      <c r="E8" s="348">
        <f t="shared" si="0"/>
        <v>3</v>
      </c>
      <c r="F8" s="353">
        <f t="shared" si="1"/>
        <v>7</v>
      </c>
      <c r="G8" s="354">
        <f t="shared" si="2"/>
        <v>2.0833333333333333E-3</v>
      </c>
      <c r="H8" s="357">
        <f>SUM(F8:F$34)</f>
        <v>7808</v>
      </c>
      <c r="I8" s="358">
        <f>SUM(G8:G$34)</f>
        <v>3.5930555555555554</v>
      </c>
      <c r="J8" s="360">
        <f>SUM(F8:F$40)</f>
        <v>14308</v>
      </c>
      <c r="K8" s="361">
        <f>SUM(G8:G$40)</f>
        <v>6.093055555555555</v>
      </c>
    </row>
    <row r="9" spans="1:13" x14ac:dyDescent="0.25">
      <c r="A9" s="343">
        <f t="shared" si="3"/>
        <v>4</v>
      </c>
      <c r="B9" s="343">
        <v>10</v>
      </c>
      <c r="C9" s="342">
        <f>IF(A9&gt;=$B$2,0,SUM(B9:IF($B$2=30,$B$34,$B$39)))</f>
        <v>14301</v>
      </c>
      <c r="D9" s="346"/>
      <c r="E9" s="348">
        <f t="shared" si="0"/>
        <v>4</v>
      </c>
      <c r="F9" s="353">
        <f t="shared" si="1"/>
        <v>10</v>
      </c>
      <c r="G9" s="354">
        <f t="shared" si="2"/>
        <v>2.0833333333333333E-3</v>
      </c>
      <c r="H9" s="357">
        <f>SUM(F9:F$34)</f>
        <v>7801</v>
      </c>
      <c r="I9" s="358">
        <f>SUM(G9:G$34)</f>
        <v>3.5909722222222222</v>
      </c>
      <c r="J9" s="360">
        <f>SUM(F9:F$40)</f>
        <v>14301</v>
      </c>
      <c r="K9" s="361">
        <f>SUM(G9:G$40)</f>
        <v>6.0909722222222218</v>
      </c>
    </row>
    <row r="10" spans="1:13" x14ac:dyDescent="0.25">
      <c r="A10" s="343">
        <f t="shared" si="3"/>
        <v>5</v>
      </c>
      <c r="B10" s="343">
        <v>12</v>
      </c>
      <c r="C10" s="342">
        <f>IF(A10&gt;=$B$2,0,SUM(B10:IF($B$2=30,$B$34,$B$39)))</f>
        <v>14291</v>
      </c>
      <c r="D10" s="346"/>
      <c r="E10" s="348">
        <f t="shared" si="0"/>
        <v>5</v>
      </c>
      <c r="F10" s="353">
        <f t="shared" si="1"/>
        <v>12</v>
      </c>
      <c r="G10" s="354">
        <f t="shared" si="2"/>
        <v>2.0833333333333333E-3</v>
      </c>
      <c r="H10" s="357">
        <f>SUM(F10:F$34)</f>
        <v>7791</v>
      </c>
      <c r="I10" s="358">
        <f>SUM(G10:G$34)</f>
        <v>3.588888888888889</v>
      </c>
      <c r="J10" s="360">
        <f>SUM(F10:F$40)</f>
        <v>14291</v>
      </c>
      <c r="K10" s="361">
        <f>SUM(G10:G$40)</f>
        <v>6.0888888888888886</v>
      </c>
    </row>
    <row r="11" spans="1:13" x14ac:dyDescent="0.25">
      <c r="A11" s="343">
        <f t="shared" si="3"/>
        <v>6</v>
      </c>
      <c r="B11" s="343">
        <v>15</v>
      </c>
      <c r="C11" s="342">
        <f>IF(A11&gt;=$B$2,0,SUM(B11:IF($B$2=30,$B$34,$B$39)))</f>
        <v>14279</v>
      </c>
      <c r="D11" s="346"/>
      <c r="E11" s="348">
        <f t="shared" si="0"/>
        <v>6</v>
      </c>
      <c r="F11" s="353">
        <f t="shared" si="1"/>
        <v>15</v>
      </c>
      <c r="G11" s="354">
        <f>5/1440</f>
        <v>3.472222222222222E-3</v>
      </c>
      <c r="H11" s="357">
        <f>SUM(F11:F$34)</f>
        <v>7779</v>
      </c>
      <c r="I11" s="358">
        <f>SUM(G11:G$34)</f>
        <v>3.5868055555555554</v>
      </c>
      <c r="J11" s="360">
        <f>SUM(F11:F$40)</f>
        <v>14279</v>
      </c>
      <c r="K11" s="361">
        <f>SUM(G11:G$40)</f>
        <v>6.0868055555555554</v>
      </c>
    </row>
    <row r="12" spans="1:13" x14ac:dyDescent="0.25">
      <c r="A12" s="343">
        <f t="shared" si="3"/>
        <v>7</v>
      </c>
      <c r="B12" s="343">
        <v>18</v>
      </c>
      <c r="C12" s="342">
        <f>IF(A12&gt;=$B$2,0,SUM(B12:IF($B$2=30,$B$34,$B$39)))</f>
        <v>14264</v>
      </c>
      <c r="D12" s="346"/>
      <c r="E12" s="348">
        <f t="shared" si="0"/>
        <v>7</v>
      </c>
      <c r="F12" s="353">
        <f t="shared" si="1"/>
        <v>18</v>
      </c>
      <c r="G12" s="354">
        <f>5/1440</f>
        <v>3.472222222222222E-3</v>
      </c>
      <c r="H12" s="357">
        <f>SUM(F12:F$34)</f>
        <v>7764</v>
      </c>
      <c r="I12" s="358">
        <f>SUM(G12:G$34)</f>
        <v>3.583333333333333</v>
      </c>
      <c r="J12" s="360">
        <f>SUM(F12:F$40)</f>
        <v>14264</v>
      </c>
      <c r="K12" s="361">
        <f>SUM(G12:G$40)</f>
        <v>6.083333333333333</v>
      </c>
    </row>
    <row r="13" spans="1:13" x14ac:dyDescent="0.25">
      <c r="A13" s="343">
        <f t="shared" si="3"/>
        <v>8</v>
      </c>
      <c r="B13" s="343">
        <v>21</v>
      </c>
      <c r="C13" s="342">
        <f>IF(A13&gt;=$B$2,0,SUM(B13:IF($B$2=30,$B$34,$B$39)))</f>
        <v>14246</v>
      </c>
      <c r="D13" s="346"/>
      <c r="E13" s="348">
        <f t="shared" si="0"/>
        <v>8</v>
      </c>
      <c r="F13" s="353">
        <f t="shared" si="1"/>
        <v>21</v>
      </c>
      <c r="G13" s="354">
        <f>5/1440</f>
        <v>3.472222222222222E-3</v>
      </c>
      <c r="H13" s="357">
        <f>SUM(F13:F$34)</f>
        <v>7746</v>
      </c>
      <c r="I13" s="358">
        <f>SUM(G13:G$34)</f>
        <v>3.5798611111111112</v>
      </c>
      <c r="J13" s="360">
        <f>SUM(F13:F$40)</f>
        <v>14246</v>
      </c>
      <c r="K13" s="361">
        <f>SUM(G13:G$40)</f>
        <v>6.0798611111111107</v>
      </c>
    </row>
    <row r="14" spans="1:13" x14ac:dyDescent="0.25">
      <c r="A14" s="343">
        <f t="shared" si="3"/>
        <v>9</v>
      </c>
      <c r="B14" s="343">
        <v>25</v>
      </c>
      <c r="C14" s="342">
        <f>IF(A14&gt;=$B$2,0,SUM(B14:IF($B$2=30,$B$34,$B$39)))</f>
        <v>14225</v>
      </c>
      <c r="D14" s="346"/>
      <c r="E14" s="348">
        <f t="shared" si="0"/>
        <v>9</v>
      </c>
      <c r="F14" s="353">
        <f t="shared" si="1"/>
        <v>25</v>
      </c>
      <c r="G14" s="354">
        <f>1/144</f>
        <v>6.9444444444444441E-3</v>
      </c>
      <c r="H14" s="357">
        <f>SUM(F14:F$34)</f>
        <v>7725</v>
      </c>
      <c r="I14" s="358">
        <f>SUM(G14:G$34)</f>
        <v>3.5763888888888888</v>
      </c>
      <c r="J14" s="360">
        <f>SUM(F14:F$40)</f>
        <v>14225</v>
      </c>
      <c r="K14" s="361">
        <f>SUM(G14:G$40)</f>
        <v>6.0763888888888893</v>
      </c>
    </row>
    <row r="15" spans="1:13" x14ac:dyDescent="0.25">
      <c r="A15" s="343">
        <f t="shared" si="3"/>
        <v>10</v>
      </c>
      <c r="B15" s="343">
        <v>30</v>
      </c>
      <c r="C15" s="342">
        <f>IF(A15&gt;=$B$2,0,SUM(B15:IF($B$2=30,$B$34,$B$39)))</f>
        <v>14200</v>
      </c>
      <c r="D15" s="346"/>
      <c r="E15" s="348">
        <f t="shared" si="0"/>
        <v>10</v>
      </c>
      <c r="F15" s="353">
        <f t="shared" si="1"/>
        <v>30</v>
      </c>
      <c r="G15" s="354">
        <f>1/144</f>
        <v>6.9444444444444441E-3</v>
      </c>
      <c r="H15" s="357">
        <f>SUM(F15:F$34)</f>
        <v>7700</v>
      </c>
      <c r="I15" s="358">
        <f>SUM(G15:G$34)</f>
        <v>3.5694444444444446</v>
      </c>
      <c r="J15" s="360">
        <f>SUM(F15:F$40)</f>
        <v>14200</v>
      </c>
      <c r="K15" s="361">
        <f>SUM(G15:G$40)</f>
        <v>6.0694444444444446</v>
      </c>
    </row>
    <row r="16" spans="1:13" x14ac:dyDescent="0.25">
      <c r="A16" s="343">
        <f t="shared" si="3"/>
        <v>11</v>
      </c>
      <c r="B16" s="343">
        <v>50</v>
      </c>
      <c r="C16" s="342">
        <f>IF(A16&gt;=$B$2,0,SUM(B16:IF($B$2=30,$B$34,$B$39)))</f>
        <v>14170</v>
      </c>
      <c r="D16" s="346"/>
      <c r="E16" s="348">
        <f t="shared" si="0"/>
        <v>11</v>
      </c>
      <c r="F16" s="353">
        <f t="shared" si="1"/>
        <v>50</v>
      </c>
      <c r="G16" s="354">
        <f>3/144</f>
        <v>2.0833333333333332E-2</v>
      </c>
      <c r="H16" s="357">
        <f>SUM(F16:F$34)</f>
        <v>7670</v>
      </c>
      <c r="I16" s="358">
        <f>SUM(G16:G$34)</f>
        <v>3.5625</v>
      </c>
      <c r="J16" s="360">
        <f>SUM(F16:F$40)</f>
        <v>14170</v>
      </c>
      <c r="K16" s="361">
        <f>SUM(G16:G$40)</f>
        <v>6.0625</v>
      </c>
    </row>
    <row r="17" spans="1:11" x14ac:dyDescent="0.25">
      <c r="A17" s="343">
        <f t="shared" si="3"/>
        <v>12</v>
      </c>
      <c r="B17" s="343">
        <v>70</v>
      </c>
      <c r="C17" s="342">
        <f>IF(A17&gt;=$B$2,0,SUM(B17:IF($B$2=30,$B$34,$B$39)))</f>
        <v>14120</v>
      </c>
      <c r="D17" s="346"/>
      <c r="E17" s="348">
        <f t="shared" si="0"/>
        <v>12</v>
      </c>
      <c r="F17" s="353">
        <f t="shared" si="1"/>
        <v>70</v>
      </c>
      <c r="G17" s="354">
        <f>3/144</f>
        <v>2.0833333333333332E-2</v>
      </c>
      <c r="H17" s="357">
        <f>SUM(F17:F$34)</f>
        <v>7620</v>
      </c>
      <c r="I17" s="358">
        <f>SUM(G17:G$34)</f>
        <v>3.5416666666666665</v>
      </c>
      <c r="J17" s="360">
        <f>SUM(F17:F$40)</f>
        <v>14120</v>
      </c>
      <c r="K17" s="361">
        <f>SUM(G17:G$40)</f>
        <v>6.0416666666666661</v>
      </c>
    </row>
    <row r="18" spans="1:11" x14ac:dyDescent="0.25">
      <c r="A18" s="343">
        <f t="shared" si="3"/>
        <v>13</v>
      </c>
      <c r="B18" s="343">
        <v>90</v>
      </c>
      <c r="C18" s="342">
        <f>IF(A18&gt;=$B$2,0,SUM(B18:IF($B$2=30,$B$34,$B$39)))</f>
        <v>14050</v>
      </c>
      <c r="D18" s="346"/>
      <c r="E18" s="348">
        <f t="shared" si="0"/>
        <v>13</v>
      </c>
      <c r="F18" s="353">
        <f t="shared" si="1"/>
        <v>90</v>
      </c>
      <c r="G18" s="354">
        <f>3/144</f>
        <v>2.0833333333333332E-2</v>
      </c>
      <c r="H18" s="357">
        <f>SUM(F18:F$34)</f>
        <v>7550</v>
      </c>
      <c r="I18" s="358">
        <f>SUM(G18:G$34)</f>
        <v>3.520833333333333</v>
      </c>
      <c r="J18" s="360">
        <f>SUM(F18:F$40)</f>
        <v>14050</v>
      </c>
      <c r="K18" s="361">
        <f>SUM(G18:G$40)</f>
        <v>6.020833333333333</v>
      </c>
    </row>
    <row r="19" spans="1:11" x14ac:dyDescent="0.25">
      <c r="A19" s="343">
        <f t="shared" si="3"/>
        <v>14</v>
      </c>
      <c r="B19" s="343">
        <v>120</v>
      </c>
      <c r="C19" s="342">
        <f>IF(A19&gt;=$B$2,0,SUM(B19:IF($B$2=30,$B$34,$B$39)))</f>
        <v>13960</v>
      </c>
      <c r="D19" s="346"/>
      <c r="E19" s="348">
        <f t="shared" si="0"/>
        <v>14</v>
      </c>
      <c r="F19" s="353">
        <f t="shared" si="1"/>
        <v>120</v>
      </c>
      <c r="G19" s="354">
        <f>3/144</f>
        <v>2.0833333333333332E-2</v>
      </c>
      <c r="H19" s="357">
        <f>SUM(F19:F$34)</f>
        <v>7460</v>
      </c>
      <c r="I19" s="358">
        <f>SUM(G19:G$34)</f>
        <v>3.5</v>
      </c>
      <c r="J19" s="360">
        <f>SUM(F19:F$40)</f>
        <v>13960</v>
      </c>
      <c r="K19" s="361">
        <f>SUM(G19:G$40)</f>
        <v>6</v>
      </c>
    </row>
    <row r="20" spans="1:11" x14ac:dyDescent="0.25">
      <c r="A20" s="343">
        <f t="shared" si="3"/>
        <v>15</v>
      </c>
      <c r="B20" s="343">
        <v>150</v>
      </c>
      <c r="C20" s="342">
        <f>IF(A20&gt;=$B$2,0,SUM(B20:IF($B$2=30,$B$34,$B$39)))</f>
        <v>13840</v>
      </c>
      <c r="D20" s="346"/>
      <c r="E20" s="348">
        <f t="shared" si="0"/>
        <v>15</v>
      </c>
      <c r="F20" s="353">
        <f t="shared" si="1"/>
        <v>150</v>
      </c>
      <c r="G20" s="354">
        <f>3/144</f>
        <v>2.0833333333333332E-2</v>
      </c>
      <c r="H20" s="357">
        <f>SUM(F20:F$34)</f>
        <v>7340</v>
      </c>
      <c r="I20" s="358">
        <f>SUM(G20:G$34)</f>
        <v>3.4791666666666665</v>
      </c>
      <c r="J20" s="360">
        <f>SUM(F20:F$40)</f>
        <v>13840</v>
      </c>
      <c r="K20" s="361">
        <f>SUM(G20:G$40)</f>
        <v>5.9791666666666661</v>
      </c>
    </row>
    <row r="21" spans="1:11" x14ac:dyDescent="0.25">
      <c r="A21" s="343">
        <f t="shared" si="3"/>
        <v>16</v>
      </c>
      <c r="B21" s="343">
        <v>180</v>
      </c>
      <c r="C21" s="342">
        <f>IF(A21&gt;=$B$2,0,SUM(B21:IF($B$2=30,$B$34,$B$39)))</f>
        <v>13690</v>
      </c>
      <c r="D21" s="346"/>
      <c r="E21" s="348">
        <f t="shared" si="0"/>
        <v>16</v>
      </c>
      <c r="F21" s="353">
        <f t="shared" si="1"/>
        <v>180</v>
      </c>
      <c r="G21" s="354">
        <f>1/24</f>
        <v>4.1666666666666664E-2</v>
      </c>
      <c r="H21" s="357">
        <f>SUM(F21:F$34)</f>
        <v>7190</v>
      </c>
      <c r="I21" s="358">
        <f>SUM(G21:G$34)</f>
        <v>3.458333333333333</v>
      </c>
      <c r="J21" s="360">
        <f>SUM(F21:F$40)</f>
        <v>13690</v>
      </c>
      <c r="K21" s="361">
        <f>SUM(G21:G$40)</f>
        <v>5.958333333333333</v>
      </c>
    </row>
    <row r="22" spans="1:11" x14ac:dyDescent="0.25">
      <c r="A22" s="343">
        <f t="shared" si="3"/>
        <v>17</v>
      </c>
      <c r="B22" s="343">
        <v>210</v>
      </c>
      <c r="C22" s="342">
        <f>IF(A22&gt;=$B$2,0,SUM(B22:IF($B$2=30,$B$34,$B$39)))</f>
        <v>13510</v>
      </c>
      <c r="D22" s="346"/>
      <c r="E22" s="348">
        <f t="shared" si="0"/>
        <v>17</v>
      </c>
      <c r="F22" s="353">
        <f t="shared" si="1"/>
        <v>210</v>
      </c>
      <c r="G22" s="354">
        <f t="shared" ref="G22:G25" si="4">1/24</f>
        <v>4.1666666666666664E-2</v>
      </c>
      <c r="H22" s="357">
        <f>SUM(F22:F$34)</f>
        <v>7010</v>
      </c>
      <c r="I22" s="358">
        <f>SUM(G22:G$34)</f>
        <v>3.4166666666666665</v>
      </c>
      <c r="J22" s="360">
        <f>SUM(F22:F$40)</f>
        <v>13510</v>
      </c>
      <c r="K22" s="361">
        <f>SUM(G22:G$40)</f>
        <v>5.9166666666666661</v>
      </c>
    </row>
    <row r="23" spans="1:11" x14ac:dyDescent="0.25">
      <c r="A23" s="343">
        <f t="shared" si="3"/>
        <v>18</v>
      </c>
      <c r="B23" s="343">
        <v>250</v>
      </c>
      <c r="C23" s="342">
        <f>IF(A23&gt;=$B$2,0,SUM(B23:IF($B$2=30,$B$34,$B$39)))</f>
        <v>13300</v>
      </c>
      <c r="D23" s="346"/>
      <c r="E23" s="348">
        <f t="shared" si="0"/>
        <v>18</v>
      </c>
      <c r="F23" s="353">
        <f t="shared" si="1"/>
        <v>250</v>
      </c>
      <c r="G23" s="354">
        <f t="shared" si="4"/>
        <v>4.1666666666666664E-2</v>
      </c>
      <c r="H23" s="357">
        <f>SUM(F23:F$34)</f>
        <v>6800</v>
      </c>
      <c r="I23" s="358">
        <f>SUM(G23:G$34)</f>
        <v>3.375</v>
      </c>
      <c r="J23" s="360">
        <f>SUM(F23:F$40)</f>
        <v>13300</v>
      </c>
      <c r="K23" s="361">
        <f>SUM(G23:G$40)</f>
        <v>5.875</v>
      </c>
    </row>
    <row r="24" spans="1:11" x14ac:dyDescent="0.25">
      <c r="A24" s="343">
        <f t="shared" si="3"/>
        <v>19</v>
      </c>
      <c r="B24" s="343">
        <v>300</v>
      </c>
      <c r="C24" s="342">
        <f>IF(A24&gt;=$B$2,0,SUM(B24:IF($B$2=30,$B$34,$B$39)))</f>
        <v>13050</v>
      </c>
      <c r="D24" s="346"/>
      <c r="E24" s="348">
        <f t="shared" si="0"/>
        <v>19</v>
      </c>
      <c r="F24" s="353">
        <f t="shared" si="1"/>
        <v>300</v>
      </c>
      <c r="G24" s="354">
        <f t="shared" si="4"/>
        <v>4.1666666666666664E-2</v>
      </c>
      <c r="H24" s="357">
        <f>SUM(F24:F$34)</f>
        <v>6550</v>
      </c>
      <c r="I24" s="358">
        <f>SUM(G24:G$34)</f>
        <v>3.333333333333333</v>
      </c>
      <c r="J24" s="360">
        <f>SUM(F24:F$40)</f>
        <v>13050</v>
      </c>
      <c r="K24" s="361">
        <f>SUM(G24:G$40)</f>
        <v>5.833333333333333</v>
      </c>
    </row>
    <row r="25" spans="1:11" x14ac:dyDescent="0.25">
      <c r="A25" s="343">
        <f t="shared" si="3"/>
        <v>20</v>
      </c>
      <c r="B25" s="343">
        <v>350</v>
      </c>
      <c r="C25" s="342">
        <f>IF(A25&gt;=$B$2,0,SUM(B25:IF($B$2=30,$B$34,$B$39)))</f>
        <v>12750</v>
      </c>
      <c r="D25" s="346"/>
      <c r="E25" s="348">
        <f t="shared" si="0"/>
        <v>20</v>
      </c>
      <c r="F25" s="353">
        <f t="shared" si="1"/>
        <v>350</v>
      </c>
      <c r="G25" s="354">
        <f t="shared" si="4"/>
        <v>4.1666666666666664E-2</v>
      </c>
      <c r="H25" s="357">
        <f>SUM(F25:F$34)</f>
        <v>6250</v>
      </c>
      <c r="I25" s="358">
        <f>SUM(G25:G$34)</f>
        <v>3.291666666666667</v>
      </c>
      <c r="J25" s="360">
        <f>SUM(F25:F$40)</f>
        <v>12750</v>
      </c>
      <c r="K25" s="361">
        <f>SUM(G25:G$40)</f>
        <v>5.791666666666667</v>
      </c>
    </row>
    <row r="26" spans="1:11" x14ac:dyDescent="0.25">
      <c r="A26" s="343">
        <f t="shared" si="3"/>
        <v>21</v>
      </c>
      <c r="B26" s="343">
        <v>400</v>
      </c>
      <c r="C26" s="342">
        <f>IF(A26&gt;=$B$2,0,SUM(B26:IF($B$2=30,$B$34,$B$39)))</f>
        <v>12400</v>
      </c>
      <c r="D26" s="346"/>
      <c r="E26" s="348">
        <f t="shared" si="0"/>
        <v>21</v>
      </c>
      <c r="F26" s="353">
        <f t="shared" si="1"/>
        <v>400</v>
      </c>
      <c r="G26" s="354">
        <f>6/24</f>
        <v>0.25</v>
      </c>
      <c r="H26" s="357">
        <f>SUM(F26:F$34)</f>
        <v>5900</v>
      </c>
      <c r="I26" s="358">
        <f>SUM(G26:G$34)</f>
        <v>3.25</v>
      </c>
      <c r="J26" s="360">
        <f>SUM(F26:F$40)</f>
        <v>12400</v>
      </c>
      <c r="K26" s="361">
        <f>SUM(G26:G$40)</f>
        <v>5.75</v>
      </c>
    </row>
    <row r="27" spans="1:11" x14ac:dyDescent="0.25">
      <c r="A27" s="343">
        <f t="shared" si="3"/>
        <v>22</v>
      </c>
      <c r="B27" s="343">
        <v>450</v>
      </c>
      <c r="C27" s="342">
        <f>IF(A27&gt;=$B$2,0,SUM(B27:IF($B$2=30,$B$34,$B$39)))</f>
        <v>12000</v>
      </c>
      <c r="D27" s="346"/>
      <c r="E27" s="348">
        <f t="shared" si="0"/>
        <v>22</v>
      </c>
      <c r="F27" s="353">
        <f t="shared" si="1"/>
        <v>450</v>
      </c>
      <c r="G27" s="354">
        <f t="shared" ref="G27:G30" si="5">6/24</f>
        <v>0.25</v>
      </c>
      <c r="H27" s="357">
        <f>SUM(F27:F$34)</f>
        <v>5500</v>
      </c>
      <c r="I27" s="358">
        <f>SUM(G27:G$34)</f>
        <v>3</v>
      </c>
      <c r="J27" s="360">
        <f>SUM(F27:F$40)</f>
        <v>12000</v>
      </c>
      <c r="K27" s="361">
        <f>SUM(G27:G$40)</f>
        <v>5.5</v>
      </c>
    </row>
    <row r="28" spans="1:11" x14ac:dyDescent="0.25">
      <c r="A28" s="343">
        <f t="shared" si="3"/>
        <v>23</v>
      </c>
      <c r="B28" s="343">
        <v>500</v>
      </c>
      <c r="C28" s="342">
        <f>IF(A28&gt;=$B$2,0,SUM(B28:IF($B$2=30,$B$34,$B$39)))</f>
        <v>11550</v>
      </c>
      <c r="D28" s="346"/>
      <c r="E28" s="348">
        <f t="shared" si="0"/>
        <v>23</v>
      </c>
      <c r="F28" s="353">
        <f t="shared" si="1"/>
        <v>500</v>
      </c>
      <c r="G28" s="354">
        <f t="shared" si="5"/>
        <v>0.25</v>
      </c>
      <c r="H28" s="357">
        <f>SUM(F28:F$34)</f>
        <v>5050</v>
      </c>
      <c r="I28" s="358">
        <f>SUM(G28:G$34)</f>
        <v>2.75</v>
      </c>
      <c r="J28" s="360">
        <f>SUM(F28:F$40)</f>
        <v>11550</v>
      </c>
      <c r="K28" s="361">
        <f>SUM(G28:G$40)</f>
        <v>5.25</v>
      </c>
    </row>
    <row r="29" spans="1:11" x14ac:dyDescent="0.25">
      <c r="A29" s="343">
        <f t="shared" si="3"/>
        <v>24</v>
      </c>
      <c r="B29" s="343">
        <v>550</v>
      </c>
      <c r="C29" s="342">
        <f>IF(A29&gt;=$B$2,0,SUM(B29:IF($B$2=30,$B$34,$B$39)))</f>
        <v>11050</v>
      </c>
      <c r="D29" s="346"/>
      <c r="E29" s="348">
        <f t="shared" si="0"/>
        <v>24</v>
      </c>
      <c r="F29" s="353">
        <f t="shared" si="1"/>
        <v>550</v>
      </c>
      <c r="G29" s="354">
        <f t="shared" si="5"/>
        <v>0.25</v>
      </c>
      <c r="H29" s="357">
        <f>SUM(F29:F$34)</f>
        <v>4550</v>
      </c>
      <c r="I29" s="358">
        <f>SUM(G29:G$34)</f>
        <v>2.5</v>
      </c>
      <c r="J29" s="360">
        <f>SUM(F29:F$40)</f>
        <v>11050</v>
      </c>
      <c r="K29" s="361">
        <f>SUM(G29:G$40)</f>
        <v>5</v>
      </c>
    </row>
    <row r="30" spans="1:11" x14ac:dyDescent="0.25">
      <c r="A30" s="343">
        <f t="shared" si="3"/>
        <v>25</v>
      </c>
      <c r="B30" s="343">
        <v>600</v>
      </c>
      <c r="C30" s="342">
        <f>IF(A30&gt;=$B$2,0,SUM(B30:IF($B$2=30,$B$34,$B$39)))</f>
        <v>10500</v>
      </c>
      <c r="D30" s="346"/>
      <c r="E30" s="348">
        <f t="shared" si="0"/>
        <v>25</v>
      </c>
      <c r="F30" s="353">
        <f t="shared" si="1"/>
        <v>600</v>
      </c>
      <c r="G30" s="354">
        <f t="shared" si="5"/>
        <v>0.25</v>
      </c>
      <c r="H30" s="357">
        <f>SUM(F30:F$34)</f>
        <v>4000</v>
      </c>
      <c r="I30" s="358">
        <f>SUM(G30:G$34)</f>
        <v>2.25</v>
      </c>
      <c r="J30" s="360">
        <f>SUM(F30:F$40)</f>
        <v>10500</v>
      </c>
      <c r="K30" s="361">
        <f>SUM(G30:G$40)</f>
        <v>4.75</v>
      </c>
    </row>
    <row r="31" spans="1:11" x14ac:dyDescent="0.25">
      <c r="A31" s="343">
        <f t="shared" si="3"/>
        <v>26</v>
      </c>
      <c r="B31" s="343">
        <v>700</v>
      </c>
      <c r="C31" s="342">
        <f>IF(A31&gt;=$B$2,0,SUM(B31:IF($B$2=30,$B$34,$B$39)))</f>
        <v>9900</v>
      </c>
      <c r="D31" s="346"/>
      <c r="E31" s="348">
        <f t="shared" si="0"/>
        <v>26</v>
      </c>
      <c r="F31" s="353">
        <f t="shared" si="1"/>
        <v>700</v>
      </c>
      <c r="G31" s="354">
        <f>1/2</f>
        <v>0.5</v>
      </c>
      <c r="H31" s="357">
        <f>SUM(F31:F$34)</f>
        <v>3400</v>
      </c>
      <c r="I31" s="358">
        <f>SUM(G31:G$34)</f>
        <v>2</v>
      </c>
      <c r="J31" s="360">
        <f>SUM(F31:F$40)</f>
        <v>9900</v>
      </c>
      <c r="K31" s="361">
        <f>SUM(G31:G$40)</f>
        <v>4.5</v>
      </c>
    </row>
    <row r="32" spans="1:11" x14ac:dyDescent="0.25">
      <c r="A32" s="343">
        <f t="shared" si="3"/>
        <v>27</v>
      </c>
      <c r="B32" s="343">
        <v>800</v>
      </c>
      <c r="C32" s="342">
        <f>IF(A32&gt;=$B$2,0,SUM(B32:IF($B$2=30,$B$34,$B$39)))</f>
        <v>9200</v>
      </c>
      <c r="D32" s="346"/>
      <c r="E32" s="348">
        <f t="shared" si="0"/>
        <v>27</v>
      </c>
      <c r="F32" s="353">
        <f t="shared" si="1"/>
        <v>800</v>
      </c>
      <c r="G32" s="354">
        <f t="shared" ref="G32:G39" si="6">1/2</f>
        <v>0.5</v>
      </c>
      <c r="H32" s="357">
        <f>SUM(F32:F$34)</f>
        <v>2700</v>
      </c>
      <c r="I32" s="358">
        <f>SUM(G32:G$34)</f>
        <v>1.5</v>
      </c>
      <c r="J32" s="360">
        <f>SUM(F32:F$40)</f>
        <v>9200</v>
      </c>
      <c r="K32" s="361">
        <f>SUM(G32:G$40)</f>
        <v>4</v>
      </c>
    </row>
    <row r="33" spans="1:11" x14ac:dyDescent="0.25">
      <c r="A33" s="343">
        <f t="shared" si="3"/>
        <v>28</v>
      </c>
      <c r="B33" s="343">
        <v>900</v>
      </c>
      <c r="C33" s="342">
        <f>IF(A33&gt;=$B$2,0,SUM(B33:IF($B$2=30,$B$34,$B$39)))</f>
        <v>8400</v>
      </c>
      <c r="D33" s="346"/>
      <c r="E33" s="348">
        <f t="shared" si="0"/>
        <v>28</v>
      </c>
      <c r="F33" s="353">
        <f t="shared" si="1"/>
        <v>900</v>
      </c>
      <c r="G33" s="354">
        <f t="shared" si="6"/>
        <v>0.5</v>
      </c>
      <c r="H33" s="357">
        <f>SUM(F33:F$34)</f>
        <v>1900</v>
      </c>
      <c r="I33" s="358">
        <f>SUM(G33:G$34)</f>
        <v>1</v>
      </c>
      <c r="J33" s="360">
        <f>SUM(F33:F$40)</f>
        <v>8400</v>
      </c>
      <c r="K33" s="361">
        <f>SUM(G33:G$40)</f>
        <v>3.5</v>
      </c>
    </row>
    <row r="34" spans="1:11" x14ac:dyDescent="0.25">
      <c r="A34" s="343">
        <f t="shared" si="3"/>
        <v>29</v>
      </c>
      <c r="B34" s="343">
        <v>1000</v>
      </c>
      <c r="C34" s="342">
        <f>IF(A34&gt;=$B$2,0,SUM(B34:IF($B$2=30,$B$34,$B$39)))</f>
        <v>7500</v>
      </c>
      <c r="D34" s="346"/>
      <c r="E34" s="348">
        <f t="shared" si="0"/>
        <v>29</v>
      </c>
      <c r="F34" s="353">
        <f t="shared" si="1"/>
        <v>1000</v>
      </c>
      <c r="G34" s="354">
        <f t="shared" si="6"/>
        <v>0.5</v>
      </c>
      <c r="H34" s="357">
        <f>SUM(F34:F$34)</f>
        <v>1000</v>
      </c>
      <c r="I34" s="358">
        <f>SUM(G34:G$34)</f>
        <v>0.5</v>
      </c>
      <c r="J34" s="360">
        <f>SUM(F34:F$40)</f>
        <v>7500</v>
      </c>
      <c r="K34" s="361">
        <f>SUM(G34:G$40)</f>
        <v>3</v>
      </c>
    </row>
    <row r="35" spans="1:11" x14ac:dyDescent="0.25">
      <c r="A35" s="343">
        <f t="shared" si="3"/>
        <v>30</v>
      </c>
      <c r="B35" s="343">
        <v>1100</v>
      </c>
      <c r="C35" s="342">
        <f>IF(A35&gt;=$B$2,0,SUM(B35:IF($B$2=30,$B$34,$B$39)))</f>
        <v>6500</v>
      </c>
      <c r="D35" s="346"/>
      <c r="E35" s="348">
        <f t="shared" si="0"/>
        <v>30</v>
      </c>
      <c r="F35" s="353">
        <f t="shared" si="1"/>
        <v>1100</v>
      </c>
      <c r="G35" s="354">
        <f t="shared" si="6"/>
        <v>0.5</v>
      </c>
      <c r="H35" s="357">
        <v>0</v>
      </c>
      <c r="I35" s="358">
        <v>0</v>
      </c>
      <c r="J35" s="362">
        <f>SUM(F35:F$40)</f>
        <v>6500</v>
      </c>
      <c r="K35" s="363">
        <f>SUM(G35:G$40)</f>
        <v>2.5</v>
      </c>
    </row>
    <row r="36" spans="1:11" x14ac:dyDescent="0.25">
      <c r="A36" s="343">
        <f t="shared" si="3"/>
        <v>31</v>
      </c>
      <c r="B36" s="343">
        <v>1200</v>
      </c>
      <c r="C36" s="342">
        <f>IF(A36&gt;=$B$2,0,SUM(B36:IF($B$2=30,$B$34,$B$39)))</f>
        <v>5400</v>
      </c>
      <c r="E36" s="349">
        <f t="shared" si="0"/>
        <v>31</v>
      </c>
      <c r="F36" s="355">
        <f t="shared" si="1"/>
        <v>1200</v>
      </c>
      <c r="G36" s="356">
        <f t="shared" si="6"/>
        <v>0.5</v>
      </c>
      <c r="H36" s="350"/>
      <c r="I36" s="359"/>
      <c r="J36" s="362">
        <f>SUM(F36:F$40)</f>
        <v>5400</v>
      </c>
      <c r="K36" s="363">
        <f>SUM(G36:G$40)</f>
        <v>2</v>
      </c>
    </row>
    <row r="37" spans="1:11" x14ac:dyDescent="0.25">
      <c r="A37" s="343">
        <f t="shared" si="3"/>
        <v>32</v>
      </c>
      <c r="B37" s="343">
        <v>1300</v>
      </c>
      <c r="C37" s="342">
        <f>IF(A37&gt;=$B$2,0,SUM(B37:IF($B$2=30,$B$34,$B$39)))</f>
        <v>4200</v>
      </c>
      <c r="E37" s="349">
        <f t="shared" si="0"/>
        <v>32</v>
      </c>
      <c r="F37" s="355">
        <f t="shared" si="1"/>
        <v>1300</v>
      </c>
      <c r="G37" s="356">
        <f t="shared" si="6"/>
        <v>0.5</v>
      </c>
      <c r="H37" s="350"/>
      <c r="I37" s="359"/>
      <c r="J37" s="362">
        <f>SUM(F37:F$40)</f>
        <v>4200</v>
      </c>
      <c r="K37" s="363">
        <f>SUM(G37:G$40)</f>
        <v>1.5</v>
      </c>
    </row>
    <row r="38" spans="1:11" x14ac:dyDescent="0.25">
      <c r="A38" s="343">
        <f t="shared" si="3"/>
        <v>33</v>
      </c>
      <c r="B38" s="343">
        <v>1400</v>
      </c>
      <c r="C38" s="342">
        <f>IF(A38&gt;=$B$2,0,SUM(B38:IF($B$2=30,$B$34,$B$39)))</f>
        <v>2900</v>
      </c>
      <c r="E38" s="349">
        <f t="shared" si="0"/>
        <v>33</v>
      </c>
      <c r="F38" s="355">
        <f t="shared" si="1"/>
        <v>1400</v>
      </c>
      <c r="G38" s="356">
        <f t="shared" si="6"/>
        <v>0.5</v>
      </c>
      <c r="H38" s="350"/>
      <c r="I38" s="359"/>
      <c r="J38" s="362">
        <f>SUM(F38:F$40)</f>
        <v>2900</v>
      </c>
      <c r="K38" s="363">
        <f>SUM(G38:G$40)</f>
        <v>1</v>
      </c>
    </row>
    <row r="39" spans="1:11" x14ac:dyDescent="0.25">
      <c r="A39" s="343">
        <f t="shared" si="3"/>
        <v>34</v>
      </c>
      <c r="B39" s="343">
        <v>1500</v>
      </c>
      <c r="C39" s="342">
        <f>IF(A39&gt;=$B$2,0,SUM(B39:IF($B$2=30,$B$34,$B$39)))</f>
        <v>1500</v>
      </c>
      <c r="E39" s="349">
        <f t="shared" si="0"/>
        <v>34</v>
      </c>
      <c r="F39" s="355">
        <f t="shared" si="1"/>
        <v>1500</v>
      </c>
      <c r="G39" s="356">
        <f t="shared" si="6"/>
        <v>0.5</v>
      </c>
      <c r="H39" s="350"/>
      <c r="I39" s="359"/>
      <c r="J39" s="362">
        <f>SUM(F39:F$40)</f>
        <v>1500</v>
      </c>
      <c r="K39" s="363">
        <f>SUM(G39:G$40)</f>
        <v>0.5</v>
      </c>
    </row>
    <row r="40" spans="1:11" x14ac:dyDescent="0.25">
      <c r="A40" s="343">
        <f t="shared" si="3"/>
        <v>35</v>
      </c>
      <c r="B40" s="343">
        <v>0</v>
      </c>
      <c r="C40" s="342">
        <f>IF(A40&gt;=$B$2,0,SUM(B40:IF($B$2=30,$B$34,$B$39)))</f>
        <v>0</v>
      </c>
      <c r="E40" s="349">
        <f t="shared" si="0"/>
        <v>35</v>
      </c>
      <c r="F40" s="355">
        <f t="shared" si="1"/>
        <v>0</v>
      </c>
      <c r="G40" s="356">
        <f>0</f>
        <v>0</v>
      </c>
      <c r="H40" s="350"/>
      <c r="I40" s="359"/>
      <c r="J40" s="362">
        <f>SUM(F40:F$40)</f>
        <v>0</v>
      </c>
      <c r="K40" s="363">
        <f>SUM(G40:G$40)</f>
        <v>0</v>
      </c>
    </row>
  </sheetData>
  <customSheetViews>
    <customSheetView guid="{08C637BE-E872-40BC-8927-2CE89A71D70E}" state="hidden" topLeftCell="A10">
      <selection activeCell="B4" sqref="B4"/>
      <pageMargins left="0.7" right="0.7" top="0.75" bottom="0.75" header="0.3" footer="0.3"/>
    </customSheetView>
  </customSheetViews>
  <mergeCells count="4">
    <mergeCell ref="E1:E3"/>
    <mergeCell ref="D1:D3"/>
    <mergeCell ref="C1:C3"/>
    <mergeCell ref="F1:M3"/>
  </mergeCells>
  <conditionalFormatting sqref="F1:G1">
    <cfRule type="dataBar" priority="4">
      <dataBar>
        <cfvo type="num" val="0"/>
        <cfvo type="num" val="1"/>
        <color theme="1" tint="4.9989318521683403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:G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1" tint="4.9989318521683403E-2"/>
              <x14:negativeFillColor rgb="FFFF0000"/>
              <x14:axisColor rgb="FF000000"/>
            </x14:dataBar>
          </x14:cfRule>
          <xm:sqref>F1:G1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16</vt:i4>
      </vt:variant>
      <vt:variant>
        <vt:lpstr>Charts</vt:lpstr>
      </vt:variant>
      <vt:variant>
        <vt:i4>7</vt:i4>
      </vt:variant>
      <vt:variant>
        <vt:lpstr>Named Ranges</vt:lpstr>
      </vt:variant>
      <vt:variant>
        <vt:i4>27</vt:i4>
      </vt:variant>
    </vt:vector>
  </HeadingPairs>
  <TitlesOfParts>
    <vt:vector size="50" baseType="lpstr">
      <vt:lpstr>真龍</vt:lpstr>
      <vt:lpstr>D真龍</vt:lpstr>
      <vt:lpstr>咢牙</vt:lpstr>
      <vt:lpstr>D咢牙</vt:lpstr>
      <vt:lpstr>奇美拉</vt:lpstr>
      <vt:lpstr>升70</vt:lpstr>
      <vt:lpstr>D奇美拉</vt:lpstr>
      <vt:lpstr>鑽量</vt:lpstr>
      <vt:lpstr>抽卷</vt:lpstr>
      <vt:lpstr>月送抽</vt:lpstr>
      <vt:lpstr>抽抽</vt:lpstr>
      <vt:lpstr>進度預估</vt:lpstr>
      <vt:lpstr>玩家EXP</vt:lpstr>
      <vt:lpstr>D玩家EXP</vt:lpstr>
      <vt:lpstr>Raid</vt:lpstr>
      <vt:lpstr>活動建築</vt:lpstr>
      <vt:lpstr>C鑽量</vt:lpstr>
      <vt:lpstr>C鑽量 - 差異</vt:lpstr>
      <vt:lpstr>C抽卷</vt:lpstr>
      <vt:lpstr>C月送抽</vt:lpstr>
      <vt:lpstr>E速度</vt:lpstr>
      <vt:lpstr>R速度</vt:lpstr>
      <vt:lpstr>R預估差</vt:lpstr>
      <vt:lpstr>AGITO_WIND_MST_GOLD</vt:lpstr>
      <vt:lpstr>AGITO_WIND_MST_ORIHAL</vt:lpstr>
      <vt:lpstr>AGITO_WIND_MST_POT</vt:lpstr>
      <vt:lpstr>AGITO_WIND_STD_SILVER</vt:lpstr>
      <vt:lpstr>DATA_AGITO_BUILDING_15</vt:lpstr>
      <vt:lpstr>DATA_AGITO_BUILDING_25</vt:lpstr>
      <vt:lpstr>DATA_EVTBLD</vt:lpstr>
      <vt:lpstr>DATA_EVTBLD_MAX</vt:lpstr>
      <vt:lpstr>DATA_HDRAG_HJUP_EXP_ORIHAL</vt:lpstr>
      <vt:lpstr>DATA_HDRAG_HJUP_EXP_TAIL</vt:lpstr>
      <vt:lpstr>DATA_HDRAG_HJUP_MST_HORN</vt:lpstr>
      <vt:lpstr>DATA_HDRAG_HJUP_MST_ORIHAL</vt:lpstr>
      <vt:lpstr>DATA_HDRAG_HJUP_MST_TAIL</vt:lpstr>
      <vt:lpstr>DATA_PLAYER_EXP</vt:lpstr>
      <vt:lpstr>INPUT_EXP_DATA</vt:lpstr>
      <vt:lpstr>INPUT_EXP_PERIODS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2020-12-31T11:54:44Z</dcterms:modified>
</cp:coreProperties>
</file>