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515" documentId="6_{5DF816FB-95FF-4719-89F5-2A648B856C5B}" xr6:coauthVersionLast="44" xr6:coauthVersionMax="45" xr10:uidLastSave="{3D7072F4-A8EA-4919-973A-BE2D95730149}"/>
  <bookViews>
    <workbookView xWindow="2265" yWindow="1290" windowWidth="21570" windowHeight="11985" activeTab="7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(迎擊!$I$5,迎擊!$I$7,迎擊!$I$9,迎擊!$I$11,迎擊!$I$13)</definedName>
    <definedName name="DATA_IO_EXTRA_EXCHANGED_SMALL">(迎擊!$I$4,迎擊!$I$6,迎擊!$I$8,迎擊!$I$10,迎擊!$I$12)</definedName>
    <definedName name="DATA_IO_MAX_BIG_EMBLEM">SUM(INDIRECT("D迎擊!BB3:BB" &amp; INPUT_IO_GOAL_LV + 2))</definedName>
    <definedName name="DATA_IO_MAX_BRONZE_COIN">SUM(INDIRECT("D迎擊!AX3:AX" &amp; INPUT_IO_GOAL_LV + 2))</definedName>
    <definedName name="DATA_IO_MAX_GOLD_COIN">SUM(INDIRECT("D迎擊!AZ3:AZ" &amp; INPUT_IO_GOAL_LV + 2))</definedName>
    <definedName name="DATA_IO_MAX_SILVER_COIN">SUM(INDIRECT("D迎擊!AY3:AY" &amp; INPUT_IO_GOAL_LV + 2))</definedName>
    <definedName name="DATA_IO_MAX_SMALL_EMBLEM">SUM(INDIRECT("D迎擊!BA3:BA" &amp; INPUT_IO_GOAL_LV + 2))</definedName>
    <definedName name="DATA_IO_OWNED_BIG">(迎擊!$D$5,迎擊!$D$7,迎擊!$D$9,迎擊!$D$11,迎擊!$D$13)</definedName>
    <definedName name="DATA_IO_OWNED_SMALL">(迎擊!$D$4,迎擊!$D$6,迎擊!$D$8,迎擊!$D$10,迎擊!$D$12)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CRYSTAL">MAX('龍煉-護符'!$O$3:$O$7)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真龍!$F$12</definedName>
    <definedName name="HDRAG_HBRUN_BLDLV">真龍!$C$4</definedName>
    <definedName name="HDRAG_HBRUN_DRG">真龍!$D$4</definedName>
    <definedName name="HDRAG_HBRUN_ITEMS">真龍!$B$4</definedName>
    <definedName name="HDRAG_HJUP_AVG">真龍!$F$18</definedName>
    <definedName name="HDRAG_HJUP_BLDLV">真龍!$C$7</definedName>
    <definedName name="HDRAG_HJUP_DRG">真龍!$D$7</definedName>
    <definedName name="HDRAG_HJUP_ITEMS">真龍!$B$7</definedName>
    <definedName name="HDRAG_HMERC_AVG">真龍!$F$14</definedName>
    <definedName name="HDRAG_HMERC_BLDLV">真龍!$C$5</definedName>
    <definedName name="HDRAG_HMERC_DRG">真龍!$D$5</definedName>
    <definedName name="HDRAG_HMERC_ITEMS">真龍!$B$5</definedName>
    <definedName name="HDRAG_HMID_AVG">真龍!$F$16</definedName>
    <definedName name="HDRAG_HMID_BLDLV">真龍!$C$6</definedName>
    <definedName name="HDRAG_HMID_DRG">真龍!$D$6</definedName>
    <definedName name="HDRAG_HMID_ITEMS">真龍!$B$6</definedName>
    <definedName name="HDRAG_HZOD_AVG">真龍!$F$20</definedName>
    <definedName name="HDRAG_HZOD_BLDLV">真龍!$C$8</definedName>
    <definedName name="HDRAG_HZOD_DRG">真龍!$D$8</definedName>
    <definedName name="HDRAG_HZOD_ITEMS">真龍!$B$8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CLOVERNITE_DRACOLITH">爪草!$J$8:$J$12</definedName>
    <definedName name="INPUT_CLOVERNITE_OWNED">爪草!$B$7,爪草!$F$7</definedName>
    <definedName name="INPUT_DRAG_DROP">'龍煉-護符'!$R$3:$W$4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真龍!$B$4:$D$8</definedName>
    <definedName name="INPUT_HDRAG_BUILDING">真龍!$C$4:$C$8</definedName>
    <definedName name="INPUT_IO_CALCULATOR">迎擊!$T$3:$Z$4</definedName>
    <definedName name="INPUT_IO_GOAL_LV">迎擊!$D$2</definedName>
    <definedName name="INPUT_IO_LEVEL">迎擊!$T$10:$T$17,迎擊!$Z$10:$Z$17</definedName>
    <definedName name="INPUT_IO_OWNED">迎擊!$D$4:$D$18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DROP_RATE">迎擊!$I$20</definedName>
    <definedName name="IO_MAX_EQ_L">MAX(迎擊!$I$5,迎擊!$I$7,迎擊!$I$9,迎擊!$I$11,迎擊!$I$13)</definedName>
    <definedName name="IO_MAX_EQ_S">MAX(迎擊!$I$4,迎擊!$I$6,迎擊!$I$8,迎擊!$I$10,迎擊!$I$12)</definedName>
    <definedName name="IO_TRANS_BIG_TO_SMALL" comment="Exchange rate of big elemental emblem to small elemental emblem. (Small/1 Big)">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TRANS_SMALL_TO_BIG" comment="Exchange rate of small elemental emblem to big elemental emblem. (Big/1 Small)">1/6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8" l="1"/>
  <c r="AI13" i="7" l="1"/>
  <c r="AG13" i="7"/>
  <c r="AE13" i="7"/>
  <c r="P7" i="7"/>
  <c r="M7" i="7"/>
  <c r="I18" i="18"/>
  <c r="I17" i="18"/>
  <c r="I16" i="18"/>
  <c r="M6" i="7"/>
  <c r="P6" i="7"/>
  <c r="AI12" i="7"/>
  <c r="AG12" i="7"/>
  <c r="AE12" i="7"/>
  <c r="E16" i="18"/>
  <c r="J16" i="18" s="1"/>
  <c r="E17" i="18"/>
  <c r="J17" i="18" s="1"/>
  <c r="L17" i="18" s="1"/>
  <c r="E18" i="18"/>
  <c r="J18" i="18" s="1"/>
  <c r="L18" i="18" s="1"/>
  <c r="L16" i="18" l="1"/>
  <c r="M700" i="33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G695" i="33"/>
  <c r="H695" i="33" s="1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G693" i="33"/>
  <c r="H693" i="33" s="1"/>
  <c r="F693" i="33"/>
  <c r="E693" i="33"/>
  <c r="D693" i="33"/>
  <c r="M692" i="33"/>
  <c r="N692" i="33" s="1"/>
  <c r="L692" i="33"/>
  <c r="K692" i="33"/>
  <c r="J692" i="33"/>
  <c r="I692" i="33"/>
  <c r="G692" i="33"/>
  <c r="H692" i="33" s="1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G683" i="33"/>
  <c r="H683" i="33" s="1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G681" i="33"/>
  <c r="H681" i="33" s="1"/>
  <c r="F681" i="33"/>
  <c r="E681" i="33"/>
  <c r="D681" i="33"/>
  <c r="M680" i="33"/>
  <c r="N680" i="33" s="1"/>
  <c r="L680" i="33"/>
  <c r="K680" i="33"/>
  <c r="J680" i="33"/>
  <c r="I680" i="33"/>
  <c r="G680" i="33"/>
  <c r="H680" i="33" s="1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G671" i="33"/>
  <c r="H671" i="33" s="1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G669" i="33"/>
  <c r="H669" i="33" s="1"/>
  <c r="F669" i="33"/>
  <c r="E669" i="33"/>
  <c r="D669" i="33"/>
  <c r="N669" i="33" s="1"/>
  <c r="M668" i="33"/>
  <c r="N668" i="33" s="1"/>
  <c r="L668" i="33"/>
  <c r="K668" i="33"/>
  <c r="J668" i="33"/>
  <c r="I668" i="33"/>
  <c r="G668" i="33"/>
  <c r="H668" i="33" s="1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G663" i="33"/>
  <c r="H663" i="33" s="1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G659" i="33"/>
  <c r="H659" i="33" s="1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G657" i="33"/>
  <c r="H657" i="33" s="1"/>
  <c r="F657" i="33"/>
  <c r="E657" i="33"/>
  <c r="D657" i="33"/>
  <c r="M656" i="33"/>
  <c r="N656" i="33" s="1"/>
  <c r="L656" i="33"/>
  <c r="K656" i="33"/>
  <c r="J656" i="33"/>
  <c r="I656" i="33"/>
  <c r="G656" i="33"/>
  <c r="H656" i="33" s="1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G651" i="33"/>
  <c r="H651" i="33" s="1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G647" i="33"/>
  <c r="H647" i="33" s="1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G645" i="33"/>
  <c r="H645" i="33" s="1"/>
  <c r="F645" i="33"/>
  <c r="E645" i="33"/>
  <c r="D645" i="33"/>
  <c r="M644" i="33"/>
  <c r="N644" i="33" s="1"/>
  <c r="L644" i="33"/>
  <c r="K644" i="33"/>
  <c r="J644" i="33"/>
  <c r="I644" i="33"/>
  <c r="G644" i="33"/>
  <c r="H644" i="33" s="1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G639" i="33"/>
  <c r="H639" i="33" s="1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G635" i="33"/>
  <c r="H635" i="33" s="1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G633" i="33"/>
  <c r="H633" i="33" s="1"/>
  <c r="F633" i="33"/>
  <c r="E633" i="33"/>
  <c r="D633" i="33"/>
  <c r="M632" i="33"/>
  <c r="N632" i="33" s="1"/>
  <c r="L632" i="33"/>
  <c r="K632" i="33"/>
  <c r="J632" i="33"/>
  <c r="I632" i="33"/>
  <c r="G632" i="33"/>
  <c r="H632" i="33" s="1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G627" i="33"/>
  <c r="H627" i="33" s="1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G623" i="33"/>
  <c r="H623" i="33" s="1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G621" i="33"/>
  <c r="H621" i="33" s="1"/>
  <c r="F621" i="33"/>
  <c r="E621" i="33"/>
  <c r="D621" i="33"/>
  <c r="M620" i="33"/>
  <c r="N620" i="33" s="1"/>
  <c r="L620" i="33"/>
  <c r="K620" i="33"/>
  <c r="J620" i="33"/>
  <c r="I620" i="33"/>
  <c r="G620" i="33"/>
  <c r="H620" i="33" s="1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G615" i="33"/>
  <c r="H615" i="33" s="1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G611" i="33"/>
  <c r="H611" i="33" s="1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G609" i="33"/>
  <c r="H609" i="33" s="1"/>
  <c r="F609" i="33"/>
  <c r="E609" i="33"/>
  <c r="D609" i="33"/>
  <c r="M608" i="33"/>
  <c r="N608" i="33" s="1"/>
  <c r="L608" i="33"/>
  <c r="K608" i="33"/>
  <c r="J608" i="33"/>
  <c r="I608" i="33"/>
  <c r="G608" i="33"/>
  <c r="H608" i="33" s="1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G603" i="33"/>
  <c r="H603" i="33" s="1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G599" i="33"/>
  <c r="H599" i="33" s="1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G597" i="33"/>
  <c r="H597" i="33" s="1"/>
  <c r="F597" i="33"/>
  <c r="E597" i="33"/>
  <c r="D597" i="33"/>
  <c r="M596" i="33"/>
  <c r="N596" i="33" s="1"/>
  <c r="L596" i="33"/>
  <c r="K596" i="33"/>
  <c r="J596" i="33"/>
  <c r="I596" i="33"/>
  <c r="G596" i="33"/>
  <c r="H596" i="33" s="1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G591" i="33"/>
  <c r="H591" i="33" s="1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G587" i="33"/>
  <c r="H587" i="33" s="1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G585" i="33"/>
  <c r="H585" i="33" s="1"/>
  <c r="F585" i="33"/>
  <c r="E585" i="33"/>
  <c r="D585" i="33"/>
  <c r="M584" i="33"/>
  <c r="N584" i="33" s="1"/>
  <c r="L584" i="33"/>
  <c r="K584" i="33"/>
  <c r="J584" i="33"/>
  <c r="I584" i="33"/>
  <c r="G584" i="33"/>
  <c r="H584" i="33" s="1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G579" i="33"/>
  <c r="H579" i="33" s="1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G575" i="33"/>
  <c r="H575" i="33" s="1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G573" i="33"/>
  <c r="H573" i="33" s="1"/>
  <c r="F573" i="33"/>
  <c r="E573" i="33"/>
  <c r="D573" i="33"/>
  <c r="M572" i="33"/>
  <c r="N572" i="33" s="1"/>
  <c r="L572" i="33"/>
  <c r="K572" i="33"/>
  <c r="J572" i="33"/>
  <c r="I572" i="33"/>
  <c r="G572" i="33"/>
  <c r="H572" i="33" s="1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G567" i="33"/>
  <c r="H567" i="33" s="1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G563" i="33"/>
  <c r="H563" i="33" s="1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G560" i="33"/>
  <c r="H560" i="33" s="1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G555" i="33"/>
  <c r="H555" i="33" s="1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G551" i="33"/>
  <c r="H551" i="33" s="1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G549" i="33"/>
  <c r="H549" i="33" s="1"/>
  <c r="F549" i="33"/>
  <c r="E549" i="33"/>
  <c r="D549" i="33"/>
  <c r="M548" i="33"/>
  <c r="N548" i="33" s="1"/>
  <c r="L548" i="33"/>
  <c r="K548" i="33"/>
  <c r="J548" i="33"/>
  <c r="I548" i="33"/>
  <c r="G548" i="33"/>
  <c r="H548" i="33" s="1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G543" i="33"/>
  <c r="H543" i="33" s="1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G539" i="33"/>
  <c r="H539" i="33" s="1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G537" i="33"/>
  <c r="H537" i="33" s="1"/>
  <c r="F537" i="33"/>
  <c r="E537" i="33"/>
  <c r="D537" i="33"/>
  <c r="M536" i="33"/>
  <c r="N536" i="33" s="1"/>
  <c r="L536" i="33"/>
  <c r="K536" i="33"/>
  <c r="J536" i="33"/>
  <c r="I536" i="33"/>
  <c r="G536" i="33"/>
  <c r="H536" i="33" s="1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G531" i="33"/>
  <c r="H531" i="33" s="1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G527" i="33"/>
  <c r="H527" i="33" s="1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G525" i="33"/>
  <c r="H525" i="33" s="1"/>
  <c r="F525" i="33"/>
  <c r="E525" i="33"/>
  <c r="D525" i="33"/>
  <c r="M524" i="33"/>
  <c r="N524" i="33" s="1"/>
  <c r="L524" i="33"/>
  <c r="K524" i="33"/>
  <c r="J524" i="33"/>
  <c r="I524" i="33"/>
  <c r="G524" i="33"/>
  <c r="H524" i="33" s="1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G519" i="33"/>
  <c r="H519" i="33" s="1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G515" i="33"/>
  <c r="H515" i="33" s="1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G513" i="33"/>
  <c r="H513" i="33" s="1"/>
  <c r="F513" i="33"/>
  <c r="E513" i="33"/>
  <c r="D513" i="33"/>
  <c r="M512" i="33"/>
  <c r="N512" i="33" s="1"/>
  <c r="L512" i="33"/>
  <c r="K512" i="33"/>
  <c r="J512" i="33"/>
  <c r="I512" i="33"/>
  <c r="G512" i="33"/>
  <c r="H512" i="33" s="1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G507" i="33"/>
  <c r="H507" i="33" s="1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G503" i="33"/>
  <c r="H503" i="33" s="1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G501" i="33"/>
  <c r="H501" i="33" s="1"/>
  <c r="F501" i="33"/>
  <c r="E501" i="33"/>
  <c r="D501" i="33"/>
  <c r="M500" i="33"/>
  <c r="N500" i="33" s="1"/>
  <c r="L500" i="33"/>
  <c r="K500" i="33"/>
  <c r="J500" i="33"/>
  <c r="I500" i="33"/>
  <c r="G500" i="33"/>
  <c r="H500" i="33" s="1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G495" i="33"/>
  <c r="H495" i="33" s="1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G491" i="33"/>
  <c r="H491" i="33" s="1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G489" i="33"/>
  <c r="H489" i="33" s="1"/>
  <c r="F489" i="33"/>
  <c r="E489" i="33"/>
  <c r="D489" i="33"/>
  <c r="M488" i="33"/>
  <c r="N488" i="33" s="1"/>
  <c r="L488" i="33"/>
  <c r="K488" i="33"/>
  <c r="J488" i="33"/>
  <c r="I488" i="33"/>
  <c r="G488" i="33"/>
  <c r="H488" i="33" s="1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G483" i="33"/>
  <c r="H483" i="33" s="1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G479" i="33"/>
  <c r="H479" i="33" s="1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G477" i="33"/>
  <c r="H477" i="33" s="1"/>
  <c r="F477" i="33"/>
  <c r="E477" i="33"/>
  <c r="D477" i="33"/>
  <c r="M476" i="33"/>
  <c r="N476" i="33" s="1"/>
  <c r="L476" i="33"/>
  <c r="K476" i="33"/>
  <c r="J476" i="33"/>
  <c r="I476" i="33"/>
  <c r="G476" i="33"/>
  <c r="H476" i="33" s="1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G471" i="33"/>
  <c r="H471" i="33" s="1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G467" i="33"/>
  <c r="H467" i="33" s="1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G465" i="33"/>
  <c r="H465" i="33" s="1"/>
  <c r="F465" i="33"/>
  <c r="E465" i="33"/>
  <c r="D465" i="33"/>
  <c r="M464" i="33"/>
  <c r="N464" i="33" s="1"/>
  <c r="L464" i="33"/>
  <c r="K464" i="33"/>
  <c r="J464" i="33"/>
  <c r="I464" i="33"/>
  <c r="G464" i="33"/>
  <c r="H464" i="33" s="1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G459" i="33"/>
  <c r="H459" i="33" s="1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G455" i="33"/>
  <c r="H455" i="33" s="1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G453" i="33"/>
  <c r="H453" i="33" s="1"/>
  <c r="F453" i="33"/>
  <c r="E453" i="33"/>
  <c r="D453" i="33"/>
  <c r="M452" i="33"/>
  <c r="N452" i="33" s="1"/>
  <c r="L452" i="33"/>
  <c r="K452" i="33"/>
  <c r="J452" i="33"/>
  <c r="I452" i="33"/>
  <c r="G452" i="33"/>
  <c r="H452" i="33" s="1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G447" i="33"/>
  <c r="H447" i="33" s="1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G445" i="33"/>
  <c r="H445" i="33" s="1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G443" i="33"/>
  <c r="H443" i="33" s="1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G441" i="33"/>
  <c r="H441" i="33" s="1"/>
  <c r="F441" i="33"/>
  <c r="E441" i="33"/>
  <c r="D441" i="33"/>
  <c r="M440" i="33"/>
  <c r="N440" i="33" s="1"/>
  <c r="L440" i="33"/>
  <c r="K440" i="33"/>
  <c r="J440" i="33"/>
  <c r="I440" i="33"/>
  <c r="G440" i="33"/>
  <c r="H440" i="33" s="1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G435" i="33"/>
  <c r="H435" i="33" s="1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G433" i="33"/>
  <c r="H433" i="33" s="1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G431" i="33"/>
  <c r="H431" i="33" s="1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G429" i="33"/>
  <c r="H429" i="33" s="1"/>
  <c r="F429" i="33"/>
  <c r="E429" i="33"/>
  <c r="D429" i="33"/>
  <c r="M428" i="33"/>
  <c r="N428" i="33" s="1"/>
  <c r="L428" i="33"/>
  <c r="K428" i="33"/>
  <c r="J428" i="33"/>
  <c r="I428" i="33"/>
  <c r="G428" i="33"/>
  <c r="H428" i="33" s="1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G423" i="33"/>
  <c r="H423" i="33" s="1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G421" i="33"/>
  <c r="H421" i="33" s="1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G419" i="33"/>
  <c r="H419" i="33" s="1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G417" i="33"/>
  <c r="H417" i="33" s="1"/>
  <c r="F417" i="33"/>
  <c r="E417" i="33"/>
  <c r="D417" i="33"/>
  <c r="M416" i="33"/>
  <c r="N416" i="33" s="1"/>
  <c r="L416" i="33"/>
  <c r="K416" i="33"/>
  <c r="J416" i="33"/>
  <c r="I416" i="33"/>
  <c r="G416" i="33"/>
  <c r="H416" i="33" s="1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G411" i="33"/>
  <c r="H411" i="33" s="1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G409" i="33"/>
  <c r="H409" i="33" s="1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G407" i="33"/>
  <c r="H407" i="33" s="1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G405" i="33"/>
  <c r="H405" i="33" s="1"/>
  <c r="F405" i="33"/>
  <c r="E405" i="33"/>
  <c r="D405" i="33"/>
  <c r="M404" i="33"/>
  <c r="N404" i="33" s="1"/>
  <c r="L404" i="33"/>
  <c r="K404" i="33"/>
  <c r="J404" i="33"/>
  <c r="I404" i="33"/>
  <c r="G404" i="33"/>
  <c r="H404" i="33" s="1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J5" i="22"/>
  <c r="J4" i="22"/>
  <c r="J3" i="22"/>
  <c r="M5" i="7"/>
  <c r="P5" i="7"/>
  <c r="AE11" i="7"/>
  <c r="AG11" i="7"/>
  <c r="AI11" i="7"/>
  <c r="H16" i="18" l="1"/>
  <c r="H18" i="18"/>
  <c r="I13" i="18"/>
  <c r="I12" i="18"/>
  <c r="I11" i="18"/>
  <c r="I10" i="18"/>
  <c r="I9" i="18"/>
  <c r="I8" i="18"/>
  <c r="I7" i="18"/>
  <c r="I6" i="18"/>
  <c r="I5" i="18"/>
  <c r="I4" i="18"/>
  <c r="E4" i="18"/>
  <c r="H4" i="18" s="1"/>
  <c r="E5" i="18"/>
  <c r="H5" i="18" s="1"/>
  <c r="E6" i="18"/>
  <c r="H6" i="18" s="1"/>
  <c r="E7" i="18"/>
  <c r="H7" i="18" s="1"/>
  <c r="E8" i="18"/>
  <c r="H8" i="18" s="1"/>
  <c r="E9" i="18"/>
  <c r="H9" i="18" s="1"/>
  <c r="E10" i="18"/>
  <c r="H10" i="18" s="1"/>
  <c r="E11" i="18"/>
  <c r="H11" i="18" s="1"/>
  <c r="E12" i="18"/>
  <c r="H12" i="18" s="1"/>
  <c r="E13" i="18"/>
  <c r="H13" i="18" s="1"/>
  <c r="H17" i="18"/>
  <c r="C20" i="19"/>
  <c r="C18" i="19"/>
  <c r="W3" i="19"/>
  <c r="W4" i="19"/>
  <c r="R7" i="19"/>
  <c r="M3" i="19"/>
  <c r="N3" i="19"/>
  <c r="M4" i="19"/>
  <c r="N4" i="19"/>
  <c r="M5" i="19"/>
  <c r="N5" i="19"/>
  <c r="M6" i="19"/>
  <c r="N6" i="19"/>
  <c r="M7" i="19"/>
  <c r="N7" i="19"/>
  <c r="G13" i="18"/>
  <c r="G18" i="18"/>
  <c r="G8" i="18"/>
  <c r="G17" i="18"/>
  <c r="G11" i="18"/>
  <c r="G9" i="18"/>
  <c r="G12" i="18"/>
  <c r="G6" i="18"/>
  <c r="G4" i="18"/>
  <c r="G10" i="18"/>
  <c r="G5" i="18"/>
  <c r="G7" i="18"/>
  <c r="G16" i="18"/>
  <c r="F18" i="18" l="1"/>
  <c r="K18" i="18" s="1"/>
  <c r="F16" i="18"/>
  <c r="K16" i="18" s="1"/>
  <c r="H15" i="18"/>
  <c r="H14" i="18"/>
  <c r="G15" i="18"/>
  <c r="G14" i="18"/>
  <c r="E14" i="18"/>
  <c r="E15" i="18"/>
  <c r="R6" i="19"/>
  <c r="C19" i="19"/>
  <c r="G15" i="19" s="1"/>
  <c r="U6" i="19"/>
  <c r="G20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K23" i="20"/>
  <c r="L23" i="20" s="1"/>
  <c r="K22" i="20"/>
  <c r="L22" i="20" s="1"/>
  <c r="K14" i="20"/>
  <c r="K13" i="20"/>
  <c r="L13" i="20" s="1"/>
  <c r="C4" i="9"/>
  <c r="C5" i="9"/>
  <c r="K9" i="20"/>
  <c r="L9" i="20" s="1"/>
  <c r="K8" i="20"/>
  <c r="L8" i="20" s="1"/>
  <c r="K4" i="20"/>
  <c r="L4" i="20" s="1"/>
  <c r="K3" i="20"/>
  <c r="L3" i="20" s="1"/>
  <c r="K19" i="20"/>
  <c r="L19" i="20" s="1"/>
  <c r="K18" i="20"/>
  <c r="L18" i="20" s="1"/>
  <c r="L14" i="20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5" i="18" s="1"/>
  <c r="P5" i="18"/>
  <c r="A3" i="7"/>
  <c r="AE10" i="7"/>
  <c r="AG10" i="7"/>
  <c r="AI10" i="7"/>
  <c r="C6" i="19"/>
  <c r="C7" i="19" s="1"/>
  <c r="G3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9" i="18" s="1"/>
  <c r="AE8" i="7"/>
  <c r="AG8" i="7"/>
  <c r="AI8" i="7"/>
  <c r="AI7" i="7"/>
  <c r="AG7" i="7"/>
  <c r="AE7" i="7"/>
  <c r="M3" i="7"/>
  <c r="O8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L18" i="22" s="1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6" i="20"/>
  <c r="E16" i="20"/>
  <c r="G16" i="20"/>
  <c r="B16" i="20"/>
  <c r="C16" i="20"/>
  <c r="D16" i="20"/>
  <c r="F14" i="20"/>
  <c r="B14" i="20"/>
  <c r="B15" i="20" s="1"/>
  <c r="G14" i="20"/>
  <c r="D14" i="20"/>
  <c r="D15" i="20" s="1"/>
  <c r="C14" i="20"/>
  <c r="C15" i="20" s="1"/>
  <c r="E14" i="20"/>
  <c r="F12" i="20"/>
  <c r="C12" i="20"/>
  <c r="G12" i="20"/>
  <c r="B12" i="20"/>
  <c r="E12" i="20"/>
  <c r="D12" i="20"/>
  <c r="D13" i="20" s="1"/>
  <c r="F9" i="21"/>
  <c r="C9" i="21" s="1"/>
  <c r="F7" i="21"/>
  <c r="D7" i="21" s="1"/>
  <c r="F5" i="21"/>
  <c r="C5" i="21" s="1"/>
  <c r="F4" i="21"/>
  <c r="E4" i="21"/>
  <c r="D9" i="21"/>
  <c r="P11" i="18"/>
  <c r="O11" i="18" s="1"/>
  <c r="V3" i="7"/>
  <c r="AG3" i="7"/>
  <c r="P16" i="18"/>
  <c r="O16" i="18" s="1"/>
  <c r="N16" i="18" s="1"/>
  <c r="P12" i="18"/>
  <c r="J9" i="18"/>
  <c r="P7" i="18"/>
  <c r="O7" i="18"/>
  <c r="P9" i="18"/>
  <c r="P13" i="18"/>
  <c r="J8" i="18"/>
  <c r="O4" i="18"/>
  <c r="P4" i="18"/>
  <c r="O6" i="18"/>
  <c r="P6" i="18"/>
  <c r="P8" i="18"/>
  <c r="S3" i="7"/>
  <c r="P10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20" i="20"/>
  <c r="D20" i="20"/>
  <c r="C20" i="20"/>
  <c r="B20" i="20"/>
  <c r="E18" i="20"/>
  <c r="D18" i="20"/>
  <c r="C18" i="20"/>
  <c r="G18" i="20"/>
  <c r="E19" i="20" s="1"/>
  <c r="B18" i="20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8" i="20"/>
  <c r="F20" i="20"/>
  <c r="D14" i="18"/>
  <c r="D15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3" i="18"/>
  <c r="O12" i="18"/>
  <c r="O17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3" i="18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L16" i="22"/>
  <c r="J12" i="18"/>
  <c r="J7" i="18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5" i="18"/>
  <c r="E141" i="33"/>
  <c r="J10" i="18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1" i="18"/>
  <c r="E161" i="33"/>
  <c r="J4" i="18"/>
  <c r="E210" i="33"/>
  <c r="E209" i="33"/>
  <c r="C14" i="21"/>
  <c r="J6" i="18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5" i="20"/>
  <c r="C21" i="19"/>
  <c r="C19" i="20"/>
  <c r="C7" i="9"/>
  <c r="F187" i="33"/>
  <c r="I181" i="33"/>
  <c r="F73" i="33"/>
  <c r="F116" i="33"/>
  <c r="F142" i="33"/>
  <c r="F171" i="33"/>
  <c r="F126" i="33"/>
  <c r="F28" i="33"/>
  <c r="I14" i="33"/>
  <c r="F21" i="33"/>
  <c r="F113" i="33"/>
  <c r="I38" i="33"/>
  <c r="I135" i="33"/>
  <c r="F165" i="33"/>
  <c r="I32" i="33"/>
  <c r="I191" i="33"/>
  <c r="I131" i="33"/>
  <c r="I97" i="33"/>
  <c r="F3" i="33"/>
  <c r="F133" i="33"/>
  <c r="I162" i="33"/>
  <c r="I87" i="33"/>
  <c r="I51" i="33"/>
  <c r="F169" i="33"/>
  <c r="F12" i="33"/>
  <c r="F127" i="33"/>
  <c r="F212" i="33"/>
  <c r="I171" i="33"/>
  <c r="H7" i="16"/>
  <c r="F90" i="33"/>
  <c r="F58" i="33"/>
  <c r="I42" i="33"/>
  <c r="F180" i="33"/>
  <c r="F140" i="33"/>
  <c r="F128" i="33"/>
  <c r="F194" i="33"/>
  <c r="I220" i="33"/>
  <c r="F85" i="33"/>
  <c r="H8" i="16"/>
  <c r="I143" i="33"/>
  <c r="F55" i="33"/>
  <c r="F104" i="33"/>
  <c r="F115" i="33"/>
  <c r="I216" i="33"/>
  <c r="I48" i="33"/>
  <c r="I92" i="33"/>
  <c r="I175" i="33"/>
  <c r="I13" i="33"/>
  <c r="F33" i="33"/>
  <c r="F93" i="33"/>
  <c r="I112" i="33"/>
  <c r="F9" i="33"/>
  <c r="I144" i="33"/>
  <c r="I12" i="33"/>
  <c r="I108" i="33"/>
  <c r="F195" i="33"/>
  <c r="F155" i="33"/>
  <c r="I146" i="33"/>
  <c r="F49" i="33"/>
  <c r="F114" i="33"/>
  <c r="I170" i="33"/>
  <c r="F153" i="33"/>
  <c r="I65" i="33"/>
  <c r="I142" i="33"/>
  <c r="I45" i="33"/>
  <c r="F37" i="33"/>
  <c r="F221" i="33"/>
  <c r="F88" i="33"/>
  <c r="I24" i="33"/>
  <c r="I43" i="33"/>
  <c r="I52" i="33"/>
  <c r="I217" i="33"/>
  <c r="F20" i="33"/>
  <c r="F61" i="33"/>
  <c r="F135" i="33"/>
  <c r="F151" i="33"/>
  <c r="F64" i="33"/>
  <c r="I25" i="33"/>
  <c r="F193" i="33"/>
  <c r="F172" i="33"/>
  <c r="I210" i="33"/>
  <c r="I177" i="33"/>
  <c r="F205" i="33"/>
  <c r="F30" i="33"/>
  <c r="I7" i="33"/>
  <c r="I182" i="33"/>
  <c r="F211" i="33"/>
  <c r="I140" i="33"/>
  <c r="F130" i="33"/>
  <c r="F31" i="33"/>
  <c r="I205" i="33"/>
  <c r="I68" i="33"/>
  <c r="F143" i="33"/>
  <c r="F148" i="33"/>
  <c r="F210" i="33"/>
  <c r="I63" i="33"/>
  <c r="F158" i="33"/>
  <c r="E8" i="16"/>
  <c r="F213" i="33"/>
  <c r="I178" i="33"/>
  <c r="F168" i="33"/>
  <c r="I147" i="33"/>
  <c r="I86" i="33"/>
  <c r="I188" i="33"/>
  <c r="I36" i="33"/>
  <c r="F198" i="33"/>
  <c r="I104" i="33"/>
  <c r="I57" i="33"/>
  <c r="I155" i="33"/>
  <c r="F51" i="33"/>
  <c r="F102" i="33"/>
  <c r="I218" i="33"/>
  <c r="F125" i="33"/>
  <c r="E7" i="16"/>
  <c r="I73" i="33"/>
  <c r="F132" i="33"/>
  <c r="F131" i="33"/>
  <c r="F222" i="33"/>
  <c r="F38" i="33"/>
  <c r="F138" i="33"/>
  <c r="F95" i="33"/>
  <c r="I198" i="33"/>
  <c r="I148" i="33"/>
  <c r="I186" i="33"/>
  <c r="I95" i="33"/>
  <c r="F124" i="33"/>
  <c r="F82" i="33"/>
  <c r="I164" i="33"/>
  <c r="I7" i="16"/>
  <c r="F75" i="33"/>
  <c r="F89" i="33"/>
  <c r="F185" i="33"/>
  <c r="I173" i="33"/>
  <c r="I50" i="33"/>
  <c r="I82" i="33"/>
  <c r="F45" i="33"/>
  <c r="I6" i="33"/>
  <c r="F159" i="33"/>
  <c r="F103" i="33"/>
  <c r="F6" i="33"/>
  <c r="I168" i="33"/>
  <c r="F146" i="33"/>
  <c r="I215" i="33"/>
  <c r="I132" i="33"/>
  <c r="I46" i="33"/>
  <c r="F191" i="33"/>
  <c r="I10" i="33"/>
  <c r="F10" i="33"/>
  <c r="F66" i="33"/>
  <c r="I76" i="33"/>
  <c r="I116" i="33"/>
  <c r="I98" i="33"/>
  <c r="I69" i="33"/>
  <c r="I167" i="33"/>
  <c r="I118" i="33"/>
  <c r="I83" i="33"/>
  <c r="I21" i="33"/>
  <c r="F217" i="33"/>
  <c r="I169" i="33"/>
  <c r="I124" i="33"/>
  <c r="F47" i="33"/>
  <c r="F109" i="33"/>
  <c r="F41" i="33"/>
  <c r="I61" i="33"/>
  <c r="I77" i="33"/>
  <c r="F182" i="33"/>
  <c r="I8" i="33"/>
  <c r="I102" i="33"/>
  <c r="F204" i="33"/>
  <c r="F80" i="33"/>
  <c r="I138" i="33"/>
  <c r="F92" i="33"/>
  <c r="I201" i="33"/>
  <c r="F97" i="33"/>
  <c r="F206" i="33"/>
  <c r="I56" i="33"/>
  <c r="F118" i="33"/>
  <c r="I190" i="33"/>
  <c r="F137" i="33"/>
  <c r="F123" i="33"/>
  <c r="I81" i="33"/>
  <c r="F166" i="33"/>
  <c r="F110" i="33"/>
  <c r="F87" i="33"/>
  <c r="I204" i="33"/>
  <c r="F202" i="33"/>
  <c r="I90" i="33"/>
  <c r="F120" i="33"/>
  <c r="F189" i="33"/>
  <c r="F162" i="33"/>
  <c r="I111" i="33"/>
  <c r="F86" i="33"/>
  <c r="F134" i="33"/>
  <c r="F100" i="33"/>
  <c r="I103" i="33"/>
  <c r="F78" i="33"/>
  <c r="F98" i="33"/>
  <c r="F84" i="33"/>
  <c r="I129" i="33"/>
  <c r="F36" i="33"/>
  <c r="F70" i="33"/>
  <c r="I165" i="33"/>
  <c r="I194" i="33"/>
  <c r="I161" i="33"/>
  <c r="F50" i="33"/>
  <c r="F112" i="33"/>
  <c r="I141" i="33"/>
  <c r="F122" i="33"/>
  <c r="F62" i="33"/>
  <c r="I84" i="33"/>
  <c r="F63" i="33"/>
  <c r="I183" i="33"/>
  <c r="F13" i="33"/>
  <c r="I179" i="33"/>
  <c r="F17" i="33"/>
  <c r="F173" i="33"/>
  <c r="F106" i="33"/>
  <c r="I180" i="33"/>
  <c r="I133" i="33"/>
  <c r="F163" i="33"/>
  <c r="I159" i="33"/>
  <c r="I127" i="33"/>
  <c r="I55" i="33"/>
  <c r="I71" i="33"/>
  <c r="F40" i="33"/>
  <c r="I197" i="33"/>
  <c r="F52" i="33"/>
  <c r="I80" i="33"/>
  <c r="F83" i="33"/>
  <c r="I115" i="33"/>
  <c r="F184" i="33"/>
  <c r="I139" i="33"/>
  <c r="F218" i="33"/>
  <c r="I187" i="33"/>
  <c r="F203" i="33"/>
  <c r="F54" i="33"/>
  <c r="F139" i="33"/>
  <c r="I23" i="33"/>
  <c r="F129" i="33"/>
  <c r="I96" i="33"/>
  <c r="F149" i="33"/>
  <c r="I20" i="33"/>
  <c r="F19" i="33"/>
  <c r="I75" i="33"/>
  <c r="F8" i="33"/>
  <c r="I184" i="33"/>
  <c r="I88" i="33"/>
  <c r="I125" i="33"/>
  <c r="I33" i="33"/>
  <c r="I5" i="33"/>
  <c r="F99" i="33"/>
  <c r="F215" i="33"/>
  <c r="I128" i="33"/>
  <c r="I119" i="33"/>
  <c r="F208" i="33"/>
  <c r="I174" i="33"/>
  <c r="F76" i="33"/>
  <c r="I72" i="33"/>
  <c r="F57" i="33"/>
  <c r="I17" i="33"/>
  <c r="I93" i="33"/>
  <c r="I172" i="33"/>
  <c r="I121" i="33"/>
  <c r="I9" i="33"/>
  <c r="I153" i="33"/>
  <c r="F11" i="33"/>
  <c r="I78" i="33"/>
  <c r="F161" i="33"/>
  <c r="I41" i="33"/>
  <c r="I185" i="33"/>
  <c r="F201" i="33"/>
  <c r="F178" i="33"/>
  <c r="I110" i="33"/>
  <c r="I59" i="33"/>
  <c r="I109" i="33"/>
  <c r="I70" i="33"/>
  <c r="F157" i="33"/>
  <c r="F34" i="33"/>
  <c r="F24" i="33"/>
  <c r="I122" i="33"/>
  <c r="I49" i="33"/>
  <c r="F188" i="33"/>
  <c r="F167" i="33"/>
  <c r="F4" i="33"/>
  <c r="F160" i="33"/>
  <c r="I152" i="33"/>
  <c r="F136" i="33"/>
  <c r="F152" i="33"/>
  <c r="I47" i="33"/>
  <c r="I11" i="33"/>
  <c r="I211" i="33"/>
  <c r="F35" i="33"/>
  <c r="F154" i="33"/>
  <c r="F176" i="33"/>
  <c r="F177" i="33"/>
  <c r="F72" i="33"/>
  <c r="I222" i="33"/>
  <c r="F74" i="33"/>
  <c r="I28" i="33"/>
  <c r="F216" i="33"/>
  <c r="F79" i="33"/>
  <c r="I203" i="33"/>
  <c r="F96" i="33"/>
  <c r="I209" i="33"/>
  <c r="F220" i="33"/>
  <c r="F77" i="33"/>
  <c r="I35" i="33"/>
  <c r="I136" i="33"/>
  <c r="F209" i="33"/>
  <c r="I196" i="33"/>
  <c r="F144" i="33"/>
  <c r="I58" i="33"/>
  <c r="E9" i="16"/>
  <c r="F91" i="33"/>
  <c r="F25" i="33"/>
  <c r="I200" i="33"/>
  <c r="I166" i="33"/>
  <c r="F29" i="33"/>
  <c r="I207" i="33"/>
  <c r="I192" i="33"/>
  <c r="F181" i="33"/>
  <c r="F119" i="33"/>
  <c r="F5" i="33"/>
  <c r="I206" i="33"/>
  <c r="F32" i="33"/>
  <c r="I16" i="33"/>
  <c r="I189" i="33"/>
  <c r="D9" i="16"/>
  <c r="I106" i="33"/>
  <c r="F200" i="33"/>
  <c r="I27" i="33"/>
  <c r="I60" i="33"/>
  <c r="F94" i="33"/>
  <c r="F42" i="33"/>
  <c r="I134" i="33"/>
  <c r="F18" i="33"/>
  <c r="F186" i="33"/>
  <c r="I44" i="33"/>
  <c r="I79" i="33"/>
  <c r="I91" i="33"/>
  <c r="F53" i="33"/>
  <c r="F145" i="33"/>
  <c r="F67" i="33"/>
  <c r="F192" i="33"/>
  <c r="I126" i="33"/>
  <c r="I101" i="33"/>
  <c r="F219" i="33"/>
  <c r="I85" i="33"/>
  <c r="F196" i="33"/>
  <c r="I67" i="33"/>
  <c r="D8" i="16"/>
  <c r="I158" i="33"/>
  <c r="F179" i="33"/>
  <c r="F207" i="33"/>
  <c r="F190" i="33"/>
  <c r="I117" i="33"/>
  <c r="I160" i="33"/>
  <c r="I213" i="33"/>
  <c r="I157" i="33"/>
  <c r="I18" i="33"/>
  <c r="I202" i="33"/>
  <c r="I150" i="33"/>
  <c r="F141" i="33"/>
  <c r="I145" i="33"/>
  <c r="F156" i="33"/>
  <c r="F170" i="33"/>
  <c r="I22" i="33"/>
  <c r="I195" i="33"/>
  <c r="I15" i="33"/>
  <c r="I4" i="33"/>
  <c r="I208" i="33"/>
  <c r="F15" i="33"/>
  <c r="I176" i="33"/>
  <c r="F60" i="33"/>
  <c r="I219" i="33"/>
  <c r="F65" i="33"/>
  <c r="F44" i="33"/>
  <c r="F183" i="33"/>
  <c r="F22" i="33"/>
  <c r="I130" i="33"/>
  <c r="F46" i="33"/>
  <c r="F214" i="33"/>
  <c r="I154" i="33"/>
  <c r="I107" i="33"/>
  <c r="I29" i="33"/>
  <c r="F150" i="33"/>
  <c r="F71" i="33"/>
  <c r="F108" i="33"/>
  <c r="I66" i="33"/>
  <c r="I53" i="33"/>
  <c r="F117" i="33"/>
  <c r="I156" i="33"/>
  <c r="F7" i="33"/>
  <c r="F147" i="33"/>
  <c r="I212" i="33"/>
  <c r="I193" i="33"/>
  <c r="F59" i="33"/>
  <c r="I221" i="33"/>
  <c r="F81" i="33"/>
  <c r="I105" i="33"/>
  <c r="F39" i="33"/>
  <c r="I137" i="33"/>
  <c r="F107" i="33"/>
  <c r="I114" i="33"/>
  <c r="I89" i="33"/>
  <c r="I8" i="16"/>
  <c r="F174" i="33"/>
  <c r="I214" i="33"/>
  <c r="I123" i="33"/>
  <c r="F69" i="33"/>
  <c r="I62" i="33"/>
  <c r="F197" i="33"/>
  <c r="I100" i="33"/>
  <c r="F164" i="33"/>
  <c r="F111" i="33"/>
  <c r="F48" i="33"/>
  <c r="I163" i="33"/>
  <c r="D7" i="16"/>
  <c r="I39" i="33"/>
  <c r="F105" i="33"/>
  <c r="I99" i="33"/>
  <c r="H9" i="16"/>
  <c r="I54" i="33"/>
  <c r="F121" i="33"/>
  <c r="I120" i="33"/>
  <c r="F23" i="33"/>
  <c r="I113" i="33"/>
  <c r="F16" i="33"/>
  <c r="I64" i="33"/>
  <c r="I199" i="33"/>
  <c r="I30" i="33"/>
  <c r="I74" i="33"/>
  <c r="I9" i="16"/>
  <c r="I34" i="33"/>
  <c r="I37" i="33"/>
  <c r="I19" i="33"/>
  <c r="I3" i="33"/>
  <c r="I149" i="33"/>
  <c r="F175" i="33"/>
  <c r="I31" i="33"/>
  <c r="I94" i="33"/>
  <c r="F68" i="33"/>
  <c r="F101" i="33"/>
  <c r="F27" i="33"/>
  <c r="F199" i="33"/>
  <c r="F26" i="33"/>
  <c r="I26" i="33"/>
  <c r="F14" i="33"/>
  <c r="I40" i="33"/>
  <c r="F43" i="33"/>
  <c r="F56" i="33"/>
  <c r="I151" i="33"/>
  <c r="F13" i="18" l="1"/>
  <c r="L13" i="18"/>
  <c r="M13" i="18"/>
  <c r="M12" i="18"/>
  <c r="L12" i="18"/>
  <c r="F11" i="18"/>
  <c r="M11" i="18"/>
  <c r="L11" i="18"/>
  <c r="F10" i="18"/>
  <c r="K10" i="18" s="1"/>
  <c r="M10" i="18"/>
  <c r="L10" i="18"/>
  <c r="F9" i="18"/>
  <c r="K9" i="18" s="1"/>
  <c r="M9" i="18"/>
  <c r="L9" i="18"/>
  <c r="F8" i="18"/>
  <c r="K8" i="18" s="1"/>
  <c r="M8" i="18"/>
  <c r="L8" i="18"/>
  <c r="F7" i="18"/>
  <c r="K7" i="18" s="1"/>
  <c r="M7" i="18"/>
  <c r="L7" i="18"/>
  <c r="F6" i="18"/>
  <c r="K6" i="18" s="1"/>
  <c r="M6" i="18"/>
  <c r="L6" i="18"/>
  <c r="F5" i="18"/>
  <c r="M5" i="18"/>
  <c r="L5" i="18"/>
  <c r="F4" i="18"/>
  <c r="M4" i="18"/>
  <c r="L4" i="18"/>
  <c r="G12" i="19"/>
  <c r="G10" i="19"/>
  <c r="G11" i="19"/>
  <c r="M23" i="20"/>
  <c r="E13" i="20"/>
  <c r="B13" i="20"/>
  <c r="C13" i="20"/>
  <c r="D19" i="20"/>
  <c r="M3" i="20"/>
  <c r="N3" i="20" s="1"/>
  <c r="O3" i="20"/>
  <c r="M9" i="20"/>
  <c r="N9" i="20" s="1"/>
  <c r="O9" i="20"/>
  <c r="M18" i="20"/>
  <c r="N18" i="20" s="1"/>
  <c r="M22" i="20"/>
  <c r="N22" i="20" s="1"/>
  <c r="B19" i="20"/>
  <c r="D17" i="20"/>
  <c r="O24" i="20"/>
  <c r="M24" i="20"/>
  <c r="O19" i="20"/>
  <c r="M19" i="20"/>
  <c r="N19" i="20" s="1"/>
  <c r="M4" i="20"/>
  <c r="N4" i="20" s="1"/>
  <c r="O4" i="20"/>
  <c r="M8" i="20"/>
  <c r="N8" i="20" s="1"/>
  <c r="O8" i="20"/>
  <c r="O13" i="20"/>
  <c r="M13" i="20"/>
  <c r="O14" i="20"/>
  <c r="M14" i="20"/>
  <c r="O9" i="16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N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N9" i="33" s="1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N10" i="33" s="1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8" i="18"/>
  <c r="Y7" i="18"/>
  <c r="W7" i="18"/>
  <c r="V7" i="18"/>
  <c r="M7" i="21"/>
  <c r="Z7" i="18"/>
  <c r="F12" i="18"/>
  <c r="K12" i="18" s="1"/>
  <c r="F17" i="18"/>
  <c r="K17" i="18" s="1"/>
  <c r="P14" i="18"/>
  <c r="P15" i="18"/>
  <c r="O15" i="18" s="1"/>
  <c r="N17" i="18"/>
  <c r="J15" i="18"/>
  <c r="C9" i="19"/>
  <c r="C10" i="19" s="1"/>
  <c r="G4" i="19" s="1"/>
  <c r="G5" i="19" s="1"/>
  <c r="C22" i="19"/>
  <c r="G16" i="19" s="1"/>
  <c r="G17" i="19" s="1"/>
  <c r="B17" i="20"/>
  <c r="N14" i="20"/>
  <c r="C17" i="20"/>
  <c r="E17" i="20"/>
  <c r="O18" i="20"/>
  <c r="N23" i="20"/>
  <c r="O23" i="20"/>
  <c r="M11" i="33"/>
  <c r="N11" i="33" s="1"/>
  <c r="M72" i="33"/>
  <c r="N72" i="33" s="1"/>
  <c r="O22" i="20"/>
  <c r="E21" i="20"/>
  <c r="N24" i="20"/>
  <c r="K21" i="22"/>
  <c r="K23" i="22" s="1"/>
  <c r="L3" i="22" s="1"/>
  <c r="D21" i="20"/>
  <c r="K25" i="20"/>
  <c r="L25" i="20" s="1"/>
  <c r="M25" i="20" s="1"/>
  <c r="K26" i="20"/>
  <c r="L26" i="20" s="1"/>
  <c r="B21" i="20"/>
  <c r="C21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K12" i="20"/>
  <c r="K17" i="20"/>
  <c r="K2" i="20"/>
  <c r="K7" i="20"/>
  <c r="J14" i="18"/>
  <c r="E14" i="21"/>
  <c r="D14" i="21"/>
  <c r="B14" i="21"/>
  <c r="M68" i="33"/>
  <c r="N68" i="33" s="1"/>
  <c r="E87" i="33"/>
  <c r="M87" i="33"/>
  <c r="N87" i="33" s="1"/>
  <c r="J13" i="33"/>
  <c r="K13" i="33" s="1"/>
  <c r="N13" i="20"/>
  <c r="N57" i="33"/>
  <c r="K13" i="18"/>
  <c r="K11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10" i="18"/>
  <c r="N54" i="33"/>
  <c r="E57" i="33"/>
  <c r="E91" i="33"/>
  <c r="N126" i="33"/>
  <c r="M195" i="33"/>
  <c r="N195" i="33" s="1"/>
  <c r="N40" i="33"/>
  <c r="F15" i="18" l="1"/>
  <c r="N18" i="18"/>
  <c r="M26" i="20"/>
  <c r="N26" i="20" s="1"/>
  <c r="F14" i="18"/>
  <c r="N9" i="18"/>
  <c r="N7" i="18"/>
  <c r="N5" i="18"/>
  <c r="N11" i="18"/>
  <c r="N13" i="18"/>
  <c r="L5" i="22"/>
  <c r="L4" i="22"/>
  <c r="O26" i="20"/>
  <c r="K3" i="22"/>
  <c r="K4" i="22"/>
  <c r="K5" i="22"/>
  <c r="N25" i="20"/>
  <c r="O25" i="20"/>
  <c r="L14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K20" i="20"/>
  <c r="L20" i="20" s="1"/>
  <c r="L17" i="20"/>
  <c r="K15" i="20"/>
  <c r="L15" i="20" s="1"/>
  <c r="K16" i="20"/>
  <c r="L16" i="20" s="1"/>
  <c r="L12" i="20"/>
  <c r="O14" i="18"/>
  <c r="M6" i="20" l="1"/>
  <c r="N6" i="20" s="1"/>
  <c r="O6" i="20"/>
  <c r="O12" i="20"/>
  <c r="M12" i="20"/>
  <c r="M10" i="20"/>
  <c r="O10" i="20"/>
  <c r="O16" i="20"/>
  <c r="M16" i="20"/>
  <c r="N16" i="20" s="1"/>
  <c r="O17" i="20"/>
  <c r="M17" i="20"/>
  <c r="N17" i="20" s="1"/>
  <c r="M11" i="20"/>
  <c r="N11" i="20" s="1"/>
  <c r="O11" i="20"/>
  <c r="O20" i="20"/>
  <c r="M20" i="20"/>
  <c r="O15" i="20"/>
  <c r="M15" i="20"/>
  <c r="N15" i="20" s="1"/>
  <c r="O21" i="20"/>
  <c r="M21" i="20"/>
  <c r="N21" i="20" s="1"/>
  <c r="M7" i="20"/>
  <c r="N7" i="20" s="1"/>
  <c r="O7" i="20"/>
  <c r="M5" i="20"/>
  <c r="N5" i="20" s="1"/>
  <c r="O5" i="20"/>
  <c r="M2" i="20"/>
  <c r="N2" i="20" s="1"/>
  <c r="O2" i="20"/>
  <c r="K14" i="18"/>
  <c r="K4" i="18"/>
  <c r="N12" i="20"/>
  <c r="N10" i="20"/>
  <c r="N10" i="18"/>
  <c r="N8" i="18"/>
  <c r="N12" i="18"/>
  <c r="N6" i="18"/>
  <c r="K15" i="18"/>
  <c r="K5" i="18"/>
  <c r="N20" i="20"/>
  <c r="M14" i="18" l="1"/>
  <c r="N4" i="18"/>
  <c r="N14" i="18" s="1"/>
</calcChain>
</file>

<file path=xl/sharedStrings.xml><?xml version="1.0" encoding="utf-8"?>
<sst xmlns="http://schemas.openxmlformats.org/spreadsheetml/2006/main" count="671" uniqueCount="245">
  <si>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</si>
  <si>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</si>
  <si>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</si>
  <si>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</si>
  <si>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</si>
  <si>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</si>
  <si>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</si>
  <si>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</si>
  <si>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</si>
  <si>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</si>
  <si>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</si>
  <si>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</si>
  <si>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</si>
  <si>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</si>
  <si>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</si>
  <si>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</si>
  <si>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</si>
  <si>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</si>
  <si>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</si>
  <si>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</si>
  <si>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</si>
  <si>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</si>
  <si>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</si>
  <si>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</si>
  <si>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</si>
  <si>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</si>
  <si>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</si>
  <si>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</si>
  <si>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</si>
  <si>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</si>
  <si>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</si>
  <si>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</si>
  <si>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</si>
  <si>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</si>
  <si>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</si>
  <si>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</si>
  <si>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</si>
  <si>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</si>
  <si>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</si>
  <si>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</si>
  <si>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</si>
  <si>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</si>
  <si>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</si>
  <si>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</si>
  <si>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</si>
  <si>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</si>
  <si>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</si>
  <si>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</si>
  <si>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</si>
  <si>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</si>
  <si>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</si>
  <si>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</si>
  <si>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</si>
  <si>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</si>
  <si>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</si>
  <si>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</si>
  <si>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</si>
  <si>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</si>
  <si>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</si>
  <si>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</si>
  <si>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</si>
  <si>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</si>
  <si>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</si>
  <si>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</si>
  <si>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</si>
  <si>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</si>
  <si>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</si>
  <si>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</si>
  <si>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</si>
  <si>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</si>
  <si>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</si>
  <si>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</si>
  <si>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</si>
  <si>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</si>
  <si>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</si>
  <si>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</si>
  <si>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</si>
  <si>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</si>
  <si>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</si>
  <si>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</si>
  <si>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</si>
  <si>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</si>
  <si>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</si>
  <si>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</si>
  <si>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</si>
  <si>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</si>
  <si>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</si>
  <si>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</si>
  <si>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</si>
  <si>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</si>
  <si>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</si>
  <si>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</si>
  <si>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</si>
  <si>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</si>
  <si>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</si>
  <si>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</si>
  <si>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</si>
  <si>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</si>
  <si>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</si>
  <si>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</si>
  <si>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</si>
  <si>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</si>
  <si>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</si>
  <si>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</si>
  <si>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</si>
  <si>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</si>
  <si>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</si>
  <si>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</si>
  <si>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</si>
  <si>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</si>
  <si>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</si>
  <si>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</si>
  <si>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</si>
  <si>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</si>
  <si>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</si>
  <si>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</si>
  <si>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</si>
  <si>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</si>
  <si>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</si>
  <si>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</si>
  <si>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</si>
  <si>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</si>
  <si>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</si>
  <si>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</si>
  <si>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</si>
  <si>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</si>
  <si>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</si>
  <si>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</si>
  <si>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</si>
  <si>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</si>
  <si>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</si>
  <si>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</si>
  <si>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</si>
  <si>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</si>
  <si>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</si>
  <si>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</si>
  <si>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</si>
  <si>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</si>
  <si>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</si>
  <si>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</si>
  <si>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</si>
  <si>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</si>
  <si>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</si>
  <si>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</si>
  <si>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</si>
  <si>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</si>
  <si>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</si>
  <si>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</si>
  <si>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</si>
  <si>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</si>
  <si>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</si>
  <si>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</si>
  <si>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</si>
  <si>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</si>
  <si>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</si>
  <si>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</si>
  <si>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</si>
  <si>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</si>
  <si>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</si>
  <si>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</si>
  <si>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</si>
  <si>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</si>
  <si>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</si>
  <si>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</si>
  <si>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</si>
  <si>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</si>
  <si>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</si>
  <si>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</si>
  <si>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</si>
  <si>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</si>
  <si>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</si>
  <si>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</si>
  <si>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</si>
  <si>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</si>
  <si>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</si>
  <si>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</si>
  <si>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</si>
  <si>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</si>
  <si>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</si>
  <si>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</si>
  <si>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</si>
  <si>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</si>
  <si>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</si>
  <si>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</si>
  <si>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</si>
  <si>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</si>
  <si>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</si>
  <si>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</si>
  <si>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</si>
  <si>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</si>
  <si>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</si>
  <si>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</si>
  <si>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</si>
  <si>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</si>
  <si>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</si>
  <si>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</si>
  <si>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</si>
  <si>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</si>
  <si>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</si>
  <si>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</si>
  <si>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</si>
  <si>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</si>
  <si>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</si>
  <si>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</si>
  <si>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</si>
  <si>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</si>
  <si>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</si>
  <si>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</si>
  <si>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</si>
  <si>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</si>
  <si>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</si>
  <si>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</si>
  <si>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</si>
  <si>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</si>
  <si>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</si>
  <si>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</si>
  <si>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</si>
  <si>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</si>
  <si>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</si>
  <si>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</si>
  <si>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</si>
  <si>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</si>
  <si>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</si>
  <si>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</si>
  <si>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</si>
  <si>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</si>
  <si>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</si>
  <si>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</si>
  <si>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</si>
  <si>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</si>
  <si>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</si>
  <si>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</si>
  <si>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</si>
  <si>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</si>
  <si>
    <r>
      <t xml:space="preserve">Made by </t>
    </r>
    <r>
      <rPr>
        <sz val="22"/>
        <color theme="1"/>
        <rFont val="Microsoft JhengHei"/>
        <family val="2"/>
      </rPr>
      <t>RaenonX @ OM</t>
    </r>
  </si>
  <si>
    <t>建築還沒換出來則建築欄位留空，龍同理</t>
  </si>
  <si>
    <t>爪草</t>
  </si>
  <si>
    <t>於 左側 輸入擁有的龍爪、幸運草</t>
  </si>
  <si>
    <t>於 右側偏中 輸入龍泣碑的等級</t>
  </si>
  <si>
    <t>於 真龍 工作表內輸入建築等級 (請勿直接於 爪草 工作表直接輸入建築等級，否則後續真龍進度更新時，此處的資料不會同步)</t>
  </si>
  <si>
    <t>於 右下 查看還需要的龍爪，右上 查看根據紀錄中 不同星數的龍所給出的龍爪 的資料所計算的還需要的草。</t>
  </si>
  <si>
    <t>需求鑽</t>
  </si>
  <si>
    <t>龍珠存貨</t>
  </si>
  <si>
    <t>最大等級</t>
  </si>
  <si>
    <t>左上角 可以調整目標建築等級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</si>
</sst>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640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7" fillId="24" borderId="0" xfId="0" applyFont="1" applyFill="1" applyAlignment="1">
      <alignment vertical="center"/>
    </xf>
    <xf numFmtId="0" fontId="38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42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7" fillId="25" borderId="0" xfId="0" applyFont="1" applyFill="1" applyAlignment="1">
      <alignment vertical="center"/>
    </xf>
    <xf numFmtId="0" fontId="43" fillId="24" borderId="8" xfId="0" applyFont="1" applyFill="1" applyBorder="1" applyAlignment="1">
      <alignment vertical="center"/>
    </xf>
    <xf numFmtId="0" fontId="37" fillId="24" borderId="8" xfId="0" applyFont="1" applyFill="1" applyBorder="1" applyAlignment="1">
      <alignment vertical="center"/>
    </xf>
    <xf numFmtId="0" fontId="43" fillId="24" borderId="0" xfId="0" applyFont="1" applyFill="1" applyBorder="1" applyAlignment="1">
      <alignment vertical="center"/>
    </xf>
    <xf numFmtId="0" fontId="37" fillId="24" borderId="0" xfId="0" applyFont="1" applyFill="1" applyBorder="1" applyAlignment="1">
      <alignment vertical="center"/>
    </xf>
    <xf numFmtId="0" fontId="37" fillId="24" borderId="6" xfId="0" applyFont="1" applyFill="1" applyBorder="1" applyAlignment="1">
      <alignment vertical="center"/>
    </xf>
    <xf numFmtId="0" fontId="38" fillId="24" borderId="7" xfId="0" applyFont="1" applyFill="1" applyBorder="1" applyAlignment="1">
      <alignment horizontal="left" vertical="center"/>
    </xf>
    <xf numFmtId="0" fontId="41" fillId="24" borderId="13" xfId="0" applyFont="1" applyFill="1" applyBorder="1" applyAlignment="1">
      <alignment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37" fillId="24" borderId="8" xfId="0" applyFont="1" applyFill="1" applyBorder="1" applyAlignment="1">
      <alignment horizontal="center" vertical="center"/>
    </xf>
    <xf numFmtId="0" fontId="37" fillId="24" borderId="32" xfId="0" applyFont="1" applyFill="1" applyBorder="1" applyAlignment="1">
      <alignment vertical="center"/>
    </xf>
    <xf numFmtId="0" fontId="41" fillId="24" borderId="35" xfId="0" applyFont="1" applyFill="1" applyBorder="1" applyAlignment="1">
      <alignment horizontal="center" vertical="center"/>
    </xf>
    <xf numFmtId="0" fontId="37" fillId="24" borderId="36" xfId="0" applyFont="1" applyFill="1" applyBorder="1" applyAlignment="1">
      <alignment vertical="center"/>
    </xf>
    <xf numFmtId="0" fontId="37" fillId="24" borderId="26" xfId="0" applyFont="1" applyFill="1" applyBorder="1" applyAlignment="1">
      <alignment vertical="center"/>
    </xf>
    <xf numFmtId="0" fontId="40" fillId="24" borderId="8" xfId="0" applyFont="1" applyFill="1" applyBorder="1" applyAlignment="1">
      <alignment vertical="center"/>
    </xf>
    <xf numFmtId="0" fontId="40" fillId="24" borderId="6" xfId="0" applyFont="1" applyFill="1" applyBorder="1" applyAlignment="1">
      <alignment vertical="center"/>
    </xf>
    <xf numFmtId="0" fontId="0" fillId="19" borderId="0" xfId="0" applyFont="1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9" fillId="24" borderId="32" xfId="2" applyFont="1" applyFill="1" applyBorder="1" applyAlignment="1">
      <alignment vertical="center"/>
    </xf>
    <xf numFmtId="0" fontId="39" fillId="24" borderId="0" xfId="2" applyFont="1" applyFill="1" applyBorder="1" applyAlignment="1">
      <alignment vertical="center"/>
    </xf>
    <xf numFmtId="0" fontId="39" fillId="24" borderId="26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9" fillId="24" borderId="32" xfId="2" applyFill="1" applyBorder="1" applyAlignment="1">
      <alignment vertical="center"/>
    </xf>
    <xf numFmtId="0" fontId="41" fillId="24" borderId="32" xfId="0" applyFont="1" applyFill="1" applyBorder="1" applyAlignment="1">
      <alignment horizontal="center" vertical="center"/>
    </xf>
    <xf numFmtId="0" fontId="41" fillId="24" borderId="0" xfId="0" applyFont="1" applyFill="1" applyBorder="1" applyAlignment="1">
      <alignment horizontal="center" vertical="center"/>
    </xf>
    <xf numFmtId="0" fontId="41" fillId="24" borderId="26" xfId="0" applyFont="1" applyFill="1" applyBorder="1" applyAlignment="1">
      <alignment horizontal="center" vertical="center"/>
    </xf>
    <xf numFmtId="0" fontId="37" fillId="24" borderId="38" xfId="0" applyFont="1" applyFill="1" applyBorder="1" applyAlignment="1">
      <alignment horizontal="center" vertical="center"/>
    </xf>
    <xf numFmtId="0" fontId="37" fillId="24" borderId="39" xfId="0" applyFont="1" applyFill="1" applyBorder="1" applyAlignment="1">
      <alignment horizontal="center" vertical="center"/>
    </xf>
    <xf numFmtId="0" fontId="37" fillId="24" borderId="40" xfId="0" applyFont="1" applyFill="1" applyBorder="1" applyAlignment="1">
      <alignment horizontal="center" vertical="center"/>
    </xf>
    <xf numFmtId="0" fontId="41" fillId="24" borderId="34" xfId="0" applyFont="1" applyFill="1" applyBorder="1" applyAlignment="1">
      <alignment horizontal="center" vertical="center" textRotation="255"/>
    </xf>
    <xf numFmtId="0" fontId="41" fillId="24" borderId="13" xfId="0" applyFont="1" applyFill="1" applyBorder="1" applyAlignment="1">
      <alignment horizontal="center" vertical="center" textRotation="255"/>
    </xf>
    <xf numFmtId="0" fontId="41" fillId="24" borderId="37" xfId="0" applyFont="1" applyFill="1" applyBorder="1" applyAlignment="1">
      <alignment horizontal="center" vertical="center" textRotation="255"/>
    </xf>
    <xf numFmtId="0" fontId="38" fillId="24" borderId="7" xfId="0" applyFont="1" applyFill="1" applyBorder="1" applyAlignment="1">
      <alignment horizontal="center" vertical="center"/>
    </xf>
    <xf numFmtId="0" fontId="38" fillId="24" borderId="10" xfId="0" applyFont="1" applyFill="1" applyBorder="1" applyAlignment="1">
      <alignment horizontal="center"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15" xfId="0" applyFont="1" applyFill="1" applyBorder="1" applyAlignment="1">
      <alignment horizontal="center" vertical="center"/>
    </xf>
    <xf numFmtId="0" fontId="37" fillId="24" borderId="23" xfId="0" applyFont="1" applyFill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6" fillId="0" borderId="32" xfId="0" applyNumberFormat="1" applyFont="1" applyBorder="1" applyAlignment="1">
      <alignment horizontal="center" vertical="center"/>
    </xf>
    <xf numFmtId="1" fontId="36" fillId="0" borderId="33" xfId="0" applyNumberFormat="1" applyFont="1" applyBorder="1" applyAlignment="1">
      <alignment horizontal="center" vertical="center"/>
    </xf>
    <xf numFmtId="1" fontId="36" fillId="0" borderId="26" xfId="0" applyNumberFormat="1" applyFont="1" applyBorder="1" applyAlignment="1">
      <alignment horizontal="center" vertical="center"/>
    </xf>
    <xf numFmtId="1" fontId="36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32"/>
  <sheetViews>
    <sheetView topLeftCell="A13" workbookViewId="0">
      <selection activeCell="C19" sqref="C19"/>
    </sheetView>
  </sheetViews>
  <sheetFormatPr defaultRowHeight="60" customHeight="1" x14ac:dyDescent="0.25"/>
  <cols>
    <col min="1" max="1" width="11.28515625" style="461" customWidth="1"/>
    <col min="2" max="2" width="13.28515625" style="461" customWidth="1"/>
    <col min="3" max="16384" width="9.140625" style="461"/>
  </cols>
  <sheetData>
    <row r="1" spans="1:3" ht="32.25" customHeight="1" x14ac:dyDescent="0.25">
      <c r="A1" s="461" t="s">
        <v>234</v>
      </c>
    </row>
    <row r="2" spans="1:3" s="469" customFormat="1" ht="12" customHeight="1" x14ac:dyDescent="0.25"/>
    <row r="3" spans="1:3" ht="32.25" customHeight="1" x14ac:dyDescent="0.25">
      <c r="A3" s="462" t="s">
        <v>201</v>
      </c>
    </row>
    <row r="4" spans="1:3" ht="32.25" customHeight="1" x14ac:dyDescent="0.25">
      <c r="A4" s="462" t="s">
        <v>204</v>
      </c>
    </row>
    <row r="5" spans="1:3" ht="32.25" customHeight="1" x14ac:dyDescent="0.25">
      <c r="A5" s="462" t="s">
        <v>202</v>
      </c>
    </row>
    <row r="6" spans="1:3" s="469" customFormat="1" ht="12" customHeight="1" x14ac:dyDescent="0.25"/>
    <row r="7" spans="1:3" ht="44.25" customHeight="1" x14ac:dyDescent="0.25">
      <c r="A7" s="464" t="s">
        <v>205</v>
      </c>
    </row>
    <row r="8" spans="1:3" s="471" customFormat="1" ht="38.25" customHeight="1" x14ac:dyDescent="0.25">
      <c r="A8" s="475" t="s">
        <v>206</v>
      </c>
      <c r="B8" s="470"/>
    </row>
    <row r="9" spans="1:3" s="473" customFormat="1" ht="23.25" x14ac:dyDescent="0.25">
      <c r="A9" s="476" t="s">
        <v>210</v>
      </c>
      <c r="B9" s="472"/>
    </row>
    <row r="10" spans="1:3" s="471" customFormat="1" ht="35.25" customHeight="1" x14ac:dyDescent="0.25">
      <c r="A10" s="508" t="s">
        <v>207</v>
      </c>
      <c r="B10" s="487" t="s">
        <v>208</v>
      </c>
    </row>
    <row r="11" spans="1:3" s="474" customFormat="1" ht="35.25" customHeight="1" x14ac:dyDescent="0.25">
      <c r="A11" s="509"/>
      <c r="B11" s="488" t="s">
        <v>209</v>
      </c>
    </row>
    <row r="12" spans="1:3" s="469" customFormat="1" ht="12" customHeight="1" x14ac:dyDescent="0.25"/>
    <row r="13" spans="1:3" s="464" customFormat="1" ht="60.75" customHeight="1" x14ac:dyDescent="0.25">
      <c r="A13" s="464" t="s">
        <v>233</v>
      </c>
    </row>
    <row r="14" spans="1:3" ht="18.75" customHeight="1" x14ac:dyDescent="0.25">
      <c r="A14" s="461" t="s">
        <v>226</v>
      </c>
    </row>
    <row r="15" spans="1:3" ht="36" customHeight="1" x14ac:dyDescent="0.25">
      <c r="A15" s="461" t="s">
        <v>227</v>
      </c>
    </row>
    <row r="16" spans="1:3" s="482" customFormat="1" ht="21" customHeight="1" thickBot="1" x14ac:dyDescent="0.3">
      <c r="A16" s="482" t="s">
        <v>215</v>
      </c>
      <c r="B16" s="482" t="s">
        <v>216</v>
      </c>
      <c r="C16" s="482" t="s">
        <v>217</v>
      </c>
    </row>
    <row r="17" spans="1:3" s="483" customFormat="1" ht="22.5" customHeight="1" x14ac:dyDescent="0.25">
      <c r="A17" s="510" t="s">
        <v>203</v>
      </c>
      <c r="B17" s="505" t="s">
        <v>203</v>
      </c>
      <c r="C17" s="498" t="s">
        <v>244</v>
      </c>
    </row>
    <row r="18" spans="1:3" s="473" customFormat="1" ht="22.5" customHeight="1" x14ac:dyDescent="0.25">
      <c r="A18" s="511"/>
      <c r="B18" s="506"/>
      <c r="C18" s="493" t="s">
        <v>212</v>
      </c>
    </row>
    <row r="19" spans="1:3" s="473" customFormat="1" ht="22.5" customHeight="1" x14ac:dyDescent="0.25">
      <c r="A19" s="511"/>
      <c r="B19" s="506"/>
      <c r="C19" s="493" t="s">
        <v>213</v>
      </c>
    </row>
    <row r="20" spans="1:3" s="486" customFormat="1" ht="22.5" customHeight="1" thickBot="1" x14ac:dyDescent="0.3">
      <c r="A20" s="512"/>
      <c r="B20" s="507"/>
      <c r="C20" s="494" t="s">
        <v>214</v>
      </c>
    </row>
    <row r="21" spans="1:3" s="483" customFormat="1" ht="22.5" customHeight="1" x14ac:dyDescent="0.25">
      <c r="A21" s="510" t="s">
        <v>219</v>
      </c>
      <c r="B21" s="505" t="s">
        <v>220</v>
      </c>
      <c r="C21" s="492" t="s">
        <v>221</v>
      </c>
    </row>
    <row r="22" spans="1:3" s="473" customFormat="1" ht="22.5" customHeight="1" x14ac:dyDescent="0.25">
      <c r="A22" s="511"/>
      <c r="B22" s="506"/>
      <c r="C22" s="493" t="s">
        <v>222</v>
      </c>
    </row>
    <row r="23" spans="1:3" s="473" customFormat="1" ht="22.5" customHeight="1" x14ac:dyDescent="0.25">
      <c r="A23" s="511"/>
      <c r="B23" s="506"/>
      <c r="C23" s="473" t="s">
        <v>225</v>
      </c>
    </row>
    <row r="24" spans="1:3" s="473" customFormat="1" ht="22.5" customHeight="1" x14ac:dyDescent="0.25">
      <c r="A24" s="511"/>
      <c r="B24" s="506"/>
      <c r="C24" s="493" t="s">
        <v>223</v>
      </c>
    </row>
    <row r="25" spans="1:3" s="486" customFormat="1" ht="22.5" customHeight="1" thickBot="1" x14ac:dyDescent="0.3">
      <c r="A25" s="512"/>
      <c r="B25" s="507"/>
      <c r="C25" s="486" t="s">
        <v>224</v>
      </c>
    </row>
    <row r="26" spans="1:3" s="483" customFormat="1" ht="22.5" customHeight="1" x14ac:dyDescent="0.25">
      <c r="A26" s="510" t="s">
        <v>228</v>
      </c>
      <c r="B26" s="505" t="s">
        <v>228</v>
      </c>
      <c r="C26" s="492" t="s">
        <v>229</v>
      </c>
    </row>
    <row r="27" spans="1:3" s="473" customFormat="1" ht="22.5" customHeight="1" x14ac:dyDescent="0.25">
      <c r="A27" s="511"/>
      <c r="B27" s="506"/>
      <c r="C27" s="473" t="s">
        <v>230</v>
      </c>
    </row>
    <row r="28" spans="1:3" s="485" customFormat="1" ht="22.5" customHeight="1" thickBot="1" x14ac:dyDescent="0.3">
      <c r="A28" s="512"/>
      <c r="B28" s="484" t="s">
        <v>231</v>
      </c>
      <c r="C28" s="485" t="s">
        <v>232</v>
      </c>
    </row>
    <row r="29" spans="1:3" s="483" customFormat="1" ht="22.5" customHeight="1" x14ac:dyDescent="0.25">
      <c r="A29" s="502" t="s">
        <v>236</v>
      </c>
      <c r="B29" s="499" t="s">
        <v>236</v>
      </c>
      <c r="C29" s="492" t="s">
        <v>237</v>
      </c>
    </row>
    <row r="30" spans="1:3" s="473" customFormat="1" ht="22.5" customHeight="1" x14ac:dyDescent="0.25">
      <c r="A30" s="503"/>
      <c r="B30" s="500"/>
      <c r="C30" s="493" t="s">
        <v>238</v>
      </c>
    </row>
    <row r="31" spans="1:3" s="473" customFormat="1" ht="22.5" customHeight="1" x14ac:dyDescent="0.25">
      <c r="A31" s="503"/>
      <c r="B31" s="500"/>
      <c r="C31" s="493" t="s">
        <v>239</v>
      </c>
    </row>
    <row r="32" spans="1:3" s="486" customFormat="1" ht="22.5" customHeight="1" thickBot="1" x14ac:dyDescent="0.3">
      <c r="A32" s="504"/>
      <c r="B32" s="501"/>
      <c r="C32" s="486" t="s">
        <v>240</v>
      </c>
    </row>
  </sheetData>
  <mergeCells count="9">
    <mergeCell ref="B29:B32"/>
    <mergeCell ref="A29:A32"/>
    <mergeCell ref="B17:B20"/>
    <mergeCell ref="A10:A11"/>
    <mergeCell ref="A17:A20"/>
    <mergeCell ref="B21:B25"/>
    <mergeCell ref="B26:B27"/>
    <mergeCell ref="A26:A28"/>
    <mergeCell ref="A21:A25"/>
  </mergeCells>
  <hyperlinks>
    <hyperlink ref="C18" location="INPUT_IO_OWNED" display="於 左側「已有」欄位輸入擁有的章、幣數量(會有粗體字)" xr:uid="{544FEC8A-9CFA-40FE-93F6-2F1AFB68E2A1}"/>
    <hyperlink ref="C19" location="INPUT_IO_LEVEL" display="於 右下角 輸入目前的建築等級(會有粗體字)" xr:uid="{78EA4A63-8F0D-4C9E-B582-0F29BCBA9406}"/>
    <hyperlink ref="C20" location="INPUT_IO_CALCULATOR" display="右上角 為共鬥掉落計算工具。輸入打前和打完的資料比對後，可以到 D迎擊 (可能需要解除隱藏) 資料表內輸入掉落資料。" xr:uid="{405E26D8-7BBA-43D8-91AE-325526E95B3F}"/>
    <hyperlink ref="C21" location="INPUT_DRAG_FRUIT" display="於 左半邊 輸入擁有的龍果數" xr:uid="{DE60F590-1CBB-4B8D-838C-F889E1BEF770}"/>
    <hyperlink ref="C22" location="INPUT_DRAG_TARE" display="於 左側偏右 輸入要預留的龍果數" xr:uid="{0D79BB74-A9A4-4B5C-917A-7C0008D12E86}"/>
    <hyperlink ref="C24" location="INPUT_DRAG_WINGS" display="於 中間 輸入龍麟的數量，可以查看目前龍麟存貨的平衡" xr:uid="{12F33689-0B22-4E89-AFB5-1A8B617C9E76}"/>
    <hyperlink ref="C26" location="INPUT_HDRAG" display="於 左上角 輸入對應真龍的進度" xr:uid="{48892005-C043-47F1-95E9-A671F201FDA4}"/>
    <hyperlink ref="C29" location="INPUT_CLOVERNITE_OWNED" display="於 左側 輸入擁有的龍爪、幸運草" xr:uid="{0E56B762-1159-41BE-8668-39FB8AD13043}"/>
    <hyperlink ref="C30" location="INPUT_CLOVERNITE_DRACOLITH" display="於 右側偏中 輸入龍泣碑的等級" xr:uid="{2A7D0BF6-642F-438B-907E-9C85C4170978}"/>
    <hyperlink ref="C31" location="INPUT_HDRAG_BUILDING" display="於 真龍 工作表內輸入建築等級" xr:uid="{9955D238-853C-44DF-8EA3-BF954781DD87}"/>
    <hyperlink ref="C17" location="INPUT_IO_GOAL_LV" display="左上角 可以調整目標建築等級" xr:uid="{9886B568-9897-4ED2-9AEE-B13656C97AA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92" t="s">
        <v>83</v>
      </c>
      <c r="B1" s="593"/>
      <c r="C1" s="593"/>
      <c r="D1" s="593"/>
      <c r="E1" s="594"/>
      <c r="F1" s="592" t="s">
        <v>105</v>
      </c>
      <c r="G1" s="593"/>
      <c r="H1" s="593"/>
      <c r="I1" s="593"/>
      <c r="J1" s="594"/>
      <c r="K1" s="592" t="s">
        <v>107</v>
      </c>
      <c r="L1" s="593"/>
      <c r="M1" s="593"/>
      <c r="N1" s="593"/>
      <c r="O1" s="594"/>
      <c r="P1" s="601" t="s">
        <v>106</v>
      </c>
      <c r="Q1" s="602"/>
      <c r="R1" s="602"/>
      <c r="S1" s="602"/>
      <c r="T1" s="603"/>
      <c r="U1" s="601" t="s">
        <v>155</v>
      </c>
      <c r="V1" s="602"/>
      <c r="W1" s="602"/>
      <c r="X1" s="602"/>
      <c r="Y1" s="603"/>
      <c r="Z1" s="598" t="s">
        <v>85</v>
      </c>
      <c r="AA1" s="599"/>
      <c r="AB1" s="599"/>
      <c r="AC1" s="599"/>
      <c r="AD1" s="600"/>
      <c r="AE1" s="595" t="s">
        <v>84</v>
      </c>
      <c r="AF1" s="596"/>
      <c r="AG1" s="596"/>
      <c r="AH1" s="596"/>
      <c r="AI1" s="597"/>
      <c r="AJ1" s="595" t="s">
        <v>174</v>
      </c>
      <c r="AK1" s="596"/>
      <c r="AL1" s="596"/>
      <c r="AM1" s="596"/>
      <c r="AN1" s="597"/>
      <c r="AO1" s="589" t="s">
        <v>86</v>
      </c>
      <c r="AP1" s="590"/>
      <c r="AQ1" s="590"/>
      <c r="AR1" s="590"/>
      <c r="AS1" s="591"/>
      <c r="AT1" s="589" t="s">
        <v>87</v>
      </c>
      <c r="AU1" s="590"/>
      <c r="AV1" s="590"/>
      <c r="AW1" s="590"/>
      <c r="AX1" s="591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E19" sqref="E18:E19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65" t="s">
        <v>118</v>
      </c>
      <c r="B1" s="565"/>
      <c r="C1" s="565"/>
      <c r="D1" s="235"/>
      <c r="E1" s="605" t="s">
        <v>119</v>
      </c>
      <c r="F1" s="605"/>
      <c r="G1" s="605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489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490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491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604">
        <v>587</v>
      </c>
      <c r="C7" s="604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IF(真龍!C4&lt;&gt;0,真龍!C4,"")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IF(真龍!C5&lt;&gt;0,真龍!C5,"")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IF(真龍!C6&lt;&gt;0,真龍!C6,"")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IF(真龍!C7&lt;&gt;0,真龍!C7,"")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IF(真龍!C8&lt;&gt;0,真龍!C8,"")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ht="33.75" x14ac:dyDescent="0.25">
      <c r="I23" s="607" t="s">
        <v>41</v>
      </c>
      <c r="J23" s="607"/>
      <c r="K23" s="606">
        <f>K13+K21</f>
        <v>730</v>
      </c>
      <c r="L23" s="606"/>
    </row>
    <row r="24" spans="9:12" x14ac:dyDescent="0.25">
      <c r="J24" s="217"/>
    </row>
  </sheetData>
  <mergeCells count="5">
    <mergeCell ref="B7:C7"/>
    <mergeCell ref="A1:C1"/>
    <mergeCell ref="E1:G1"/>
    <mergeCell ref="K23:L23"/>
    <mergeCell ref="I23:J23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515" t="s">
        <v>118</v>
      </c>
      <c r="B1" s="515"/>
      <c r="C1" s="515"/>
      <c r="D1" s="515"/>
      <c r="E1" s="515"/>
      <c r="F1" s="515"/>
      <c r="G1" s="515" t="s">
        <v>119</v>
      </c>
      <c r="H1" s="515"/>
      <c r="I1" s="515"/>
      <c r="J1" s="515"/>
      <c r="K1" s="515"/>
      <c r="L1" s="515"/>
      <c r="N1" s="515" t="s">
        <v>126</v>
      </c>
      <c r="O1" s="515"/>
    </row>
    <row r="2" spans="1:15" x14ac:dyDescent="0.25">
      <c r="A2" s="608" t="s">
        <v>124</v>
      </c>
      <c r="B2" s="608"/>
      <c r="C2" s="610" t="s">
        <v>117</v>
      </c>
      <c r="D2" s="610"/>
      <c r="E2" s="609" t="s">
        <v>125</v>
      </c>
      <c r="F2" s="609"/>
      <c r="G2" s="612" t="s">
        <v>121</v>
      </c>
      <c r="H2" s="612"/>
      <c r="I2" s="609" t="s">
        <v>122</v>
      </c>
      <c r="J2" s="609"/>
      <c r="K2" s="611" t="s">
        <v>123</v>
      </c>
      <c r="L2" s="611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4"/>
  <sheetViews>
    <sheetView workbookViewId="0">
      <selection activeCell="G10" sqref="A10:G21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588" t="s">
        <v>235</v>
      </c>
      <c r="B1" s="588"/>
      <c r="C1" s="588"/>
      <c r="D1" s="588"/>
      <c r="E1" s="588"/>
      <c r="F1" s="588"/>
      <c r="G1" s="588"/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I2" s="563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348"/>
      <c r="B3" s="344" t="s">
        <v>40</v>
      </c>
      <c r="C3" s="350" t="s">
        <v>38</v>
      </c>
      <c r="D3" s="350" t="s">
        <v>178</v>
      </c>
      <c r="I3" s="563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346" t="s">
        <v>30</v>
      </c>
      <c r="B4" s="349">
        <v>39</v>
      </c>
      <c r="C4" s="349">
        <v>30</v>
      </c>
      <c r="D4" s="349">
        <v>4</v>
      </c>
      <c r="I4" s="563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88" t="s">
        <v>35</v>
      </c>
      <c r="B5" s="349">
        <v>2</v>
      </c>
      <c r="C5" s="349">
        <v>30</v>
      </c>
      <c r="D5" s="349">
        <v>4</v>
      </c>
      <c r="I5" s="563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89" t="s">
        <v>31</v>
      </c>
      <c r="B6" s="349">
        <v>164</v>
      </c>
      <c r="C6" s="349">
        <v>30</v>
      </c>
      <c r="D6" s="349">
        <v>4</v>
      </c>
      <c r="I6" s="563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A7" s="90" t="s">
        <v>36</v>
      </c>
      <c r="B7" s="349">
        <v>2</v>
      </c>
      <c r="C7" s="349">
        <v>30</v>
      </c>
      <c r="D7" s="349">
        <v>4</v>
      </c>
      <c r="I7" s="624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A8" s="347" t="s">
        <v>37</v>
      </c>
      <c r="B8" s="349">
        <v>164</v>
      </c>
      <c r="C8" s="349">
        <v>11</v>
      </c>
      <c r="D8" s="349"/>
      <c r="I8" s="624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I9" s="624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B10" s="629" t="s">
        <v>176</v>
      </c>
      <c r="C10" s="629"/>
      <c r="D10" s="629"/>
      <c r="E10" s="629"/>
      <c r="F10" s="588" t="s">
        <v>28</v>
      </c>
      <c r="G10" s="629" t="s">
        <v>179</v>
      </c>
      <c r="I10" s="624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348"/>
      <c r="B11" s="353">
        <v>2</v>
      </c>
      <c r="C11" s="353">
        <v>3</v>
      </c>
      <c r="D11" s="353">
        <v>4</v>
      </c>
      <c r="E11" s="353">
        <v>5</v>
      </c>
      <c r="F11" s="588"/>
      <c r="G11" s="629"/>
      <c r="I11" s="624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620" t="s">
        <v>30</v>
      </c>
      <c r="B12" s="368">
        <f>IF(HDRAG_HAS_REC_HBRUN,COUNTIF(DATA_HDRAG_HBRUN,"=2"),"")</f>
        <v>203</v>
      </c>
      <c r="C12" s="368">
        <f>IF(HDRAG_HAS_REC_HBRUN,COUNTIF(DATA_HDRAG_HBRUN,"=3"),"")</f>
        <v>69</v>
      </c>
      <c r="D12" s="368">
        <f>IF(HDRAG_HAS_REC_HBRUN,COUNTIF(DATA_HDRAG_HBRUN,"=4"),"")</f>
        <v>13</v>
      </c>
      <c r="E12" s="368">
        <f>IF(HDRAG_HAS_REC_HBRUN,COUNTIF(DATA_HDRAG_HBRUN,"=5"),"")</f>
        <v>11</v>
      </c>
      <c r="F12" s="615">
        <f>IF(HDRAG_HAS_REC_HBRUN,AVERAGE(DATA_HDRAG_HBRUN),"")</f>
        <v>2.4324324324324325</v>
      </c>
      <c r="G12" s="621">
        <f>IF(HDRAG_HAS_REC_HBRUN,COUNTA(DATA_HDRAG_HBRUN),"")</f>
        <v>296</v>
      </c>
      <c r="I12" s="623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620"/>
      <c r="B13" s="378">
        <f>IF(HDRAG_HAS_REC_HBRUN,B12/$G12,"")</f>
        <v>0.68581081081081086</v>
      </c>
      <c r="C13" s="378">
        <f>IF(HDRAG_HAS_REC_HBRUN,C12/$G12,"")</f>
        <v>0.23310810810810811</v>
      </c>
      <c r="D13" s="378">
        <f>IF(HDRAG_HAS_REC_HBRUN,D12/$G12,"")</f>
        <v>4.3918918918918921E-2</v>
      </c>
      <c r="E13" s="378">
        <f>IF(HDRAG_HAS_REC_HBRUN,E12/$G12,"")</f>
        <v>3.7162162162162164E-2</v>
      </c>
      <c r="F13" s="615"/>
      <c r="G13" s="621"/>
      <c r="I13" s="623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618" t="s">
        <v>35</v>
      </c>
      <c r="B14" s="369">
        <f>IF(HDRAG_HAS_REC_HMERC,COUNTIF(DATA_HDRAG_HMERC,"=2"),"")</f>
        <v>176</v>
      </c>
      <c r="C14" s="369">
        <f>IF(HDRAG_HAS_REC_HMERC,COUNTIF(DATA_HDRAG_HMERC,"=3"),"")</f>
        <v>47</v>
      </c>
      <c r="D14" s="369">
        <f>IF(HDRAG_HAS_REC_HMERC,COUNTIF(DATA_HDRAG_HMERC,"=4"),"")</f>
        <v>12</v>
      </c>
      <c r="E14" s="369">
        <f>IF(HDRAG_HAS_REC_HMERC,COUNTIF(DATA_HDRAG_HMERC,"=5"),"")</f>
        <v>8</v>
      </c>
      <c r="F14" s="614">
        <f>IF(HDRAG_HAS_REC_HMERC,AVERAGE(DATA_HDRAG_HMERC),"")</f>
        <v>2.3909465020576133</v>
      </c>
      <c r="G14" s="619">
        <f>IF(HDRAG_HAS_REC_HMERC,COUNTA(DATA_HDRAG_HMERC),"")</f>
        <v>243</v>
      </c>
      <c r="I14" s="623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618"/>
      <c r="B15" s="379">
        <f>IF(HDRAG_HAS_REC_HMERC,B14/$G14,"")</f>
        <v>0.72427983539094654</v>
      </c>
      <c r="C15" s="379">
        <f>IF(HDRAG_HAS_REC_HMERC,C14/$G14,"")</f>
        <v>0.19341563786008231</v>
      </c>
      <c r="D15" s="379">
        <f>IF(HDRAG_HAS_REC_HMERC,D14/$G14,"")</f>
        <v>4.9382716049382713E-2</v>
      </c>
      <c r="E15" s="379">
        <f>IF(HDRAG_HAS_REC_HMERC,E14/$G14,"")</f>
        <v>3.292181069958848E-2</v>
      </c>
      <c r="F15" s="614"/>
      <c r="G15" s="619"/>
      <c r="I15" s="623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616" t="s">
        <v>31</v>
      </c>
      <c r="B16" s="370">
        <f>IF(HDRAG_HAS_REC_HMID,COUNTIF(DATA_HDRAG_HMID,"=2"),"")</f>
        <v>520</v>
      </c>
      <c r="C16" s="370">
        <f>IF(HDRAG_HAS_REC_HMID,COUNTIF(DATA_HDRAG_HMID,"=3"),"")</f>
        <v>172</v>
      </c>
      <c r="D16" s="370">
        <f>IF(HDRAG_HAS_REC_HMID,COUNTIF(DATA_HDRAG_HMID,"=4"),"")</f>
        <v>62</v>
      </c>
      <c r="E16" s="370">
        <f>IF(HDRAG_HAS_REC_HMID,COUNTIF(DATA_HDRAG_HMID,"=5"),"")</f>
        <v>49</v>
      </c>
      <c r="F16" s="613">
        <f>IF(HDRAG_HAS_REC_HMID,AVERAGE(DATA_HDRAG_HMID),"")</f>
        <v>2.5516811955168119</v>
      </c>
      <c r="G16" s="617">
        <f>IF(HDRAG_HAS_REC_HMID,COUNTA(DATA_HDRAG_HMID),"")</f>
        <v>804</v>
      </c>
      <c r="I16" s="623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616"/>
      <c r="B17" s="380">
        <f>IF(HDRAG_HAS_REC_HMID,B16/$G16,"")</f>
        <v>0.64676616915422891</v>
      </c>
      <c r="C17" s="380">
        <f>IF(HDRAG_HAS_REC_HMID,C16/$G16,"")</f>
        <v>0.21393034825870647</v>
      </c>
      <c r="D17" s="380">
        <f>IF(HDRAG_HAS_REC_HMID,D16/$G16,"")</f>
        <v>7.7114427860696513E-2</v>
      </c>
      <c r="E17" s="380">
        <f>IF(HDRAG_HAS_REC_HMID,E16/$G16,"")</f>
        <v>6.0945273631840796E-2</v>
      </c>
      <c r="F17" s="613"/>
      <c r="G17" s="617"/>
      <c r="I17" s="622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627" t="s">
        <v>36</v>
      </c>
      <c r="B18" s="371">
        <f>IF(HDRAG_HAS_REC_HJUP,COUNTIF(DATA_HDRAG_HJUP,"=2"),"")</f>
        <v>304</v>
      </c>
      <c r="C18" s="371">
        <f>IF(HDRAG_HAS_REC_HJUP,COUNTIF(DATA_HDRAG_HJUP,"=3"),"")</f>
        <v>87</v>
      </c>
      <c r="D18" s="371">
        <f>IF(HDRAG_HAS_REC_HJUP,COUNTIF(DATA_HDRAG_HJUP,"=4"),"")</f>
        <v>30</v>
      </c>
      <c r="E18" s="371">
        <f>IF(HDRAG_HAS_REC_HJUP,COUNTIF(DATA_HDRAG_HJUP,"=5"),"")</f>
        <v>18</v>
      </c>
      <c r="F18" s="631">
        <f>IF(HDRAG_HAS_REC_HJUP,AVERAGE(DATA_HDRAG_HJUP),"")</f>
        <v>2.4578587699316627</v>
      </c>
      <c r="G18" s="628">
        <f>IF(HDRAG_HAS_REC_HJUP,COUNTA(DATA_HDRAG_HJUP),"")</f>
        <v>439</v>
      </c>
      <c r="I18" s="622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627"/>
      <c r="B19" s="381">
        <f>IF(HDRAG_HAS_REC_HJUP,B18/$G18,"")</f>
        <v>0.69248291571753984</v>
      </c>
      <c r="C19" s="381">
        <f>IF(HDRAG_HAS_REC_HJUP,C18/$G18,"")</f>
        <v>0.19817767653758542</v>
      </c>
      <c r="D19" s="381">
        <f>IF(HDRAG_HAS_REC_HJUP,D18/$G18,"")</f>
        <v>6.8337129840546698E-2</v>
      </c>
      <c r="E19" s="381">
        <f>IF(HDRAG_HAS_REC_HJUP,E18/$G18,"")</f>
        <v>4.1002277904328019E-2</v>
      </c>
      <c r="F19" s="631"/>
      <c r="G19" s="628"/>
      <c r="I19" s="622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A20" s="625" t="s">
        <v>37</v>
      </c>
      <c r="B20" s="372">
        <f>IF(HDRAG_HAS_REC_HZOD,COUNTIF(DATA_HDRAG_HZOD,"=2"),"")</f>
        <v>62</v>
      </c>
      <c r="C20" s="372">
        <f>IF(HDRAG_HAS_REC_HZOD,COUNTIF(DATA_HDRAG_HZOD,"=3"),"")</f>
        <v>18</v>
      </c>
      <c r="D20" s="372">
        <f>IF(HDRAG_HAS_REC_HZOD,COUNTIF(DATA_HDRAG_HZOD,"=4"),"")</f>
        <v>1</v>
      </c>
      <c r="E20" s="372">
        <f>IF(HDRAG_HAS_REC_HZOD,COUNTIF(DATA_HDRAG_HZOD,"=5"),"")</f>
        <v>1</v>
      </c>
      <c r="F20" s="630">
        <f>IF(HDRAG_HAS_REC_HZOD,AVERAGE(DATA_HDRAG_HZOD),"")</f>
        <v>2.2804878048780486</v>
      </c>
      <c r="G20" s="626">
        <f>IF(HDRAG_HAS_REC_HZOD,COUNTA(DATA_HDRAG_HZOD),"")</f>
        <v>82</v>
      </c>
      <c r="I20" s="622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A21" s="625"/>
      <c r="B21" s="382">
        <f>IF(HDRAG_HAS_REC_HZOD,B20/$G20,"")</f>
        <v>0.75609756097560976</v>
      </c>
      <c r="C21" s="382">
        <f>IF(HDRAG_HAS_REC_HZOD,C20/$G20,"")</f>
        <v>0.21951219512195122</v>
      </c>
      <c r="D21" s="382">
        <f>IF(HDRAG_HAS_REC_HZOD,D20/$G20,"")</f>
        <v>1.2195121951219513E-2</v>
      </c>
      <c r="E21" s="382">
        <f>IF(HDRAG_HAS_REC_HZOD,E20/$G20,"")</f>
        <v>1.2195121951219513E-2</v>
      </c>
      <c r="F21" s="630"/>
      <c r="G21" s="626"/>
      <c r="I21" s="622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67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67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67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243</v>
      </c>
      <c r="N24" s="364">
        <f>IF(HDRAG_HAS_REC_HZOD,M24*WINGS_CONSUME_HDRAGS/WINGS_RECOVER_NUM*WINGS_RECOVER_DIAMS,"")</f>
        <v>3037.5</v>
      </c>
      <c r="O24" s="356">
        <f>IFERROR(IF(L24=0,100%,(HDRAG_MAX_BUILDING - L24)/HDRAG_MAX_BUILDING),"")</f>
        <v>0.32230392156862747</v>
      </c>
    </row>
    <row r="25" spans="1:15" x14ac:dyDescent="0.25">
      <c r="I25" s="567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67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456</v>
      </c>
      <c r="N26" s="364">
        <f>IF(HDRAG_HAS_REC_HZOD,M26*WINGS_CONSUME_HDRAGS/WINGS_RECOVER_NUM*WINGS_RECOVER_DIAMS,"")</f>
        <v>5700</v>
      </c>
      <c r="O26" s="356">
        <f t="shared" si="0"/>
        <v>0.20215219062259801</v>
      </c>
    </row>
    <row r="52" spans="1:2" x14ac:dyDescent="0.25">
      <c r="A52" s="345"/>
      <c r="B52" s="345"/>
    </row>
    <row r="53" spans="1:2" x14ac:dyDescent="0.25">
      <c r="A53" s="345"/>
      <c r="B53" s="345"/>
    </row>
    <row r="54" spans="1:2" x14ac:dyDescent="0.25">
      <c r="A54" s="345"/>
    </row>
  </sheetData>
  <mergeCells count="24">
    <mergeCell ref="I2:I6"/>
    <mergeCell ref="A12:A13"/>
    <mergeCell ref="G12:G13"/>
    <mergeCell ref="I22:I26"/>
    <mergeCell ref="I17:I21"/>
    <mergeCell ref="I12:I16"/>
    <mergeCell ref="I7:I11"/>
    <mergeCell ref="A20:A21"/>
    <mergeCell ref="G20:G21"/>
    <mergeCell ref="A18:A19"/>
    <mergeCell ref="G18:G19"/>
    <mergeCell ref="G10:G11"/>
    <mergeCell ref="B10:E10"/>
    <mergeCell ref="F10:F11"/>
    <mergeCell ref="F20:F21"/>
    <mergeCell ref="F18:F19"/>
    <mergeCell ref="A1:G1"/>
    <mergeCell ref="F16:F17"/>
    <mergeCell ref="F14:F15"/>
    <mergeCell ref="F12:F13"/>
    <mergeCell ref="A16:A17"/>
    <mergeCell ref="G16:G17"/>
    <mergeCell ref="A14:A15"/>
    <mergeCell ref="G14:G15"/>
  </mergeCells>
  <conditionalFormatting sqref="C3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3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dataValidations count="2">
    <dataValidation type="whole" allowBlank="1" showInputMessage="1" showErrorMessage="1" sqref="D4:D8" xr:uid="{F0569B32-0958-4749-B6AF-391775407849}">
      <formula1>0</formula1>
      <formula2>4</formula2>
    </dataValidation>
    <dataValidation type="whole" allowBlank="1" showInputMessage="1" showErrorMessage="1" sqref="C4:C8" xr:uid="{CC1902C1-1313-4926-8BC8-4977D0530C92}">
      <formula1>1</formula1>
      <formula2>30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635" t="s">
        <v>191</v>
      </c>
      <c r="D1" s="634">
        <f>INDEX(DATA_EVTBLD,B1,2)-B2</f>
        <v>967</v>
      </c>
      <c r="E1" s="633" t="s">
        <v>24</v>
      </c>
      <c r="F1" s="632">
        <f>1-(INDEX(DATA_EVTBLD,B1,2)-B2)/DATA_EVTBLD_MAX</f>
        <v>0.87627942681678606</v>
      </c>
      <c r="G1" s="632"/>
      <c r="H1" s="632"/>
      <c r="I1" s="632"/>
    </row>
    <row r="2" spans="1:9" ht="14.65" customHeight="1" x14ac:dyDescent="0.25">
      <c r="A2" s="383" t="s">
        <v>190</v>
      </c>
      <c r="B2" s="389">
        <v>933</v>
      </c>
      <c r="C2" s="635"/>
      <c r="D2" s="634"/>
      <c r="E2" s="633"/>
      <c r="F2" s="632"/>
      <c r="G2" s="632"/>
      <c r="H2" s="632"/>
      <c r="I2" s="632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211</v>
      </c>
      <c r="B1" s="341">
        <v>1</v>
      </c>
      <c r="C1" s="341">
        <v>7</v>
      </c>
      <c r="F1" s="513" t="str">
        <f>B1&amp; "日"</f>
        <v>1日</v>
      </c>
      <c r="G1" s="514"/>
      <c r="H1" s="514"/>
      <c r="I1" s="513" t="str">
        <f>C1 &amp; "日"</f>
        <v>7日</v>
      </c>
      <c r="J1" s="514"/>
      <c r="K1" s="514"/>
      <c r="L1" s="513" t="s">
        <v>175</v>
      </c>
      <c r="M1" s="514"/>
      <c r="N1" s="514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011 D 21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05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000 D 11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-005 D 00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008 D 10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01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01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063 D 07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01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027 D 12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015 D 11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-009 D 02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011 D 19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03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001 D 18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-005 D 01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22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-001 D 17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00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01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018 D 19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019 D 18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008 D 21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04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05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012 D 19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017 D 10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02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004 D 11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016 D 20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015 D 13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03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014 D 15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015 D 09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005 D 14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014 D 12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02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02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06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014 D 12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026 D 07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013 D 11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04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019 D 09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03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014 D 15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05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012 D 19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013 D 19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005 D 15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012 D 13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013 D 10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000 D 16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01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012 D 09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009 D 19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03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015 D 07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03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05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014 D 14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023 D 08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014 D 11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013 D 08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024 D 07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04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01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05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05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015 D 20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038 D 18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016 D 07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015 D 14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035 D 08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016 D 16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015 D 09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029 D 11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016 D 12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014 D 20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023 D 06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016 D 09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014 D 07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030 D 21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00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04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014 D 09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014 D 23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015 D 06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014 D 08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014 D 21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014 D 21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029 D 16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015 D 12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05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05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014 D 23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00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003 D 17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013 D 19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012 D 21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004 D 08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013 D 14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013 D 19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05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012 D 19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012 D 22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19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02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011 D 10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-007 D 11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010 D 18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010 D 12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17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009 D 18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010 D 08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23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008 D 07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009 D 19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-016 D 02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007 D 06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009 D 07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-016 D 08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006 D 06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00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-017 D 03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005 D 11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008 D 11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-017 D 12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004 D 10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04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-016 D 03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003 D 21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03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-016 D 06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002 D 22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007 D 19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-016 D 11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002 D 10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007 D 14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-011 D 10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002 D 08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008 D 07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-009 D 00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01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01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-008 D 08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001 D 17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007 D 17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19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000 D 20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04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-005 D 14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000 D 09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006 D 15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-007 D 16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05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00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-010 D 15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-001 D 02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005 D 13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19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17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00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-020 D 07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-004 D 09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003 D 17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22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-005 D 12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003 D 07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-018 D 14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-006 D 00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01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-018 D 11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-006 D 11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002 D 19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-018 D 08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-007 D 11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002 D 16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-018 D 09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20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002 D 12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-015 D 02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-008 D 01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002 D 10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-008 D 16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-010 D 01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001 D 23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-008 D 11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19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001 D 19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-008 D 01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22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001 D 18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-008 D 11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-011 D 16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001 D 13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-006 D 06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-013 D 04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001 D 13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-006 D 09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-013 D 03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000 D 22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21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23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000 D 15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23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-013 D 09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000 D 07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-013 D 16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-013 D 10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08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21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-013 D 09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11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-004 D 05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21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000 D 09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-002 D 04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-012 D 15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05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13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-012 D 13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10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-012 D 12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-012 D 12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-001 D 12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22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-012 D 11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-001 D 16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-018 D 07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-012 D 09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-002 D 06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17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-012 D 09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-002 D 10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-017 D 12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-012 D 11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-002 D 12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-017 D 16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-012 D 14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19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19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-012 D 16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21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-004 D 09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17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17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018 D 21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-011 D 00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20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015 D 08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19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-002 D 03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010 D 11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-010 D 17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-002 D 06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001 D 08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-010 D 11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-002 D 10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-012 D 16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-010 D 08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-002 D 16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-013 D 05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-010 D 08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19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-013 D 14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-010 D 07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21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23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-010 D 10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-003 D 05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-015 D 12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-010 D 14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-003 D 09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-011 D 14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-010 D 06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21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-005 D 02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-010 D 05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22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21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-010 D 01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21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22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23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23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034 D 15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-008 D 17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-001 D 15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03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-008 D 12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-002 D 12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22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-008 D 12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-004 D 03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03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18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-002 D 03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040 D 10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21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-001 D 15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034 D 22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-001 D 04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-001 D 17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04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18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17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-007 D 14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04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-002 D 06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-003 D 01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000 D 21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21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-001 D 05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03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-002 D 07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-003 D 17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12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-002 D 09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-006 D 08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22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-002 D 05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21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-002 D 00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-002 D 15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-006 D 08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-001 D 11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-002 D 11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-007 D 03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-002 D 03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18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-003 D 07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-002 D 10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-002 D 14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-006 D 00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22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20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-007 D 03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22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-003 D 09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18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23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-003 D 09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20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21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-003 D 07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-004 D 11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-005 D 14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-003 D 11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-003 D 15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22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-003 D 07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19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21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-003 D 10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-004 D 12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19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-003 D 13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-005 D 06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20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-003 D 14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05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-004 D 07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-003 D 04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001 D 09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20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-003 D 06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06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-003 D 15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-003 D 04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05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-003 D 14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-003 D 06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21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-003 D 14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-003 D 07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-004 D 10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-003 D 15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-003 D 09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-005 D 03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-003 D 16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-003 D 10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17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-003 D 09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-003 D 03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18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-003 D 10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-003 D 13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-007 D 04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-003 D 12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-003 D 12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-005 D 05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-003 D 09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-003 D 08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23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-003 D 11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-003 D 10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-003 D 14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18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-003 D 15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19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-004 D 01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19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-007 D 13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-004 D 05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20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-006 D 11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-004 D 04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-003 D 16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-007 D 03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-004 D 05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17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20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-004 D 08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19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22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-004 D 11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21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-005 D 12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18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-004 D 00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-007 D 06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22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-004 D 00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-004 D 06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22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22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-004 D 09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-005 D 00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-004 D 00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-005 D 03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-005 D 07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-004 D 05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-005 D 11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-005 D 10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-004 D 04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-006 D 15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-005 D 12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-004 D 05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-006 D 00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-005 D 17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-004 D 06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-005 D 07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19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-004 D 07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22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20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-004 D 06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-004 D 08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20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-004 D 08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-004 D 14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22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-004 D 09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-004 D 14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21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-004 D 08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23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22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-004 D 11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-005 D 03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22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-004 D 11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-005 D 04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21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-004 D 10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-004 D 00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17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-004 D 08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-005 D 05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20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-004 D 14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19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23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17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-006 D 12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21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-004 D 16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-006 D 14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22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17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-007 D 15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-006 D 00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20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19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-006 D 01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22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21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-006 D 05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-005 D 02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-008 D 08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-006 D 07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-005 D 03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-005 D 07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-006 D 00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18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-002 D 02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23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20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22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-006 D 00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22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-002 D 16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-006 D 00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22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-003 D 08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-006 D 01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23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-002 D 12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18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-004 D 17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22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18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18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-001 D 07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-005 D 13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-004 D 16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-002 D 02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-005 D 13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-004 D 17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20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-005 D 13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18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-003 D 11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-005 D 13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19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22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-005 D 13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20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-004 D 16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-005 D 14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22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-006 D 11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-005 D 15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23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-005 D 05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-005 D 08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-004 D 16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22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-005 D 08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17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18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-005 D 14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-005 D 02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-006 D 05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-005 D 12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-005 D 00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-006 D 09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-005 D 14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-005 D 02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-007 D 07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-005 D 16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-005 D 04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-007 D 07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18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-005 D 06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-007 D 11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20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-005 D 07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18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-006 D 00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-005 D 11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22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-006 D 02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-005 D 14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-008 D 10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-006 D 07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18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-008 D 11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-006 D 09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20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-008 D 12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-006 D 11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21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23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19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-006 D 04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21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21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-006 D 05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-009 D 13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-007 D 14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-007 D 01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-009 D 16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19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-007 D 05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17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-008 D 00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-007 D 08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18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-008 D 03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-007 D 11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18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-008 D 09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-007 D 16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18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-008 D 10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17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-009 D 06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-008 D 16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-008 D 02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 t="shared" ref="D400:D463" si="31"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63" t="str">
        <f t="shared" si="31"/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6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63" t="e">
        <f t="shared" ref="K401:K464" ca="1" si="32">IF(ISBLANK(A401),NA(),IFERROR(TEXT(TRUNC(J401-NOW()),"000") &amp; " D " &amp; TEXT(TRUNC(ABS(J401-NOW()-TRUNC(J401-NOW()))*24),"00") &amp; " H", NA()))</f>
        <v>#N/A</v>
      </c>
      <c r="L401" s="330" t="e">
        <f t="shared" ref="L401:L464" si="33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63" t="e">
        <f t="shared" ref="N401:N464" ca="1" si="34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63" t="str">
        <f t="shared" si="31"/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6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63" t="e">
        <f t="shared" ca="1" si="32"/>
        <v>#N/A</v>
      </c>
      <c r="L402" s="330" t="e">
        <f t="shared" si="33"/>
        <v>#N/A</v>
      </c>
      <c r="M402" s="343" t="e">
        <f>IF(ISBLANK(A402),NA(),IFERROR(A402+(PLAYER_EXP_MAX-D402)/L402,NA()))</f>
        <v>#N/A</v>
      </c>
      <c r="N402" s="463" t="e">
        <f t="shared" ca="1" si="34"/>
        <v>#N/A</v>
      </c>
    </row>
    <row r="403" spans="4:14" ht="14.65" customHeight="1" x14ac:dyDescent="0.25">
      <c r="D403" s="463" t="str">
        <f t="shared" si="31"/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6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63" t="e">
        <f t="shared" ca="1" si="32"/>
        <v>#N/A</v>
      </c>
      <c r="L403" s="330" t="e">
        <f t="shared" si="33"/>
        <v>#N/A</v>
      </c>
      <c r="M403" s="343" t="e">
        <f>IF(ISBLANK(A403),NA(),IFERROR(A403+(PLAYER_EXP_MAX-D403)/L403,NA()))</f>
        <v>#N/A</v>
      </c>
      <c r="N403" s="463" t="e">
        <f t="shared" ca="1" si="34"/>
        <v>#N/A</v>
      </c>
    </row>
    <row r="404" spans="4:14" ht="14.65" customHeight="1" x14ac:dyDescent="0.25">
      <c r="D404" s="463" t="str">
        <f t="shared" si="31"/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6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63" t="e">
        <f t="shared" ca="1" si="32"/>
        <v>#N/A</v>
      </c>
      <c r="L404" s="330" t="e">
        <f t="shared" si="33"/>
        <v>#N/A</v>
      </c>
      <c r="M404" s="343" t="e">
        <f>IF(ISBLANK(A404),NA(),IFERROR(A404+(PLAYER_EXP_MAX-D404)/L404,NA()))</f>
        <v>#N/A</v>
      </c>
      <c r="N404" s="463" t="e">
        <f t="shared" ca="1" si="34"/>
        <v>#N/A</v>
      </c>
    </row>
    <row r="405" spans="4:14" ht="14.65" customHeight="1" x14ac:dyDescent="0.25">
      <c r="D405" s="463" t="str">
        <f t="shared" si="31"/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6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63" t="e">
        <f t="shared" ca="1" si="32"/>
        <v>#N/A</v>
      </c>
      <c r="L405" s="330" t="e">
        <f t="shared" si="33"/>
        <v>#N/A</v>
      </c>
      <c r="M405" s="343" t="e">
        <f>IF(ISBLANK(A405),NA(),IFERROR(A405+(PLAYER_EXP_MAX-D405)/L405,NA()))</f>
        <v>#N/A</v>
      </c>
      <c r="N405" s="463" t="e">
        <f t="shared" ca="1" si="34"/>
        <v>#N/A</v>
      </c>
    </row>
    <row r="406" spans="4:14" ht="14.65" customHeight="1" x14ac:dyDescent="0.25">
      <c r="D406" s="463" t="str">
        <f t="shared" si="31"/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6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63" t="e">
        <f t="shared" ca="1" si="32"/>
        <v>#N/A</v>
      </c>
      <c r="L406" s="330" t="e">
        <f t="shared" si="33"/>
        <v>#N/A</v>
      </c>
      <c r="M406" s="343" t="e">
        <f>IF(ISBLANK(A406),NA(),IFERROR(A406+(PLAYER_EXP_MAX-D406)/L406,NA()))</f>
        <v>#N/A</v>
      </c>
      <c r="N406" s="463" t="e">
        <f t="shared" ca="1" si="34"/>
        <v>#N/A</v>
      </c>
    </row>
    <row r="407" spans="4:14" ht="14.65" customHeight="1" x14ac:dyDescent="0.25">
      <c r="D407" s="463" t="str">
        <f t="shared" si="31"/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6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63" t="e">
        <f t="shared" ca="1" si="32"/>
        <v>#N/A</v>
      </c>
      <c r="L407" s="330" t="e">
        <f t="shared" si="33"/>
        <v>#N/A</v>
      </c>
      <c r="M407" s="343" t="e">
        <f>IF(ISBLANK(A407),NA(),IFERROR(A407+(PLAYER_EXP_MAX-D407)/L407,NA()))</f>
        <v>#N/A</v>
      </c>
      <c r="N407" s="463" t="e">
        <f t="shared" ca="1" si="34"/>
        <v>#N/A</v>
      </c>
    </row>
    <row r="408" spans="4:14" ht="14.65" customHeight="1" x14ac:dyDescent="0.25">
      <c r="D408" s="463" t="str">
        <f t="shared" si="31"/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6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63" t="e">
        <f t="shared" ca="1" si="32"/>
        <v>#N/A</v>
      </c>
      <c r="L408" s="330" t="e">
        <f t="shared" si="33"/>
        <v>#N/A</v>
      </c>
      <c r="M408" s="343" t="e">
        <f>IF(ISBLANK(A408),NA(),IFERROR(A408+(PLAYER_EXP_MAX-D408)/L408,NA()))</f>
        <v>#N/A</v>
      </c>
      <c r="N408" s="463" t="e">
        <f t="shared" ca="1" si="34"/>
        <v>#N/A</v>
      </c>
    </row>
    <row r="409" spans="4:14" ht="14.65" customHeight="1" x14ac:dyDescent="0.25">
      <c r="D409" s="463" t="str">
        <f t="shared" si="31"/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6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63" t="e">
        <f t="shared" ca="1" si="32"/>
        <v>#N/A</v>
      </c>
      <c r="L409" s="330" t="e">
        <f t="shared" si="33"/>
        <v>#N/A</v>
      </c>
      <c r="M409" s="343" t="e">
        <f>IF(ISBLANK(A409),NA(),IFERROR(A409+(PLAYER_EXP_MAX-D409)/L409,NA()))</f>
        <v>#N/A</v>
      </c>
      <c r="N409" s="463" t="e">
        <f t="shared" ca="1" si="34"/>
        <v>#N/A</v>
      </c>
    </row>
    <row r="410" spans="4:14" ht="14.65" customHeight="1" x14ac:dyDescent="0.25">
      <c r="D410" s="463" t="str">
        <f t="shared" si="31"/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6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63" t="e">
        <f t="shared" ca="1" si="32"/>
        <v>#N/A</v>
      </c>
      <c r="L410" s="330" t="e">
        <f t="shared" si="33"/>
        <v>#N/A</v>
      </c>
      <c r="M410" s="343" t="e">
        <f>IF(ISBLANK(A410),NA(),IFERROR(A410+(PLAYER_EXP_MAX-D410)/L410,NA()))</f>
        <v>#N/A</v>
      </c>
      <c r="N410" s="463" t="e">
        <f t="shared" ca="1" si="34"/>
        <v>#N/A</v>
      </c>
    </row>
    <row r="411" spans="4:14" ht="14.65" customHeight="1" x14ac:dyDescent="0.25">
      <c r="D411" s="463" t="str">
        <f t="shared" si="31"/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6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63" t="e">
        <f t="shared" ca="1" si="32"/>
        <v>#N/A</v>
      </c>
      <c r="L411" s="330" t="e">
        <f t="shared" si="33"/>
        <v>#N/A</v>
      </c>
      <c r="M411" s="343" t="e">
        <f>IF(ISBLANK(A411),NA(),IFERROR(A411+(PLAYER_EXP_MAX-D411)/L411,NA()))</f>
        <v>#N/A</v>
      </c>
      <c r="N411" s="463" t="e">
        <f t="shared" ca="1" si="34"/>
        <v>#N/A</v>
      </c>
    </row>
    <row r="412" spans="4:14" ht="14.65" customHeight="1" x14ac:dyDescent="0.25">
      <c r="D412" s="463" t="str">
        <f t="shared" si="31"/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6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63" t="e">
        <f t="shared" ca="1" si="32"/>
        <v>#N/A</v>
      </c>
      <c r="L412" s="330" t="e">
        <f t="shared" si="33"/>
        <v>#N/A</v>
      </c>
      <c r="M412" s="343" t="e">
        <f>IF(ISBLANK(A412),NA(),IFERROR(A412+(PLAYER_EXP_MAX-D412)/L412,NA()))</f>
        <v>#N/A</v>
      </c>
      <c r="N412" s="463" t="e">
        <f t="shared" ca="1" si="34"/>
        <v>#N/A</v>
      </c>
    </row>
    <row r="413" spans="4:14" ht="14.65" customHeight="1" x14ac:dyDescent="0.25">
      <c r="D413" s="463" t="str">
        <f t="shared" si="31"/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6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63" t="e">
        <f t="shared" ca="1" si="32"/>
        <v>#N/A</v>
      </c>
      <c r="L413" s="330" t="e">
        <f t="shared" si="33"/>
        <v>#N/A</v>
      </c>
      <c r="M413" s="343" t="e">
        <f>IF(ISBLANK(A413),NA(),IFERROR(A413+(PLAYER_EXP_MAX-D413)/L413,NA()))</f>
        <v>#N/A</v>
      </c>
      <c r="N413" s="463" t="e">
        <f t="shared" ca="1" si="34"/>
        <v>#N/A</v>
      </c>
    </row>
    <row r="414" spans="4:14" ht="14.65" customHeight="1" x14ac:dyDescent="0.25">
      <c r="D414" s="463" t="str">
        <f t="shared" si="31"/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6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63" t="e">
        <f t="shared" ca="1" si="32"/>
        <v>#N/A</v>
      </c>
      <c r="L414" s="330" t="e">
        <f t="shared" si="33"/>
        <v>#N/A</v>
      </c>
      <c r="M414" s="343" t="e">
        <f>IF(ISBLANK(A414),NA(),IFERROR(A414+(PLAYER_EXP_MAX-D414)/L414,NA()))</f>
        <v>#N/A</v>
      </c>
      <c r="N414" s="463" t="e">
        <f t="shared" ca="1" si="34"/>
        <v>#N/A</v>
      </c>
    </row>
    <row r="415" spans="4:14" ht="14.65" customHeight="1" x14ac:dyDescent="0.25">
      <c r="D415" s="463" t="str">
        <f t="shared" si="31"/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6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63" t="e">
        <f t="shared" ca="1" si="32"/>
        <v>#N/A</v>
      </c>
      <c r="L415" s="330" t="e">
        <f t="shared" si="33"/>
        <v>#N/A</v>
      </c>
      <c r="M415" s="343" t="e">
        <f>IF(ISBLANK(A415),NA(),IFERROR(A415+(PLAYER_EXP_MAX-D415)/L415,NA()))</f>
        <v>#N/A</v>
      </c>
      <c r="N415" s="463" t="e">
        <f t="shared" ca="1" si="34"/>
        <v>#N/A</v>
      </c>
    </row>
    <row r="416" spans="4:14" ht="14.65" customHeight="1" x14ac:dyDescent="0.25">
      <c r="D416" s="463" t="str">
        <f t="shared" si="31"/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6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63" t="e">
        <f t="shared" ca="1" si="32"/>
        <v>#N/A</v>
      </c>
      <c r="L416" s="330" t="e">
        <f t="shared" si="33"/>
        <v>#N/A</v>
      </c>
      <c r="M416" s="343" t="e">
        <f>IF(ISBLANK(A416),NA(),IFERROR(A416+(PLAYER_EXP_MAX-D416)/L416,NA()))</f>
        <v>#N/A</v>
      </c>
      <c r="N416" s="463" t="e">
        <f t="shared" ca="1" si="34"/>
        <v>#N/A</v>
      </c>
    </row>
    <row r="417" spans="4:14" ht="14.65" customHeight="1" x14ac:dyDescent="0.25">
      <c r="D417" s="463" t="str">
        <f t="shared" si="31"/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6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63" t="e">
        <f t="shared" ca="1" si="32"/>
        <v>#N/A</v>
      </c>
      <c r="L417" s="330" t="e">
        <f t="shared" si="33"/>
        <v>#N/A</v>
      </c>
      <c r="M417" s="343" t="e">
        <f>IF(ISBLANK(A417),NA(),IFERROR(A417+(PLAYER_EXP_MAX-D417)/L417,NA()))</f>
        <v>#N/A</v>
      </c>
      <c r="N417" s="463" t="e">
        <f t="shared" ca="1" si="34"/>
        <v>#N/A</v>
      </c>
    </row>
    <row r="418" spans="4:14" ht="14.65" customHeight="1" x14ac:dyDescent="0.25">
      <c r="D418" s="463" t="str">
        <f t="shared" si="31"/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6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63" t="e">
        <f t="shared" ca="1" si="32"/>
        <v>#N/A</v>
      </c>
      <c r="L418" s="330" t="e">
        <f t="shared" si="33"/>
        <v>#N/A</v>
      </c>
      <c r="M418" s="343" t="e">
        <f>IF(ISBLANK(A418),NA(),IFERROR(A418+(PLAYER_EXP_MAX-D418)/L418,NA()))</f>
        <v>#N/A</v>
      </c>
      <c r="N418" s="463" t="e">
        <f t="shared" ca="1" si="34"/>
        <v>#N/A</v>
      </c>
    </row>
    <row r="419" spans="4:14" ht="14.65" customHeight="1" x14ac:dyDescent="0.25">
      <c r="D419" s="463" t="str">
        <f t="shared" si="31"/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6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63" t="e">
        <f t="shared" ca="1" si="32"/>
        <v>#N/A</v>
      </c>
      <c r="L419" s="330" t="e">
        <f t="shared" si="33"/>
        <v>#N/A</v>
      </c>
      <c r="M419" s="343" t="e">
        <f>IF(ISBLANK(A419),NA(),IFERROR(A419+(PLAYER_EXP_MAX-D419)/L419,NA()))</f>
        <v>#N/A</v>
      </c>
      <c r="N419" s="463" t="e">
        <f t="shared" ca="1" si="34"/>
        <v>#N/A</v>
      </c>
    </row>
    <row r="420" spans="4:14" ht="14.65" customHeight="1" x14ac:dyDescent="0.25">
      <c r="D420" s="463" t="str">
        <f t="shared" si="31"/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6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63" t="e">
        <f t="shared" ca="1" si="32"/>
        <v>#N/A</v>
      </c>
      <c r="L420" s="330" t="e">
        <f t="shared" si="33"/>
        <v>#N/A</v>
      </c>
      <c r="M420" s="343" t="e">
        <f>IF(ISBLANK(A420),NA(),IFERROR(A420+(PLAYER_EXP_MAX-D420)/L420,NA()))</f>
        <v>#N/A</v>
      </c>
      <c r="N420" s="463" t="e">
        <f t="shared" ca="1" si="34"/>
        <v>#N/A</v>
      </c>
    </row>
    <row r="421" spans="4:14" ht="14.65" customHeight="1" x14ac:dyDescent="0.25">
      <c r="D421" s="463" t="str">
        <f t="shared" si="31"/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6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63" t="e">
        <f t="shared" ca="1" si="32"/>
        <v>#N/A</v>
      </c>
      <c r="L421" s="330" t="e">
        <f t="shared" si="33"/>
        <v>#N/A</v>
      </c>
      <c r="M421" s="343" t="e">
        <f>IF(ISBLANK(A421),NA(),IFERROR(A421+(PLAYER_EXP_MAX-D421)/L421,NA()))</f>
        <v>#N/A</v>
      </c>
      <c r="N421" s="463" t="e">
        <f t="shared" ca="1" si="34"/>
        <v>#N/A</v>
      </c>
    </row>
    <row r="422" spans="4:14" ht="14.65" customHeight="1" x14ac:dyDescent="0.25">
      <c r="D422" s="463" t="str">
        <f t="shared" si="31"/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6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63" t="e">
        <f t="shared" ca="1" si="32"/>
        <v>#N/A</v>
      </c>
      <c r="L422" s="330" t="e">
        <f t="shared" si="33"/>
        <v>#N/A</v>
      </c>
      <c r="M422" s="343" t="e">
        <f>IF(ISBLANK(A422),NA(),IFERROR(A422+(PLAYER_EXP_MAX-D422)/L422,NA()))</f>
        <v>#N/A</v>
      </c>
      <c r="N422" s="463" t="e">
        <f t="shared" ca="1" si="34"/>
        <v>#N/A</v>
      </c>
    </row>
    <row r="423" spans="4:14" ht="14.65" customHeight="1" x14ac:dyDescent="0.25">
      <c r="D423" s="463" t="str">
        <f t="shared" si="31"/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6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63" t="e">
        <f t="shared" ca="1" si="32"/>
        <v>#N/A</v>
      </c>
      <c r="L423" s="330" t="e">
        <f t="shared" si="33"/>
        <v>#N/A</v>
      </c>
      <c r="M423" s="343" t="e">
        <f>IF(ISBLANK(A423),NA(),IFERROR(A423+(PLAYER_EXP_MAX-D423)/L423,NA()))</f>
        <v>#N/A</v>
      </c>
      <c r="N423" s="463" t="e">
        <f t="shared" ca="1" si="34"/>
        <v>#N/A</v>
      </c>
    </row>
    <row r="424" spans="4:14" ht="14.65" customHeight="1" x14ac:dyDescent="0.25">
      <c r="D424" s="463" t="str">
        <f t="shared" si="31"/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6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63" t="e">
        <f t="shared" ca="1" si="32"/>
        <v>#N/A</v>
      </c>
      <c r="L424" s="330" t="e">
        <f t="shared" si="33"/>
        <v>#N/A</v>
      </c>
      <c r="M424" s="343" t="e">
        <f>IF(ISBLANK(A424),NA(),IFERROR(A424+(PLAYER_EXP_MAX-D424)/L424,NA()))</f>
        <v>#N/A</v>
      </c>
      <c r="N424" s="463" t="e">
        <f t="shared" ca="1" si="34"/>
        <v>#N/A</v>
      </c>
    </row>
    <row r="425" spans="4:14" ht="14.65" customHeight="1" x14ac:dyDescent="0.25">
      <c r="D425" s="463" t="str">
        <f t="shared" si="31"/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6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63" t="e">
        <f t="shared" ca="1" si="32"/>
        <v>#N/A</v>
      </c>
      <c r="L425" s="330" t="e">
        <f t="shared" si="33"/>
        <v>#N/A</v>
      </c>
      <c r="M425" s="343" t="e">
        <f>IF(ISBLANK(A425),NA(),IFERROR(A425+(PLAYER_EXP_MAX-D425)/L425,NA()))</f>
        <v>#N/A</v>
      </c>
      <c r="N425" s="463" t="e">
        <f t="shared" ca="1" si="34"/>
        <v>#N/A</v>
      </c>
    </row>
    <row r="426" spans="4:14" ht="14.65" customHeight="1" x14ac:dyDescent="0.25">
      <c r="D426" s="463" t="str">
        <f t="shared" si="31"/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6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63" t="e">
        <f t="shared" ca="1" si="32"/>
        <v>#N/A</v>
      </c>
      <c r="L426" s="330" t="e">
        <f t="shared" si="33"/>
        <v>#N/A</v>
      </c>
      <c r="M426" s="343" t="e">
        <f>IF(ISBLANK(A426),NA(),IFERROR(A426+(PLAYER_EXP_MAX-D426)/L426,NA()))</f>
        <v>#N/A</v>
      </c>
      <c r="N426" s="463" t="e">
        <f t="shared" ca="1" si="34"/>
        <v>#N/A</v>
      </c>
    </row>
    <row r="427" spans="4:14" ht="14.65" customHeight="1" x14ac:dyDescent="0.25">
      <c r="D427" s="463" t="str">
        <f t="shared" si="31"/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6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63" t="e">
        <f t="shared" ca="1" si="32"/>
        <v>#N/A</v>
      </c>
      <c r="L427" s="330" t="e">
        <f t="shared" si="33"/>
        <v>#N/A</v>
      </c>
      <c r="M427" s="343" t="e">
        <f>IF(ISBLANK(A427),NA(),IFERROR(A427+(PLAYER_EXP_MAX-D427)/L427,NA()))</f>
        <v>#N/A</v>
      </c>
      <c r="N427" s="463" t="e">
        <f t="shared" ca="1" si="34"/>
        <v>#N/A</v>
      </c>
    </row>
    <row r="428" spans="4:14" ht="14.65" customHeight="1" x14ac:dyDescent="0.25">
      <c r="D428" s="463" t="str">
        <f t="shared" si="31"/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6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63" t="e">
        <f t="shared" ca="1" si="32"/>
        <v>#N/A</v>
      </c>
      <c r="L428" s="330" t="e">
        <f t="shared" si="33"/>
        <v>#N/A</v>
      </c>
      <c r="M428" s="343" t="e">
        <f>IF(ISBLANK(A428),NA(),IFERROR(A428+(PLAYER_EXP_MAX-D428)/L428,NA()))</f>
        <v>#N/A</v>
      </c>
      <c r="N428" s="463" t="e">
        <f t="shared" ca="1" si="34"/>
        <v>#N/A</v>
      </c>
    </row>
    <row r="429" spans="4:14" ht="14.65" customHeight="1" x14ac:dyDescent="0.25">
      <c r="D429" s="463" t="str">
        <f t="shared" si="31"/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6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63" t="e">
        <f t="shared" ca="1" si="32"/>
        <v>#N/A</v>
      </c>
      <c r="L429" s="330" t="e">
        <f t="shared" si="33"/>
        <v>#N/A</v>
      </c>
      <c r="M429" s="343" t="e">
        <f>IF(ISBLANK(A429),NA(),IFERROR(A429+(PLAYER_EXP_MAX-D429)/L429,NA()))</f>
        <v>#N/A</v>
      </c>
      <c r="N429" s="463" t="e">
        <f t="shared" ca="1" si="34"/>
        <v>#N/A</v>
      </c>
    </row>
    <row r="430" spans="4:14" ht="14.65" customHeight="1" x14ac:dyDescent="0.25">
      <c r="D430" s="463" t="str">
        <f t="shared" si="31"/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6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63" t="e">
        <f t="shared" ca="1" si="32"/>
        <v>#N/A</v>
      </c>
      <c r="L430" s="330" t="e">
        <f t="shared" si="33"/>
        <v>#N/A</v>
      </c>
      <c r="M430" s="343" t="e">
        <f>IF(ISBLANK(A430),NA(),IFERROR(A430+(PLAYER_EXP_MAX-D430)/L430,NA()))</f>
        <v>#N/A</v>
      </c>
      <c r="N430" s="463" t="e">
        <f t="shared" ca="1" si="34"/>
        <v>#N/A</v>
      </c>
    </row>
    <row r="431" spans="4:14" ht="14.65" customHeight="1" x14ac:dyDescent="0.25">
      <c r="D431" s="463" t="str">
        <f t="shared" si="31"/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6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63" t="e">
        <f t="shared" ca="1" si="32"/>
        <v>#N/A</v>
      </c>
      <c r="L431" s="330" t="e">
        <f t="shared" si="33"/>
        <v>#N/A</v>
      </c>
      <c r="M431" s="343" t="e">
        <f>IF(ISBLANK(A431),NA(),IFERROR(A431+(PLAYER_EXP_MAX-D431)/L431,NA()))</f>
        <v>#N/A</v>
      </c>
      <c r="N431" s="463" t="e">
        <f t="shared" ca="1" si="34"/>
        <v>#N/A</v>
      </c>
    </row>
    <row r="432" spans="4:14" ht="14.65" customHeight="1" x14ac:dyDescent="0.25">
      <c r="D432" s="463" t="str">
        <f t="shared" si="31"/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6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63" t="e">
        <f t="shared" ca="1" si="32"/>
        <v>#N/A</v>
      </c>
      <c r="L432" s="330" t="e">
        <f t="shared" si="33"/>
        <v>#N/A</v>
      </c>
      <c r="M432" s="343" t="e">
        <f>IF(ISBLANK(A432),NA(),IFERROR(A432+(PLAYER_EXP_MAX-D432)/L432,NA()))</f>
        <v>#N/A</v>
      </c>
      <c r="N432" s="463" t="e">
        <f t="shared" ca="1" si="34"/>
        <v>#N/A</v>
      </c>
    </row>
    <row r="433" spans="4:14" ht="14.65" customHeight="1" x14ac:dyDescent="0.25">
      <c r="D433" s="463" t="str">
        <f t="shared" si="31"/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6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63" t="e">
        <f t="shared" ca="1" si="32"/>
        <v>#N/A</v>
      </c>
      <c r="L433" s="330" t="e">
        <f t="shared" si="33"/>
        <v>#N/A</v>
      </c>
      <c r="M433" s="343" t="e">
        <f>IF(ISBLANK(A433),NA(),IFERROR(A433+(PLAYER_EXP_MAX-D433)/L433,NA()))</f>
        <v>#N/A</v>
      </c>
      <c r="N433" s="463" t="e">
        <f t="shared" ca="1" si="34"/>
        <v>#N/A</v>
      </c>
    </row>
    <row r="434" spans="4:14" ht="14.65" customHeight="1" x14ac:dyDescent="0.25">
      <c r="D434" s="463" t="str">
        <f t="shared" si="31"/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6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63" t="e">
        <f t="shared" ca="1" si="32"/>
        <v>#N/A</v>
      </c>
      <c r="L434" s="330" t="e">
        <f t="shared" si="33"/>
        <v>#N/A</v>
      </c>
      <c r="M434" s="343" t="e">
        <f>IF(ISBLANK(A434),NA(),IFERROR(A434+(PLAYER_EXP_MAX-D434)/L434,NA()))</f>
        <v>#N/A</v>
      </c>
      <c r="N434" s="463" t="e">
        <f t="shared" ca="1" si="34"/>
        <v>#N/A</v>
      </c>
    </row>
    <row r="435" spans="4:14" ht="14.65" customHeight="1" x14ac:dyDescent="0.25">
      <c r="D435" s="463" t="str">
        <f t="shared" si="31"/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6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63" t="e">
        <f t="shared" ca="1" si="32"/>
        <v>#N/A</v>
      </c>
      <c r="L435" s="330" t="e">
        <f t="shared" si="33"/>
        <v>#N/A</v>
      </c>
      <c r="M435" s="343" t="e">
        <f>IF(ISBLANK(A435),NA(),IFERROR(A435+(PLAYER_EXP_MAX-D435)/L435,NA()))</f>
        <v>#N/A</v>
      </c>
      <c r="N435" s="463" t="e">
        <f t="shared" ca="1" si="34"/>
        <v>#N/A</v>
      </c>
    </row>
    <row r="436" spans="4:14" ht="14.65" customHeight="1" x14ac:dyDescent="0.25">
      <c r="D436" s="463" t="str">
        <f t="shared" si="31"/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6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63" t="e">
        <f t="shared" ca="1" si="32"/>
        <v>#N/A</v>
      </c>
      <c r="L436" s="330" t="e">
        <f t="shared" si="33"/>
        <v>#N/A</v>
      </c>
      <c r="M436" s="343" t="e">
        <f>IF(ISBLANK(A436),NA(),IFERROR(A436+(PLAYER_EXP_MAX-D436)/L436,NA()))</f>
        <v>#N/A</v>
      </c>
      <c r="N436" s="463" t="e">
        <f t="shared" ca="1" si="34"/>
        <v>#N/A</v>
      </c>
    </row>
    <row r="437" spans="4:14" ht="14.65" customHeight="1" x14ac:dyDescent="0.25">
      <c r="D437" s="463" t="str">
        <f t="shared" si="31"/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6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63" t="e">
        <f t="shared" ca="1" si="32"/>
        <v>#N/A</v>
      </c>
      <c r="L437" s="330" t="e">
        <f t="shared" si="33"/>
        <v>#N/A</v>
      </c>
      <c r="M437" s="343" t="e">
        <f>IF(ISBLANK(A437),NA(),IFERROR(A437+(PLAYER_EXP_MAX-D437)/L437,NA()))</f>
        <v>#N/A</v>
      </c>
      <c r="N437" s="463" t="e">
        <f t="shared" ca="1" si="34"/>
        <v>#N/A</v>
      </c>
    </row>
    <row r="438" spans="4:14" ht="14.65" customHeight="1" x14ac:dyDescent="0.25">
      <c r="D438" s="463" t="str">
        <f t="shared" si="31"/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6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63" t="e">
        <f t="shared" ca="1" si="32"/>
        <v>#N/A</v>
      </c>
      <c r="L438" s="330" t="e">
        <f t="shared" si="33"/>
        <v>#N/A</v>
      </c>
      <c r="M438" s="343" t="e">
        <f>IF(ISBLANK(A438),NA(),IFERROR(A438+(PLAYER_EXP_MAX-D438)/L438,NA()))</f>
        <v>#N/A</v>
      </c>
      <c r="N438" s="463" t="e">
        <f t="shared" ca="1" si="34"/>
        <v>#N/A</v>
      </c>
    </row>
    <row r="439" spans="4:14" ht="14.65" customHeight="1" x14ac:dyDescent="0.25">
      <c r="D439" s="463" t="str">
        <f t="shared" si="31"/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6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63" t="e">
        <f t="shared" ca="1" si="32"/>
        <v>#N/A</v>
      </c>
      <c r="L439" s="330" t="e">
        <f t="shared" si="33"/>
        <v>#N/A</v>
      </c>
      <c r="M439" s="343" t="e">
        <f>IF(ISBLANK(A439),NA(),IFERROR(A439+(PLAYER_EXP_MAX-D439)/L439,NA()))</f>
        <v>#N/A</v>
      </c>
      <c r="N439" s="463" t="e">
        <f t="shared" ca="1" si="34"/>
        <v>#N/A</v>
      </c>
    </row>
    <row r="440" spans="4:14" ht="14.65" customHeight="1" x14ac:dyDescent="0.25">
      <c r="D440" s="463" t="str">
        <f t="shared" si="31"/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6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63" t="e">
        <f t="shared" ca="1" si="32"/>
        <v>#N/A</v>
      </c>
      <c r="L440" s="330" t="e">
        <f t="shared" si="33"/>
        <v>#N/A</v>
      </c>
      <c r="M440" s="343" t="e">
        <f>IF(ISBLANK(A440),NA(),IFERROR(A440+(PLAYER_EXP_MAX-D440)/L440,NA()))</f>
        <v>#N/A</v>
      </c>
      <c r="N440" s="463" t="e">
        <f t="shared" ca="1" si="34"/>
        <v>#N/A</v>
      </c>
    </row>
    <row r="441" spans="4:14" ht="14.65" customHeight="1" x14ac:dyDescent="0.25">
      <c r="D441" s="463" t="str">
        <f t="shared" si="31"/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6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63" t="e">
        <f t="shared" ca="1" si="32"/>
        <v>#N/A</v>
      </c>
      <c r="L441" s="330" t="e">
        <f t="shared" si="33"/>
        <v>#N/A</v>
      </c>
      <c r="M441" s="343" t="e">
        <f>IF(ISBLANK(A441),NA(),IFERROR(A441+(PLAYER_EXP_MAX-D441)/L441,NA()))</f>
        <v>#N/A</v>
      </c>
      <c r="N441" s="463" t="e">
        <f t="shared" ca="1" si="34"/>
        <v>#N/A</v>
      </c>
    </row>
    <row r="442" spans="4:14" ht="14.65" customHeight="1" x14ac:dyDescent="0.25">
      <c r="D442" s="463" t="str">
        <f t="shared" si="31"/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6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63" t="e">
        <f t="shared" ca="1" si="32"/>
        <v>#N/A</v>
      </c>
      <c r="L442" s="330" t="e">
        <f t="shared" si="33"/>
        <v>#N/A</v>
      </c>
      <c r="M442" s="343" t="e">
        <f>IF(ISBLANK(A442),NA(),IFERROR(A442+(PLAYER_EXP_MAX-D442)/L442,NA()))</f>
        <v>#N/A</v>
      </c>
      <c r="N442" s="463" t="e">
        <f t="shared" ca="1" si="34"/>
        <v>#N/A</v>
      </c>
    </row>
    <row r="443" spans="4:14" ht="14.65" customHeight="1" x14ac:dyDescent="0.25">
      <c r="D443" s="463" t="str">
        <f t="shared" si="31"/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6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63" t="e">
        <f t="shared" ca="1" si="32"/>
        <v>#N/A</v>
      </c>
      <c r="L443" s="330" t="e">
        <f t="shared" si="33"/>
        <v>#N/A</v>
      </c>
      <c r="M443" s="343" t="e">
        <f>IF(ISBLANK(A443),NA(),IFERROR(A443+(PLAYER_EXP_MAX-D443)/L443,NA()))</f>
        <v>#N/A</v>
      </c>
      <c r="N443" s="463" t="e">
        <f t="shared" ca="1" si="34"/>
        <v>#N/A</v>
      </c>
    </row>
    <row r="444" spans="4:14" ht="14.65" customHeight="1" x14ac:dyDescent="0.25">
      <c r="D444" s="463" t="str">
        <f t="shared" si="31"/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6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63" t="e">
        <f t="shared" ca="1" si="32"/>
        <v>#N/A</v>
      </c>
      <c r="L444" s="330" t="e">
        <f t="shared" si="33"/>
        <v>#N/A</v>
      </c>
      <c r="M444" s="343" t="e">
        <f>IF(ISBLANK(A444),NA(),IFERROR(A444+(PLAYER_EXP_MAX-D444)/L444,NA()))</f>
        <v>#N/A</v>
      </c>
      <c r="N444" s="463" t="e">
        <f t="shared" ca="1" si="34"/>
        <v>#N/A</v>
      </c>
    </row>
    <row r="445" spans="4:14" ht="14.65" customHeight="1" x14ac:dyDescent="0.25">
      <c r="D445" s="463" t="str">
        <f t="shared" si="31"/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6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63" t="e">
        <f t="shared" ca="1" si="32"/>
        <v>#N/A</v>
      </c>
      <c r="L445" s="330" t="e">
        <f t="shared" si="33"/>
        <v>#N/A</v>
      </c>
      <c r="M445" s="343" t="e">
        <f>IF(ISBLANK(A445),NA(),IFERROR(A445+(PLAYER_EXP_MAX-D445)/L445,NA()))</f>
        <v>#N/A</v>
      </c>
      <c r="N445" s="463" t="e">
        <f t="shared" ca="1" si="34"/>
        <v>#N/A</v>
      </c>
    </row>
    <row r="446" spans="4:14" ht="14.65" customHeight="1" x14ac:dyDescent="0.25">
      <c r="D446" s="463" t="str">
        <f t="shared" si="31"/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6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63" t="e">
        <f t="shared" ca="1" si="32"/>
        <v>#N/A</v>
      </c>
      <c r="L446" s="330" t="e">
        <f t="shared" si="33"/>
        <v>#N/A</v>
      </c>
      <c r="M446" s="343" t="e">
        <f>IF(ISBLANK(A446),NA(),IFERROR(A446+(PLAYER_EXP_MAX-D446)/L446,NA()))</f>
        <v>#N/A</v>
      </c>
      <c r="N446" s="463" t="e">
        <f t="shared" ca="1" si="34"/>
        <v>#N/A</v>
      </c>
    </row>
    <row r="447" spans="4:14" ht="14.65" customHeight="1" x14ac:dyDescent="0.25">
      <c r="D447" s="463" t="str">
        <f t="shared" si="31"/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6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63" t="e">
        <f t="shared" ca="1" si="32"/>
        <v>#N/A</v>
      </c>
      <c r="L447" s="330" t="e">
        <f t="shared" si="33"/>
        <v>#N/A</v>
      </c>
      <c r="M447" s="343" t="e">
        <f>IF(ISBLANK(A447),NA(),IFERROR(A447+(PLAYER_EXP_MAX-D447)/L447,NA()))</f>
        <v>#N/A</v>
      </c>
      <c r="N447" s="463" t="e">
        <f t="shared" ca="1" si="34"/>
        <v>#N/A</v>
      </c>
    </row>
    <row r="448" spans="4:14" ht="14.65" customHeight="1" x14ac:dyDescent="0.25">
      <c r="D448" s="463" t="str">
        <f t="shared" si="31"/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6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63" t="e">
        <f t="shared" ca="1" si="32"/>
        <v>#N/A</v>
      </c>
      <c r="L448" s="330" t="e">
        <f t="shared" si="33"/>
        <v>#N/A</v>
      </c>
      <c r="M448" s="343" t="e">
        <f>IF(ISBLANK(A448),NA(),IFERROR(A448+(PLAYER_EXP_MAX-D448)/L448,NA()))</f>
        <v>#N/A</v>
      </c>
      <c r="N448" s="463" t="e">
        <f t="shared" ca="1" si="34"/>
        <v>#N/A</v>
      </c>
    </row>
    <row r="449" spans="4:14" ht="14.65" customHeight="1" x14ac:dyDescent="0.25">
      <c r="D449" s="463" t="str">
        <f t="shared" si="31"/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6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63" t="e">
        <f t="shared" ca="1" si="32"/>
        <v>#N/A</v>
      </c>
      <c r="L449" s="330" t="e">
        <f t="shared" si="33"/>
        <v>#N/A</v>
      </c>
      <c r="M449" s="343" t="e">
        <f>IF(ISBLANK(A449),NA(),IFERROR(A449+(PLAYER_EXP_MAX-D449)/L449,NA()))</f>
        <v>#N/A</v>
      </c>
      <c r="N449" s="463" t="e">
        <f t="shared" ca="1" si="34"/>
        <v>#N/A</v>
      </c>
    </row>
    <row r="450" spans="4:14" ht="14.65" customHeight="1" x14ac:dyDescent="0.25">
      <c r="D450" s="463" t="str">
        <f t="shared" si="31"/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6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63" t="e">
        <f t="shared" ca="1" si="32"/>
        <v>#N/A</v>
      </c>
      <c r="L450" s="330" t="e">
        <f t="shared" si="33"/>
        <v>#N/A</v>
      </c>
      <c r="M450" s="343" t="e">
        <f>IF(ISBLANK(A450),NA(),IFERROR(A450+(PLAYER_EXP_MAX-D450)/L450,NA()))</f>
        <v>#N/A</v>
      </c>
      <c r="N450" s="463" t="e">
        <f t="shared" ca="1" si="34"/>
        <v>#N/A</v>
      </c>
    </row>
    <row r="451" spans="4:14" ht="14.65" customHeight="1" x14ac:dyDescent="0.25">
      <c r="D451" s="463" t="str">
        <f t="shared" si="31"/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6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63" t="e">
        <f t="shared" ca="1" si="32"/>
        <v>#N/A</v>
      </c>
      <c r="L451" s="330" t="e">
        <f t="shared" si="33"/>
        <v>#N/A</v>
      </c>
      <c r="M451" s="343" t="e">
        <f>IF(ISBLANK(A451),NA(),IFERROR(A451+(PLAYER_EXP_MAX-D451)/L451,NA()))</f>
        <v>#N/A</v>
      </c>
      <c r="N451" s="463" t="e">
        <f t="shared" ca="1" si="34"/>
        <v>#N/A</v>
      </c>
    </row>
    <row r="452" spans="4:14" ht="14.65" customHeight="1" x14ac:dyDescent="0.25">
      <c r="D452" s="463" t="str">
        <f t="shared" si="31"/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6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63" t="e">
        <f t="shared" ca="1" si="32"/>
        <v>#N/A</v>
      </c>
      <c r="L452" s="330" t="e">
        <f t="shared" si="33"/>
        <v>#N/A</v>
      </c>
      <c r="M452" s="343" t="e">
        <f>IF(ISBLANK(A452),NA(),IFERROR(A452+(PLAYER_EXP_MAX-D452)/L452,NA()))</f>
        <v>#N/A</v>
      </c>
      <c r="N452" s="463" t="e">
        <f t="shared" ca="1" si="34"/>
        <v>#N/A</v>
      </c>
    </row>
    <row r="453" spans="4:14" ht="14.65" customHeight="1" x14ac:dyDescent="0.25">
      <c r="D453" s="463" t="str">
        <f t="shared" si="31"/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6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63" t="e">
        <f t="shared" ca="1" si="32"/>
        <v>#N/A</v>
      </c>
      <c r="L453" s="330" t="e">
        <f t="shared" si="33"/>
        <v>#N/A</v>
      </c>
      <c r="M453" s="343" t="e">
        <f>IF(ISBLANK(A453),NA(),IFERROR(A453+(PLAYER_EXP_MAX-D453)/L453,NA()))</f>
        <v>#N/A</v>
      </c>
      <c r="N453" s="463" t="e">
        <f t="shared" ca="1" si="34"/>
        <v>#N/A</v>
      </c>
    </row>
    <row r="454" spans="4:14" ht="14.65" customHeight="1" x14ac:dyDescent="0.25">
      <c r="D454" s="463" t="str">
        <f t="shared" si="31"/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6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63" t="e">
        <f t="shared" ca="1" si="32"/>
        <v>#N/A</v>
      </c>
      <c r="L454" s="330" t="e">
        <f t="shared" si="33"/>
        <v>#N/A</v>
      </c>
      <c r="M454" s="343" t="e">
        <f>IF(ISBLANK(A454),NA(),IFERROR(A454+(PLAYER_EXP_MAX-D454)/L454,NA()))</f>
        <v>#N/A</v>
      </c>
      <c r="N454" s="463" t="e">
        <f t="shared" ca="1" si="34"/>
        <v>#N/A</v>
      </c>
    </row>
    <row r="455" spans="4:14" ht="14.65" customHeight="1" x14ac:dyDescent="0.25">
      <c r="D455" s="463" t="str">
        <f t="shared" si="31"/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6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63" t="e">
        <f t="shared" ca="1" si="32"/>
        <v>#N/A</v>
      </c>
      <c r="L455" s="330" t="e">
        <f t="shared" si="33"/>
        <v>#N/A</v>
      </c>
      <c r="M455" s="343" t="e">
        <f>IF(ISBLANK(A455),NA(),IFERROR(A455+(PLAYER_EXP_MAX-D455)/L455,NA()))</f>
        <v>#N/A</v>
      </c>
      <c r="N455" s="463" t="e">
        <f t="shared" ca="1" si="34"/>
        <v>#N/A</v>
      </c>
    </row>
    <row r="456" spans="4:14" ht="14.65" customHeight="1" x14ac:dyDescent="0.25">
      <c r="D456" s="463" t="str">
        <f t="shared" si="31"/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6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63" t="e">
        <f t="shared" ca="1" si="32"/>
        <v>#N/A</v>
      </c>
      <c r="L456" s="330" t="e">
        <f t="shared" si="33"/>
        <v>#N/A</v>
      </c>
      <c r="M456" s="343" t="e">
        <f>IF(ISBLANK(A456),NA(),IFERROR(A456+(PLAYER_EXP_MAX-D456)/L456,NA()))</f>
        <v>#N/A</v>
      </c>
      <c r="N456" s="463" t="e">
        <f t="shared" ca="1" si="34"/>
        <v>#N/A</v>
      </c>
    </row>
    <row r="457" spans="4:14" ht="14.65" customHeight="1" x14ac:dyDescent="0.25">
      <c r="D457" s="463" t="str">
        <f t="shared" si="31"/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6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63" t="e">
        <f t="shared" ca="1" si="32"/>
        <v>#N/A</v>
      </c>
      <c r="L457" s="330" t="e">
        <f t="shared" si="33"/>
        <v>#N/A</v>
      </c>
      <c r="M457" s="343" t="e">
        <f>IF(ISBLANK(A457),NA(),IFERROR(A457+(PLAYER_EXP_MAX-D457)/L457,NA()))</f>
        <v>#N/A</v>
      </c>
      <c r="N457" s="463" t="e">
        <f t="shared" ca="1" si="34"/>
        <v>#N/A</v>
      </c>
    </row>
    <row r="458" spans="4:14" ht="14.65" customHeight="1" x14ac:dyDescent="0.25">
      <c r="D458" s="463" t="str">
        <f t="shared" si="31"/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6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63" t="e">
        <f t="shared" ca="1" si="32"/>
        <v>#N/A</v>
      </c>
      <c r="L458" s="330" t="e">
        <f t="shared" si="33"/>
        <v>#N/A</v>
      </c>
      <c r="M458" s="343" t="e">
        <f>IF(ISBLANK(A458),NA(),IFERROR(A458+(PLAYER_EXP_MAX-D458)/L458,NA()))</f>
        <v>#N/A</v>
      </c>
      <c r="N458" s="463" t="e">
        <f t="shared" ca="1" si="34"/>
        <v>#N/A</v>
      </c>
    </row>
    <row r="459" spans="4:14" ht="14.65" customHeight="1" x14ac:dyDescent="0.25">
      <c r="D459" s="463" t="str">
        <f t="shared" si="31"/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6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63" t="e">
        <f t="shared" ca="1" si="32"/>
        <v>#N/A</v>
      </c>
      <c r="L459" s="330" t="e">
        <f t="shared" si="33"/>
        <v>#N/A</v>
      </c>
      <c r="M459" s="343" t="e">
        <f>IF(ISBLANK(A459),NA(),IFERROR(A459+(PLAYER_EXP_MAX-D459)/L459,NA()))</f>
        <v>#N/A</v>
      </c>
      <c r="N459" s="463" t="e">
        <f t="shared" ca="1" si="34"/>
        <v>#N/A</v>
      </c>
    </row>
    <row r="460" spans="4:14" ht="14.65" customHeight="1" x14ac:dyDescent="0.25">
      <c r="D460" s="463" t="str">
        <f t="shared" si="31"/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6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63" t="e">
        <f t="shared" ca="1" si="32"/>
        <v>#N/A</v>
      </c>
      <c r="L460" s="330" t="e">
        <f t="shared" si="33"/>
        <v>#N/A</v>
      </c>
      <c r="M460" s="343" t="e">
        <f>IF(ISBLANK(A460),NA(),IFERROR(A460+(PLAYER_EXP_MAX-D460)/L460,NA()))</f>
        <v>#N/A</v>
      </c>
      <c r="N460" s="463" t="e">
        <f t="shared" ca="1" si="34"/>
        <v>#N/A</v>
      </c>
    </row>
    <row r="461" spans="4:14" ht="14.65" customHeight="1" x14ac:dyDescent="0.25">
      <c r="D461" s="463" t="str">
        <f t="shared" si="31"/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6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63" t="e">
        <f t="shared" ca="1" si="32"/>
        <v>#N/A</v>
      </c>
      <c r="L461" s="330" t="e">
        <f t="shared" si="33"/>
        <v>#N/A</v>
      </c>
      <c r="M461" s="343" t="e">
        <f>IF(ISBLANK(A461),NA(),IFERROR(A461+(PLAYER_EXP_MAX-D461)/L461,NA()))</f>
        <v>#N/A</v>
      </c>
      <c r="N461" s="463" t="e">
        <f t="shared" ca="1" si="34"/>
        <v>#N/A</v>
      </c>
    </row>
    <row r="462" spans="4:14" ht="14.65" customHeight="1" x14ac:dyDescent="0.25">
      <c r="D462" s="463" t="str">
        <f t="shared" si="31"/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6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63" t="e">
        <f t="shared" ca="1" si="32"/>
        <v>#N/A</v>
      </c>
      <c r="L462" s="330" t="e">
        <f t="shared" si="33"/>
        <v>#N/A</v>
      </c>
      <c r="M462" s="343" t="e">
        <f>IF(ISBLANK(A462),NA(),IFERROR(A462+(PLAYER_EXP_MAX-D462)/L462,NA()))</f>
        <v>#N/A</v>
      </c>
      <c r="N462" s="463" t="e">
        <f t="shared" ca="1" si="34"/>
        <v>#N/A</v>
      </c>
    </row>
    <row r="463" spans="4:14" ht="14.65" customHeight="1" x14ac:dyDescent="0.25">
      <c r="D463" s="463" t="str">
        <f t="shared" si="31"/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6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63" t="e">
        <f t="shared" ca="1" si="32"/>
        <v>#N/A</v>
      </c>
      <c r="L463" s="330" t="e">
        <f t="shared" si="33"/>
        <v>#N/A</v>
      </c>
      <c r="M463" s="343" t="e">
        <f>IF(ISBLANK(A463),NA(),IFERROR(A463+(PLAYER_EXP_MAX-D463)/L463,NA()))</f>
        <v>#N/A</v>
      </c>
      <c r="N463" s="463" t="e">
        <f t="shared" ca="1" si="34"/>
        <v>#N/A</v>
      </c>
    </row>
    <row r="464" spans="4:14" ht="14.65" customHeight="1" x14ac:dyDescent="0.25">
      <c r="D464" s="463" t="str">
        <f t="shared" ref="D464:D527" si="35"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6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63" t="e">
        <f t="shared" ca="1" si="32"/>
        <v>#N/A</v>
      </c>
      <c r="L464" s="330" t="e">
        <f t="shared" si="33"/>
        <v>#N/A</v>
      </c>
      <c r="M464" s="343" t="e">
        <f>IF(ISBLANK(A464),NA(),IFERROR(A464+(PLAYER_EXP_MAX-D464)/L464,NA()))</f>
        <v>#N/A</v>
      </c>
      <c r="N464" s="463" t="e">
        <f t="shared" ca="1" si="34"/>
        <v>#N/A</v>
      </c>
    </row>
    <row r="465" spans="4:14" ht="14.65" customHeight="1" x14ac:dyDescent="0.25">
      <c r="D465" s="463" t="str">
        <f t="shared" si="35"/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6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63" t="e">
        <f t="shared" ref="K465:K528" ca="1" si="36">IF(ISBLANK(A465),NA(),IFERROR(TEXT(TRUNC(J465-NOW()),"000") &amp; " D " &amp; TEXT(TRUNC(ABS(J465-NOW()-TRUNC(J465-NOW()))*24),"00") &amp; " H", NA()))</f>
        <v>#N/A</v>
      </c>
      <c r="L465" s="330" t="e">
        <f t="shared" ref="L465:L528" si="37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63" t="e">
        <f t="shared" ref="N465:N528" ca="1" si="38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63" t="str">
        <f t="shared" si="35"/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6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63" t="e">
        <f t="shared" ca="1" si="36"/>
        <v>#N/A</v>
      </c>
      <c r="L466" s="330" t="e">
        <f t="shared" si="37"/>
        <v>#N/A</v>
      </c>
      <c r="M466" s="343" t="e">
        <f>IF(ISBLANK(A466),NA(),IFERROR(A466+(PLAYER_EXP_MAX-D466)/L466,NA()))</f>
        <v>#N/A</v>
      </c>
      <c r="N466" s="463" t="e">
        <f t="shared" ca="1" si="38"/>
        <v>#N/A</v>
      </c>
    </row>
    <row r="467" spans="4:14" ht="14.65" customHeight="1" x14ac:dyDescent="0.25">
      <c r="D467" s="463" t="str">
        <f t="shared" si="35"/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6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63" t="e">
        <f t="shared" ca="1" si="36"/>
        <v>#N/A</v>
      </c>
      <c r="L467" s="330" t="e">
        <f t="shared" si="37"/>
        <v>#N/A</v>
      </c>
      <c r="M467" s="343" t="e">
        <f>IF(ISBLANK(A467),NA(),IFERROR(A467+(PLAYER_EXP_MAX-D467)/L467,NA()))</f>
        <v>#N/A</v>
      </c>
      <c r="N467" s="463" t="e">
        <f t="shared" ca="1" si="38"/>
        <v>#N/A</v>
      </c>
    </row>
    <row r="468" spans="4:14" ht="14.65" customHeight="1" x14ac:dyDescent="0.25">
      <c r="D468" s="463" t="str">
        <f t="shared" si="35"/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6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63" t="e">
        <f t="shared" ca="1" si="36"/>
        <v>#N/A</v>
      </c>
      <c r="L468" s="330" t="e">
        <f t="shared" si="37"/>
        <v>#N/A</v>
      </c>
      <c r="M468" s="343" t="e">
        <f>IF(ISBLANK(A468),NA(),IFERROR(A468+(PLAYER_EXP_MAX-D468)/L468,NA()))</f>
        <v>#N/A</v>
      </c>
      <c r="N468" s="463" t="e">
        <f t="shared" ca="1" si="38"/>
        <v>#N/A</v>
      </c>
    </row>
    <row r="469" spans="4:14" ht="14.65" customHeight="1" x14ac:dyDescent="0.25">
      <c r="D469" s="463" t="str">
        <f t="shared" si="35"/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6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63" t="e">
        <f t="shared" ca="1" si="36"/>
        <v>#N/A</v>
      </c>
      <c r="L469" s="330" t="e">
        <f t="shared" si="37"/>
        <v>#N/A</v>
      </c>
      <c r="M469" s="343" t="e">
        <f>IF(ISBLANK(A469),NA(),IFERROR(A469+(PLAYER_EXP_MAX-D469)/L469,NA()))</f>
        <v>#N/A</v>
      </c>
      <c r="N469" s="463" t="e">
        <f t="shared" ca="1" si="38"/>
        <v>#N/A</v>
      </c>
    </row>
    <row r="470" spans="4:14" ht="14.65" customHeight="1" x14ac:dyDescent="0.25">
      <c r="D470" s="463" t="str">
        <f t="shared" si="35"/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6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63" t="e">
        <f t="shared" ca="1" si="36"/>
        <v>#N/A</v>
      </c>
      <c r="L470" s="330" t="e">
        <f t="shared" si="37"/>
        <v>#N/A</v>
      </c>
      <c r="M470" s="343" t="e">
        <f>IF(ISBLANK(A470),NA(),IFERROR(A470+(PLAYER_EXP_MAX-D470)/L470,NA()))</f>
        <v>#N/A</v>
      </c>
      <c r="N470" s="463" t="e">
        <f t="shared" ca="1" si="38"/>
        <v>#N/A</v>
      </c>
    </row>
    <row r="471" spans="4:14" ht="14.65" customHeight="1" x14ac:dyDescent="0.25">
      <c r="D471" s="463" t="str">
        <f t="shared" si="35"/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6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63" t="e">
        <f t="shared" ca="1" si="36"/>
        <v>#N/A</v>
      </c>
      <c r="L471" s="330" t="e">
        <f t="shared" si="37"/>
        <v>#N/A</v>
      </c>
      <c r="M471" s="343" t="e">
        <f>IF(ISBLANK(A471),NA(),IFERROR(A471+(PLAYER_EXP_MAX-D471)/L471,NA()))</f>
        <v>#N/A</v>
      </c>
      <c r="N471" s="463" t="e">
        <f t="shared" ca="1" si="38"/>
        <v>#N/A</v>
      </c>
    </row>
    <row r="472" spans="4:14" ht="14.65" customHeight="1" x14ac:dyDescent="0.25">
      <c r="D472" s="463" t="str">
        <f t="shared" si="35"/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6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63" t="e">
        <f t="shared" ca="1" si="36"/>
        <v>#N/A</v>
      </c>
      <c r="L472" s="330" t="e">
        <f t="shared" si="37"/>
        <v>#N/A</v>
      </c>
      <c r="M472" s="343" t="e">
        <f>IF(ISBLANK(A472),NA(),IFERROR(A472+(PLAYER_EXP_MAX-D472)/L472,NA()))</f>
        <v>#N/A</v>
      </c>
      <c r="N472" s="463" t="e">
        <f t="shared" ca="1" si="38"/>
        <v>#N/A</v>
      </c>
    </row>
    <row r="473" spans="4:14" ht="14.65" customHeight="1" x14ac:dyDescent="0.25">
      <c r="D473" s="463" t="str">
        <f t="shared" si="35"/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6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63" t="e">
        <f t="shared" ca="1" si="36"/>
        <v>#N/A</v>
      </c>
      <c r="L473" s="330" t="e">
        <f t="shared" si="37"/>
        <v>#N/A</v>
      </c>
      <c r="M473" s="343" t="e">
        <f>IF(ISBLANK(A473),NA(),IFERROR(A473+(PLAYER_EXP_MAX-D473)/L473,NA()))</f>
        <v>#N/A</v>
      </c>
      <c r="N473" s="463" t="e">
        <f t="shared" ca="1" si="38"/>
        <v>#N/A</v>
      </c>
    </row>
    <row r="474" spans="4:14" ht="14.65" customHeight="1" x14ac:dyDescent="0.25">
      <c r="D474" s="463" t="str">
        <f t="shared" si="35"/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6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63" t="e">
        <f t="shared" ca="1" si="36"/>
        <v>#N/A</v>
      </c>
      <c r="L474" s="330" t="e">
        <f t="shared" si="37"/>
        <v>#N/A</v>
      </c>
      <c r="M474" s="343" t="e">
        <f>IF(ISBLANK(A474),NA(),IFERROR(A474+(PLAYER_EXP_MAX-D474)/L474,NA()))</f>
        <v>#N/A</v>
      </c>
      <c r="N474" s="463" t="e">
        <f t="shared" ca="1" si="38"/>
        <v>#N/A</v>
      </c>
    </row>
    <row r="475" spans="4:14" ht="14.65" customHeight="1" x14ac:dyDescent="0.25">
      <c r="D475" s="463" t="str">
        <f t="shared" si="35"/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6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63" t="e">
        <f t="shared" ca="1" si="36"/>
        <v>#N/A</v>
      </c>
      <c r="L475" s="330" t="e">
        <f t="shared" si="37"/>
        <v>#N/A</v>
      </c>
      <c r="M475" s="343" t="e">
        <f>IF(ISBLANK(A475),NA(),IFERROR(A475+(PLAYER_EXP_MAX-D475)/L475,NA()))</f>
        <v>#N/A</v>
      </c>
      <c r="N475" s="463" t="e">
        <f t="shared" ca="1" si="38"/>
        <v>#N/A</v>
      </c>
    </row>
    <row r="476" spans="4:14" ht="14.65" customHeight="1" x14ac:dyDescent="0.25">
      <c r="D476" s="463" t="str">
        <f t="shared" si="35"/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6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63" t="e">
        <f t="shared" ca="1" si="36"/>
        <v>#N/A</v>
      </c>
      <c r="L476" s="330" t="e">
        <f t="shared" si="37"/>
        <v>#N/A</v>
      </c>
      <c r="M476" s="343" t="e">
        <f>IF(ISBLANK(A476),NA(),IFERROR(A476+(PLAYER_EXP_MAX-D476)/L476,NA()))</f>
        <v>#N/A</v>
      </c>
      <c r="N476" s="463" t="e">
        <f t="shared" ca="1" si="38"/>
        <v>#N/A</v>
      </c>
    </row>
    <row r="477" spans="4:14" ht="14.65" customHeight="1" x14ac:dyDescent="0.25">
      <c r="D477" s="463" t="str">
        <f t="shared" si="35"/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6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63" t="e">
        <f t="shared" ca="1" si="36"/>
        <v>#N/A</v>
      </c>
      <c r="L477" s="330" t="e">
        <f t="shared" si="37"/>
        <v>#N/A</v>
      </c>
      <c r="M477" s="343" t="e">
        <f>IF(ISBLANK(A477),NA(),IFERROR(A477+(PLAYER_EXP_MAX-D477)/L477,NA()))</f>
        <v>#N/A</v>
      </c>
      <c r="N477" s="463" t="e">
        <f t="shared" ca="1" si="38"/>
        <v>#N/A</v>
      </c>
    </row>
    <row r="478" spans="4:14" ht="14.65" customHeight="1" x14ac:dyDescent="0.25">
      <c r="D478" s="463" t="str">
        <f t="shared" si="35"/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6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63" t="e">
        <f t="shared" ca="1" si="36"/>
        <v>#N/A</v>
      </c>
      <c r="L478" s="330" t="e">
        <f t="shared" si="37"/>
        <v>#N/A</v>
      </c>
      <c r="M478" s="343" t="e">
        <f>IF(ISBLANK(A478),NA(),IFERROR(A478+(PLAYER_EXP_MAX-D478)/L478,NA()))</f>
        <v>#N/A</v>
      </c>
      <c r="N478" s="463" t="e">
        <f t="shared" ca="1" si="38"/>
        <v>#N/A</v>
      </c>
    </row>
    <row r="479" spans="4:14" ht="14.65" customHeight="1" x14ac:dyDescent="0.25">
      <c r="D479" s="463" t="str">
        <f t="shared" si="35"/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6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63" t="e">
        <f t="shared" ca="1" si="36"/>
        <v>#N/A</v>
      </c>
      <c r="L479" s="330" t="e">
        <f t="shared" si="37"/>
        <v>#N/A</v>
      </c>
      <c r="M479" s="343" t="e">
        <f>IF(ISBLANK(A479),NA(),IFERROR(A479+(PLAYER_EXP_MAX-D479)/L479,NA()))</f>
        <v>#N/A</v>
      </c>
      <c r="N479" s="463" t="e">
        <f t="shared" ca="1" si="38"/>
        <v>#N/A</v>
      </c>
    </row>
    <row r="480" spans="4:14" ht="14.65" customHeight="1" x14ac:dyDescent="0.25">
      <c r="D480" s="463" t="str">
        <f t="shared" si="35"/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6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63" t="e">
        <f t="shared" ca="1" si="36"/>
        <v>#N/A</v>
      </c>
      <c r="L480" s="330" t="e">
        <f t="shared" si="37"/>
        <v>#N/A</v>
      </c>
      <c r="M480" s="343" t="e">
        <f>IF(ISBLANK(A480),NA(),IFERROR(A480+(PLAYER_EXP_MAX-D480)/L480,NA()))</f>
        <v>#N/A</v>
      </c>
      <c r="N480" s="463" t="e">
        <f t="shared" ca="1" si="38"/>
        <v>#N/A</v>
      </c>
    </row>
    <row r="481" spans="4:14" ht="14.65" customHeight="1" x14ac:dyDescent="0.25">
      <c r="D481" s="463" t="str">
        <f t="shared" si="35"/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6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63" t="e">
        <f t="shared" ca="1" si="36"/>
        <v>#N/A</v>
      </c>
      <c r="L481" s="330" t="e">
        <f t="shared" si="37"/>
        <v>#N/A</v>
      </c>
      <c r="M481" s="343" t="e">
        <f>IF(ISBLANK(A481),NA(),IFERROR(A481+(PLAYER_EXP_MAX-D481)/L481,NA()))</f>
        <v>#N/A</v>
      </c>
      <c r="N481" s="463" t="e">
        <f t="shared" ca="1" si="38"/>
        <v>#N/A</v>
      </c>
    </row>
    <row r="482" spans="4:14" ht="14.65" customHeight="1" x14ac:dyDescent="0.25">
      <c r="D482" s="463" t="str">
        <f t="shared" si="35"/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6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63" t="e">
        <f t="shared" ca="1" si="36"/>
        <v>#N/A</v>
      </c>
      <c r="L482" s="330" t="e">
        <f t="shared" si="37"/>
        <v>#N/A</v>
      </c>
      <c r="M482" s="343" t="e">
        <f>IF(ISBLANK(A482),NA(),IFERROR(A482+(PLAYER_EXP_MAX-D482)/L482,NA()))</f>
        <v>#N/A</v>
      </c>
      <c r="N482" s="463" t="e">
        <f t="shared" ca="1" si="38"/>
        <v>#N/A</v>
      </c>
    </row>
    <row r="483" spans="4:14" ht="14.65" customHeight="1" x14ac:dyDescent="0.25">
      <c r="D483" s="463" t="str">
        <f t="shared" si="35"/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6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63" t="e">
        <f t="shared" ca="1" si="36"/>
        <v>#N/A</v>
      </c>
      <c r="L483" s="330" t="e">
        <f t="shared" si="37"/>
        <v>#N/A</v>
      </c>
      <c r="M483" s="343" t="e">
        <f>IF(ISBLANK(A483),NA(),IFERROR(A483+(PLAYER_EXP_MAX-D483)/L483,NA()))</f>
        <v>#N/A</v>
      </c>
      <c r="N483" s="463" t="e">
        <f t="shared" ca="1" si="38"/>
        <v>#N/A</v>
      </c>
    </row>
    <row r="484" spans="4:14" ht="14.65" customHeight="1" x14ac:dyDescent="0.25">
      <c r="D484" s="463" t="str">
        <f t="shared" si="35"/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6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63" t="e">
        <f t="shared" ca="1" si="36"/>
        <v>#N/A</v>
      </c>
      <c r="L484" s="330" t="e">
        <f t="shared" si="37"/>
        <v>#N/A</v>
      </c>
      <c r="M484" s="343" t="e">
        <f>IF(ISBLANK(A484),NA(),IFERROR(A484+(PLAYER_EXP_MAX-D484)/L484,NA()))</f>
        <v>#N/A</v>
      </c>
      <c r="N484" s="463" t="e">
        <f t="shared" ca="1" si="38"/>
        <v>#N/A</v>
      </c>
    </row>
    <row r="485" spans="4:14" ht="14.65" customHeight="1" x14ac:dyDescent="0.25">
      <c r="D485" s="463" t="str">
        <f t="shared" si="35"/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6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63" t="e">
        <f t="shared" ca="1" si="36"/>
        <v>#N/A</v>
      </c>
      <c r="L485" s="330" t="e">
        <f t="shared" si="37"/>
        <v>#N/A</v>
      </c>
      <c r="M485" s="343" t="e">
        <f>IF(ISBLANK(A485),NA(),IFERROR(A485+(PLAYER_EXP_MAX-D485)/L485,NA()))</f>
        <v>#N/A</v>
      </c>
      <c r="N485" s="463" t="e">
        <f t="shared" ca="1" si="38"/>
        <v>#N/A</v>
      </c>
    </row>
    <row r="486" spans="4:14" ht="14.65" customHeight="1" x14ac:dyDescent="0.25">
      <c r="D486" s="463" t="str">
        <f t="shared" si="35"/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6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63" t="e">
        <f t="shared" ca="1" si="36"/>
        <v>#N/A</v>
      </c>
      <c r="L486" s="330" t="e">
        <f t="shared" si="37"/>
        <v>#N/A</v>
      </c>
      <c r="M486" s="343" t="e">
        <f>IF(ISBLANK(A486),NA(),IFERROR(A486+(PLAYER_EXP_MAX-D486)/L486,NA()))</f>
        <v>#N/A</v>
      </c>
      <c r="N486" s="463" t="e">
        <f t="shared" ca="1" si="38"/>
        <v>#N/A</v>
      </c>
    </row>
    <row r="487" spans="4:14" ht="14.65" customHeight="1" x14ac:dyDescent="0.25">
      <c r="D487" s="463" t="str">
        <f t="shared" si="35"/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6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63" t="e">
        <f t="shared" ca="1" si="36"/>
        <v>#N/A</v>
      </c>
      <c r="L487" s="330" t="e">
        <f t="shared" si="37"/>
        <v>#N/A</v>
      </c>
      <c r="M487" s="343" t="e">
        <f>IF(ISBLANK(A487),NA(),IFERROR(A487+(PLAYER_EXP_MAX-D487)/L487,NA()))</f>
        <v>#N/A</v>
      </c>
      <c r="N487" s="463" t="e">
        <f t="shared" ca="1" si="38"/>
        <v>#N/A</v>
      </c>
    </row>
    <row r="488" spans="4:14" ht="14.65" customHeight="1" x14ac:dyDescent="0.25">
      <c r="D488" s="463" t="str">
        <f t="shared" si="35"/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6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63" t="e">
        <f t="shared" ca="1" si="36"/>
        <v>#N/A</v>
      </c>
      <c r="L488" s="330" t="e">
        <f t="shared" si="37"/>
        <v>#N/A</v>
      </c>
      <c r="M488" s="343" t="e">
        <f>IF(ISBLANK(A488),NA(),IFERROR(A488+(PLAYER_EXP_MAX-D488)/L488,NA()))</f>
        <v>#N/A</v>
      </c>
      <c r="N488" s="463" t="e">
        <f t="shared" ca="1" si="38"/>
        <v>#N/A</v>
      </c>
    </row>
    <row r="489" spans="4:14" ht="14.65" customHeight="1" x14ac:dyDescent="0.25">
      <c r="D489" s="463" t="str">
        <f t="shared" si="35"/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6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63" t="e">
        <f t="shared" ca="1" si="36"/>
        <v>#N/A</v>
      </c>
      <c r="L489" s="330" t="e">
        <f t="shared" si="37"/>
        <v>#N/A</v>
      </c>
      <c r="M489" s="343" t="e">
        <f>IF(ISBLANK(A489),NA(),IFERROR(A489+(PLAYER_EXP_MAX-D489)/L489,NA()))</f>
        <v>#N/A</v>
      </c>
      <c r="N489" s="463" t="e">
        <f t="shared" ca="1" si="38"/>
        <v>#N/A</v>
      </c>
    </row>
    <row r="490" spans="4:14" ht="14.65" customHeight="1" x14ac:dyDescent="0.25">
      <c r="D490" s="463" t="str">
        <f t="shared" si="35"/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6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63" t="e">
        <f t="shared" ca="1" si="36"/>
        <v>#N/A</v>
      </c>
      <c r="L490" s="330" t="e">
        <f t="shared" si="37"/>
        <v>#N/A</v>
      </c>
      <c r="M490" s="343" t="e">
        <f>IF(ISBLANK(A490),NA(),IFERROR(A490+(PLAYER_EXP_MAX-D490)/L490,NA()))</f>
        <v>#N/A</v>
      </c>
      <c r="N490" s="463" t="e">
        <f t="shared" ca="1" si="38"/>
        <v>#N/A</v>
      </c>
    </row>
    <row r="491" spans="4:14" ht="14.65" customHeight="1" x14ac:dyDescent="0.25">
      <c r="D491" s="463" t="str">
        <f t="shared" si="35"/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6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63" t="e">
        <f t="shared" ca="1" si="36"/>
        <v>#N/A</v>
      </c>
      <c r="L491" s="330" t="e">
        <f t="shared" si="37"/>
        <v>#N/A</v>
      </c>
      <c r="M491" s="343" t="e">
        <f>IF(ISBLANK(A491),NA(),IFERROR(A491+(PLAYER_EXP_MAX-D491)/L491,NA()))</f>
        <v>#N/A</v>
      </c>
      <c r="N491" s="463" t="e">
        <f t="shared" ca="1" si="38"/>
        <v>#N/A</v>
      </c>
    </row>
    <row r="492" spans="4:14" ht="14.65" customHeight="1" x14ac:dyDescent="0.25">
      <c r="D492" s="463" t="str">
        <f t="shared" si="35"/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6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63" t="e">
        <f t="shared" ca="1" si="36"/>
        <v>#N/A</v>
      </c>
      <c r="L492" s="330" t="e">
        <f t="shared" si="37"/>
        <v>#N/A</v>
      </c>
      <c r="M492" s="343" t="e">
        <f>IF(ISBLANK(A492),NA(),IFERROR(A492+(PLAYER_EXP_MAX-D492)/L492,NA()))</f>
        <v>#N/A</v>
      </c>
      <c r="N492" s="463" t="e">
        <f t="shared" ca="1" si="38"/>
        <v>#N/A</v>
      </c>
    </row>
    <row r="493" spans="4:14" ht="14.65" customHeight="1" x14ac:dyDescent="0.25">
      <c r="D493" s="463" t="str">
        <f t="shared" si="35"/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6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63" t="e">
        <f t="shared" ca="1" si="36"/>
        <v>#N/A</v>
      </c>
      <c r="L493" s="330" t="e">
        <f t="shared" si="37"/>
        <v>#N/A</v>
      </c>
      <c r="M493" s="343" t="e">
        <f>IF(ISBLANK(A493),NA(),IFERROR(A493+(PLAYER_EXP_MAX-D493)/L493,NA()))</f>
        <v>#N/A</v>
      </c>
      <c r="N493" s="463" t="e">
        <f t="shared" ca="1" si="38"/>
        <v>#N/A</v>
      </c>
    </row>
    <row r="494" spans="4:14" ht="14.65" customHeight="1" x14ac:dyDescent="0.25">
      <c r="D494" s="463" t="str">
        <f t="shared" si="35"/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6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63" t="e">
        <f t="shared" ca="1" si="36"/>
        <v>#N/A</v>
      </c>
      <c r="L494" s="330" t="e">
        <f t="shared" si="37"/>
        <v>#N/A</v>
      </c>
      <c r="M494" s="343" t="e">
        <f>IF(ISBLANK(A494),NA(),IFERROR(A494+(PLAYER_EXP_MAX-D494)/L494,NA()))</f>
        <v>#N/A</v>
      </c>
      <c r="N494" s="463" t="e">
        <f t="shared" ca="1" si="38"/>
        <v>#N/A</v>
      </c>
    </row>
    <row r="495" spans="4:14" ht="14.65" customHeight="1" x14ac:dyDescent="0.25">
      <c r="D495" s="463" t="str">
        <f t="shared" si="35"/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6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63" t="e">
        <f t="shared" ca="1" si="36"/>
        <v>#N/A</v>
      </c>
      <c r="L495" s="330" t="e">
        <f t="shared" si="37"/>
        <v>#N/A</v>
      </c>
      <c r="M495" s="343" t="e">
        <f>IF(ISBLANK(A495),NA(),IFERROR(A495+(PLAYER_EXP_MAX-D495)/L495,NA()))</f>
        <v>#N/A</v>
      </c>
      <c r="N495" s="463" t="e">
        <f t="shared" ca="1" si="38"/>
        <v>#N/A</v>
      </c>
    </row>
    <row r="496" spans="4:14" ht="14.65" customHeight="1" x14ac:dyDescent="0.25">
      <c r="D496" s="463" t="str">
        <f t="shared" si="35"/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6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63" t="e">
        <f t="shared" ca="1" si="36"/>
        <v>#N/A</v>
      </c>
      <c r="L496" s="330" t="e">
        <f t="shared" si="37"/>
        <v>#N/A</v>
      </c>
      <c r="M496" s="343" t="e">
        <f>IF(ISBLANK(A496),NA(),IFERROR(A496+(PLAYER_EXP_MAX-D496)/L496,NA()))</f>
        <v>#N/A</v>
      </c>
      <c r="N496" s="463" t="e">
        <f t="shared" ca="1" si="38"/>
        <v>#N/A</v>
      </c>
    </row>
    <row r="497" spans="4:14" ht="14.65" customHeight="1" x14ac:dyDescent="0.25">
      <c r="D497" s="463" t="str">
        <f t="shared" si="35"/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6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63" t="e">
        <f t="shared" ca="1" si="36"/>
        <v>#N/A</v>
      </c>
      <c r="L497" s="330" t="e">
        <f t="shared" si="37"/>
        <v>#N/A</v>
      </c>
      <c r="M497" s="343" t="e">
        <f>IF(ISBLANK(A497),NA(),IFERROR(A497+(PLAYER_EXP_MAX-D497)/L497,NA()))</f>
        <v>#N/A</v>
      </c>
      <c r="N497" s="463" t="e">
        <f t="shared" ca="1" si="38"/>
        <v>#N/A</v>
      </c>
    </row>
    <row r="498" spans="4:14" ht="14.65" customHeight="1" x14ac:dyDescent="0.25">
      <c r="D498" s="463" t="str">
        <f t="shared" si="35"/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6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63" t="e">
        <f t="shared" ca="1" si="36"/>
        <v>#N/A</v>
      </c>
      <c r="L498" s="330" t="e">
        <f t="shared" si="37"/>
        <v>#N/A</v>
      </c>
      <c r="M498" s="343" t="e">
        <f>IF(ISBLANK(A498),NA(),IFERROR(A498+(PLAYER_EXP_MAX-D498)/L498,NA()))</f>
        <v>#N/A</v>
      </c>
      <c r="N498" s="463" t="e">
        <f t="shared" ca="1" si="38"/>
        <v>#N/A</v>
      </c>
    </row>
    <row r="499" spans="4:14" ht="14.65" customHeight="1" x14ac:dyDescent="0.25">
      <c r="D499" s="463" t="str">
        <f t="shared" si="35"/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6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63" t="e">
        <f t="shared" ca="1" si="36"/>
        <v>#N/A</v>
      </c>
      <c r="L499" s="330" t="e">
        <f t="shared" si="37"/>
        <v>#N/A</v>
      </c>
      <c r="M499" s="343" t="e">
        <f>IF(ISBLANK(A499),NA(),IFERROR(A499+(PLAYER_EXP_MAX-D499)/L499,NA()))</f>
        <v>#N/A</v>
      </c>
      <c r="N499" s="463" t="e">
        <f t="shared" ca="1" si="38"/>
        <v>#N/A</v>
      </c>
    </row>
    <row r="500" spans="4:14" ht="14.65" customHeight="1" x14ac:dyDescent="0.25">
      <c r="D500" s="463" t="str">
        <f t="shared" si="35"/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6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63" t="e">
        <f t="shared" ca="1" si="36"/>
        <v>#N/A</v>
      </c>
      <c r="L500" s="330" t="e">
        <f t="shared" si="37"/>
        <v>#N/A</v>
      </c>
      <c r="M500" s="343" t="e">
        <f>IF(ISBLANK(A500),NA(),IFERROR(A500+(PLAYER_EXP_MAX-D500)/L500,NA()))</f>
        <v>#N/A</v>
      </c>
      <c r="N500" s="463" t="e">
        <f t="shared" ca="1" si="38"/>
        <v>#N/A</v>
      </c>
    </row>
    <row r="501" spans="4:14" ht="14.65" customHeight="1" x14ac:dyDescent="0.25">
      <c r="D501" s="463" t="str">
        <f t="shared" si="35"/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6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63" t="e">
        <f t="shared" ca="1" si="36"/>
        <v>#N/A</v>
      </c>
      <c r="L501" s="330" t="e">
        <f t="shared" si="37"/>
        <v>#N/A</v>
      </c>
      <c r="M501" s="343" t="e">
        <f>IF(ISBLANK(A501),NA(),IFERROR(A501+(PLAYER_EXP_MAX-D501)/L501,NA()))</f>
        <v>#N/A</v>
      </c>
      <c r="N501" s="463" t="e">
        <f t="shared" ca="1" si="38"/>
        <v>#N/A</v>
      </c>
    </row>
    <row r="502" spans="4:14" ht="14.65" customHeight="1" x14ac:dyDescent="0.25">
      <c r="D502" s="463" t="str">
        <f t="shared" si="35"/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6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63" t="e">
        <f t="shared" ca="1" si="36"/>
        <v>#N/A</v>
      </c>
      <c r="L502" s="330" t="e">
        <f t="shared" si="37"/>
        <v>#N/A</v>
      </c>
      <c r="M502" s="343" t="e">
        <f>IF(ISBLANK(A502),NA(),IFERROR(A502+(PLAYER_EXP_MAX-D502)/L502,NA()))</f>
        <v>#N/A</v>
      </c>
      <c r="N502" s="463" t="e">
        <f t="shared" ca="1" si="38"/>
        <v>#N/A</v>
      </c>
    </row>
    <row r="503" spans="4:14" ht="14.65" customHeight="1" x14ac:dyDescent="0.25">
      <c r="D503" s="463" t="str">
        <f t="shared" si="35"/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6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63" t="e">
        <f t="shared" ca="1" si="36"/>
        <v>#N/A</v>
      </c>
      <c r="L503" s="330" t="e">
        <f t="shared" si="37"/>
        <v>#N/A</v>
      </c>
      <c r="M503" s="343" t="e">
        <f>IF(ISBLANK(A503),NA(),IFERROR(A503+(PLAYER_EXP_MAX-D503)/L503,NA()))</f>
        <v>#N/A</v>
      </c>
      <c r="N503" s="463" t="e">
        <f t="shared" ca="1" si="38"/>
        <v>#N/A</v>
      </c>
    </row>
    <row r="504" spans="4:14" ht="14.65" customHeight="1" x14ac:dyDescent="0.25">
      <c r="D504" s="463" t="str">
        <f t="shared" si="35"/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6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63" t="e">
        <f t="shared" ca="1" si="36"/>
        <v>#N/A</v>
      </c>
      <c r="L504" s="330" t="e">
        <f t="shared" si="37"/>
        <v>#N/A</v>
      </c>
      <c r="M504" s="343" t="e">
        <f>IF(ISBLANK(A504),NA(),IFERROR(A504+(PLAYER_EXP_MAX-D504)/L504,NA()))</f>
        <v>#N/A</v>
      </c>
      <c r="N504" s="463" t="e">
        <f t="shared" ca="1" si="38"/>
        <v>#N/A</v>
      </c>
    </row>
    <row r="505" spans="4:14" ht="14.65" customHeight="1" x14ac:dyDescent="0.25">
      <c r="D505" s="463" t="str">
        <f t="shared" si="35"/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6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63" t="e">
        <f t="shared" ca="1" si="36"/>
        <v>#N/A</v>
      </c>
      <c r="L505" s="330" t="e">
        <f t="shared" si="37"/>
        <v>#N/A</v>
      </c>
      <c r="M505" s="343" t="e">
        <f>IF(ISBLANK(A505),NA(),IFERROR(A505+(PLAYER_EXP_MAX-D505)/L505,NA()))</f>
        <v>#N/A</v>
      </c>
      <c r="N505" s="463" t="e">
        <f t="shared" ca="1" si="38"/>
        <v>#N/A</v>
      </c>
    </row>
    <row r="506" spans="4:14" ht="14.65" customHeight="1" x14ac:dyDescent="0.25">
      <c r="D506" s="463" t="str">
        <f t="shared" si="35"/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6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63" t="e">
        <f t="shared" ca="1" si="36"/>
        <v>#N/A</v>
      </c>
      <c r="L506" s="330" t="e">
        <f t="shared" si="37"/>
        <v>#N/A</v>
      </c>
      <c r="M506" s="343" t="e">
        <f>IF(ISBLANK(A506),NA(),IFERROR(A506+(PLAYER_EXP_MAX-D506)/L506,NA()))</f>
        <v>#N/A</v>
      </c>
      <c r="N506" s="463" t="e">
        <f t="shared" ca="1" si="38"/>
        <v>#N/A</v>
      </c>
    </row>
    <row r="507" spans="4:14" ht="14.65" customHeight="1" x14ac:dyDescent="0.25">
      <c r="D507" s="463" t="str">
        <f t="shared" si="35"/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6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63" t="e">
        <f t="shared" ca="1" si="36"/>
        <v>#N/A</v>
      </c>
      <c r="L507" s="330" t="e">
        <f t="shared" si="37"/>
        <v>#N/A</v>
      </c>
      <c r="M507" s="343" t="e">
        <f>IF(ISBLANK(A507),NA(),IFERROR(A507+(PLAYER_EXP_MAX-D507)/L507,NA()))</f>
        <v>#N/A</v>
      </c>
      <c r="N507" s="463" t="e">
        <f t="shared" ca="1" si="38"/>
        <v>#N/A</v>
      </c>
    </row>
    <row r="508" spans="4:14" ht="14.65" customHeight="1" x14ac:dyDescent="0.25">
      <c r="D508" s="463" t="str">
        <f t="shared" si="35"/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6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63" t="e">
        <f t="shared" ca="1" si="36"/>
        <v>#N/A</v>
      </c>
      <c r="L508" s="330" t="e">
        <f t="shared" si="37"/>
        <v>#N/A</v>
      </c>
      <c r="M508" s="343" t="e">
        <f>IF(ISBLANK(A508),NA(),IFERROR(A508+(PLAYER_EXP_MAX-D508)/L508,NA()))</f>
        <v>#N/A</v>
      </c>
      <c r="N508" s="463" t="e">
        <f t="shared" ca="1" si="38"/>
        <v>#N/A</v>
      </c>
    </row>
    <row r="509" spans="4:14" ht="14.65" customHeight="1" x14ac:dyDescent="0.25">
      <c r="D509" s="463" t="str">
        <f t="shared" si="35"/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6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63" t="e">
        <f t="shared" ca="1" si="36"/>
        <v>#N/A</v>
      </c>
      <c r="L509" s="330" t="e">
        <f t="shared" si="37"/>
        <v>#N/A</v>
      </c>
      <c r="M509" s="343" t="e">
        <f>IF(ISBLANK(A509),NA(),IFERROR(A509+(PLAYER_EXP_MAX-D509)/L509,NA()))</f>
        <v>#N/A</v>
      </c>
      <c r="N509" s="463" t="e">
        <f t="shared" ca="1" si="38"/>
        <v>#N/A</v>
      </c>
    </row>
    <row r="510" spans="4:14" ht="14.65" customHeight="1" x14ac:dyDescent="0.25">
      <c r="D510" s="463" t="str">
        <f t="shared" si="35"/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6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63" t="e">
        <f t="shared" ca="1" si="36"/>
        <v>#N/A</v>
      </c>
      <c r="L510" s="330" t="e">
        <f t="shared" si="37"/>
        <v>#N/A</v>
      </c>
      <c r="M510" s="343" t="e">
        <f>IF(ISBLANK(A510),NA(),IFERROR(A510+(PLAYER_EXP_MAX-D510)/L510,NA()))</f>
        <v>#N/A</v>
      </c>
      <c r="N510" s="463" t="e">
        <f t="shared" ca="1" si="38"/>
        <v>#N/A</v>
      </c>
    </row>
    <row r="511" spans="4:14" ht="14.65" customHeight="1" x14ac:dyDescent="0.25">
      <c r="D511" s="463" t="str">
        <f t="shared" si="35"/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6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63" t="e">
        <f t="shared" ca="1" si="36"/>
        <v>#N/A</v>
      </c>
      <c r="L511" s="330" t="e">
        <f t="shared" si="37"/>
        <v>#N/A</v>
      </c>
      <c r="M511" s="343" t="e">
        <f>IF(ISBLANK(A511),NA(),IFERROR(A511+(PLAYER_EXP_MAX-D511)/L511,NA()))</f>
        <v>#N/A</v>
      </c>
      <c r="N511" s="463" t="e">
        <f t="shared" ca="1" si="38"/>
        <v>#N/A</v>
      </c>
    </row>
    <row r="512" spans="4:14" ht="14.65" customHeight="1" x14ac:dyDescent="0.25">
      <c r="D512" s="463" t="str">
        <f t="shared" si="35"/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6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63" t="e">
        <f t="shared" ca="1" si="36"/>
        <v>#N/A</v>
      </c>
      <c r="L512" s="330" t="e">
        <f t="shared" si="37"/>
        <v>#N/A</v>
      </c>
      <c r="M512" s="343" t="e">
        <f>IF(ISBLANK(A512),NA(),IFERROR(A512+(PLAYER_EXP_MAX-D512)/L512,NA()))</f>
        <v>#N/A</v>
      </c>
      <c r="N512" s="463" t="e">
        <f t="shared" ca="1" si="38"/>
        <v>#N/A</v>
      </c>
    </row>
    <row r="513" spans="4:14" ht="14.65" customHeight="1" x14ac:dyDescent="0.25">
      <c r="D513" s="463" t="str">
        <f t="shared" si="35"/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6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63" t="e">
        <f t="shared" ca="1" si="36"/>
        <v>#N/A</v>
      </c>
      <c r="L513" s="330" t="e">
        <f t="shared" si="37"/>
        <v>#N/A</v>
      </c>
      <c r="M513" s="343" t="e">
        <f>IF(ISBLANK(A513),NA(),IFERROR(A513+(PLAYER_EXP_MAX-D513)/L513,NA()))</f>
        <v>#N/A</v>
      </c>
      <c r="N513" s="463" t="e">
        <f t="shared" ca="1" si="38"/>
        <v>#N/A</v>
      </c>
    </row>
    <row r="514" spans="4:14" ht="14.65" customHeight="1" x14ac:dyDescent="0.25">
      <c r="D514" s="463" t="str">
        <f t="shared" si="35"/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6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63" t="e">
        <f t="shared" ca="1" si="36"/>
        <v>#N/A</v>
      </c>
      <c r="L514" s="330" t="e">
        <f t="shared" si="37"/>
        <v>#N/A</v>
      </c>
      <c r="M514" s="343" t="e">
        <f>IF(ISBLANK(A514),NA(),IFERROR(A514+(PLAYER_EXP_MAX-D514)/L514,NA()))</f>
        <v>#N/A</v>
      </c>
      <c r="N514" s="463" t="e">
        <f t="shared" ca="1" si="38"/>
        <v>#N/A</v>
      </c>
    </row>
    <row r="515" spans="4:14" ht="14.65" customHeight="1" x14ac:dyDescent="0.25">
      <c r="D515" s="463" t="str">
        <f t="shared" si="35"/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6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63" t="e">
        <f t="shared" ca="1" si="36"/>
        <v>#N/A</v>
      </c>
      <c r="L515" s="330" t="e">
        <f t="shared" si="37"/>
        <v>#N/A</v>
      </c>
      <c r="M515" s="343" t="e">
        <f>IF(ISBLANK(A515),NA(),IFERROR(A515+(PLAYER_EXP_MAX-D515)/L515,NA()))</f>
        <v>#N/A</v>
      </c>
      <c r="N515" s="463" t="e">
        <f t="shared" ca="1" si="38"/>
        <v>#N/A</v>
      </c>
    </row>
    <row r="516" spans="4:14" ht="14.65" customHeight="1" x14ac:dyDescent="0.25">
      <c r="D516" s="463" t="str">
        <f t="shared" si="35"/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6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63" t="e">
        <f t="shared" ca="1" si="36"/>
        <v>#N/A</v>
      </c>
      <c r="L516" s="330" t="e">
        <f t="shared" si="37"/>
        <v>#N/A</v>
      </c>
      <c r="M516" s="343" t="e">
        <f>IF(ISBLANK(A516),NA(),IFERROR(A516+(PLAYER_EXP_MAX-D516)/L516,NA()))</f>
        <v>#N/A</v>
      </c>
      <c r="N516" s="463" t="e">
        <f t="shared" ca="1" si="38"/>
        <v>#N/A</v>
      </c>
    </row>
    <row r="517" spans="4:14" ht="14.65" customHeight="1" x14ac:dyDescent="0.25">
      <c r="D517" s="463" t="str">
        <f t="shared" si="35"/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6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63" t="e">
        <f t="shared" ca="1" si="36"/>
        <v>#N/A</v>
      </c>
      <c r="L517" s="330" t="e">
        <f t="shared" si="37"/>
        <v>#N/A</v>
      </c>
      <c r="M517" s="343" t="e">
        <f>IF(ISBLANK(A517),NA(),IFERROR(A517+(PLAYER_EXP_MAX-D517)/L517,NA()))</f>
        <v>#N/A</v>
      </c>
      <c r="N517" s="463" t="e">
        <f t="shared" ca="1" si="38"/>
        <v>#N/A</v>
      </c>
    </row>
    <row r="518" spans="4:14" ht="14.65" customHeight="1" x14ac:dyDescent="0.25">
      <c r="D518" s="463" t="str">
        <f t="shared" si="35"/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6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63" t="e">
        <f t="shared" ca="1" si="36"/>
        <v>#N/A</v>
      </c>
      <c r="L518" s="330" t="e">
        <f t="shared" si="37"/>
        <v>#N/A</v>
      </c>
      <c r="M518" s="343" t="e">
        <f>IF(ISBLANK(A518),NA(),IFERROR(A518+(PLAYER_EXP_MAX-D518)/L518,NA()))</f>
        <v>#N/A</v>
      </c>
      <c r="N518" s="463" t="e">
        <f t="shared" ca="1" si="38"/>
        <v>#N/A</v>
      </c>
    </row>
    <row r="519" spans="4:14" ht="14.65" customHeight="1" x14ac:dyDescent="0.25">
      <c r="D519" s="463" t="str">
        <f t="shared" si="35"/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6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63" t="e">
        <f t="shared" ca="1" si="36"/>
        <v>#N/A</v>
      </c>
      <c r="L519" s="330" t="e">
        <f t="shared" si="37"/>
        <v>#N/A</v>
      </c>
      <c r="M519" s="343" t="e">
        <f>IF(ISBLANK(A519),NA(),IFERROR(A519+(PLAYER_EXP_MAX-D519)/L519,NA()))</f>
        <v>#N/A</v>
      </c>
      <c r="N519" s="463" t="e">
        <f t="shared" ca="1" si="38"/>
        <v>#N/A</v>
      </c>
    </row>
    <row r="520" spans="4:14" ht="14.65" customHeight="1" x14ac:dyDescent="0.25">
      <c r="D520" s="463" t="str">
        <f t="shared" si="35"/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6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63" t="e">
        <f t="shared" ca="1" si="36"/>
        <v>#N/A</v>
      </c>
      <c r="L520" s="330" t="e">
        <f t="shared" si="37"/>
        <v>#N/A</v>
      </c>
      <c r="M520" s="343" t="e">
        <f>IF(ISBLANK(A520),NA(),IFERROR(A520+(PLAYER_EXP_MAX-D520)/L520,NA()))</f>
        <v>#N/A</v>
      </c>
      <c r="N520" s="463" t="e">
        <f t="shared" ca="1" si="38"/>
        <v>#N/A</v>
      </c>
    </row>
    <row r="521" spans="4:14" ht="14.65" customHeight="1" x14ac:dyDescent="0.25">
      <c r="D521" s="463" t="str">
        <f t="shared" si="35"/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6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63" t="e">
        <f t="shared" ca="1" si="36"/>
        <v>#N/A</v>
      </c>
      <c r="L521" s="330" t="e">
        <f t="shared" si="37"/>
        <v>#N/A</v>
      </c>
      <c r="M521" s="343" t="e">
        <f>IF(ISBLANK(A521),NA(),IFERROR(A521+(PLAYER_EXP_MAX-D521)/L521,NA()))</f>
        <v>#N/A</v>
      </c>
      <c r="N521" s="463" t="e">
        <f t="shared" ca="1" si="38"/>
        <v>#N/A</v>
      </c>
    </row>
    <row r="522" spans="4:14" ht="14.65" customHeight="1" x14ac:dyDescent="0.25">
      <c r="D522" s="463" t="str">
        <f t="shared" si="35"/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6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63" t="e">
        <f t="shared" ca="1" si="36"/>
        <v>#N/A</v>
      </c>
      <c r="L522" s="330" t="e">
        <f t="shared" si="37"/>
        <v>#N/A</v>
      </c>
      <c r="M522" s="343" t="e">
        <f>IF(ISBLANK(A522),NA(),IFERROR(A522+(PLAYER_EXP_MAX-D522)/L522,NA()))</f>
        <v>#N/A</v>
      </c>
      <c r="N522" s="463" t="e">
        <f t="shared" ca="1" si="38"/>
        <v>#N/A</v>
      </c>
    </row>
    <row r="523" spans="4:14" ht="14.65" customHeight="1" x14ac:dyDescent="0.25">
      <c r="D523" s="463" t="str">
        <f t="shared" si="35"/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6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63" t="e">
        <f t="shared" ca="1" si="36"/>
        <v>#N/A</v>
      </c>
      <c r="L523" s="330" t="e">
        <f t="shared" si="37"/>
        <v>#N/A</v>
      </c>
      <c r="M523" s="343" t="e">
        <f>IF(ISBLANK(A523),NA(),IFERROR(A523+(PLAYER_EXP_MAX-D523)/L523,NA()))</f>
        <v>#N/A</v>
      </c>
      <c r="N523" s="463" t="e">
        <f t="shared" ca="1" si="38"/>
        <v>#N/A</v>
      </c>
    </row>
    <row r="524" spans="4:14" ht="14.65" customHeight="1" x14ac:dyDescent="0.25">
      <c r="D524" s="463" t="str">
        <f t="shared" si="35"/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6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63" t="e">
        <f t="shared" ca="1" si="36"/>
        <v>#N/A</v>
      </c>
      <c r="L524" s="330" t="e">
        <f t="shared" si="37"/>
        <v>#N/A</v>
      </c>
      <c r="M524" s="343" t="e">
        <f>IF(ISBLANK(A524),NA(),IFERROR(A524+(PLAYER_EXP_MAX-D524)/L524,NA()))</f>
        <v>#N/A</v>
      </c>
      <c r="N524" s="463" t="e">
        <f t="shared" ca="1" si="38"/>
        <v>#N/A</v>
      </c>
    </row>
    <row r="525" spans="4:14" ht="14.65" customHeight="1" x14ac:dyDescent="0.25">
      <c r="D525" s="463" t="str">
        <f t="shared" si="35"/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6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63" t="e">
        <f t="shared" ca="1" si="36"/>
        <v>#N/A</v>
      </c>
      <c r="L525" s="330" t="e">
        <f t="shared" si="37"/>
        <v>#N/A</v>
      </c>
      <c r="M525" s="343" t="e">
        <f>IF(ISBLANK(A525),NA(),IFERROR(A525+(PLAYER_EXP_MAX-D525)/L525,NA()))</f>
        <v>#N/A</v>
      </c>
      <c r="N525" s="463" t="e">
        <f t="shared" ca="1" si="38"/>
        <v>#N/A</v>
      </c>
    </row>
    <row r="526" spans="4:14" ht="14.65" customHeight="1" x14ac:dyDescent="0.25">
      <c r="D526" s="463" t="str">
        <f t="shared" si="35"/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6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63" t="e">
        <f t="shared" ca="1" si="36"/>
        <v>#N/A</v>
      </c>
      <c r="L526" s="330" t="e">
        <f t="shared" si="37"/>
        <v>#N/A</v>
      </c>
      <c r="M526" s="343" t="e">
        <f>IF(ISBLANK(A526),NA(),IFERROR(A526+(PLAYER_EXP_MAX-D526)/L526,NA()))</f>
        <v>#N/A</v>
      </c>
      <c r="N526" s="463" t="e">
        <f t="shared" ca="1" si="38"/>
        <v>#N/A</v>
      </c>
    </row>
    <row r="527" spans="4:14" ht="14.65" customHeight="1" x14ac:dyDescent="0.25">
      <c r="D527" s="463" t="str">
        <f t="shared" si="35"/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6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63" t="e">
        <f t="shared" ca="1" si="36"/>
        <v>#N/A</v>
      </c>
      <c r="L527" s="330" t="e">
        <f t="shared" si="37"/>
        <v>#N/A</v>
      </c>
      <c r="M527" s="343" t="e">
        <f>IF(ISBLANK(A527),NA(),IFERROR(A527+(PLAYER_EXP_MAX-D527)/L527,NA()))</f>
        <v>#N/A</v>
      </c>
      <c r="N527" s="463" t="e">
        <f t="shared" ca="1" si="38"/>
        <v>#N/A</v>
      </c>
    </row>
    <row r="528" spans="4:14" ht="14.65" customHeight="1" x14ac:dyDescent="0.25">
      <c r="D528" s="463" t="str">
        <f t="shared" ref="D528:D591" si="39"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6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63" t="e">
        <f t="shared" ca="1" si="36"/>
        <v>#N/A</v>
      </c>
      <c r="L528" s="330" t="e">
        <f t="shared" si="37"/>
        <v>#N/A</v>
      </c>
      <c r="M528" s="343" t="e">
        <f>IF(ISBLANK(A528),NA(),IFERROR(A528+(PLAYER_EXP_MAX-D528)/L528,NA()))</f>
        <v>#N/A</v>
      </c>
      <c r="N528" s="463" t="e">
        <f t="shared" ca="1" si="38"/>
        <v>#N/A</v>
      </c>
    </row>
    <row r="529" spans="4:14" ht="14.65" customHeight="1" x14ac:dyDescent="0.25">
      <c r="D529" s="463" t="str">
        <f t="shared" si="39"/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6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63" t="e">
        <f t="shared" ref="K529:K592" ca="1" si="40">IF(ISBLANK(A529),NA(),IFERROR(TEXT(TRUNC(J529-NOW()),"000") &amp; " D " &amp; TEXT(TRUNC(ABS(J529-NOW()-TRUNC(J529-NOW()))*24),"00") &amp; " H", NA()))</f>
        <v>#N/A</v>
      </c>
      <c r="L529" s="330" t="e">
        <f t="shared" ref="L529:L592" si="41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63" t="e">
        <f t="shared" ref="N529:N592" ca="1" si="42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63" t="str">
        <f t="shared" si="39"/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6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63" t="e">
        <f t="shared" ca="1" si="40"/>
        <v>#N/A</v>
      </c>
      <c r="L530" s="330" t="e">
        <f t="shared" si="41"/>
        <v>#N/A</v>
      </c>
      <c r="M530" s="343" t="e">
        <f>IF(ISBLANK(A530),NA(),IFERROR(A530+(PLAYER_EXP_MAX-D530)/L530,NA()))</f>
        <v>#N/A</v>
      </c>
      <c r="N530" s="463" t="e">
        <f t="shared" ca="1" si="42"/>
        <v>#N/A</v>
      </c>
    </row>
    <row r="531" spans="4:14" ht="14.65" customHeight="1" x14ac:dyDescent="0.25">
      <c r="D531" s="463" t="str">
        <f t="shared" si="39"/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6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63" t="e">
        <f t="shared" ca="1" si="40"/>
        <v>#N/A</v>
      </c>
      <c r="L531" s="330" t="e">
        <f t="shared" si="41"/>
        <v>#N/A</v>
      </c>
      <c r="M531" s="343" t="e">
        <f>IF(ISBLANK(A531),NA(),IFERROR(A531+(PLAYER_EXP_MAX-D531)/L531,NA()))</f>
        <v>#N/A</v>
      </c>
      <c r="N531" s="463" t="e">
        <f t="shared" ca="1" si="42"/>
        <v>#N/A</v>
      </c>
    </row>
    <row r="532" spans="4:14" ht="14.65" customHeight="1" x14ac:dyDescent="0.25">
      <c r="D532" s="463" t="str">
        <f t="shared" si="39"/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6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63" t="e">
        <f t="shared" ca="1" si="40"/>
        <v>#N/A</v>
      </c>
      <c r="L532" s="330" t="e">
        <f t="shared" si="41"/>
        <v>#N/A</v>
      </c>
      <c r="M532" s="343" t="e">
        <f>IF(ISBLANK(A532),NA(),IFERROR(A532+(PLAYER_EXP_MAX-D532)/L532,NA()))</f>
        <v>#N/A</v>
      </c>
      <c r="N532" s="463" t="e">
        <f t="shared" ca="1" si="42"/>
        <v>#N/A</v>
      </c>
    </row>
    <row r="533" spans="4:14" ht="14.65" customHeight="1" x14ac:dyDescent="0.25">
      <c r="D533" s="463" t="str">
        <f t="shared" si="39"/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6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63" t="e">
        <f t="shared" ca="1" si="40"/>
        <v>#N/A</v>
      </c>
      <c r="L533" s="330" t="e">
        <f t="shared" si="41"/>
        <v>#N/A</v>
      </c>
      <c r="M533" s="343" t="e">
        <f>IF(ISBLANK(A533),NA(),IFERROR(A533+(PLAYER_EXP_MAX-D533)/L533,NA()))</f>
        <v>#N/A</v>
      </c>
      <c r="N533" s="463" t="e">
        <f t="shared" ca="1" si="42"/>
        <v>#N/A</v>
      </c>
    </row>
    <row r="534" spans="4:14" ht="14.65" customHeight="1" x14ac:dyDescent="0.25">
      <c r="D534" s="463" t="str">
        <f t="shared" si="39"/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6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63" t="e">
        <f t="shared" ca="1" si="40"/>
        <v>#N/A</v>
      </c>
      <c r="L534" s="330" t="e">
        <f t="shared" si="41"/>
        <v>#N/A</v>
      </c>
      <c r="M534" s="343" t="e">
        <f>IF(ISBLANK(A534),NA(),IFERROR(A534+(PLAYER_EXP_MAX-D534)/L534,NA()))</f>
        <v>#N/A</v>
      </c>
      <c r="N534" s="463" t="e">
        <f t="shared" ca="1" si="42"/>
        <v>#N/A</v>
      </c>
    </row>
    <row r="535" spans="4:14" ht="14.65" customHeight="1" x14ac:dyDescent="0.25">
      <c r="D535" s="463" t="str">
        <f t="shared" si="39"/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6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63" t="e">
        <f t="shared" ca="1" si="40"/>
        <v>#N/A</v>
      </c>
      <c r="L535" s="330" t="e">
        <f t="shared" si="41"/>
        <v>#N/A</v>
      </c>
      <c r="M535" s="343" t="e">
        <f>IF(ISBLANK(A535),NA(),IFERROR(A535+(PLAYER_EXP_MAX-D535)/L535,NA()))</f>
        <v>#N/A</v>
      </c>
      <c r="N535" s="463" t="e">
        <f t="shared" ca="1" si="42"/>
        <v>#N/A</v>
      </c>
    </row>
    <row r="536" spans="4:14" ht="14.65" customHeight="1" x14ac:dyDescent="0.25">
      <c r="D536" s="463" t="str">
        <f t="shared" si="39"/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6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63" t="e">
        <f t="shared" ca="1" si="40"/>
        <v>#N/A</v>
      </c>
      <c r="L536" s="330" t="e">
        <f t="shared" si="41"/>
        <v>#N/A</v>
      </c>
      <c r="M536" s="343" t="e">
        <f>IF(ISBLANK(A536),NA(),IFERROR(A536+(PLAYER_EXP_MAX-D536)/L536,NA()))</f>
        <v>#N/A</v>
      </c>
      <c r="N536" s="463" t="e">
        <f t="shared" ca="1" si="42"/>
        <v>#N/A</v>
      </c>
    </row>
    <row r="537" spans="4:14" ht="14.65" customHeight="1" x14ac:dyDescent="0.25">
      <c r="D537" s="463" t="str">
        <f t="shared" si="39"/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6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63" t="e">
        <f t="shared" ca="1" si="40"/>
        <v>#N/A</v>
      </c>
      <c r="L537" s="330" t="e">
        <f t="shared" si="41"/>
        <v>#N/A</v>
      </c>
      <c r="M537" s="343" t="e">
        <f>IF(ISBLANK(A537),NA(),IFERROR(A537+(PLAYER_EXP_MAX-D537)/L537,NA()))</f>
        <v>#N/A</v>
      </c>
      <c r="N537" s="463" t="e">
        <f t="shared" ca="1" si="42"/>
        <v>#N/A</v>
      </c>
    </row>
    <row r="538" spans="4:14" ht="14.65" customHeight="1" x14ac:dyDescent="0.25">
      <c r="D538" s="463" t="str">
        <f t="shared" si="39"/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6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63" t="e">
        <f t="shared" ca="1" si="40"/>
        <v>#N/A</v>
      </c>
      <c r="L538" s="330" t="e">
        <f t="shared" si="41"/>
        <v>#N/A</v>
      </c>
      <c r="M538" s="343" t="e">
        <f>IF(ISBLANK(A538),NA(),IFERROR(A538+(PLAYER_EXP_MAX-D538)/L538,NA()))</f>
        <v>#N/A</v>
      </c>
      <c r="N538" s="463" t="e">
        <f t="shared" ca="1" si="42"/>
        <v>#N/A</v>
      </c>
    </row>
    <row r="539" spans="4:14" ht="14.65" customHeight="1" x14ac:dyDescent="0.25">
      <c r="D539" s="463" t="str">
        <f t="shared" si="39"/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6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63" t="e">
        <f t="shared" ca="1" si="40"/>
        <v>#N/A</v>
      </c>
      <c r="L539" s="330" t="e">
        <f t="shared" si="41"/>
        <v>#N/A</v>
      </c>
      <c r="M539" s="343" t="e">
        <f>IF(ISBLANK(A539),NA(),IFERROR(A539+(PLAYER_EXP_MAX-D539)/L539,NA()))</f>
        <v>#N/A</v>
      </c>
      <c r="N539" s="463" t="e">
        <f t="shared" ca="1" si="42"/>
        <v>#N/A</v>
      </c>
    </row>
    <row r="540" spans="4:14" ht="14.65" customHeight="1" x14ac:dyDescent="0.25">
      <c r="D540" s="463" t="str">
        <f t="shared" si="39"/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6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63" t="e">
        <f t="shared" ca="1" si="40"/>
        <v>#N/A</v>
      </c>
      <c r="L540" s="330" t="e">
        <f t="shared" si="41"/>
        <v>#N/A</v>
      </c>
      <c r="M540" s="343" t="e">
        <f>IF(ISBLANK(A540),NA(),IFERROR(A540+(PLAYER_EXP_MAX-D540)/L540,NA()))</f>
        <v>#N/A</v>
      </c>
      <c r="N540" s="463" t="e">
        <f t="shared" ca="1" si="42"/>
        <v>#N/A</v>
      </c>
    </row>
    <row r="541" spans="4:14" ht="14.65" customHeight="1" x14ac:dyDescent="0.25">
      <c r="D541" s="463" t="str">
        <f t="shared" si="39"/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6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63" t="e">
        <f t="shared" ca="1" si="40"/>
        <v>#N/A</v>
      </c>
      <c r="L541" s="330" t="e">
        <f t="shared" si="41"/>
        <v>#N/A</v>
      </c>
      <c r="M541" s="343" t="e">
        <f>IF(ISBLANK(A541),NA(),IFERROR(A541+(PLAYER_EXP_MAX-D541)/L541,NA()))</f>
        <v>#N/A</v>
      </c>
      <c r="N541" s="463" t="e">
        <f t="shared" ca="1" si="42"/>
        <v>#N/A</v>
      </c>
    </row>
    <row r="542" spans="4:14" ht="14.65" customHeight="1" x14ac:dyDescent="0.25">
      <c r="D542" s="463" t="str">
        <f t="shared" si="39"/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6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63" t="e">
        <f t="shared" ca="1" si="40"/>
        <v>#N/A</v>
      </c>
      <c r="L542" s="330" t="e">
        <f t="shared" si="41"/>
        <v>#N/A</v>
      </c>
      <c r="M542" s="343" t="e">
        <f>IF(ISBLANK(A542),NA(),IFERROR(A542+(PLAYER_EXP_MAX-D542)/L542,NA()))</f>
        <v>#N/A</v>
      </c>
      <c r="N542" s="463" t="e">
        <f t="shared" ca="1" si="42"/>
        <v>#N/A</v>
      </c>
    </row>
    <row r="543" spans="4:14" ht="14.65" customHeight="1" x14ac:dyDescent="0.25">
      <c r="D543" s="463" t="str">
        <f t="shared" si="39"/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6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63" t="e">
        <f t="shared" ca="1" si="40"/>
        <v>#N/A</v>
      </c>
      <c r="L543" s="330" t="e">
        <f t="shared" si="41"/>
        <v>#N/A</v>
      </c>
      <c r="M543" s="343" t="e">
        <f>IF(ISBLANK(A543),NA(),IFERROR(A543+(PLAYER_EXP_MAX-D543)/L543,NA()))</f>
        <v>#N/A</v>
      </c>
      <c r="N543" s="463" t="e">
        <f t="shared" ca="1" si="42"/>
        <v>#N/A</v>
      </c>
    </row>
    <row r="544" spans="4:14" ht="14.65" customHeight="1" x14ac:dyDescent="0.25">
      <c r="D544" s="463" t="str">
        <f t="shared" si="39"/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6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63" t="e">
        <f t="shared" ca="1" si="40"/>
        <v>#N/A</v>
      </c>
      <c r="L544" s="330" t="e">
        <f t="shared" si="41"/>
        <v>#N/A</v>
      </c>
      <c r="M544" s="343" t="e">
        <f>IF(ISBLANK(A544),NA(),IFERROR(A544+(PLAYER_EXP_MAX-D544)/L544,NA()))</f>
        <v>#N/A</v>
      </c>
      <c r="N544" s="463" t="e">
        <f t="shared" ca="1" si="42"/>
        <v>#N/A</v>
      </c>
    </row>
    <row r="545" spans="4:14" ht="14.65" customHeight="1" x14ac:dyDescent="0.25">
      <c r="D545" s="463" t="str">
        <f t="shared" si="39"/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6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63" t="e">
        <f t="shared" ca="1" si="40"/>
        <v>#N/A</v>
      </c>
      <c r="L545" s="330" t="e">
        <f t="shared" si="41"/>
        <v>#N/A</v>
      </c>
      <c r="M545" s="343" t="e">
        <f>IF(ISBLANK(A545),NA(),IFERROR(A545+(PLAYER_EXP_MAX-D545)/L545,NA()))</f>
        <v>#N/A</v>
      </c>
      <c r="N545" s="463" t="e">
        <f t="shared" ca="1" si="42"/>
        <v>#N/A</v>
      </c>
    </row>
    <row r="546" spans="4:14" ht="14.65" customHeight="1" x14ac:dyDescent="0.25">
      <c r="D546" s="463" t="str">
        <f t="shared" si="39"/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6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63" t="e">
        <f t="shared" ca="1" si="40"/>
        <v>#N/A</v>
      </c>
      <c r="L546" s="330" t="e">
        <f t="shared" si="41"/>
        <v>#N/A</v>
      </c>
      <c r="M546" s="343" t="e">
        <f>IF(ISBLANK(A546),NA(),IFERROR(A546+(PLAYER_EXP_MAX-D546)/L546,NA()))</f>
        <v>#N/A</v>
      </c>
      <c r="N546" s="463" t="e">
        <f t="shared" ca="1" si="42"/>
        <v>#N/A</v>
      </c>
    </row>
    <row r="547" spans="4:14" ht="14.65" customHeight="1" x14ac:dyDescent="0.25">
      <c r="D547" s="463" t="str">
        <f t="shared" si="39"/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6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63" t="e">
        <f t="shared" ca="1" si="40"/>
        <v>#N/A</v>
      </c>
      <c r="L547" s="330" t="e">
        <f t="shared" si="41"/>
        <v>#N/A</v>
      </c>
      <c r="M547" s="343" t="e">
        <f>IF(ISBLANK(A547),NA(),IFERROR(A547+(PLAYER_EXP_MAX-D547)/L547,NA()))</f>
        <v>#N/A</v>
      </c>
      <c r="N547" s="463" t="e">
        <f t="shared" ca="1" si="42"/>
        <v>#N/A</v>
      </c>
    </row>
    <row r="548" spans="4:14" ht="14.65" customHeight="1" x14ac:dyDescent="0.25">
      <c r="D548" s="463" t="str">
        <f t="shared" si="39"/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6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63" t="e">
        <f t="shared" ca="1" si="40"/>
        <v>#N/A</v>
      </c>
      <c r="L548" s="330" t="e">
        <f t="shared" si="41"/>
        <v>#N/A</v>
      </c>
      <c r="M548" s="343" t="e">
        <f>IF(ISBLANK(A548),NA(),IFERROR(A548+(PLAYER_EXP_MAX-D548)/L548,NA()))</f>
        <v>#N/A</v>
      </c>
      <c r="N548" s="463" t="e">
        <f t="shared" ca="1" si="42"/>
        <v>#N/A</v>
      </c>
    </row>
    <row r="549" spans="4:14" ht="14.65" customHeight="1" x14ac:dyDescent="0.25">
      <c r="D549" s="463" t="str">
        <f t="shared" si="39"/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6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63" t="e">
        <f t="shared" ca="1" si="40"/>
        <v>#N/A</v>
      </c>
      <c r="L549" s="330" t="e">
        <f t="shared" si="41"/>
        <v>#N/A</v>
      </c>
      <c r="M549" s="343" t="e">
        <f>IF(ISBLANK(A549),NA(),IFERROR(A549+(PLAYER_EXP_MAX-D549)/L549,NA()))</f>
        <v>#N/A</v>
      </c>
      <c r="N549" s="463" t="e">
        <f t="shared" ca="1" si="42"/>
        <v>#N/A</v>
      </c>
    </row>
    <row r="550" spans="4:14" ht="14.65" customHeight="1" x14ac:dyDescent="0.25">
      <c r="D550" s="463" t="str">
        <f t="shared" si="39"/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6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63" t="e">
        <f t="shared" ca="1" si="40"/>
        <v>#N/A</v>
      </c>
      <c r="L550" s="330" t="e">
        <f t="shared" si="41"/>
        <v>#N/A</v>
      </c>
      <c r="M550" s="343" t="e">
        <f>IF(ISBLANK(A550),NA(),IFERROR(A550+(PLAYER_EXP_MAX-D550)/L550,NA()))</f>
        <v>#N/A</v>
      </c>
      <c r="N550" s="463" t="e">
        <f t="shared" ca="1" si="42"/>
        <v>#N/A</v>
      </c>
    </row>
    <row r="551" spans="4:14" ht="14.65" customHeight="1" x14ac:dyDescent="0.25">
      <c r="D551" s="463" t="str">
        <f t="shared" si="39"/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6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63" t="e">
        <f t="shared" ca="1" si="40"/>
        <v>#N/A</v>
      </c>
      <c r="L551" s="330" t="e">
        <f t="shared" si="41"/>
        <v>#N/A</v>
      </c>
      <c r="M551" s="343" t="e">
        <f>IF(ISBLANK(A551),NA(),IFERROR(A551+(PLAYER_EXP_MAX-D551)/L551,NA()))</f>
        <v>#N/A</v>
      </c>
      <c r="N551" s="463" t="e">
        <f t="shared" ca="1" si="42"/>
        <v>#N/A</v>
      </c>
    </row>
    <row r="552" spans="4:14" ht="14.65" customHeight="1" x14ac:dyDescent="0.25">
      <c r="D552" s="463" t="str">
        <f t="shared" si="39"/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6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63" t="e">
        <f t="shared" ca="1" si="40"/>
        <v>#N/A</v>
      </c>
      <c r="L552" s="330" t="e">
        <f t="shared" si="41"/>
        <v>#N/A</v>
      </c>
      <c r="M552" s="343" t="e">
        <f>IF(ISBLANK(A552),NA(),IFERROR(A552+(PLAYER_EXP_MAX-D552)/L552,NA()))</f>
        <v>#N/A</v>
      </c>
      <c r="N552" s="463" t="e">
        <f t="shared" ca="1" si="42"/>
        <v>#N/A</v>
      </c>
    </row>
    <row r="553" spans="4:14" ht="14.65" customHeight="1" x14ac:dyDescent="0.25">
      <c r="D553" s="463" t="str">
        <f t="shared" si="39"/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6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63" t="e">
        <f t="shared" ca="1" si="40"/>
        <v>#N/A</v>
      </c>
      <c r="L553" s="330" t="e">
        <f t="shared" si="41"/>
        <v>#N/A</v>
      </c>
      <c r="M553" s="343" t="e">
        <f>IF(ISBLANK(A553),NA(),IFERROR(A553+(PLAYER_EXP_MAX-D553)/L553,NA()))</f>
        <v>#N/A</v>
      </c>
      <c r="N553" s="463" t="e">
        <f t="shared" ca="1" si="42"/>
        <v>#N/A</v>
      </c>
    </row>
    <row r="554" spans="4:14" ht="14.65" customHeight="1" x14ac:dyDescent="0.25">
      <c r="D554" s="463" t="str">
        <f t="shared" si="39"/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6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63" t="e">
        <f t="shared" ca="1" si="40"/>
        <v>#N/A</v>
      </c>
      <c r="L554" s="330" t="e">
        <f t="shared" si="41"/>
        <v>#N/A</v>
      </c>
      <c r="M554" s="343" t="e">
        <f>IF(ISBLANK(A554),NA(),IFERROR(A554+(PLAYER_EXP_MAX-D554)/L554,NA()))</f>
        <v>#N/A</v>
      </c>
      <c r="N554" s="463" t="e">
        <f t="shared" ca="1" si="42"/>
        <v>#N/A</v>
      </c>
    </row>
    <row r="555" spans="4:14" ht="14.65" customHeight="1" x14ac:dyDescent="0.25">
      <c r="D555" s="463" t="str">
        <f t="shared" si="39"/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6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63" t="e">
        <f t="shared" ca="1" si="40"/>
        <v>#N/A</v>
      </c>
      <c r="L555" s="330" t="e">
        <f t="shared" si="41"/>
        <v>#N/A</v>
      </c>
      <c r="M555" s="343" t="e">
        <f>IF(ISBLANK(A555),NA(),IFERROR(A555+(PLAYER_EXP_MAX-D555)/L555,NA()))</f>
        <v>#N/A</v>
      </c>
      <c r="N555" s="463" t="e">
        <f t="shared" ca="1" si="42"/>
        <v>#N/A</v>
      </c>
    </row>
    <row r="556" spans="4:14" ht="14.65" customHeight="1" x14ac:dyDescent="0.25">
      <c r="D556" s="463" t="str">
        <f t="shared" si="39"/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6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63" t="e">
        <f t="shared" ca="1" si="40"/>
        <v>#N/A</v>
      </c>
      <c r="L556" s="330" t="e">
        <f t="shared" si="41"/>
        <v>#N/A</v>
      </c>
      <c r="M556" s="343" t="e">
        <f>IF(ISBLANK(A556),NA(),IFERROR(A556+(PLAYER_EXP_MAX-D556)/L556,NA()))</f>
        <v>#N/A</v>
      </c>
      <c r="N556" s="463" t="e">
        <f t="shared" ca="1" si="42"/>
        <v>#N/A</v>
      </c>
    </row>
    <row r="557" spans="4:14" ht="14.65" customHeight="1" x14ac:dyDescent="0.25">
      <c r="D557" s="463" t="str">
        <f t="shared" si="39"/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6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63" t="e">
        <f t="shared" ca="1" si="40"/>
        <v>#N/A</v>
      </c>
      <c r="L557" s="330" t="e">
        <f t="shared" si="41"/>
        <v>#N/A</v>
      </c>
      <c r="M557" s="343" t="e">
        <f>IF(ISBLANK(A557),NA(),IFERROR(A557+(PLAYER_EXP_MAX-D557)/L557,NA()))</f>
        <v>#N/A</v>
      </c>
      <c r="N557" s="463" t="e">
        <f t="shared" ca="1" si="42"/>
        <v>#N/A</v>
      </c>
    </row>
    <row r="558" spans="4:14" ht="14.65" customHeight="1" x14ac:dyDescent="0.25">
      <c r="D558" s="463" t="str">
        <f t="shared" si="39"/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6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63" t="e">
        <f t="shared" ca="1" si="40"/>
        <v>#N/A</v>
      </c>
      <c r="L558" s="330" t="e">
        <f t="shared" si="41"/>
        <v>#N/A</v>
      </c>
      <c r="M558" s="343" t="e">
        <f>IF(ISBLANK(A558),NA(),IFERROR(A558+(PLAYER_EXP_MAX-D558)/L558,NA()))</f>
        <v>#N/A</v>
      </c>
      <c r="N558" s="463" t="e">
        <f t="shared" ca="1" si="42"/>
        <v>#N/A</v>
      </c>
    </row>
    <row r="559" spans="4:14" ht="14.65" customHeight="1" x14ac:dyDescent="0.25">
      <c r="D559" s="463" t="str">
        <f t="shared" si="39"/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6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63" t="e">
        <f t="shared" ca="1" si="40"/>
        <v>#N/A</v>
      </c>
      <c r="L559" s="330" t="e">
        <f t="shared" si="41"/>
        <v>#N/A</v>
      </c>
      <c r="M559" s="343" t="e">
        <f>IF(ISBLANK(A559),NA(),IFERROR(A559+(PLAYER_EXP_MAX-D559)/L559,NA()))</f>
        <v>#N/A</v>
      </c>
      <c r="N559" s="463" t="e">
        <f t="shared" ca="1" si="42"/>
        <v>#N/A</v>
      </c>
    </row>
    <row r="560" spans="4:14" ht="14.65" customHeight="1" x14ac:dyDescent="0.25">
      <c r="D560" s="463" t="str">
        <f t="shared" si="39"/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6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63" t="e">
        <f t="shared" ca="1" si="40"/>
        <v>#N/A</v>
      </c>
      <c r="L560" s="330" t="e">
        <f t="shared" si="41"/>
        <v>#N/A</v>
      </c>
      <c r="M560" s="343" t="e">
        <f>IF(ISBLANK(A560),NA(),IFERROR(A560+(PLAYER_EXP_MAX-D560)/L560,NA()))</f>
        <v>#N/A</v>
      </c>
      <c r="N560" s="463" t="e">
        <f t="shared" ca="1" si="42"/>
        <v>#N/A</v>
      </c>
    </row>
    <row r="561" spans="4:14" ht="14.65" customHeight="1" x14ac:dyDescent="0.25">
      <c r="D561" s="463" t="str">
        <f t="shared" si="39"/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6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63" t="e">
        <f t="shared" ca="1" si="40"/>
        <v>#N/A</v>
      </c>
      <c r="L561" s="330" t="e">
        <f t="shared" si="41"/>
        <v>#N/A</v>
      </c>
      <c r="M561" s="343" t="e">
        <f>IF(ISBLANK(A561),NA(),IFERROR(A561+(PLAYER_EXP_MAX-D561)/L561,NA()))</f>
        <v>#N/A</v>
      </c>
      <c r="N561" s="463" t="e">
        <f t="shared" ca="1" si="42"/>
        <v>#N/A</v>
      </c>
    </row>
    <row r="562" spans="4:14" ht="14.65" customHeight="1" x14ac:dyDescent="0.25">
      <c r="D562" s="463" t="str">
        <f t="shared" si="39"/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6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63" t="e">
        <f t="shared" ca="1" si="40"/>
        <v>#N/A</v>
      </c>
      <c r="L562" s="330" t="e">
        <f t="shared" si="41"/>
        <v>#N/A</v>
      </c>
      <c r="M562" s="343" t="e">
        <f>IF(ISBLANK(A562),NA(),IFERROR(A562+(PLAYER_EXP_MAX-D562)/L562,NA()))</f>
        <v>#N/A</v>
      </c>
      <c r="N562" s="463" t="e">
        <f t="shared" ca="1" si="42"/>
        <v>#N/A</v>
      </c>
    </row>
    <row r="563" spans="4:14" ht="14.65" customHeight="1" x14ac:dyDescent="0.25">
      <c r="D563" s="463" t="str">
        <f t="shared" si="39"/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6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63" t="e">
        <f t="shared" ca="1" si="40"/>
        <v>#N/A</v>
      </c>
      <c r="L563" s="330" t="e">
        <f t="shared" si="41"/>
        <v>#N/A</v>
      </c>
      <c r="M563" s="343" t="e">
        <f>IF(ISBLANK(A563),NA(),IFERROR(A563+(PLAYER_EXP_MAX-D563)/L563,NA()))</f>
        <v>#N/A</v>
      </c>
      <c r="N563" s="463" t="e">
        <f t="shared" ca="1" si="42"/>
        <v>#N/A</v>
      </c>
    </row>
    <row r="564" spans="4:14" ht="14.65" customHeight="1" x14ac:dyDescent="0.25">
      <c r="D564" s="463" t="str">
        <f t="shared" si="39"/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6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63" t="e">
        <f t="shared" ca="1" si="40"/>
        <v>#N/A</v>
      </c>
      <c r="L564" s="330" t="e">
        <f t="shared" si="41"/>
        <v>#N/A</v>
      </c>
      <c r="M564" s="343" t="e">
        <f>IF(ISBLANK(A564),NA(),IFERROR(A564+(PLAYER_EXP_MAX-D564)/L564,NA()))</f>
        <v>#N/A</v>
      </c>
      <c r="N564" s="463" t="e">
        <f t="shared" ca="1" si="42"/>
        <v>#N/A</v>
      </c>
    </row>
    <row r="565" spans="4:14" ht="14.65" customHeight="1" x14ac:dyDescent="0.25">
      <c r="D565" s="463" t="str">
        <f t="shared" si="39"/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6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63" t="e">
        <f t="shared" ca="1" si="40"/>
        <v>#N/A</v>
      </c>
      <c r="L565" s="330" t="e">
        <f t="shared" si="41"/>
        <v>#N/A</v>
      </c>
      <c r="M565" s="343" t="e">
        <f>IF(ISBLANK(A565),NA(),IFERROR(A565+(PLAYER_EXP_MAX-D565)/L565,NA()))</f>
        <v>#N/A</v>
      </c>
      <c r="N565" s="463" t="e">
        <f t="shared" ca="1" si="42"/>
        <v>#N/A</v>
      </c>
    </row>
    <row r="566" spans="4:14" ht="14.65" customHeight="1" x14ac:dyDescent="0.25">
      <c r="D566" s="463" t="str">
        <f t="shared" si="39"/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6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63" t="e">
        <f t="shared" ca="1" si="40"/>
        <v>#N/A</v>
      </c>
      <c r="L566" s="330" t="e">
        <f t="shared" si="41"/>
        <v>#N/A</v>
      </c>
      <c r="M566" s="343" t="e">
        <f>IF(ISBLANK(A566),NA(),IFERROR(A566+(PLAYER_EXP_MAX-D566)/L566,NA()))</f>
        <v>#N/A</v>
      </c>
      <c r="N566" s="463" t="e">
        <f t="shared" ca="1" si="42"/>
        <v>#N/A</v>
      </c>
    </row>
    <row r="567" spans="4:14" ht="14.65" customHeight="1" x14ac:dyDescent="0.25">
      <c r="D567" s="463" t="str">
        <f t="shared" si="39"/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6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63" t="e">
        <f t="shared" ca="1" si="40"/>
        <v>#N/A</v>
      </c>
      <c r="L567" s="330" t="e">
        <f t="shared" si="41"/>
        <v>#N/A</v>
      </c>
      <c r="M567" s="343" t="e">
        <f>IF(ISBLANK(A567),NA(),IFERROR(A567+(PLAYER_EXP_MAX-D567)/L567,NA()))</f>
        <v>#N/A</v>
      </c>
      <c r="N567" s="463" t="e">
        <f t="shared" ca="1" si="42"/>
        <v>#N/A</v>
      </c>
    </row>
    <row r="568" spans="4:14" ht="14.65" customHeight="1" x14ac:dyDescent="0.25">
      <c r="D568" s="463" t="str">
        <f t="shared" si="39"/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6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63" t="e">
        <f t="shared" ca="1" si="40"/>
        <v>#N/A</v>
      </c>
      <c r="L568" s="330" t="e">
        <f t="shared" si="41"/>
        <v>#N/A</v>
      </c>
      <c r="M568" s="343" t="e">
        <f>IF(ISBLANK(A568),NA(),IFERROR(A568+(PLAYER_EXP_MAX-D568)/L568,NA()))</f>
        <v>#N/A</v>
      </c>
      <c r="N568" s="463" t="e">
        <f t="shared" ca="1" si="42"/>
        <v>#N/A</v>
      </c>
    </row>
    <row r="569" spans="4:14" ht="14.65" customHeight="1" x14ac:dyDescent="0.25">
      <c r="D569" s="463" t="str">
        <f t="shared" si="39"/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6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63" t="e">
        <f t="shared" ca="1" si="40"/>
        <v>#N/A</v>
      </c>
      <c r="L569" s="330" t="e">
        <f t="shared" si="41"/>
        <v>#N/A</v>
      </c>
      <c r="M569" s="343" t="e">
        <f>IF(ISBLANK(A569),NA(),IFERROR(A569+(PLAYER_EXP_MAX-D569)/L569,NA()))</f>
        <v>#N/A</v>
      </c>
      <c r="N569" s="463" t="e">
        <f t="shared" ca="1" si="42"/>
        <v>#N/A</v>
      </c>
    </row>
    <row r="570" spans="4:14" ht="14.65" customHeight="1" x14ac:dyDescent="0.25">
      <c r="D570" s="463" t="str">
        <f t="shared" si="39"/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6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63" t="e">
        <f t="shared" ca="1" si="40"/>
        <v>#N/A</v>
      </c>
      <c r="L570" s="330" t="e">
        <f t="shared" si="41"/>
        <v>#N/A</v>
      </c>
      <c r="M570" s="343" t="e">
        <f>IF(ISBLANK(A570),NA(),IFERROR(A570+(PLAYER_EXP_MAX-D570)/L570,NA()))</f>
        <v>#N/A</v>
      </c>
      <c r="N570" s="463" t="e">
        <f t="shared" ca="1" si="42"/>
        <v>#N/A</v>
      </c>
    </row>
    <row r="571" spans="4:14" ht="14.65" customHeight="1" x14ac:dyDescent="0.25">
      <c r="D571" s="463" t="str">
        <f t="shared" si="39"/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6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63" t="e">
        <f t="shared" ca="1" si="40"/>
        <v>#N/A</v>
      </c>
      <c r="L571" s="330" t="e">
        <f t="shared" si="41"/>
        <v>#N/A</v>
      </c>
      <c r="M571" s="343" t="e">
        <f>IF(ISBLANK(A571),NA(),IFERROR(A571+(PLAYER_EXP_MAX-D571)/L571,NA()))</f>
        <v>#N/A</v>
      </c>
      <c r="N571" s="463" t="e">
        <f t="shared" ca="1" si="42"/>
        <v>#N/A</v>
      </c>
    </row>
    <row r="572" spans="4:14" ht="14.65" customHeight="1" x14ac:dyDescent="0.25">
      <c r="D572" s="463" t="str">
        <f t="shared" si="39"/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6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63" t="e">
        <f t="shared" ca="1" si="40"/>
        <v>#N/A</v>
      </c>
      <c r="L572" s="330" t="e">
        <f t="shared" si="41"/>
        <v>#N/A</v>
      </c>
      <c r="M572" s="343" t="e">
        <f>IF(ISBLANK(A572),NA(),IFERROR(A572+(PLAYER_EXP_MAX-D572)/L572,NA()))</f>
        <v>#N/A</v>
      </c>
      <c r="N572" s="463" t="e">
        <f t="shared" ca="1" si="42"/>
        <v>#N/A</v>
      </c>
    </row>
    <row r="573" spans="4:14" ht="14.65" customHeight="1" x14ac:dyDescent="0.25">
      <c r="D573" s="463" t="str">
        <f t="shared" si="39"/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6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63" t="e">
        <f t="shared" ca="1" si="40"/>
        <v>#N/A</v>
      </c>
      <c r="L573" s="330" t="e">
        <f t="shared" si="41"/>
        <v>#N/A</v>
      </c>
      <c r="M573" s="343" t="e">
        <f>IF(ISBLANK(A573),NA(),IFERROR(A573+(PLAYER_EXP_MAX-D573)/L573,NA()))</f>
        <v>#N/A</v>
      </c>
      <c r="N573" s="463" t="e">
        <f t="shared" ca="1" si="42"/>
        <v>#N/A</v>
      </c>
    </row>
    <row r="574" spans="4:14" ht="14.65" customHeight="1" x14ac:dyDescent="0.25">
      <c r="D574" s="463" t="str">
        <f t="shared" si="39"/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6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63" t="e">
        <f t="shared" ca="1" si="40"/>
        <v>#N/A</v>
      </c>
      <c r="L574" s="330" t="e">
        <f t="shared" si="41"/>
        <v>#N/A</v>
      </c>
      <c r="M574" s="343" t="e">
        <f>IF(ISBLANK(A574),NA(),IFERROR(A574+(PLAYER_EXP_MAX-D574)/L574,NA()))</f>
        <v>#N/A</v>
      </c>
      <c r="N574" s="463" t="e">
        <f t="shared" ca="1" si="42"/>
        <v>#N/A</v>
      </c>
    </row>
    <row r="575" spans="4:14" ht="14.65" customHeight="1" x14ac:dyDescent="0.25">
      <c r="D575" s="463" t="str">
        <f t="shared" si="39"/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6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63" t="e">
        <f t="shared" ca="1" si="40"/>
        <v>#N/A</v>
      </c>
      <c r="L575" s="330" t="e">
        <f t="shared" si="41"/>
        <v>#N/A</v>
      </c>
      <c r="M575" s="343" t="e">
        <f>IF(ISBLANK(A575),NA(),IFERROR(A575+(PLAYER_EXP_MAX-D575)/L575,NA()))</f>
        <v>#N/A</v>
      </c>
      <c r="N575" s="463" t="e">
        <f t="shared" ca="1" si="42"/>
        <v>#N/A</v>
      </c>
    </row>
    <row r="576" spans="4:14" ht="14.65" customHeight="1" x14ac:dyDescent="0.25">
      <c r="D576" s="463" t="str">
        <f t="shared" si="39"/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6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63" t="e">
        <f t="shared" ca="1" si="40"/>
        <v>#N/A</v>
      </c>
      <c r="L576" s="330" t="e">
        <f t="shared" si="41"/>
        <v>#N/A</v>
      </c>
      <c r="M576" s="343" t="e">
        <f>IF(ISBLANK(A576),NA(),IFERROR(A576+(PLAYER_EXP_MAX-D576)/L576,NA()))</f>
        <v>#N/A</v>
      </c>
      <c r="N576" s="463" t="e">
        <f t="shared" ca="1" si="42"/>
        <v>#N/A</v>
      </c>
    </row>
    <row r="577" spans="4:14" ht="14.65" customHeight="1" x14ac:dyDescent="0.25">
      <c r="D577" s="463" t="str">
        <f t="shared" si="39"/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6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63" t="e">
        <f t="shared" ca="1" si="40"/>
        <v>#N/A</v>
      </c>
      <c r="L577" s="330" t="e">
        <f t="shared" si="41"/>
        <v>#N/A</v>
      </c>
      <c r="M577" s="343" t="e">
        <f>IF(ISBLANK(A577),NA(),IFERROR(A577+(PLAYER_EXP_MAX-D577)/L577,NA()))</f>
        <v>#N/A</v>
      </c>
      <c r="N577" s="463" t="e">
        <f t="shared" ca="1" si="42"/>
        <v>#N/A</v>
      </c>
    </row>
    <row r="578" spans="4:14" ht="14.65" customHeight="1" x14ac:dyDescent="0.25">
      <c r="D578" s="463" t="str">
        <f t="shared" si="39"/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6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63" t="e">
        <f t="shared" ca="1" si="40"/>
        <v>#N/A</v>
      </c>
      <c r="L578" s="330" t="e">
        <f t="shared" si="41"/>
        <v>#N/A</v>
      </c>
      <c r="M578" s="343" t="e">
        <f>IF(ISBLANK(A578),NA(),IFERROR(A578+(PLAYER_EXP_MAX-D578)/L578,NA()))</f>
        <v>#N/A</v>
      </c>
      <c r="N578" s="463" t="e">
        <f t="shared" ca="1" si="42"/>
        <v>#N/A</v>
      </c>
    </row>
    <row r="579" spans="4:14" ht="14.65" customHeight="1" x14ac:dyDescent="0.25">
      <c r="D579" s="463" t="str">
        <f t="shared" si="39"/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6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63" t="e">
        <f t="shared" ca="1" si="40"/>
        <v>#N/A</v>
      </c>
      <c r="L579" s="330" t="e">
        <f t="shared" si="41"/>
        <v>#N/A</v>
      </c>
      <c r="M579" s="343" t="e">
        <f>IF(ISBLANK(A579),NA(),IFERROR(A579+(PLAYER_EXP_MAX-D579)/L579,NA()))</f>
        <v>#N/A</v>
      </c>
      <c r="N579" s="463" t="e">
        <f t="shared" ca="1" si="42"/>
        <v>#N/A</v>
      </c>
    </row>
    <row r="580" spans="4:14" ht="14.65" customHeight="1" x14ac:dyDescent="0.25">
      <c r="D580" s="463" t="str">
        <f t="shared" si="39"/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6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63" t="e">
        <f t="shared" ca="1" si="40"/>
        <v>#N/A</v>
      </c>
      <c r="L580" s="330" t="e">
        <f t="shared" si="41"/>
        <v>#N/A</v>
      </c>
      <c r="M580" s="343" t="e">
        <f>IF(ISBLANK(A580),NA(),IFERROR(A580+(PLAYER_EXP_MAX-D580)/L580,NA()))</f>
        <v>#N/A</v>
      </c>
      <c r="N580" s="463" t="e">
        <f t="shared" ca="1" si="42"/>
        <v>#N/A</v>
      </c>
    </row>
    <row r="581" spans="4:14" ht="14.65" customHeight="1" x14ac:dyDescent="0.25">
      <c r="D581" s="463" t="str">
        <f t="shared" si="39"/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6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63" t="e">
        <f t="shared" ca="1" si="40"/>
        <v>#N/A</v>
      </c>
      <c r="L581" s="330" t="e">
        <f t="shared" si="41"/>
        <v>#N/A</v>
      </c>
      <c r="M581" s="343" t="e">
        <f>IF(ISBLANK(A581),NA(),IFERROR(A581+(PLAYER_EXP_MAX-D581)/L581,NA()))</f>
        <v>#N/A</v>
      </c>
      <c r="N581" s="463" t="e">
        <f t="shared" ca="1" si="42"/>
        <v>#N/A</v>
      </c>
    </row>
    <row r="582" spans="4:14" ht="14.65" customHeight="1" x14ac:dyDescent="0.25">
      <c r="D582" s="463" t="str">
        <f t="shared" si="39"/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6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63" t="e">
        <f t="shared" ca="1" si="40"/>
        <v>#N/A</v>
      </c>
      <c r="L582" s="330" t="e">
        <f t="shared" si="41"/>
        <v>#N/A</v>
      </c>
      <c r="M582" s="343" t="e">
        <f>IF(ISBLANK(A582),NA(),IFERROR(A582+(PLAYER_EXP_MAX-D582)/L582,NA()))</f>
        <v>#N/A</v>
      </c>
      <c r="N582" s="463" t="e">
        <f t="shared" ca="1" si="42"/>
        <v>#N/A</v>
      </c>
    </row>
    <row r="583" spans="4:14" ht="14.65" customHeight="1" x14ac:dyDescent="0.25">
      <c r="D583" s="463" t="str">
        <f t="shared" si="39"/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6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63" t="e">
        <f t="shared" ca="1" si="40"/>
        <v>#N/A</v>
      </c>
      <c r="L583" s="330" t="e">
        <f t="shared" si="41"/>
        <v>#N/A</v>
      </c>
      <c r="M583" s="343" t="e">
        <f>IF(ISBLANK(A583),NA(),IFERROR(A583+(PLAYER_EXP_MAX-D583)/L583,NA()))</f>
        <v>#N/A</v>
      </c>
      <c r="N583" s="463" t="e">
        <f t="shared" ca="1" si="42"/>
        <v>#N/A</v>
      </c>
    </row>
    <row r="584" spans="4:14" ht="14.65" customHeight="1" x14ac:dyDescent="0.25">
      <c r="D584" s="463" t="str">
        <f t="shared" si="39"/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6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63" t="e">
        <f t="shared" ca="1" si="40"/>
        <v>#N/A</v>
      </c>
      <c r="L584" s="330" t="e">
        <f t="shared" si="41"/>
        <v>#N/A</v>
      </c>
      <c r="M584" s="343" t="e">
        <f>IF(ISBLANK(A584),NA(),IFERROR(A584+(PLAYER_EXP_MAX-D584)/L584,NA()))</f>
        <v>#N/A</v>
      </c>
      <c r="N584" s="463" t="e">
        <f t="shared" ca="1" si="42"/>
        <v>#N/A</v>
      </c>
    </row>
    <row r="585" spans="4:14" ht="14.65" customHeight="1" x14ac:dyDescent="0.25">
      <c r="D585" s="463" t="str">
        <f t="shared" si="39"/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6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63" t="e">
        <f t="shared" ca="1" si="40"/>
        <v>#N/A</v>
      </c>
      <c r="L585" s="330" t="e">
        <f t="shared" si="41"/>
        <v>#N/A</v>
      </c>
      <c r="M585" s="343" t="e">
        <f>IF(ISBLANK(A585),NA(),IFERROR(A585+(PLAYER_EXP_MAX-D585)/L585,NA()))</f>
        <v>#N/A</v>
      </c>
      <c r="N585" s="463" t="e">
        <f t="shared" ca="1" si="42"/>
        <v>#N/A</v>
      </c>
    </row>
    <row r="586" spans="4:14" ht="14.65" customHeight="1" x14ac:dyDescent="0.25">
      <c r="D586" s="463" t="str">
        <f t="shared" si="39"/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6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63" t="e">
        <f t="shared" ca="1" si="40"/>
        <v>#N/A</v>
      </c>
      <c r="L586" s="330" t="e">
        <f t="shared" si="41"/>
        <v>#N/A</v>
      </c>
      <c r="M586" s="343" t="e">
        <f>IF(ISBLANK(A586),NA(),IFERROR(A586+(PLAYER_EXP_MAX-D586)/L586,NA()))</f>
        <v>#N/A</v>
      </c>
      <c r="N586" s="463" t="e">
        <f t="shared" ca="1" si="42"/>
        <v>#N/A</v>
      </c>
    </row>
    <row r="587" spans="4:14" ht="14.65" customHeight="1" x14ac:dyDescent="0.25">
      <c r="D587" s="463" t="str">
        <f t="shared" si="39"/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6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63" t="e">
        <f t="shared" ca="1" si="40"/>
        <v>#N/A</v>
      </c>
      <c r="L587" s="330" t="e">
        <f t="shared" si="41"/>
        <v>#N/A</v>
      </c>
      <c r="M587" s="343" t="e">
        <f>IF(ISBLANK(A587),NA(),IFERROR(A587+(PLAYER_EXP_MAX-D587)/L587,NA()))</f>
        <v>#N/A</v>
      </c>
      <c r="N587" s="463" t="e">
        <f t="shared" ca="1" si="42"/>
        <v>#N/A</v>
      </c>
    </row>
    <row r="588" spans="4:14" ht="14.65" customHeight="1" x14ac:dyDescent="0.25">
      <c r="D588" s="463" t="str">
        <f t="shared" si="39"/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6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63" t="e">
        <f t="shared" ca="1" si="40"/>
        <v>#N/A</v>
      </c>
      <c r="L588" s="330" t="e">
        <f t="shared" si="41"/>
        <v>#N/A</v>
      </c>
      <c r="M588" s="343" t="e">
        <f>IF(ISBLANK(A588),NA(),IFERROR(A588+(PLAYER_EXP_MAX-D588)/L588,NA()))</f>
        <v>#N/A</v>
      </c>
      <c r="N588" s="463" t="e">
        <f t="shared" ca="1" si="42"/>
        <v>#N/A</v>
      </c>
    </row>
    <row r="589" spans="4:14" ht="14.65" customHeight="1" x14ac:dyDescent="0.25">
      <c r="D589" s="463" t="str">
        <f t="shared" si="39"/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6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63" t="e">
        <f t="shared" ca="1" si="40"/>
        <v>#N/A</v>
      </c>
      <c r="L589" s="330" t="e">
        <f t="shared" si="41"/>
        <v>#N/A</v>
      </c>
      <c r="M589" s="343" t="e">
        <f>IF(ISBLANK(A589),NA(),IFERROR(A589+(PLAYER_EXP_MAX-D589)/L589,NA()))</f>
        <v>#N/A</v>
      </c>
      <c r="N589" s="463" t="e">
        <f t="shared" ca="1" si="42"/>
        <v>#N/A</v>
      </c>
    </row>
    <row r="590" spans="4:14" ht="14.65" customHeight="1" x14ac:dyDescent="0.25">
      <c r="D590" s="463" t="str">
        <f t="shared" si="39"/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6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63" t="e">
        <f t="shared" ca="1" si="40"/>
        <v>#N/A</v>
      </c>
      <c r="L590" s="330" t="e">
        <f t="shared" si="41"/>
        <v>#N/A</v>
      </c>
      <c r="M590" s="343" t="e">
        <f>IF(ISBLANK(A590),NA(),IFERROR(A590+(PLAYER_EXP_MAX-D590)/L590,NA()))</f>
        <v>#N/A</v>
      </c>
      <c r="N590" s="463" t="e">
        <f t="shared" ca="1" si="42"/>
        <v>#N/A</v>
      </c>
    </row>
    <row r="591" spans="4:14" ht="14.65" customHeight="1" x14ac:dyDescent="0.25">
      <c r="D591" s="463" t="str">
        <f t="shared" si="39"/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6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63" t="e">
        <f t="shared" ca="1" si="40"/>
        <v>#N/A</v>
      </c>
      <c r="L591" s="330" t="e">
        <f t="shared" si="41"/>
        <v>#N/A</v>
      </c>
      <c r="M591" s="343" t="e">
        <f>IF(ISBLANK(A591),NA(),IFERROR(A591+(PLAYER_EXP_MAX-D591)/L591,NA()))</f>
        <v>#N/A</v>
      </c>
      <c r="N591" s="463" t="e">
        <f t="shared" ca="1" si="42"/>
        <v>#N/A</v>
      </c>
    </row>
    <row r="592" spans="4:14" ht="14.65" customHeight="1" x14ac:dyDescent="0.25">
      <c r="D592" s="463" t="str">
        <f t="shared" ref="D592:D655" si="43"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6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63" t="e">
        <f t="shared" ca="1" si="40"/>
        <v>#N/A</v>
      </c>
      <c r="L592" s="330" t="e">
        <f t="shared" si="41"/>
        <v>#N/A</v>
      </c>
      <c r="M592" s="343" t="e">
        <f>IF(ISBLANK(A592),NA(),IFERROR(A592+(PLAYER_EXP_MAX-D592)/L592,NA()))</f>
        <v>#N/A</v>
      </c>
      <c r="N592" s="463" t="e">
        <f t="shared" ca="1" si="42"/>
        <v>#N/A</v>
      </c>
    </row>
    <row r="593" spans="4:14" ht="14.65" customHeight="1" x14ac:dyDescent="0.25">
      <c r="D593" s="463" t="str">
        <f t="shared" si="43"/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6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63" t="e">
        <f t="shared" ref="K593:K656" ca="1" si="44">IF(ISBLANK(A593),NA(),IFERROR(TEXT(TRUNC(J593-NOW()),"000") &amp; " D " &amp; TEXT(TRUNC(ABS(J593-NOW()-TRUNC(J593-NOW()))*24),"00") &amp; " H", NA()))</f>
        <v>#N/A</v>
      </c>
      <c r="L593" s="330" t="e">
        <f t="shared" ref="L593:L656" si="45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63" t="e">
        <f t="shared" ref="N593:N656" ca="1" si="46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63" t="str">
        <f t="shared" si="43"/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6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63" t="e">
        <f t="shared" ca="1" si="44"/>
        <v>#N/A</v>
      </c>
      <c r="L594" s="330" t="e">
        <f t="shared" si="45"/>
        <v>#N/A</v>
      </c>
      <c r="M594" s="343" t="e">
        <f>IF(ISBLANK(A594),NA(),IFERROR(A594+(PLAYER_EXP_MAX-D594)/L594,NA()))</f>
        <v>#N/A</v>
      </c>
      <c r="N594" s="463" t="e">
        <f t="shared" ca="1" si="46"/>
        <v>#N/A</v>
      </c>
    </row>
    <row r="595" spans="4:14" ht="14.65" customHeight="1" x14ac:dyDescent="0.25">
      <c r="D595" s="463" t="str">
        <f t="shared" si="43"/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6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63" t="e">
        <f t="shared" ca="1" si="44"/>
        <v>#N/A</v>
      </c>
      <c r="L595" s="330" t="e">
        <f t="shared" si="45"/>
        <v>#N/A</v>
      </c>
      <c r="M595" s="343" t="e">
        <f>IF(ISBLANK(A595),NA(),IFERROR(A595+(PLAYER_EXP_MAX-D595)/L595,NA()))</f>
        <v>#N/A</v>
      </c>
      <c r="N595" s="463" t="e">
        <f t="shared" ca="1" si="46"/>
        <v>#N/A</v>
      </c>
    </row>
    <row r="596" spans="4:14" ht="14.65" customHeight="1" x14ac:dyDescent="0.25">
      <c r="D596" s="463" t="str">
        <f t="shared" si="43"/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6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63" t="e">
        <f t="shared" ca="1" si="44"/>
        <v>#N/A</v>
      </c>
      <c r="L596" s="330" t="e">
        <f t="shared" si="45"/>
        <v>#N/A</v>
      </c>
      <c r="M596" s="343" t="e">
        <f>IF(ISBLANK(A596),NA(),IFERROR(A596+(PLAYER_EXP_MAX-D596)/L596,NA()))</f>
        <v>#N/A</v>
      </c>
      <c r="N596" s="463" t="e">
        <f t="shared" ca="1" si="46"/>
        <v>#N/A</v>
      </c>
    </row>
    <row r="597" spans="4:14" ht="14.65" customHeight="1" x14ac:dyDescent="0.25">
      <c r="D597" s="463" t="str">
        <f t="shared" si="43"/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6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63" t="e">
        <f t="shared" ca="1" si="44"/>
        <v>#N/A</v>
      </c>
      <c r="L597" s="330" t="e">
        <f t="shared" si="45"/>
        <v>#N/A</v>
      </c>
      <c r="M597" s="343" t="e">
        <f>IF(ISBLANK(A597),NA(),IFERROR(A597+(PLAYER_EXP_MAX-D597)/L597,NA()))</f>
        <v>#N/A</v>
      </c>
      <c r="N597" s="463" t="e">
        <f t="shared" ca="1" si="46"/>
        <v>#N/A</v>
      </c>
    </row>
    <row r="598" spans="4:14" ht="14.65" customHeight="1" x14ac:dyDescent="0.25">
      <c r="D598" s="463" t="str">
        <f t="shared" si="43"/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6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63" t="e">
        <f t="shared" ca="1" si="44"/>
        <v>#N/A</v>
      </c>
      <c r="L598" s="330" t="e">
        <f t="shared" si="45"/>
        <v>#N/A</v>
      </c>
      <c r="M598" s="343" t="e">
        <f>IF(ISBLANK(A598),NA(),IFERROR(A598+(PLAYER_EXP_MAX-D598)/L598,NA()))</f>
        <v>#N/A</v>
      </c>
      <c r="N598" s="463" t="e">
        <f t="shared" ca="1" si="46"/>
        <v>#N/A</v>
      </c>
    </row>
    <row r="599" spans="4:14" ht="14.65" customHeight="1" x14ac:dyDescent="0.25">
      <c r="D599" s="463" t="str">
        <f t="shared" si="43"/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6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63" t="e">
        <f t="shared" ca="1" si="44"/>
        <v>#N/A</v>
      </c>
      <c r="L599" s="330" t="e">
        <f t="shared" si="45"/>
        <v>#N/A</v>
      </c>
      <c r="M599" s="343" t="e">
        <f>IF(ISBLANK(A599),NA(),IFERROR(A599+(PLAYER_EXP_MAX-D599)/L599,NA()))</f>
        <v>#N/A</v>
      </c>
      <c r="N599" s="463" t="e">
        <f t="shared" ca="1" si="46"/>
        <v>#N/A</v>
      </c>
    </row>
    <row r="600" spans="4:14" ht="14.65" customHeight="1" x14ac:dyDescent="0.25">
      <c r="D600" s="463" t="str">
        <f t="shared" si="43"/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6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63" t="e">
        <f t="shared" ca="1" si="44"/>
        <v>#N/A</v>
      </c>
      <c r="L600" s="330" t="e">
        <f t="shared" si="45"/>
        <v>#N/A</v>
      </c>
      <c r="M600" s="343" t="e">
        <f>IF(ISBLANK(A600),NA(),IFERROR(A600+(PLAYER_EXP_MAX-D600)/L600,NA()))</f>
        <v>#N/A</v>
      </c>
      <c r="N600" s="463" t="e">
        <f t="shared" ca="1" si="46"/>
        <v>#N/A</v>
      </c>
    </row>
    <row r="601" spans="4:14" ht="14.65" customHeight="1" x14ac:dyDescent="0.25">
      <c r="D601" s="463" t="str">
        <f t="shared" si="43"/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6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63" t="e">
        <f t="shared" ca="1" si="44"/>
        <v>#N/A</v>
      </c>
      <c r="L601" s="330" t="e">
        <f t="shared" si="45"/>
        <v>#N/A</v>
      </c>
      <c r="M601" s="343" t="e">
        <f>IF(ISBLANK(A601),NA(),IFERROR(A601+(PLAYER_EXP_MAX-D601)/L601,NA()))</f>
        <v>#N/A</v>
      </c>
      <c r="N601" s="463" t="e">
        <f t="shared" ca="1" si="46"/>
        <v>#N/A</v>
      </c>
    </row>
    <row r="602" spans="4:14" ht="14.65" customHeight="1" x14ac:dyDescent="0.25">
      <c r="D602" s="463" t="str">
        <f t="shared" si="43"/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6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63" t="e">
        <f t="shared" ca="1" si="44"/>
        <v>#N/A</v>
      </c>
      <c r="L602" s="330" t="e">
        <f t="shared" si="45"/>
        <v>#N/A</v>
      </c>
      <c r="M602" s="343" t="e">
        <f>IF(ISBLANK(A602),NA(),IFERROR(A602+(PLAYER_EXP_MAX-D602)/L602,NA()))</f>
        <v>#N/A</v>
      </c>
      <c r="N602" s="463" t="e">
        <f t="shared" ca="1" si="46"/>
        <v>#N/A</v>
      </c>
    </row>
    <row r="603" spans="4:14" ht="14.65" customHeight="1" x14ac:dyDescent="0.25">
      <c r="D603" s="463" t="str">
        <f t="shared" si="43"/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6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63" t="e">
        <f t="shared" ca="1" si="44"/>
        <v>#N/A</v>
      </c>
      <c r="L603" s="330" t="e">
        <f t="shared" si="45"/>
        <v>#N/A</v>
      </c>
      <c r="M603" s="343" t="e">
        <f>IF(ISBLANK(A603),NA(),IFERROR(A603+(PLAYER_EXP_MAX-D603)/L603,NA()))</f>
        <v>#N/A</v>
      </c>
      <c r="N603" s="463" t="e">
        <f t="shared" ca="1" si="46"/>
        <v>#N/A</v>
      </c>
    </row>
    <row r="604" spans="4:14" ht="14.65" customHeight="1" x14ac:dyDescent="0.25">
      <c r="D604" s="463" t="str">
        <f t="shared" si="43"/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6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63" t="e">
        <f t="shared" ca="1" si="44"/>
        <v>#N/A</v>
      </c>
      <c r="L604" s="330" t="e">
        <f t="shared" si="45"/>
        <v>#N/A</v>
      </c>
      <c r="M604" s="343" t="e">
        <f>IF(ISBLANK(A604),NA(),IFERROR(A604+(PLAYER_EXP_MAX-D604)/L604,NA()))</f>
        <v>#N/A</v>
      </c>
      <c r="N604" s="463" t="e">
        <f t="shared" ca="1" si="46"/>
        <v>#N/A</v>
      </c>
    </row>
    <row r="605" spans="4:14" ht="14.65" customHeight="1" x14ac:dyDescent="0.25">
      <c r="D605" s="463" t="str">
        <f t="shared" si="43"/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6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63" t="e">
        <f t="shared" ca="1" si="44"/>
        <v>#N/A</v>
      </c>
      <c r="L605" s="330" t="e">
        <f t="shared" si="45"/>
        <v>#N/A</v>
      </c>
      <c r="M605" s="343" t="e">
        <f>IF(ISBLANK(A605),NA(),IFERROR(A605+(PLAYER_EXP_MAX-D605)/L605,NA()))</f>
        <v>#N/A</v>
      </c>
      <c r="N605" s="463" t="e">
        <f t="shared" ca="1" si="46"/>
        <v>#N/A</v>
      </c>
    </row>
    <row r="606" spans="4:14" ht="14.65" customHeight="1" x14ac:dyDescent="0.25">
      <c r="D606" s="463" t="str">
        <f t="shared" si="43"/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6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63" t="e">
        <f t="shared" ca="1" si="44"/>
        <v>#N/A</v>
      </c>
      <c r="L606" s="330" t="e">
        <f t="shared" si="45"/>
        <v>#N/A</v>
      </c>
      <c r="M606" s="343" t="e">
        <f>IF(ISBLANK(A606),NA(),IFERROR(A606+(PLAYER_EXP_MAX-D606)/L606,NA()))</f>
        <v>#N/A</v>
      </c>
      <c r="N606" s="463" t="e">
        <f t="shared" ca="1" si="46"/>
        <v>#N/A</v>
      </c>
    </row>
    <row r="607" spans="4:14" ht="14.65" customHeight="1" x14ac:dyDescent="0.25">
      <c r="D607" s="463" t="str">
        <f t="shared" si="43"/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6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63" t="e">
        <f t="shared" ca="1" si="44"/>
        <v>#N/A</v>
      </c>
      <c r="L607" s="330" t="e">
        <f t="shared" si="45"/>
        <v>#N/A</v>
      </c>
      <c r="M607" s="343" t="e">
        <f>IF(ISBLANK(A607),NA(),IFERROR(A607+(PLAYER_EXP_MAX-D607)/L607,NA()))</f>
        <v>#N/A</v>
      </c>
      <c r="N607" s="463" t="e">
        <f t="shared" ca="1" si="46"/>
        <v>#N/A</v>
      </c>
    </row>
    <row r="608" spans="4:14" ht="14.65" customHeight="1" x14ac:dyDescent="0.25">
      <c r="D608" s="463" t="str">
        <f t="shared" si="43"/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6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63" t="e">
        <f t="shared" ca="1" si="44"/>
        <v>#N/A</v>
      </c>
      <c r="L608" s="330" t="e">
        <f t="shared" si="45"/>
        <v>#N/A</v>
      </c>
      <c r="M608" s="343" t="e">
        <f>IF(ISBLANK(A608),NA(),IFERROR(A608+(PLAYER_EXP_MAX-D608)/L608,NA()))</f>
        <v>#N/A</v>
      </c>
      <c r="N608" s="463" t="e">
        <f t="shared" ca="1" si="46"/>
        <v>#N/A</v>
      </c>
    </row>
    <row r="609" spans="4:14" ht="14.65" customHeight="1" x14ac:dyDescent="0.25">
      <c r="D609" s="463" t="str">
        <f t="shared" si="43"/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6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63" t="e">
        <f t="shared" ca="1" si="44"/>
        <v>#N/A</v>
      </c>
      <c r="L609" s="330" t="e">
        <f t="shared" si="45"/>
        <v>#N/A</v>
      </c>
      <c r="M609" s="343" t="e">
        <f>IF(ISBLANK(A609),NA(),IFERROR(A609+(PLAYER_EXP_MAX-D609)/L609,NA()))</f>
        <v>#N/A</v>
      </c>
      <c r="N609" s="463" t="e">
        <f t="shared" ca="1" si="46"/>
        <v>#N/A</v>
      </c>
    </row>
    <row r="610" spans="4:14" ht="14.65" customHeight="1" x14ac:dyDescent="0.25">
      <c r="D610" s="463" t="str">
        <f t="shared" si="43"/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6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63" t="e">
        <f t="shared" ca="1" si="44"/>
        <v>#N/A</v>
      </c>
      <c r="L610" s="330" t="e">
        <f t="shared" si="45"/>
        <v>#N/A</v>
      </c>
      <c r="M610" s="343" t="e">
        <f>IF(ISBLANK(A610),NA(),IFERROR(A610+(PLAYER_EXP_MAX-D610)/L610,NA()))</f>
        <v>#N/A</v>
      </c>
      <c r="N610" s="463" t="e">
        <f t="shared" ca="1" si="46"/>
        <v>#N/A</v>
      </c>
    </row>
    <row r="611" spans="4:14" ht="14.65" customHeight="1" x14ac:dyDescent="0.25">
      <c r="D611" s="463" t="str">
        <f t="shared" si="43"/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6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63" t="e">
        <f t="shared" ca="1" si="44"/>
        <v>#N/A</v>
      </c>
      <c r="L611" s="330" t="e">
        <f t="shared" si="45"/>
        <v>#N/A</v>
      </c>
      <c r="M611" s="343" t="e">
        <f>IF(ISBLANK(A611),NA(),IFERROR(A611+(PLAYER_EXP_MAX-D611)/L611,NA()))</f>
        <v>#N/A</v>
      </c>
      <c r="N611" s="463" t="e">
        <f t="shared" ca="1" si="46"/>
        <v>#N/A</v>
      </c>
    </row>
    <row r="612" spans="4:14" ht="14.65" customHeight="1" x14ac:dyDescent="0.25">
      <c r="D612" s="463" t="str">
        <f t="shared" si="43"/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6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63" t="e">
        <f t="shared" ca="1" si="44"/>
        <v>#N/A</v>
      </c>
      <c r="L612" s="330" t="e">
        <f t="shared" si="45"/>
        <v>#N/A</v>
      </c>
      <c r="M612" s="343" t="e">
        <f>IF(ISBLANK(A612),NA(),IFERROR(A612+(PLAYER_EXP_MAX-D612)/L612,NA()))</f>
        <v>#N/A</v>
      </c>
      <c r="N612" s="463" t="e">
        <f t="shared" ca="1" si="46"/>
        <v>#N/A</v>
      </c>
    </row>
    <row r="613" spans="4:14" ht="14.65" customHeight="1" x14ac:dyDescent="0.25">
      <c r="D613" s="463" t="str">
        <f t="shared" si="43"/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6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63" t="e">
        <f t="shared" ca="1" si="44"/>
        <v>#N/A</v>
      </c>
      <c r="L613" s="330" t="e">
        <f t="shared" si="45"/>
        <v>#N/A</v>
      </c>
      <c r="M613" s="343" t="e">
        <f>IF(ISBLANK(A613),NA(),IFERROR(A613+(PLAYER_EXP_MAX-D613)/L613,NA()))</f>
        <v>#N/A</v>
      </c>
      <c r="N613" s="463" t="e">
        <f t="shared" ca="1" si="46"/>
        <v>#N/A</v>
      </c>
    </row>
    <row r="614" spans="4:14" ht="14.65" customHeight="1" x14ac:dyDescent="0.25">
      <c r="D614" s="463" t="str">
        <f t="shared" si="43"/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6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63" t="e">
        <f t="shared" ca="1" si="44"/>
        <v>#N/A</v>
      </c>
      <c r="L614" s="330" t="e">
        <f t="shared" si="45"/>
        <v>#N/A</v>
      </c>
      <c r="M614" s="343" t="e">
        <f>IF(ISBLANK(A614),NA(),IFERROR(A614+(PLAYER_EXP_MAX-D614)/L614,NA()))</f>
        <v>#N/A</v>
      </c>
      <c r="N614" s="463" t="e">
        <f t="shared" ca="1" si="46"/>
        <v>#N/A</v>
      </c>
    </row>
    <row r="615" spans="4:14" ht="14.65" customHeight="1" x14ac:dyDescent="0.25">
      <c r="D615" s="463" t="str">
        <f t="shared" si="43"/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6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63" t="e">
        <f t="shared" ca="1" si="44"/>
        <v>#N/A</v>
      </c>
      <c r="L615" s="330" t="e">
        <f t="shared" si="45"/>
        <v>#N/A</v>
      </c>
      <c r="M615" s="343" t="e">
        <f>IF(ISBLANK(A615),NA(),IFERROR(A615+(PLAYER_EXP_MAX-D615)/L615,NA()))</f>
        <v>#N/A</v>
      </c>
      <c r="N615" s="463" t="e">
        <f t="shared" ca="1" si="46"/>
        <v>#N/A</v>
      </c>
    </row>
    <row r="616" spans="4:14" ht="14.65" customHeight="1" x14ac:dyDescent="0.25">
      <c r="D616" s="463" t="str">
        <f t="shared" si="43"/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6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63" t="e">
        <f t="shared" ca="1" si="44"/>
        <v>#N/A</v>
      </c>
      <c r="L616" s="330" t="e">
        <f t="shared" si="45"/>
        <v>#N/A</v>
      </c>
      <c r="M616" s="343" t="e">
        <f>IF(ISBLANK(A616),NA(),IFERROR(A616+(PLAYER_EXP_MAX-D616)/L616,NA()))</f>
        <v>#N/A</v>
      </c>
      <c r="N616" s="463" t="e">
        <f t="shared" ca="1" si="46"/>
        <v>#N/A</v>
      </c>
    </row>
    <row r="617" spans="4:14" ht="14.65" customHeight="1" x14ac:dyDescent="0.25">
      <c r="D617" s="463" t="str">
        <f t="shared" si="43"/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6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63" t="e">
        <f t="shared" ca="1" si="44"/>
        <v>#N/A</v>
      </c>
      <c r="L617" s="330" t="e">
        <f t="shared" si="45"/>
        <v>#N/A</v>
      </c>
      <c r="M617" s="343" t="e">
        <f>IF(ISBLANK(A617),NA(),IFERROR(A617+(PLAYER_EXP_MAX-D617)/L617,NA()))</f>
        <v>#N/A</v>
      </c>
      <c r="N617" s="463" t="e">
        <f t="shared" ca="1" si="46"/>
        <v>#N/A</v>
      </c>
    </row>
    <row r="618" spans="4:14" ht="14.65" customHeight="1" x14ac:dyDescent="0.25">
      <c r="D618" s="463" t="str">
        <f t="shared" si="43"/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6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63" t="e">
        <f t="shared" ca="1" si="44"/>
        <v>#N/A</v>
      </c>
      <c r="L618" s="330" t="e">
        <f t="shared" si="45"/>
        <v>#N/A</v>
      </c>
      <c r="M618" s="343" t="e">
        <f>IF(ISBLANK(A618),NA(),IFERROR(A618+(PLAYER_EXP_MAX-D618)/L618,NA()))</f>
        <v>#N/A</v>
      </c>
      <c r="N618" s="463" t="e">
        <f t="shared" ca="1" si="46"/>
        <v>#N/A</v>
      </c>
    </row>
    <row r="619" spans="4:14" ht="14.65" customHeight="1" x14ac:dyDescent="0.25">
      <c r="D619" s="463" t="str">
        <f t="shared" si="43"/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6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63" t="e">
        <f t="shared" ca="1" si="44"/>
        <v>#N/A</v>
      </c>
      <c r="L619" s="330" t="e">
        <f t="shared" si="45"/>
        <v>#N/A</v>
      </c>
      <c r="M619" s="343" t="e">
        <f>IF(ISBLANK(A619),NA(),IFERROR(A619+(PLAYER_EXP_MAX-D619)/L619,NA()))</f>
        <v>#N/A</v>
      </c>
      <c r="N619" s="463" t="e">
        <f t="shared" ca="1" si="46"/>
        <v>#N/A</v>
      </c>
    </row>
    <row r="620" spans="4:14" ht="14.65" customHeight="1" x14ac:dyDescent="0.25">
      <c r="D620" s="463" t="str">
        <f t="shared" si="43"/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6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63" t="e">
        <f t="shared" ca="1" si="44"/>
        <v>#N/A</v>
      </c>
      <c r="L620" s="330" t="e">
        <f t="shared" si="45"/>
        <v>#N/A</v>
      </c>
      <c r="M620" s="343" t="e">
        <f>IF(ISBLANK(A620),NA(),IFERROR(A620+(PLAYER_EXP_MAX-D620)/L620,NA()))</f>
        <v>#N/A</v>
      </c>
      <c r="N620" s="463" t="e">
        <f t="shared" ca="1" si="46"/>
        <v>#N/A</v>
      </c>
    </row>
    <row r="621" spans="4:14" ht="14.65" customHeight="1" x14ac:dyDescent="0.25">
      <c r="D621" s="463" t="str">
        <f t="shared" si="43"/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6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63" t="e">
        <f t="shared" ca="1" si="44"/>
        <v>#N/A</v>
      </c>
      <c r="L621" s="330" t="e">
        <f t="shared" si="45"/>
        <v>#N/A</v>
      </c>
      <c r="M621" s="343" t="e">
        <f>IF(ISBLANK(A621),NA(),IFERROR(A621+(PLAYER_EXP_MAX-D621)/L621,NA()))</f>
        <v>#N/A</v>
      </c>
      <c r="N621" s="463" t="e">
        <f t="shared" ca="1" si="46"/>
        <v>#N/A</v>
      </c>
    </row>
    <row r="622" spans="4:14" ht="14.65" customHeight="1" x14ac:dyDescent="0.25">
      <c r="D622" s="463" t="str">
        <f t="shared" si="43"/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6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63" t="e">
        <f t="shared" ca="1" si="44"/>
        <v>#N/A</v>
      </c>
      <c r="L622" s="330" t="e">
        <f t="shared" si="45"/>
        <v>#N/A</v>
      </c>
      <c r="M622" s="343" t="e">
        <f>IF(ISBLANK(A622),NA(),IFERROR(A622+(PLAYER_EXP_MAX-D622)/L622,NA()))</f>
        <v>#N/A</v>
      </c>
      <c r="N622" s="463" t="e">
        <f t="shared" ca="1" si="46"/>
        <v>#N/A</v>
      </c>
    </row>
    <row r="623" spans="4:14" ht="14.65" customHeight="1" x14ac:dyDescent="0.25">
      <c r="D623" s="463" t="str">
        <f t="shared" si="43"/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6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63" t="e">
        <f t="shared" ca="1" si="44"/>
        <v>#N/A</v>
      </c>
      <c r="L623" s="330" t="e">
        <f t="shared" si="45"/>
        <v>#N/A</v>
      </c>
      <c r="M623" s="343" t="e">
        <f>IF(ISBLANK(A623),NA(),IFERROR(A623+(PLAYER_EXP_MAX-D623)/L623,NA()))</f>
        <v>#N/A</v>
      </c>
      <c r="N623" s="463" t="e">
        <f t="shared" ca="1" si="46"/>
        <v>#N/A</v>
      </c>
    </row>
    <row r="624" spans="4:14" ht="14.65" customHeight="1" x14ac:dyDescent="0.25">
      <c r="D624" s="463" t="str">
        <f t="shared" si="43"/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6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63" t="e">
        <f t="shared" ca="1" si="44"/>
        <v>#N/A</v>
      </c>
      <c r="L624" s="330" t="e">
        <f t="shared" si="45"/>
        <v>#N/A</v>
      </c>
      <c r="M624" s="343" t="e">
        <f>IF(ISBLANK(A624),NA(),IFERROR(A624+(PLAYER_EXP_MAX-D624)/L624,NA()))</f>
        <v>#N/A</v>
      </c>
      <c r="N624" s="463" t="e">
        <f t="shared" ca="1" si="46"/>
        <v>#N/A</v>
      </c>
    </row>
    <row r="625" spans="4:14" ht="14.65" customHeight="1" x14ac:dyDescent="0.25">
      <c r="D625" s="463" t="str">
        <f t="shared" si="43"/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6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63" t="e">
        <f t="shared" ca="1" si="44"/>
        <v>#N/A</v>
      </c>
      <c r="L625" s="330" t="e">
        <f t="shared" si="45"/>
        <v>#N/A</v>
      </c>
      <c r="M625" s="343" t="e">
        <f>IF(ISBLANK(A625),NA(),IFERROR(A625+(PLAYER_EXP_MAX-D625)/L625,NA()))</f>
        <v>#N/A</v>
      </c>
      <c r="N625" s="463" t="e">
        <f t="shared" ca="1" si="46"/>
        <v>#N/A</v>
      </c>
    </row>
    <row r="626" spans="4:14" ht="14.65" customHeight="1" x14ac:dyDescent="0.25">
      <c r="D626" s="463" t="str">
        <f t="shared" si="43"/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6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63" t="e">
        <f t="shared" ca="1" si="44"/>
        <v>#N/A</v>
      </c>
      <c r="L626" s="330" t="e">
        <f t="shared" si="45"/>
        <v>#N/A</v>
      </c>
      <c r="M626" s="343" t="e">
        <f>IF(ISBLANK(A626),NA(),IFERROR(A626+(PLAYER_EXP_MAX-D626)/L626,NA()))</f>
        <v>#N/A</v>
      </c>
      <c r="N626" s="463" t="e">
        <f t="shared" ca="1" si="46"/>
        <v>#N/A</v>
      </c>
    </row>
    <row r="627" spans="4:14" ht="14.65" customHeight="1" x14ac:dyDescent="0.25">
      <c r="D627" s="463" t="str">
        <f t="shared" si="43"/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6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63" t="e">
        <f t="shared" ca="1" si="44"/>
        <v>#N/A</v>
      </c>
      <c r="L627" s="330" t="e">
        <f t="shared" si="45"/>
        <v>#N/A</v>
      </c>
      <c r="M627" s="343" t="e">
        <f>IF(ISBLANK(A627),NA(),IFERROR(A627+(PLAYER_EXP_MAX-D627)/L627,NA()))</f>
        <v>#N/A</v>
      </c>
      <c r="N627" s="463" t="e">
        <f t="shared" ca="1" si="46"/>
        <v>#N/A</v>
      </c>
    </row>
    <row r="628" spans="4:14" ht="14.65" customHeight="1" x14ac:dyDescent="0.25">
      <c r="D628" s="463" t="str">
        <f t="shared" si="43"/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6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63" t="e">
        <f t="shared" ca="1" si="44"/>
        <v>#N/A</v>
      </c>
      <c r="L628" s="330" t="e">
        <f t="shared" si="45"/>
        <v>#N/A</v>
      </c>
      <c r="M628" s="343" t="e">
        <f>IF(ISBLANK(A628),NA(),IFERROR(A628+(PLAYER_EXP_MAX-D628)/L628,NA()))</f>
        <v>#N/A</v>
      </c>
      <c r="N628" s="463" t="e">
        <f t="shared" ca="1" si="46"/>
        <v>#N/A</v>
      </c>
    </row>
    <row r="629" spans="4:14" ht="14.65" customHeight="1" x14ac:dyDescent="0.25">
      <c r="D629" s="463" t="str">
        <f t="shared" si="43"/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6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63" t="e">
        <f t="shared" ca="1" si="44"/>
        <v>#N/A</v>
      </c>
      <c r="L629" s="330" t="e">
        <f t="shared" si="45"/>
        <v>#N/A</v>
      </c>
      <c r="M629" s="343" t="e">
        <f>IF(ISBLANK(A629),NA(),IFERROR(A629+(PLAYER_EXP_MAX-D629)/L629,NA()))</f>
        <v>#N/A</v>
      </c>
      <c r="N629" s="463" t="e">
        <f t="shared" ca="1" si="46"/>
        <v>#N/A</v>
      </c>
    </row>
    <row r="630" spans="4:14" ht="14.65" customHeight="1" x14ac:dyDescent="0.25">
      <c r="D630" s="463" t="str">
        <f t="shared" si="43"/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6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63" t="e">
        <f t="shared" ca="1" si="44"/>
        <v>#N/A</v>
      </c>
      <c r="L630" s="330" t="e">
        <f t="shared" si="45"/>
        <v>#N/A</v>
      </c>
      <c r="M630" s="343" t="e">
        <f>IF(ISBLANK(A630),NA(),IFERROR(A630+(PLAYER_EXP_MAX-D630)/L630,NA()))</f>
        <v>#N/A</v>
      </c>
      <c r="N630" s="463" t="e">
        <f t="shared" ca="1" si="46"/>
        <v>#N/A</v>
      </c>
    </row>
    <row r="631" spans="4:14" ht="14.65" customHeight="1" x14ac:dyDescent="0.25">
      <c r="D631" s="463" t="str">
        <f t="shared" si="43"/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6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63" t="e">
        <f t="shared" ca="1" si="44"/>
        <v>#N/A</v>
      </c>
      <c r="L631" s="330" t="e">
        <f t="shared" si="45"/>
        <v>#N/A</v>
      </c>
      <c r="M631" s="343" t="e">
        <f>IF(ISBLANK(A631),NA(),IFERROR(A631+(PLAYER_EXP_MAX-D631)/L631,NA()))</f>
        <v>#N/A</v>
      </c>
      <c r="N631" s="463" t="e">
        <f t="shared" ca="1" si="46"/>
        <v>#N/A</v>
      </c>
    </row>
    <row r="632" spans="4:14" ht="14.65" customHeight="1" x14ac:dyDescent="0.25">
      <c r="D632" s="463" t="str">
        <f t="shared" si="43"/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6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63" t="e">
        <f t="shared" ca="1" si="44"/>
        <v>#N/A</v>
      </c>
      <c r="L632" s="330" t="e">
        <f t="shared" si="45"/>
        <v>#N/A</v>
      </c>
      <c r="M632" s="343" t="e">
        <f>IF(ISBLANK(A632),NA(),IFERROR(A632+(PLAYER_EXP_MAX-D632)/L632,NA()))</f>
        <v>#N/A</v>
      </c>
      <c r="N632" s="463" t="e">
        <f t="shared" ca="1" si="46"/>
        <v>#N/A</v>
      </c>
    </row>
    <row r="633" spans="4:14" ht="14.65" customHeight="1" x14ac:dyDescent="0.25">
      <c r="D633" s="463" t="str">
        <f t="shared" si="43"/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6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63" t="e">
        <f t="shared" ca="1" si="44"/>
        <v>#N/A</v>
      </c>
      <c r="L633" s="330" t="e">
        <f t="shared" si="45"/>
        <v>#N/A</v>
      </c>
      <c r="M633" s="343" t="e">
        <f>IF(ISBLANK(A633),NA(),IFERROR(A633+(PLAYER_EXP_MAX-D633)/L633,NA()))</f>
        <v>#N/A</v>
      </c>
      <c r="N633" s="463" t="e">
        <f t="shared" ca="1" si="46"/>
        <v>#N/A</v>
      </c>
    </row>
    <row r="634" spans="4:14" ht="14.65" customHeight="1" x14ac:dyDescent="0.25">
      <c r="D634" s="463" t="str">
        <f t="shared" si="43"/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6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63" t="e">
        <f t="shared" ca="1" si="44"/>
        <v>#N/A</v>
      </c>
      <c r="L634" s="330" t="e">
        <f t="shared" si="45"/>
        <v>#N/A</v>
      </c>
      <c r="M634" s="343" t="e">
        <f>IF(ISBLANK(A634),NA(),IFERROR(A634+(PLAYER_EXP_MAX-D634)/L634,NA()))</f>
        <v>#N/A</v>
      </c>
      <c r="N634" s="463" t="e">
        <f t="shared" ca="1" si="46"/>
        <v>#N/A</v>
      </c>
    </row>
    <row r="635" spans="4:14" ht="14.65" customHeight="1" x14ac:dyDescent="0.25">
      <c r="D635" s="463" t="str">
        <f t="shared" si="43"/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6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63" t="e">
        <f t="shared" ca="1" si="44"/>
        <v>#N/A</v>
      </c>
      <c r="L635" s="330" t="e">
        <f t="shared" si="45"/>
        <v>#N/A</v>
      </c>
      <c r="M635" s="343" t="e">
        <f>IF(ISBLANK(A635),NA(),IFERROR(A635+(PLAYER_EXP_MAX-D635)/L635,NA()))</f>
        <v>#N/A</v>
      </c>
      <c r="N635" s="463" t="e">
        <f t="shared" ca="1" si="46"/>
        <v>#N/A</v>
      </c>
    </row>
    <row r="636" spans="4:14" ht="14.65" customHeight="1" x14ac:dyDescent="0.25">
      <c r="D636" s="463" t="str">
        <f t="shared" si="43"/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6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63" t="e">
        <f t="shared" ca="1" si="44"/>
        <v>#N/A</v>
      </c>
      <c r="L636" s="330" t="e">
        <f t="shared" si="45"/>
        <v>#N/A</v>
      </c>
      <c r="M636" s="343" t="e">
        <f>IF(ISBLANK(A636),NA(),IFERROR(A636+(PLAYER_EXP_MAX-D636)/L636,NA()))</f>
        <v>#N/A</v>
      </c>
      <c r="N636" s="463" t="e">
        <f t="shared" ca="1" si="46"/>
        <v>#N/A</v>
      </c>
    </row>
    <row r="637" spans="4:14" ht="14.65" customHeight="1" x14ac:dyDescent="0.25">
      <c r="D637" s="463" t="str">
        <f t="shared" si="43"/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6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63" t="e">
        <f t="shared" ca="1" si="44"/>
        <v>#N/A</v>
      </c>
      <c r="L637" s="330" t="e">
        <f t="shared" si="45"/>
        <v>#N/A</v>
      </c>
      <c r="M637" s="343" t="e">
        <f>IF(ISBLANK(A637),NA(),IFERROR(A637+(PLAYER_EXP_MAX-D637)/L637,NA()))</f>
        <v>#N/A</v>
      </c>
      <c r="N637" s="463" t="e">
        <f t="shared" ca="1" si="46"/>
        <v>#N/A</v>
      </c>
    </row>
    <row r="638" spans="4:14" ht="14.65" customHeight="1" x14ac:dyDescent="0.25">
      <c r="D638" s="463" t="str">
        <f t="shared" si="43"/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6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63" t="e">
        <f t="shared" ca="1" si="44"/>
        <v>#N/A</v>
      </c>
      <c r="L638" s="330" t="e">
        <f t="shared" si="45"/>
        <v>#N/A</v>
      </c>
      <c r="M638" s="343" t="e">
        <f>IF(ISBLANK(A638),NA(),IFERROR(A638+(PLAYER_EXP_MAX-D638)/L638,NA()))</f>
        <v>#N/A</v>
      </c>
      <c r="N638" s="463" t="e">
        <f t="shared" ca="1" si="46"/>
        <v>#N/A</v>
      </c>
    </row>
    <row r="639" spans="4:14" ht="14.65" customHeight="1" x14ac:dyDescent="0.25">
      <c r="D639" s="463" t="str">
        <f t="shared" si="43"/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6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63" t="e">
        <f t="shared" ca="1" si="44"/>
        <v>#N/A</v>
      </c>
      <c r="L639" s="330" t="e">
        <f t="shared" si="45"/>
        <v>#N/A</v>
      </c>
      <c r="M639" s="343" t="e">
        <f>IF(ISBLANK(A639),NA(),IFERROR(A639+(PLAYER_EXP_MAX-D639)/L639,NA()))</f>
        <v>#N/A</v>
      </c>
      <c r="N639" s="463" t="e">
        <f t="shared" ca="1" si="46"/>
        <v>#N/A</v>
      </c>
    </row>
    <row r="640" spans="4:14" ht="14.65" customHeight="1" x14ac:dyDescent="0.25">
      <c r="D640" s="463" t="str">
        <f t="shared" si="43"/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6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63" t="e">
        <f t="shared" ca="1" si="44"/>
        <v>#N/A</v>
      </c>
      <c r="L640" s="330" t="e">
        <f t="shared" si="45"/>
        <v>#N/A</v>
      </c>
      <c r="M640" s="343" t="e">
        <f>IF(ISBLANK(A640),NA(),IFERROR(A640+(PLAYER_EXP_MAX-D640)/L640,NA()))</f>
        <v>#N/A</v>
      </c>
      <c r="N640" s="463" t="e">
        <f t="shared" ca="1" si="46"/>
        <v>#N/A</v>
      </c>
    </row>
    <row r="641" spans="4:14" ht="14.65" customHeight="1" x14ac:dyDescent="0.25">
      <c r="D641" s="463" t="str">
        <f t="shared" si="43"/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6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63" t="e">
        <f t="shared" ca="1" si="44"/>
        <v>#N/A</v>
      </c>
      <c r="L641" s="330" t="e">
        <f t="shared" si="45"/>
        <v>#N/A</v>
      </c>
      <c r="M641" s="343" t="e">
        <f>IF(ISBLANK(A641),NA(),IFERROR(A641+(PLAYER_EXP_MAX-D641)/L641,NA()))</f>
        <v>#N/A</v>
      </c>
      <c r="N641" s="463" t="e">
        <f t="shared" ca="1" si="46"/>
        <v>#N/A</v>
      </c>
    </row>
    <row r="642" spans="4:14" ht="14.65" customHeight="1" x14ac:dyDescent="0.25">
      <c r="D642" s="463" t="str">
        <f t="shared" si="43"/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6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63" t="e">
        <f t="shared" ca="1" si="44"/>
        <v>#N/A</v>
      </c>
      <c r="L642" s="330" t="e">
        <f t="shared" si="45"/>
        <v>#N/A</v>
      </c>
      <c r="M642" s="343" t="e">
        <f>IF(ISBLANK(A642),NA(),IFERROR(A642+(PLAYER_EXP_MAX-D642)/L642,NA()))</f>
        <v>#N/A</v>
      </c>
      <c r="N642" s="463" t="e">
        <f t="shared" ca="1" si="46"/>
        <v>#N/A</v>
      </c>
    </row>
    <row r="643" spans="4:14" ht="14.65" customHeight="1" x14ac:dyDescent="0.25">
      <c r="D643" s="463" t="str">
        <f t="shared" si="43"/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6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63" t="e">
        <f t="shared" ca="1" si="44"/>
        <v>#N/A</v>
      </c>
      <c r="L643" s="330" t="e">
        <f t="shared" si="45"/>
        <v>#N/A</v>
      </c>
      <c r="M643" s="343" t="e">
        <f>IF(ISBLANK(A643),NA(),IFERROR(A643+(PLAYER_EXP_MAX-D643)/L643,NA()))</f>
        <v>#N/A</v>
      </c>
      <c r="N643" s="463" t="e">
        <f t="shared" ca="1" si="46"/>
        <v>#N/A</v>
      </c>
    </row>
    <row r="644" spans="4:14" ht="14.65" customHeight="1" x14ac:dyDescent="0.25">
      <c r="D644" s="463" t="str">
        <f t="shared" si="43"/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6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63" t="e">
        <f t="shared" ca="1" si="44"/>
        <v>#N/A</v>
      </c>
      <c r="L644" s="330" t="e">
        <f t="shared" si="45"/>
        <v>#N/A</v>
      </c>
      <c r="M644" s="343" t="e">
        <f>IF(ISBLANK(A644),NA(),IFERROR(A644+(PLAYER_EXP_MAX-D644)/L644,NA()))</f>
        <v>#N/A</v>
      </c>
      <c r="N644" s="463" t="e">
        <f t="shared" ca="1" si="46"/>
        <v>#N/A</v>
      </c>
    </row>
    <row r="645" spans="4:14" ht="14.65" customHeight="1" x14ac:dyDescent="0.25">
      <c r="D645" s="463" t="str">
        <f t="shared" si="43"/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6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63" t="e">
        <f t="shared" ca="1" si="44"/>
        <v>#N/A</v>
      </c>
      <c r="L645" s="330" t="e">
        <f t="shared" si="45"/>
        <v>#N/A</v>
      </c>
      <c r="M645" s="343" t="e">
        <f>IF(ISBLANK(A645),NA(),IFERROR(A645+(PLAYER_EXP_MAX-D645)/L645,NA()))</f>
        <v>#N/A</v>
      </c>
      <c r="N645" s="463" t="e">
        <f t="shared" ca="1" si="46"/>
        <v>#N/A</v>
      </c>
    </row>
    <row r="646" spans="4:14" ht="14.65" customHeight="1" x14ac:dyDescent="0.25">
      <c r="D646" s="463" t="str">
        <f t="shared" si="43"/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6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63" t="e">
        <f t="shared" ca="1" si="44"/>
        <v>#N/A</v>
      </c>
      <c r="L646" s="330" t="e">
        <f t="shared" si="45"/>
        <v>#N/A</v>
      </c>
      <c r="M646" s="343" t="e">
        <f>IF(ISBLANK(A646),NA(),IFERROR(A646+(PLAYER_EXP_MAX-D646)/L646,NA()))</f>
        <v>#N/A</v>
      </c>
      <c r="N646" s="463" t="e">
        <f t="shared" ca="1" si="46"/>
        <v>#N/A</v>
      </c>
    </row>
    <row r="647" spans="4:14" ht="14.65" customHeight="1" x14ac:dyDescent="0.25">
      <c r="D647" s="463" t="str">
        <f t="shared" si="43"/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6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63" t="e">
        <f t="shared" ca="1" si="44"/>
        <v>#N/A</v>
      </c>
      <c r="L647" s="330" t="e">
        <f t="shared" si="45"/>
        <v>#N/A</v>
      </c>
      <c r="M647" s="343" t="e">
        <f>IF(ISBLANK(A647),NA(),IFERROR(A647+(PLAYER_EXP_MAX-D647)/L647,NA()))</f>
        <v>#N/A</v>
      </c>
      <c r="N647" s="463" t="e">
        <f t="shared" ca="1" si="46"/>
        <v>#N/A</v>
      </c>
    </row>
    <row r="648" spans="4:14" ht="14.65" customHeight="1" x14ac:dyDescent="0.25">
      <c r="D648" s="463" t="str">
        <f t="shared" si="43"/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6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63" t="e">
        <f t="shared" ca="1" si="44"/>
        <v>#N/A</v>
      </c>
      <c r="L648" s="330" t="e">
        <f t="shared" si="45"/>
        <v>#N/A</v>
      </c>
      <c r="M648" s="343" t="e">
        <f>IF(ISBLANK(A648),NA(),IFERROR(A648+(PLAYER_EXP_MAX-D648)/L648,NA()))</f>
        <v>#N/A</v>
      </c>
      <c r="N648" s="463" t="e">
        <f t="shared" ca="1" si="46"/>
        <v>#N/A</v>
      </c>
    </row>
    <row r="649" spans="4:14" ht="14.65" customHeight="1" x14ac:dyDescent="0.25">
      <c r="D649" s="463" t="str">
        <f t="shared" si="43"/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6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63" t="e">
        <f t="shared" ca="1" si="44"/>
        <v>#N/A</v>
      </c>
      <c r="L649" s="330" t="e">
        <f t="shared" si="45"/>
        <v>#N/A</v>
      </c>
      <c r="M649" s="343" t="e">
        <f>IF(ISBLANK(A649),NA(),IFERROR(A649+(PLAYER_EXP_MAX-D649)/L649,NA()))</f>
        <v>#N/A</v>
      </c>
      <c r="N649" s="463" t="e">
        <f t="shared" ca="1" si="46"/>
        <v>#N/A</v>
      </c>
    </row>
    <row r="650" spans="4:14" ht="14.65" customHeight="1" x14ac:dyDescent="0.25">
      <c r="D650" s="463" t="str">
        <f t="shared" si="43"/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6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63" t="e">
        <f t="shared" ca="1" si="44"/>
        <v>#N/A</v>
      </c>
      <c r="L650" s="330" t="e">
        <f t="shared" si="45"/>
        <v>#N/A</v>
      </c>
      <c r="M650" s="343" t="e">
        <f>IF(ISBLANK(A650),NA(),IFERROR(A650+(PLAYER_EXP_MAX-D650)/L650,NA()))</f>
        <v>#N/A</v>
      </c>
      <c r="N650" s="463" t="e">
        <f t="shared" ca="1" si="46"/>
        <v>#N/A</v>
      </c>
    </row>
    <row r="651" spans="4:14" ht="14.65" customHeight="1" x14ac:dyDescent="0.25">
      <c r="D651" s="463" t="str">
        <f t="shared" si="43"/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6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63" t="e">
        <f t="shared" ca="1" si="44"/>
        <v>#N/A</v>
      </c>
      <c r="L651" s="330" t="e">
        <f t="shared" si="45"/>
        <v>#N/A</v>
      </c>
      <c r="M651" s="343" t="e">
        <f>IF(ISBLANK(A651),NA(),IFERROR(A651+(PLAYER_EXP_MAX-D651)/L651,NA()))</f>
        <v>#N/A</v>
      </c>
      <c r="N651" s="463" t="e">
        <f t="shared" ca="1" si="46"/>
        <v>#N/A</v>
      </c>
    </row>
    <row r="652" spans="4:14" ht="14.65" customHeight="1" x14ac:dyDescent="0.25">
      <c r="D652" s="463" t="str">
        <f t="shared" si="43"/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6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63" t="e">
        <f t="shared" ca="1" si="44"/>
        <v>#N/A</v>
      </c>
      <c r="L652" s="330" t="e">
        <f t="shared" si="45"/>
        <v>#N/A</v>
      </c>
      <c r="M652" s="343" t="e">
        <f>IF(ISBLANK(A652),NA(),IFERROR(A652+(PLAYER_EXP_MAX-D652)/L652,NA()))</f>
        <v>#N/A</v>
      </c>
      <c r="N652" s="463" t="e">
        <f t="shared" ca="1" si="46"/>
        <v>#N/A</v>
      </c>
    </row>
    <row r="653" spans="4:14" ht="14.65" customHeight="1" x14ac:dyDescent="0.25">
      <c r="D653" s="463" t="str">
        <f t="shared" si="43"/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6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63" t="e">
        <f t="shared" ca="1" si="44"/>
        <v>#N/A</v>
      </c>
      <c r="L653" s="330" t="e">
        <f t="shared" si="45"/>
        <v>#N/A</v>
      </c>
      <c r="M653" s="343" t="e">
        <f>IF(ISBLANK(A653),NA(),IFERROR(A653+(PLAYER_EXP_MAX-D653)/L653,NA()))</f>
        <v>#N/A</v>
      </c>
      <c r="N653" s="463" t="e">
        <f t="shared" ca="1" si="46"/>
        <v>#N/A</v>
      </c>
    </row>
    <row r="654" spans="4:14" ht="14.65" customHeight="1" x14ac:dyDescent="0.25">
      <c r="D654" s="463" t="str">
        <f t="shared" si="43"/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6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63" t="e">
        <f t="shared" ca="1" si="44"/>
        <v>#N/A</v>
      </c>
      <c r="L654" s="330" t="e">
        <f t="shared" si="45"/>
        <v>#N/A</v>
      </c>
      <c r="M654" s="343" t="e">
        <f>IF(ISBLANK(A654),NA(),IFERROR(A654+(PLAYER_EXP_MAX-D654)/L654,NA()))</f>
        <v>#N/A</v>
      </c>
      <c r="N654" s="463" t="e">
        <f t="shared" ca="1" si="46"/>
        <v>#N/A</v>
      </c>
    </row>
    <row r="655" spans="4:14" ht="14.65" customHeight="1" x14ac:dyDescent="0.25">
      <c r="D655" s="463" t="str">
        <f t="shared" si="43"/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6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63" t="e">
        <f t="shared" ca="1" si="44"/>
        <v>#N/A</v>
      </c>
      <c r="L655" s="330" t="e">
        <f t="shared" si="45"/>
        <v>#N/A</v>
      </c>
      <c r="M655" s="343" t="e">
        <f>IF(ISBLANK(A655),NA(),IFERROR(A655+(PLAYER_EXP_MAX-D655)/L655,NA()))</f>
        <v>#N/A</v>
      </c>
      <c r="N655" s="463" t="e">
        <f t="shared" ca="1" si="46"/>
        <v>#N/A</v>
      </c>
    </row>
    <row r="656" spans="4:14" ht="14.65" customHeight="1" x14ac:dyDescent="0.25">
      <c r="D656" s="463" t="str">
        <f t="shared" ref="D656:D700" si="47"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6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63" t="e">
        <f t="shared" ca="1" si="44"/>
        <v>#N/A</v>
      </c>
      <c r="L656" s="330" t="e">
        <f t="shared" si="45"/>
        <v>#N/A</v>
      </c>
      <c r="M656" s="343" t="e">
        <f>IF(ISBLANK(A656),NA(),IFERROR(A656+(PLAYER_EXP_MAX-D656)/L656,NA()))</f>
        <v>#N/A</v>
      </c>
      <c r="N656" s="463" t="e">
        <f t="shared" ca="1" si="46"/>
        <v>#N/A</v>
      </c>
    </row>
    <row r="657" spans="4:14" ht="14.65" customHeight="1" x14ac:dyDescent="0.25">
      <c r="D657" s="463" t="str">
        <f t="shared" si="47"/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6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63" t="e">
        <f t="shared" ref="K657:K700" ca="1" si="48">IF(ISBLANK(A657),NA(),IFERROR(TEXT(TRUNC(J657-NOW()),"000") &amp; " D " &amp; TEXT(TRUNC(ABS(J657-NOW()-TRUNC(J657-NOW()))*24),"00") &amp; " H", NA()))</f>
        <v>#N/A</v>
      </c>
      <c r="L657" s="330" t="e">
        <f t="shared" ref="L657:L700" si="49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63" t="e">
        <f t="shared" ref="N657:N700" ca="1" si="50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63" t="str">
        <f t="shared" si="47"/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6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63" t="e">
        <f t="shared" ca="1" si="48"/>
        <v>#N/A</v>
      </c>
      <c r="L658" s="330" t="e">
        <f t="shared" si="49"/>
        <v>#N/A</v>
      </c>
      <c r="M658" s="343" t="e">
        <f>IF(ISBLANK(A658),NA(),IFERROR(A658+(PLAYER_EXP_MAX-D658)/L658,NA()))</f>
        <v>#N/A</v>
      </c>
      <c r="N658" s="463" t="e">
        <f t="shared" ca="1" si="50"/>
        <v>#N/A</v>
      </c>
    </row>
    <row r="659" spans="4:14" ht="14.65" customHeight="1" x14ac:dyDescent="0.25">
      <c r="D659" s="463" t="str">
        <f t="shared" si="47"/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6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63" t="e">
        <f t="shared" ca="1" si="48"/>
        <v>#N/A</v>
      </c>
      <c r="L659" s="330" t="e">
        <f t="shared" si="49"/>
        <v>#N/A</v>
      </c>
      <c r="M659" s="343" t="e">
        <f>IF(ISBLANK(A659),NA(),IFERROR(A659+(PLAYER_EXP_MAX-D659)/L659,NA()))</f>
        <v>#N/A</v>
      </c>
      <c r="N659" s="463" t="e">
        <f t="shared" ca="1" si="50"/>
        <v>#N/A</v>
      </c>
    </row>
    <row r="660" spans="4:14" ht="14.65" customHeight="1" x14ac:dyDescent="0.25">
      <c r="D660" s="463" t="str">
        <f t="shared" si="47"/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6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63" t="e">
        <f t="shared" ca="1" si="48"/>
        <v>#N/A</v>
      </c>
      <c r="L660" s="330" t="e">
        <f t="shared" si="49"/>
        <v>#N/A</v>
      </c>
      <c r="M660" s="343" t="e">
        <f>IF(ISBLANK(A660),NA(),IFERROR(A660+(PLAYER_EXP_MAX-D660)/L660,NA()))</f>
        <v>#N/A</v>
      </c>
      <c r="N660" s="463" t="e">
        <f t="shared" ca="1" si="50"/>
        <v>#N/A</v>
      </c>
    </row>
    <row r="661" spans="4:14" ht="14.65" customHeight="1" x14ac:dyDescent="0.25">
      <c r="D661" s="463" t="str">
        <f t="shared" si="47"/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6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63" t="e">
        <f t="shared" ca="1" si="48"/>
        <v>#N/A</v>
      </c>
      <c r="L661" s="330" t="e">
        <f t="shared" si="49"/>
        <v>#N/A</v>
      </c>
      <c r="M661" s="343" t="e">
        <f>IF(ISBLANK(A661),NA(),IFERROR(A661+(PLAYER_EXP_MAX-D661)/L661,NA()))</f>
        <v>#N/A</v>
      </c>
      <c r="N661" s="463" t="e">
        <f t="shared" ca="1" si="50"/>
        <v>#N/A</v>
      </c>
    </row>
    <row r="662" spans="4:14" ht="14.65" customHeight="1" x14ac:dyDescent="0.25">
      <c r="D662" s="463" t="str">
        <f t="shared" si="47"/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6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63" t="e">
        <f t="shared" ca="1" si="48"/>
        <v>#N/A</v>
      </c>
      <c r="L662" s="330" t="e">
        <f t="shared" si="49"/>
        <v>#N/A</v>
      </c>
      <c r="M662" s="343" t="e">
        <f>IF(ISBLANK(A662),NA(),IFERROR(A662+(PLAYER_EXP_MAX-D662)/L662,NA()))</f>
        <v>#N/A</v>
      </c>
      <c r="N662" s="463" t="e">
        <f t="shared" ca="1" si="50"/>
        <v>#N/A</v>
      </c>
    </row>
    <row r="663" spans="4:14" ht="14.65" customHeight="1" x14ac:dyDescent="0.25">
      <c r="D663" s="463" t="str">
        <f t="shared" si="47"/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6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63" t="e">
        <f t="shared" ca="1" si="48"/>
        <v>#N/A</v>
      </c>
      <c r="L663" s="330" t="e">
        <f t="shared" si="49"/>
        <v>#N/A</v>
      </c>
      <c r="M663" s="343" t="e">
        <f>IF(ISBLANK(A663),NA(),IFERROR(A663+(PLAYER_EXP_MAX-D663)/L663,NA()))</f>
        <v>#N/A</v>
      </c>
      <c r="N663" s="463" t="e">
        <f t="shared" ca="1" si="50"/>
        <v>#N/A</v>
      </c>
    </row>
    <row r="664" spans="4:14" ht="14.65" customHeight="1" x14ac:dyDescent="0.25">
      <c r="D664" s="463" t="str">
        <f t="shared" si="47"/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6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63" t="e">
        <f t="shared" ca="1" si="48"/>
        <v>#N/A</v>
      </c>
      <c r="L664" s="330" t="e">
        <f t="shared" si="49"/>
        <v>#N/A</v>
      </c>
      <c r="M664" s="343" t="e">
        <f>IF(ISBLANK(A664),NA(),IFERROR(A664+(PLAYER_EXP_MAX-D664)/L664,NA()))</f>
        <v>#N/A</v>
      </c>
      <c r="N664" s="463" t="e">
        <f t="shared" ca="1" si="50"/>
        <v>#N/A</v>
      </c>
    </row>
    <row r="665" spans="4:14" ht="14.65" customHeight="1" x14ac:dyDescent="0.25">
      <c r="D665" s="463" t="str">
        <f t="shared" si="47"/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6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63" t="e">
        <f t="shared" ca="1" si="48"/>
        <v>#N/A</v>
      </c>
      <c r="L665" s="330" t="e">
        <f t="shared" si="49"/>
        <v>#N/A</v>
      </c>
      <c r="M665" s="343" t="e">
        <f>IF(ISBLANK(A665),NA(),IFERROR(A665+(PLAYER_EXP_MAX-D665)/L665,NA()))</f>
        <v>#N/A</v>
      </c>
      <c r="N665" s="463" t="e">
        <f t="shared" ca="1" si="50"/>
        <v>#N/A</v>
      </c>
    </row>
    <row r="666" spans="4:14" ht="14.65" customHeight="1" x14ac:dyDescent="0.25">
      <c r="D666" s="463" t="str">
        <f t="shared" si="47"/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6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63" t="e">
        <f t="shared" ca="1" si="48"/>
        <v>#N/A</v>
      </c>
      <c r="L666" s="330" t="e">
        <f t="shared" si="49"/>
        <v>#N/A</v>
      </c>
      <c r="M666" s="343" t="e">
        <f>IF(ISBLANK(A666),NA(),IFERROR(A666+(PLAYER_EXP_MAX-D666)/L666,NA()))</f>
        <v>#N/A</v>
      </c>
      <c r="N666" s="463" t="e">
        <f t="shared" ca="1" si="50"/>
        <v>#N/A</v>
      </c>
    </row>
    <row r="667" spans="4:14" ht="14.65" customHeight="1" x14ac:dyDescent="0.25">
      <c r="D667" s="463" t="str">
        <f t="shared" si="47"/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6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63" t="e">
        <f t="shared" ca="1" si="48"/>
        <v>#N/A</v>
      </c>
      <c r="L667" s="330" t="e">
        <f t="shared" si="49"/>
        <v>#N/A</v>
      </c>
      <c r="M667" s="343" t="e">
        <f>IF(ISBLANK(A667),NA(),IFERROR(A667+(PLAYER_EXP_MAX-D667)/L667,NA()))</f>
        <v>#N/A</v>
      </c>
      <c r="N667" s="463" t="e">
        <f t="shared" ca="1" si="50"/>
        <v>#N/A</v>
      </c>
    </row>
    <row r="668" spans="4:14" ht="14.65" customHeight="1" x14ac:dyDescent="0.25">
      <c r="D668" s="463" t="str">
        <f t="shared" si="47"/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6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63" t="e">
        <f t="shared" ca="1" si="48"/>
        <v>#N/A</v>
      </c>
      <c r="L668" s="330" t="e">
        <f t="shared" si="49"/>
        <v>#N/A</v>
      </c>
      <c r="M668" s="343" t="e">
        <f>IF(ISBLANK(A668),NA(),IFERROR(A668+(PLAYER_EXP_MAX-D668)/L668,NA()))</f>
        <v>#N/A</v>
      </c>
      <c r="N668" s="463" t="e">
        <f t="shared" ca="1" si="50"/>
        <v>#N/A</v>
      </c>
    </row>
    <row r="669" spans="4:14" ht="14.65" customHeight="1" x14ac:dyDescent="0.25">
      <c r="D669" s="463" t="str">
        <f t="shared" si="47"/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6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63" t="e">
        <f t="shared" ca="1" si="48"/>
        <v>#N/A</v>
      </c>
      <c r="L669" s="330" t="e">
        <f t="shared" si="49"/>
        <v>#N/A</v>
      </c>
      <c r="M669" s="343" t="e">
        <f>IF(ISBLANK(A669),NA(),IFERROR(A669+(PLAYER_EXP_MAX-D669)/L669,NA()))</f>
        <v>#N/A</v>
      </c>
      <c r="N669" s="463" t="e">
        <f t="shared" ca="1" si="50"/>
        <v>#N/A</v>
      </c>
    </row>
    <row r="670" spans="4:14" ht="14.65" customHeight="1" x14ac:dyDescent="0.25">
      <c r="D670" s="463" t="str">
        <f t="shared" si="47"/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6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63" t="e">
        <f t="shared" ca="1" si="48"/>
        <v>#N/A</v>
      </c>
      <c r="L670" s="330" t="e">
        <f t="shared" si="49"/>
        <v>#N/A</v>
      </c>
      <c r="M670" s="343" t="e">
        <f>IF(ISBLANK(A670),NA(),IFERROR(A670+(PLAYER_EXP_MAX-D670)/L670,NA()))</f>
        <v>#N/A</v>
      </c>
      <c r="N670" s="463" t="e">
        <f t="shared" ca="1" si="50"/>
        <v>#N/A</v>
      </c>
    </row>
    <row r="671" spans="4:14" ht="14.65" customHeight="1" x14ac:dyDescent="0.25">
      <c r="D671" s="463" t="str">
        <f t="shared" si="47"/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6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63" t="e">
        <f t="shared" ca="1" si="48"/>
        <v>#N/A</v>
      </c>
      <c r="L671" s="330" t="e">
        <f t="shared" si="49"/>
        <v>#N/A</v>
      </c>
      <c r="M671" s="343" t="e">
        <f>IF(ISBLANK(A671),NA(),IFERROR(A671+(PLAYER_EXP_MAX-D671)/L671,NA()))</f>
        <v>#N/A</v>
      </c>
      <c r="N671" s="463" t="e">
        <f t="shared" ca="1" si="50"/>
        <v>#N/A</v>
      </c>
    </row>
    <row r="672" spans="4:14" ht="14.65" customHeight="1" x14ac:dyDescent="0.25">
      <c r="D672" s="463" t="str">
        <f t="shared" si="47"/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6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63" t="e">
        <f t="shared" ca="1" si="48"/>
        <v>#N/A</v>
      </c>
      <c r="L672" s="330" t="e">
        <f t="shared" si="49"/>
        <v>#N/A</v>
      </c>
      <c r="M672" s="343" t="e">
        <f>IF(ISBLANK(A672),NA(),IFERROR(A672+(PLAYER_EXP_MAX-D672)/L672,NA()))</f>
        <v>#N/A</v>
      </c>
      <c r="N672" s="463" t="e">
        <f t="shared" ca="1" si="50"/>
        <v>#N/A</v>
      </c>
    </row>
    <row r="673" spans="4:14" ht="14.65" customHeight="1" x14ac:dyDescent="0.25">
      <c r="D673" s="463" t="str">
        <f t="shared" si="47"/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6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63" t="e">
        <f t="shared" ca="1" si="48"/>
        <v>#N/A</v>
      </c>
      <c r="L673" s="330" t="e">
        <f t="shared" si="49"/>
        <v>#N/A</v>
      </c>
      <c r="M673" s="343" t="e">
        <f>IF(ISBLANK(A673),NA(),IFERROR(A673+(PLAYER_EXP_MAX-D673)/L673,NA()))</f>
        <v>#N/A</v>
      </c>
      <c r="N673" s="463" t="e">
        <f t="shared" ca="1" si="50"/>
        <v>#N/A</v>
      </c>
    </row>
    <row r="674" spans="4:14" ht="14.65" customHeight="1" x14ac:dyDescent="0.25">
      <c r="D674" s="463" t="str">
        <f t="shared" si="47"/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6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63" t="e">
        <f t="shared" ca="1" si="48"/>
        <v>#N/A</v>
      </c>
      <c r="L674" s="330" t="e">
        <f t="shared" si="49"/>
        <v>#N/A</v>
      </c>
      <c r="M674" s="343" t="e">
        <f>IF(ISBLANK(A674),NA(),IFERROR(A674+(PLAYER_EXP_MAX-D674)/L674,NA()))</f>
        <v>#N/A</v>
      </c>
      <c r="N674" s="463" t="e">
        <f t="shared" ca="1" si="50"/>
        <v>#N/A</v>
      </c>
    </row>
    <row r="675" spans="4:14" ht="14.65" customHeight="1" x14ac:dyDescent="0.25">
      <c r="D675" s="463" t="str">
        <f t="shared" si="47"/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6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63" t="e">
        <f t="shared" ca="1" si="48"/>
        <v>#N/A</v>
      </c>
      <c r="L675" s="330" t="e">
        <f t="shared" si="49"/>
        <v>#N/A</v>
      </c>
      <c r="M675" s="343" t="e">
        <f>IF(ISBLANK(A675),NA(),IFERROR(A675+(PLAYER_EXP_MAX-D675)/L675,NA()))</f>
        <v>#N/A</v>
      </c>
      <c r="N675" s="463" t="e">
        <f t="shared" ca="1" si="50"/>
        <v>#N/A</v>
      </c>
    </row>
    <row r="676" spans="4:14" ht="14.65" customHeight="1" x14ac:dyDescent="0.25">
      <c r="D676" s="463" t="str">
        <f t="shared" si="47"/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6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63" t="e">
        <f t="shared" ca="1" si="48"/>
        <v>#N/A</v>
      </c>
      <c r="L676" s="330" t="e">
        <f t="shared" si="49"/>
        <v>#N/A</v>
      </c>
      <c r="M676" s="343" t="e">
        <f>IF(ISBLANK(A676),NA(),IFERROR(A676+(PLAYER_EXP_MAX-D676)/L676,NA()))</f>
        <v>#N/A</v>
      </c>
      <c r="N676" s="463" t="e">
        <f t="shared" ca="1" si="50"/>
        <v>#N/A</v>
      </c>
    </row>
    <row r="677" spans="4:14" ht="14.65" customHeight="1" x14ac:dyDescent="0.25">
      <c r="D677" s="463" t="str">
        <f t="shared" si="47"/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6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63" t="e">
        <f t="shared" ca="1" si="48"/>
        <v>#N/A</v>
      </c>
      <c r="L677" s="330" t="e">
        <f t="shared" si="49"/>
        <v>#N/A</v>
      </c>
      <c r="M677" s="343" t="e">
        <f>IF(ISBLANK(A677),NA(),IFERROR(A677+(PLAYER_EXP_MAX-D677)/L677,NA()))</f>
        <v>#N/A</v>
      </c>
      <c r="N677" s="463" t="e">
        <f t="shared" ca="1" si="50"/>
        <v>#N/A</v>
      </c>
    </row>
    <row r="678" spans="4:14" ht="14.65" customHeight="1" x14ac:dyDescent="0.25">
      <c r="D678" s="463" t="str">
        <f t="shared" si="47"/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6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63" t="e">
        <f t="shared" ca="1" si="48"/>
        <v>#N/A</v>
      </c>
      <c r="L678" s="330" t="e">
        <f t="shared" si="49"/>
        <v>#N/A</v>
      </c>
      <c r="M678" s="343" t="e">
        <f>IF(ISBLANK(A678),NA(),IFERROR(A678+(PLAYER_EXP_MAX-D678)/L678,NA()))</f>
        <v>#N/A</v>
      </c>
      <c r="N678" s="463" t="e">
        <f t="shared" ca="1" si="50"/>
        <v>#N/A</v>
      </c>
    </row>
    <row r="679" spans="4:14" ht="14.65" customHeight="1" x14ac:dyDescent="0.25">
      <c r="D679" s="463" t="str">
        <f t="shared" si="47"/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6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63" t="e">
        <f t="shared" ca="1" si="48"/>
        <v>#N/A</v>
      </c>
      <c r="L679" s="330" t="e">
        <f t="shared" si="49"/>
        <v>#N/A</v>
      </c>
      <c r="M679" s="343" t="e">
        <f>IF(ISBLANK(A679),NA(),IFERROR(A679+(PLAYER_EXP_MAX-D679)/L679,NA()))</f>
        <v>#N/A</v>
      </c>
      <c r="N679" s="463" t="e">
        <f t="shared" ca="1" si="50"/>
        <v>#N/A</v>
      </c>
    </row>
    <row r="680" spans="4:14" ht="14.65" customHeight="1" x14ac:dyDescent="0.25">
      <c r="D680" s="463" t="str">
        <f t="shared" si="47"/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6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63" t="e">
        <f t="shared" ca="1" si="48"/>
        <v>#N/A</v>
      </c>
      <c r="L680" s="330" t="e">
        <f t="shared" si="49"/>
        <v>#N/A</v>
      </c>
      <c r="M680" s="343" t="e">
        <f>IF(ISBLANK(A680),NA(),IFERROR(A680+(PLAYER_EXP_MAX-D680)/L680,NA()))</f>
        <v>#N/A</v>
      </c>
      <c r="N680" s="463" t="e">
        <f t="shared" ca="1" si="50"/>
        <v>#N/A</v>
      </c>
    </row>
    <row r="681" spans="4:14" ht="14.65" customHeight="1" x14ac:dyDescent="0.25">
      <c r="D681" s="463" t="str">
        <f t="shared" si="47"/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6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63" t="e">
        <f t="shared" ca="1" si="48"/>
        <v>#N/A</v>
      </c>
      <c r="L681" s="330" t="e">
        <f t="shared" si="49"/>
        <v>#N/A</v>
      </c>
      <c r="M681" s="343" t="e">
        <f>IF(ISBLANK(A681),NA(),IFERROR(A681+(PLAYER_EXP_MAX-D681)/L681,NA()))</f>
        <v>#N/A</v>
      </c>
      <c r="N681" s="463" t="e">
        <f t="shared" ca="1" si="50"/>
        <v>#N/A</v>
      </c>
    </row>
    <row r="682" spans="4:14" ht="14.65" customHeight="1" x14ac:dyDescent="0.25">
      <c r="D682" s="463" t="str">
        <f t="shared" si="47"/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6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63" t="e">
        <f t="shared" ca="1" si="48"/>
        <v>#N/A</v>
      </c>
      <c r="L682" s="330" t="e">
        <f t="shared" si="49"/>
        <v>#N/A</v>
      </c>
      <c r="M682" s="343" t="e">
        <f>IF(ISBLANK(A682),NA(),IFERROR(A682+(PLAYER_EXP_MAX-D682)/L682,NA()))</f>
        <v>#N/A</v>
      </c>
      <c r="N682" s="463" t="e">
        <f t="shared" ca="1" si="50"/>
        <v>#N/A</v>
      </c>
    </row>
    <row r="683" spans="4:14" ht="14.65" customHeight="1" x14ac:dyDescent="0.25">
      <c r="D683" s="463" t="str">
        <f t="shared" si="47"/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6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63" t="e">
        <f t="shared" ca="1" si="48"/>
        <v>#N/A</v>
      </c>
      <c r="L683" s="330" t="e">
        <f t="shared" si="49"/>
        <v>#N/A</v>
      </c>
      <c r="M683" s="343" t="e">
        <f>IF(ISBLANK(A683),NA(),IFERROR(A683+(PLAYER_EXP_MAX-D683)/L683,NA()))</f>
        <v>#N/A</v>
      </c>
      <c r="N683" s="463" t="e">
        <f t="shared" ca="1" si="50"/>
        <v>#N/A</v>
      </c>
    </row>
    <row r="684" spans="4:14" ht="14.65" customHeight="1" x14ac:dyDescent="0.25">
      <c r="D684" s="463" t="str">
        <f t="shared" si="47"/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6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63" t="e">
        <f t="shared" ca="1" si="48"/>
        <v>#N/A</v>
      </c>
      <c r="L684" s="330" t="e">
        <f t="shared" si="49"/>
        <v>#N/A</v>
      </c>
      <c r="M684" s="343" t="e">
        <f>IF(ISBLANK(A684),NA(),IFERROR(A684+(PLAYER_EXP_MAX-D684)/L684,NA()))</f>
        <v>#N/A</v>
      </c>
      <c r="N684" s="463" t="e">
        <f t="shared" ca="1" si="50"/>
        <v>#N/A</v>
      </c>
    </row>
    <row r="685" spans="4:14" ht="14.65" customHeight="1" x14ac:dyDescent="0.25">
      <c r="D685" s="463" t="str">
        <f t="shared" si="47"/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6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63" t="e">
        <f t="shared" ca="1" si="48"/>
        <v>#N/A</v>
      </c>
      <c r="L685" s="330" t="e">
        <f t="shared" si="49"/>
        <v>#N/A</v>
      </c>
      <c r="M685" s="343" t="e">
        <f>IF(ISBLANK(A685),NA(),IFERROR(A685+(PLAYER_EXP_MAX-D685)/L685,NA()))</f>
        <v>#N/A</v>
      </c>
      <c r="N685" s="463" t="e">
        <f t="shared" ca="1" si="50"/>
        <v>#N/A</v>
      </c>
    </row>
    <row r="686" spans="4:14" ht="14.65" customHeight="1" x14ac:dyDescent="0.25">
      <c r="D686" s="463" t="str">
        <f t="shared" si="47"/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6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63" t="e">
        <f t="shared" ca="1" si="48"/>
        <v>#N/A</v>
      </c>
      <c r="L686" s="330" t="e">
        <f t="shared" si="49"/>
        <v>#N/A</v>
      </c>
      <c r="M686" s="343" t="e">
        <f>IF(ISBLANK(A686),NA(),IFERROR(A686+(PLAYER_EXP_MAX-D686)/L686,NA()))</f>
        <v>#N/A</v>
      </c>
      <c r="N686" s="463" t="e">
        <f t="shared" ca="1" si="50"/>
        <v>#N/A</v>
      </c>
    </row>
    <row r="687" spans="4:14" ht="14.65" customHeight="1" x14ac:dyDescent="0.25">
      <c r="D687" s="463" t="str">
        <f t="shared" si="47"/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6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63" t="e">
        <f t="shared" ca="1" si="48"/>
        <v>#N/A</v>
      </c>
      <c r="L687" s="330" t="e">
        <f t="shared" si="49"/>
        <v>#N/A</v>
      </c>
      <c r="M687" s="343" t="e">
        <f>IF(ISBLANK(A687),NA(),IFERROR(A687+(PLAYER_EXP_MAX-D687)/L687,NA()))</f>
        <v>#N/A</v>
      </c>
      <c r="N687" s="463" t="e">
        <f t="shared" ca="1" si="50"/>
        <v>#N/A</v>
      </c>
    </row>
    <row r="688" spans="4:14" ht="14.65" customHeight="1" x14ac:dyDescent="0.25">
      <c r="D688" s="463" t="str">
        <f t="shared" si="47"/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6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63" t="e">
        <f t="shared" ca="1" si="48"/>
        <v>#N/A</v>
      </c>
      <c r="L688" s="330" t="e">
        <f t="shared" si="49"/>
        <v>#N/A</v>
      </c>
      <c r="M688" s="343" t="e">
        <f>IF(ISBLANK(A688),NA(),IFERROR(A688+(PLAYER_EXP_MAX-D688)/L688,NA()))</f>
        <v>#N/A</v>
      </c>
      <c r="N688" s="463" t="e">
        <f t="shared" ca="1" si="50"/>
        <v>#N/A</v>
      </c>
    </row>
    <row r="689" spans="4:14" ht="14.65" customHeight="1" x14ac:dyDescent="0.25">
      <c r="D689" s="463" t="str">
        <f t="shared" si="47"/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6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63" t="e">
        <f t="shared" ca="1" si="48"/>
        <v>#N/A</v>
      </c>
      <c r="L689" s="330" t="e">
        <f t="shared" si="49"/>
        <v>#N/A</v>
      </c>
      <c r="M689" s="343" t="e">
        <f>IF(ISBLANK(A689),NA(),IFERROR(A689+(PLAYER_EXP_MAX-D689)/L689,NA()))</f>
        <v>#N/A</v>
      </c>
      <c r="N689" s="463" t="e">
        <f t="shared" ca="1" si="50"/>
        <v>#N/A</v>
      </c>
    </row>
    <row r="690" spans="4:14" ht="14.65" customHeight="1" x14ac:dyDescent="0.25">
      <c r="D690" s="463" t="str">
        <f t="shared" si="47"/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6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63" t="e">
        <f t="shared" ca="1" si="48"/>
        <v>#N/A</v>
      </c>
      <c r="L690" s="330" t="e">
        <f t="shared" si="49"/>
        <v>#N/A</v>
      </c>
      <c r="M690" s="343" t="e">
        <f>IF(ISBLANK(A690),NA(),IFERROR(A690+(PLAYER_EXP_MAX-D690)/L690,NA()))</f>
        <v>#N/A</v>
      </c>
      <c r="N690" s="463" t="e">
        <f t="shared" ca="1" si="50"/>
        <v>#N/A</v>
      </c>
    </row>
    <row r="691" spans="4:14" ht="14.65" customHeight="1" x14ac:dyDescent="0.25">
      <c r="D691" s="463" t="str">
        <f t="shared" si="47"/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6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63" t="e">
        <f t="shared" ca="1" si="48"/>
        <v>#N/A</v>
      </c>
      <c r="L691" s="330" t="e">
        <f t="shared" si="49"/>
        <v>#N/A</v>
      </c>
      <c r="M691" s="343" t="e">
        <f>IF(ISBLANK(A691),NA(),IFERROR(A691+(PLAYER_EXP_MAX-D691)/L691,NA()))</f>
        <v>#N/A</v>
      </c>
      <c r="N691" s="463" t="e">
        <f t="shared" ca="1" si="50"/>
        <v>#N/A</v>
      </c>
    </row>
    <row r="692" spans="4:14" ht="14.65" customHeight="1" x14ac:dyDescent="0.25">
      <c r="D692" s="463" t="str">
        <f t="shared" si="47"/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6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63" t="e">
        <f t="shared" ca="1" si="48"/>
        <v>#N/A</v>
      </c>
      <c r="L692" s="330" t="e">
        <f t="shared" si="49"/>
        <v>#N/A</v>
      </c>
      <c r="M692" s="343" t="e">
        <f>IF(ISBLANK(A692),NA(),IFERROR(A692+(PLAYER_EXP_MAX-D692)/L692,NA()))</f>
        <v>#N/A</v>
      </c>
      <c r="N692" s="463" t="e">
        <f t="shared" ca="1" si="50"/>
        <v>#N/A</v>
      </c>
    </row>
    <row r="693" spans="4:14" ht="14.65" customHeight="1" x14ac:dyDescent="0.25">
      <c r="D693" s="463" t="str">
        <f t="shared" si="47"/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6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63" t="e">
        <f t="shared" ca="1" si="48"/>
        <v>#N/A</v>
      </c>
      <c r="L693" s="330" t="e">
        <f t="shared" si="49"/>
        <v>#N/A</v>
      </c>
      <c r="M693" s="343" t="e">
        <f>IF(ISBLANK(A693),NA(),IFERROR(A693+(PLAYER_EXP_MAX-D693)/L693,NA()))</f>
        <v>#N/A</v>
      </c>
      <c r="N693" s="463" t="e">
        <f t="shared" ca="1" si="50"/>
        <v>#N/A</v>
      </c>
    </row>
    <row r="694" spans="4:14" ht="14.65" customHeight="1" x14ac:dyDescent="0.25">
      <c r="D694" s="463" t="str">
        <f t="shared" si="47"/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6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63" t="e">
        <f t="shared" ca="1" si="48"/>
        <v>#N/A</v>
      </c>
      <c r="L694" s="330" t="e">
        <f t="shared" si="49"/>
        <v>#N/A</v>
      </c>
      <c r="M694" s="343" t="e">
        <f>IF(ISBLANK(A694),NA(),IFERROR(A694+(PLAYER_EXP_MAX-D694)/L694,NA()))</f>
        <v>#N/A</v>
      </c>
      <c r="N694" s="463" t="e">
        <f t="shared" ca="1" si="50"/>
        <v>#N/A</v>
      </c>
    </row>
    <row r="695" spans="4:14" ht="14.65" customHeight="1" x14ac:dyDescent="0.25">
      <c r="D695" s="463" t="str">
        <f t="shared" si="47"/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6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63" t="e">
        <f t="shared" ca="1" si="48"/>
        <v>#N/A</v>
      </c>
      <c r="L695" s="330" t="e">
        <f t="shared" si="49"/>
        <v>#N/A</v>
      </c>
      <c r="M695" s="343" t="e">
        <f>IF(ISBLANK(A695),NA(),IFERROR(A695+(PLAYER_EXP_MAX-D695)/L695,NA()))</f>
        <v>#N/A</v>
      </c>
      <c r="N695" s="463" t="e">
        <f t="shared" ca="1" si="50"/>
        <v>#N/A</v>
      </c>
    </row>
    <row r="696" spans="4:14" ht="14.65" customHeight="1" x14ac:dyDescent="0.25">
      <c r="D696" s="463" t="str">
        <f t="shared" si="47"/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6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63" t="e">
        <f t="shared" ca="1" si="48"/>
        <v>#N/A</v>
      </c>
      <c r="L696" s="330" t="e">
        <f t="shared" si="49"/>
        <v>#N/A</v>
      </c>
      <c r="M696" s="343" t="e">
        <f>IF(ISBLANK(A696),NA(),IFERROR(A696+(PLAYER_EXP_MAX-D696)/L696,NA()))</f>
        <v>#N/A</v>
      </c>
      <c r="N696" s="463" t="e">
        <f t="shared" ca="1" si="50"/>
        <v>#N/A</v>
      </c>
    </row>
    <row r="697" spans="4:14" ht="14.65" customHeight="1" x14ac:dyDescent="0.25">
      <c r="D697" s="463" t="str">
        <f t="shared" si="47"/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6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63" t="e">
        <f t="shared" ca="1" si="48"/>
        <v>#N/A</v>
      </c>
      <c r="L697" s="330" t="e">
        <f t="shared" si="49"/>
        <v>#N/A</v>
      </c>
      <c r="M697" s="343" t="e">
        <f>IF(ISBLANK(A697),NA(),IFERROR(A697+(PLAYER_EXP_MAX-D697)/L697,NA()))</f>
        <v>#N/A</v>
      </c>
      <c r="N697" s="463" t="e">
        <f t="shared" ca="1" si="50"/>
        <v>#N/A</v>
      </c>
    </row>
    <row r="698" spans="4:14" ht="14.65" customHeight="1" x14ac:dyDescent="0.25">
      <c r="D698" s="463" t="str">
        <f t="shared" si="47"/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6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63" t="e">
        <f t="shared" ca="1" si="48"/>
        <v>#N/A</v>
      </c>
      <c r="L698" s="330" t="e">
        <f t="shared" si="49"/>
        <v>#N/A</v>
      </c>
      <c r="M698" s="343" t="e">
        <f>IF(ISBLANK(A698),NA(),IFERROR(A698+(PLAYER_EXP_MAX-D698)/L698,NA()))</f>
        <v>#N/A</v>
      </c>
      <c r="N698" s="463" t="e">
        <f t="shared" ca="1" si="50"/>
        <v>#N/A</v>
      </c>
    </row>
    <row r="699" spans="4:14" ht="14.65" customHeight="1" x14ac:dyDescent="0.25">
      <c r="D699" s="463" t="str">
        <f t="shared" si="47"/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6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63" t="e">
        <f t="shared" ca="1" si="48"/>
        <v>#N/A</v>
      </c>
      <c r="L699" s="330" t="e">
        <f t="shared" si="49"/>
        <v>#N/A</v>
      </c>
      <c r="M699" s="343" t="e">
        <f>IF(ISBLANK(A699),NA(),IFERROR(A699+(PLAYER_EXP_MAX-D699)/L699,NA()))</f>
        <v>#N/A</v>
      </c>
      <c r="N699" s="463" t="e">
        <f t="shared" ca="1" si="50"/>
        <v>#N/A</v>
      </c>
    </row>
    <row r="700" spans="4:14" ht="14.65" customHeight="1" x14ac:dyDescent="0.25">
      <c r="D700" s="463" t="str">
        <f t="shared" si="47"/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6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63" t="e">
        <f t="shared" ca="1" si="48"/>
        <v>#N/A</v>
      </c>
      <c r="L700" s="330" t="e">
        <f t="shared" si="49"/>
        <v>#N/A</v>
      </c>
      <c r="M700" s="343" t="e">
        <f>IF(ISBLANK(A700),NA(),IFERROR(A700+(PLAYER_EXP_MAX-D700)/L700,NA()))</f>
        <v>#N/A</v>
      </c>
      <c r="N700" s="463" t="e">
        <f t="shared" ca="1" si="50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7" sqref="F7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  <c r="F3" s="1">
        <v>3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  <c r="F4" s="1">
        <v>2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  <c r="F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  <c r="F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  <c r="F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518">
        <v>43677.583333333336</v>
      </c>
      <c r="C1" s="518"/>
      <c r="D1" s="263" t="s">
        <v>150</v>
      </c>
      <c r="E1" s="261" t="s">
        <v>82</v>
      </c>
      <c r="F1" s="261" t="s">
        <v>74</v>
      </c>
      <c r="G1" s="516" t="s">
        <v>75</v>
      </c>
      <c r="H1" s="516"/>
      <c r="I1" s="516"/>
      <c r="J1" s="516"/>
      <c r="K1" s="28"/>
      <c r="L1" s="260" t="s">
        <v>77</v>
      </c>
      <c r="M1" s="260"/>
      <c r="N1" s="515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518">
        <v>43688.583333333336</v>
      </c>
      <c r="C2" s="518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517" t="str">
        <f ca="1">IF(NOW() &gt; $B$2,"",(NOW()-$B$1)/($B$2-$B$1))</f>
        <v/>
      </c>
      <c r="H2" s="517"/>
      <c r="I2" s="517"/>
      <c r="J2" s="517"/>
      <c r="K2" s="28" t="s">
        <v>79</v>
      </c>
      <c r="L2" s="127">
        <v>100000</v>
      </c>
      <c r="N2" s="515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218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515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515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519" t="s">
        <v>76</v>
      </c>
      <c r="C5" s="519"/>
      <c r="D5" s="520" t="s">
        <v>154</v>
      </c>
      <c r="E5" s="520"/>
      <c r="F5" s="520" t="s">
        <v>78</v>
      </c>
      <c r="G5" s="520"/>
      <c r="H5" s="520" t="s">
        <v>81</v>
      </c>
      <c r="I5" s="520"/>
      <c r="J5" s="516" t="s">
        <v>152</v>
      </c>
      <c r="K5" s="516"/>
      <c r="L5" s="521" t="s">
        <v>153</v>
      </c>
      <c r="M5" s="521"/>
      <c r="N5" s="516" t="s">
        <v>151</v>
      </c>
      <c r="O5" s="516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5:O5"/>
    <mergeCell ref="B5:C5"/>
    <mergeCell ref="F5:G5"/>
    <mergeCell ref="H5:I5"/>
    <mergeCell ref="J5:K5"/>
    <mergeCell ref="L5:M5"/>
    <mergeCell ref="D5:E5"/>
    <mergeCell ref="N1:N4"/>
    <mergeCell ref="G1:J1"/>
    <mergeCell ref="G2:J2"/>
    <mergeCell ref="B1:C1"/>
    <mergeCell ref="B2:C2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abSelected="1" topLeftCell="C1" workbookViewId="0">
      <selection activeCell="I22" sqref="I22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6.85546875" style="99" hidden="1" customWidth="1"/>
    <col min="6" max="6" width="9.85546875" style="32" hidden="1" customWidth="1"/>
    <col min="7" max="7" width="11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63"/>
    <col min="19" max="34" width="7.140625" style="32" customWidth="1"/>
    <col min="35" max="16384" width="8.28515625" style="32"/>
  </cols>
  <sheetData>
    <row r="1" spans="2:31" s="451" customFormat="1" ht="5.25" customHeight="1" x14ac:dyDescent="0.25">
      <c r="D1" s="58"/>
      <c r="E1" s="99"/>
      <c r="I1" s="99"/>
      <c r="J1" s="56"/>
      <c r="R1" s="463"/>
    </row>
    <row r="2" spans="2:31" ht="15" customHeight="1" thickBot="1" x14ac:dyDescent="0.3">
      <c r="B2" s="522" t="s">
        <v>243</v>
      </c>
      <c r="C2" s="522"/>
      <c r="D2" s="58">
        <v>35</v>
      </c>
      <c r="F2" s="495"/>
      <c r="G2" s="495"/>
      <c r="H2" s="495"/>
      <c r="K2" s="495"/>
      <c r="L2" s="495"/>
      <c r="M2" s="495"/>
      <c r="N2" s="495"/>
      <c r="O2" s="495"/>
      <c r="P2" s="495"/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418"/>
      <c r="C3" s="419"/>
      <c r="D3" s="420" t="s">
        <v>22</v>
      </c>
      <c r="E3" s="426" t="s">
        <v>92</v>
      </c>
      <c r="F3" s="427" t="s">
        <v>93</v>
      </c>
      <c r="G3" s="427" t="s">
        <v>94</v>
      </c>
      <c r="H3" s="428" t="s">
        <v>61</v>
      </c>
      <c r="I3" s="429" t="s">
        <v>103</v>
      </c>
      <c r="J3" s="421" t="s">
        <v>23</v>
      </c>
      <c r="K3" s="422" t="s">
        <v>24</v>
      </c>
      <c r="L3" s="419" t="s">
        <v>25</v>
      </c>
      <c r="M3" s="430" t="s">
        <v>62</v>
      </c>
      <c r="N3" s="419" t="s">
        <v>241</v>
      </c>
      <c r="O3" s="419" t="s">
        <v>28</v>
      </c>
      <c r="P3" s="422" t="s">
        <v>29</v>
      </c>
      <c r="S3" s="38" t="s">
        <v>44</v>
      </c>
      <c r="T3" s="73">
        <v>448034</v>
      </c>
      <c r="U3" s="73">
        <v>16</v>
      </c>
      <c r="V3" s="73">
        <v>34911</v>
      </c>
      <c r="W3" s="73">
        <v>16587</v>
      </c>
      <c r="X3" s="73">
        <v>72425</v>
      </c>
      <c r="Y3" s="73">
        <v>71056</v>
      </c>
      <c r="Z3" s="73">
        <v>62872</v>
      </c>
      <c r="AA3" s="313"/>
      <c r="AB3" s="314"/>
    </row>
    <row r="4" spans="2:31" ht="15" customHeight="1" x14ac:dyDescent="0.25">
      <c r="B4" s="536" t="s">
        <v>14</v>
      </c>
      <c r="C4" s="455" t="s">
        <v>90</v>
      </c>
      <c r="D4" s="465">
        <v>61644</v>
      </c>
      <c r="E4" s="139">
        <f>VLOOKUP($T$10,DATA_IO,5,TRUE)+VLOOKUP($T$11,DATA_IO,5,TRUE)+VLOOKUP($Z$10,DATA_IO,5,TRUE)+VLOOKUP($Z$11,DATA_IO,5,TRUE)</f>
        <v>0</v>
      </c>
      <c r="F4" s="140">
        <f t="shared" ref="F4:F13" ca="1" si="0">G4-J4</f>
        <v>10040</v>
      </c>
      <c r="G4" s="140">
        <f ca="1">DATA_IO_MAX_SMALL_EMBLEM*4</f>
        <v>10040</v>
      </c>
      <c r="H4" s="138">
        <f t="shared" ref="H4:H13" si="1">IF(E4-D4 &lt;= 0,ABS(E4-D4),0)</f>
        <v>61644</v>
      </c>
      <c r="I4" s="423">
        <f>D4+D5*IO_TRANS_BIG_TO_SMALL</f>
        <v>147798</v>
      </c>
      <c r="J4" s="311">
        <f t="shared" ref="J4:J13" si="2">IF(E4-D4 &lt; 0,0,E4-D4)</f>
        <v>0</v>
      </c>
      <c r="K4" s="414">
        <f t="shared" ref="K4:K17" ca="1" si="3">(F4+H4)/G4</f>
        <v>7.1398406374501988</v>
      </c>
      <c r="L4" s="141">
        <f>IFERROR(ROUND(J4/(O4*IO_DROP_RATE),0),0)</f>
        <v>0</v>
      </c>
      <c r="M4" s="141">
        <f>IFERROR(ROUND(J4/($O$14*IO_DROP_RATE),0),0)</f>
        <v>0</v>
      </c>
      <c r="N4" s="142">
        <f>M4/(WINGS_RECOVER_NUM/WINGS_CONSUME_IO)*WINGS_RECOVER_DIAMS</f>
        <v>0</v>
      </c>
      <c r="O4" s="143">
        <f>IFERROR(SUMPRODUCT(D迎擊!A:A,D迎擊!C:C)/SUM(D迎擊!C:C),0)</f>
        <v>10.379310344827585</v>
      </c>
      <c r="P4" s="431">
        <f>SUM(D迎擊!C:C)</f>
        <v>29</v>
      </c>
      <c r="S4" s="38" t="s">
        <v>45</v>
      </c>
      <c r="T4" s="73">
        <v>447704</v>
      </c>
      <c r="U4" s="73">
        <v>4</v>
      </c>
      <c r="V4" s="73">
        <v>34911</v>
      </c>
      <c r="W4" s="73">
        <v>16587</v>
      </c>
      <c r="X4" s="73">
        <v>72425</v>
      </c>
      <c r="Y4" s="73">
        <v>71056</v>
      </c>
      <c r="Z4" s="73">
        <v>62872</v>
      </c>
    </row>
    <row r="5" spans="2:31" x14ac:dyDescent="0.25">
      <c r="B5" s="537"/>
      <c r="C5" s="131" t="s">
        <v>89</v>
      </c>
      <c r="D5" s="466">
        <v>28718</v>
      </c>
      <c r="E5" s="133">
        <f>VLOOKUP($T$10,DATA_IO,6,TRUE)+VLOOKUP($T$11,DATA_IO,6,TRUE)+VLOOKUP($Z$10,DATA_IO,6,TRUE)+VLOOKUP($Z$11,DATA_IO,6,TRUE)</f>
        <v>0</v>
      </c>
      <c r="F5" s="134">
        <f t="shared" ca="1" si="0"/>
        <v>2560</v>
      </c>
      <c r="G5" s="134">
        <f ca="1">DATA_IO_MAX_BIG_EMBLEM*4</f>
        <v>2560</v>
      </c>
      <c r="H5" s="132">
        <f t="shared" si="1"/>
        <v>28718</v>
      </c>
      <c r="I5" s="424">
        <f>D5+D4*IO_TRANS_SMALL_TO_BIG</f>
        <v>38992</v>
      </c>
      <c r="J5" s="312">
        <f t="shared" si="2"/>
        <v>0</v>
      </c>
      <c r="K5" s="417">
        <f t="shared" ca="1" si="3"/>
        <v>12.217968750000001</v>
      </c>
      <c r="L5" s="135">
        <f>IFERROR(ROUND(J5/(O5*IO_DROP_RATE),0),0)</f>
        <v>0</v>
      </c>
      <c r="M5" s="135">
        <f>IFERROR(ROUND(J5/($O$14*IO_DROP_RATE),0),0)</f>
        <v>0</v>
      </c>
      <c r="N5" s="136">
        <f t="shared" ref="N5:N13" si="4">M5/(WINGS_RECOVER_NUM/WINGS_CONSUME_IO)*WINGS_RECOVER_DIAMS</f>
        <v>0</v>
      </c>
      <c r="O5" s="137">
        <f>IFERROR(SUMPRODUCT(D迎擊!D:D,D迎擊!F:F)/$P5,0)</f>
        <v>4.4827586206896548</v>
      </c>
      <c r="P5" s="432">
        <f>SUM(D迎擊!F:F)</f>
        <v>29</v>
      </c>
    </row>
    <row r="6" spans="2:31" x14ac:dyDescent="0.25">
      <c r="B6" s="542" t="s">
        <v>12</v>
      </c>
      <c r="C6" s="144" t="s">
        <v>90</v>
      </c>
      <c r="D6" s="465">
        <v>32478</v>
      </c>
      <c r="E6" s="139">
        <f>VLOOKUP($T$12,DATA_IO,5,TRUE)+VLOOKUP($T$13,DATA_IO,5,TRUE)+VLOOKUP($Z$12,DATA_IO,5,TRUE)+VLOOKUP($Z$13,DATA_IO,5,TRUE)</f>
        <v>0</v>
      </c>
      <c r="F6" s="140">
        <f t="shared" ca="1" si="0"/>
        <v>10040</v>
      </c>
      <c r="G6" s="140">
        <f ca="1">DATA_IO_MAX_SMALL_EMBLEM*4</f>
        <v>10040</v>
      </c>
      <c r="H6" s="138">
        <f t="shared" si="1"/>
        <v>32478</v>
      </c>
      <c r="I6" s="423">
        <f>D6+D7*IO_TRANS_BIG_TO_SMALL</f>
        <v>76464</v>
      </c>
      <c r="J6" s="311">
        <f t="shared" si="2"/>
        <v>0</v>
      </c>
      <c r="K6" s="406">
        <f t="shared" ca="1" si="3"/>
        <v>4.2348605577689247</v>
      </c>
      <c r="L6" s="145">
        <f>IFERROR(ROUND(J6/(O6*IO_DROP_RATE),0),0)</f>
        <v>0</v>
      </c>
      <c r="M6" s="145">
        <f>IFERROR(ROUND(J6/($O$14*IO_DROP_RATE),0),0)</f>
        <v>0</v>
      </c>
      <c r="N6" s="146">
        <f>M6/(WINGS_RECOVER_NUM/WINGS_CONSUME_IO)*WINGS_RECOVER_DIAMS</f>
        <v>0</v>
      </c>
      <c r="O6" s="147">
        <f>IFERROR(SUMPRODUCT(D迎擊!G:G,D迎擊!I:I)/SUM(D迎擊!I:I),0)</f>
        <v>10.555555555555555</v>
      </c>
      <c r="P6" s="433">
        <f>SUM(D迎擊!I:I)</f>
        <v>18</v>
      </c>
      <c r="S6" s="38" t="s">
        <v>25</v>
      </c>
      <c r="U6" s="38" t="s">
        <v>51</v>
      </c>
      <c r="V6" s="16">
        <f>(V4-V3)/$AB$6</f>
        <v>0</v>
      </c>
      <c r="W6" s="16">
        <f t="shared" ref="W6:Z6" si="5">(W4-W3)/$AB$6</f>
        <v>0</v>
      </c>
      <c r="X6" s="16">
        <f t="shared" si="5"/>
        <v>0</v>
      </c>
      <c r="Y6" s="16">
        <f t="shared" si="5"/>
        <v>0</v>
      </c>
      <c r="Z6" s="16">
        <f t="shared" si="5"/>
        <v>0</v>
      </c>
      <c r="AA6" s="245" t="s">
        <v>159</v>
      </c>
      <c r="AB6" s="32">
        <v>2</v>
      </c>
    </row>
    <row r="7" spans="2:31" ht="15.75" x14ac:dyDescent="0.25">
      <c r="B7" s="543"/>
      <c r="C7" s="148" t="s">
        <v>89</v>
      </c>
      <c r="D7" s="466">
        <v>14662</v>
      </c>
      <c r="E7" s="133">
        <f>VLOOKUP($T$12,DATA_IO,6,TRUE)+VLOOKUP($T$13,DATA_IO,6,TRUE)+VLOOKUP($Z$12,DATA_IO,6,TRUE)+VLOOKUP($Z$13,DATA_IO,6,TRUE)</f>
        <v>0</v>
      </c>
      <c r="F7" s="134">
        <f t="shared" ca="1" si="0"/>
        <v>2560</v>
      </c>
      <c r="G7" s="134">
        <f ca="1">DATA_IO_MAX_BIG_EMBLEM*4</f>
        <v>2560</v>
      </c>
      <c r="H7" s="132">
        <f t="shared" si="1"/>
        <v>14662</v>
      </c>
      <c r="I7" s="424">
        <f>D7+D6*IO_TRANS_SMALL_TO_BIG</f>
        <v>20075</v>
      </c>
      <c r="J7" s="312">
        <f t="shared" si="2"/>
        <v>0</v>
      </c>
      <c r="K7" s="417">
        <f t="shared" ca="1" si="3"/>
        <v>6.7273437500000002</v>
      </c>
      <c r="L7" s="149">
        <f>IFERROR(ROUND(J7/(O7*IO_DROP_RATE),0),0)</f>
        <v>0</v>
      </c>
      <c r="M7" s="149">
        <f>IFERROR(ROUND(J7/($O$14*IO_DROP_RATE),0),0)</f>
        <v>0</v>
      </c>
      <c r="N7" s="150">
        <f t="shared" si="4"/>
        <v>0</v>
      </c>
      <c r="O7" s="151">
        <f>IFERROR(SUMPRODUCT(D迎擊!J:J,D迎擊!L:L)/$P7,0)</f>
        <v>4.5555555555555554</v>
      </c>
      <c r="P7" s="434">
        <f>SUM(D迎擊!L:L)</f>
        <v>18</v>
      </c>
      <c r="S7" s="65">
        <f>(T3-T4)/WINGS_RECOVER_DIAMS*6 + (U3-U4)/WINGS_CONSUME_VOID</f>
        <v>72</v>
      </c>
      <c r="U7" s="38" t="s">
        <v>28</v>
      </c>
      <c r="V7" s="16">
        <f>IFERROR(V6/$S$7,"")</f>
        <v>0</v>
      </c>
      <c r="W7" s="16">
        <f>IFERROR(W6/$S$7,"")</f>
        <v>0</v>
      </c>
      <c r="X7" s="16">
        <f>IFERROR(X6/$S$7,"")</f>
        <v>0</v>
      </c>
      <c r="Y7" s="16">
        <f>IFERROR(Y6/$S$7,"")</f>
        <v>0</v>
      </c>
      <c r="Z7" s="16">
        <f>IFERROR(Z6/$S$7,"")</f>
        <v>0</v>
      </c>
    </row>
    <row r="8" spans="2:31" x14ac:dyDescent="0.25">
      <c r="B8" s="538" t="s">
        <v>11</v>
      </c>
      <c r="C8" s="152" t="s">
        <v>90</v>
      </c>
      <c r="D8" s="465">
        <v>34911</v>
      </c>
      <c r="E8" s="139">
        <f>VLOOKUP($T$14,DATA_IO,5,TRUE)+VLOOKUP($T$15,DATA_IO,5,TRUE)+VLOOKUP($Z$14,DATA_IO,5,TRUE)+VLOOKUP($Z$15,DATA_IO,5,TRUE)</f>
        <v>0</v>
      </c>
      <c r="F8" s="140">
        <f t="shared" ca="1" si="0"/>
        <v>10040</v>
      </c>
      <c r="G8" s="140">
        <f ca="1">DATA_IO_MAX_SMALL_EMBLEM*4</f>
        <v>10040</v>
      </c>
      <c r="H8" s="138">
        <f t="shared" si="1"/>
        <v>34911</v>
      </c>
      <c r="I8" s="423">
        <f>D8+D9*IO_TRANS_BIG_TO_SMALL</f>
        <v>84672</v>
      </c>
      <c r="J8" s="311">
        <f t="shared" si="2"/>
        <v>0</v>
      </c>
      <c r="K8" s="406">
        <f t="shared" ca="1" si="3"/>
        <v>4.4771912350597614</v>
      </c>
      <c r="L8" s="153">
        <f>IFERROR(ROUND(J8/(O8*IO_DROP_RATE),0),0)</f>
        <v>0</v>
      </c>
      <c r="M8" s="153">
        <f>IFERROR(ROUND(J8/($O$14*IO_DROP_RATE),0),0)</f>
        <v>0</v>
      </c>
      <c r="N8" s="154">
        <f>M8/(WINGS_RECOVER_NUM/WINGS_CONSUME_IO)*WINGS_RECOVER_DIAMS</f>
        <v>0</v>
      </c>
      <c r="O8" s="155">
        <f>IFERROR(SUMPRODUCT(D迎擊!M:M,D迎擊!O:O)/SUM(D迎擊!O:O),0)</f>
        <v>10.595717884130982</v>
      </c>
      <c r="P8" s="435">
        <f>SUM(D迎擊!O:O)</f>
        <v>794</v>
      </c>
      <c r="AE8" s="53"/>
    </row>
    <row r="9" spans="2:31" x14ac:dyDescent="0.25">
      <c r="B9" s="539"/>
      <c r="C9" s="156" t="s">
        <v>89</v>
      </c>
      <c r="D9" s="466">
        <v>16587</v>
      </c>
      <c r="E9" s="133">
        <f>VLOOKUP($T$14,DATA_IO,6,TRUE)+VLOOKUP($T$15,DATA_IO,6,TRUE)+VLOOKUP($Z$14,DATA_IO,6,TRUE)+VLOOKUP($Z$15,DATA_IO,6,TRUE)</f>
        <v>0</v>
      </c>
      <c r="F9" s="134">
        <f t="shared" ca="1" si="0"/>
        <v>2560</v>
      </c>
      <c r="G9" s="134">
        <f ca="1">DATA_IO_MAX_BIG_EMBLEM*4</f>
        <v>2560</v>
      </c>
      <c r="H9" s="132">
        <f t="shared" si="1"/>
        <v>16587</v>
      </c>
      <c r="I9" s="424">
        <f>D9+D8*IO_TRANS_SMALL_TO_BIG</f>
        <v>22405.5</v>
      </c>
      <c r="J9" s="312">
        <f t="shared" si="2"/>
        <v>0</v>
      </c>
      <c r="K9" s="417">
        <f t="shared" ca="1" si="3"/>
        <v>7.4792968750000002</v>
      </c>
      <c r="L9" s="157">
        <f>IFERROR(ROUND(J9/(O9*IO_DROP_RATE),0),0)</f>
        <v>0</v>
      </c>
      <c r="M9" s="157">
        <f>IFERROR(ROUND(J9/($O$14*IO_DROP_RATE),0),0)</f>
        <v>0</v>
      </c>
      <c r="N9" s="158">
        <f t="shared" si="4"/>
        <v>0</v>
      </c>
      <c r="O9" s="159">
        <f>IFERROR(SUMPRODUCT(D迎擊!P:P,D迎擊!R:R)/$P9,0)</f>
        <v>4.5617128463476071</v>
      </c>
      <c r="P9" s="436">
        <f>SUM(D迎擊!R:R)</f>
        <v>794</v>
      </c>
      <c r="S9" s="38" t="s">
        <v>18</v>
      </c>
      <c r="T9" s="67" t="s">
        <v>16</v>
      </c>
      <c r="U9" s="523" t="s">
        <v>17</v>
      </c>
      <c r="V9" s="523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44" t="s">
        <v>9</v>
      </c>
      <c r="C10" s="160" t="s">
        <v>90</v>
      </c>
      <c r="D10" s="465">
        <v>31917</v>
      </c>
      <c r="E10" s="139">
        <f>VLOOKUP($T$16,DATA_IO,5,TRUE)+VLOOKUP($T$17,DATA_IO,5,TRUE)</f>
        <v>0</v>
      </c>
      <c r="F10" s="140">
        <f t="shared" ca="1" si="0"/>
        <v>5020</v>
      </c>
      <c r="G10" s="140">
        <f ca="1">DATA_IO_MAX_SMALL_EMBLEM*2</f>
        <v>5020</v>
      </c>
      <c r="H10" s="138">
        <f t="shared" si="1"/>
        <v>31917</v>
      </c>
      <c r="I10" s="423">
        <f>D10+D11*IO_TRANS_BIG_TO_SMALL</f>
        <v>73392</v>
      </c>
      <c r="J10" s="311">
        <f t="shared" si="2"/>
        <v>0</v>
      </c>
      <c r="K10" s="406">
        <f t="shared" ca="1" si="3"/>
        <v>7.3579681274900395</v>
      </c>
      <c r="L10" s="161">
        <f>IFERROR(ROUND(J10/(O10*IO_DROP_RATE),0),0)</f>
        <v>0</v>
      </c>
      <c r="M10" s="161">
        <f>IFERROR(ROUND(J10/($O$14*IO_DROP_RATE),0),0)</f>
        <v>0</v>
      </c>
      <c r="N10" s="162">
        <f>M10/(WINGS_RECOVER_NUM/WINGS_CONSUME_IO)*WINGS_RECOVER_DIAMS</f>
        <v>0</v>
      </c>
      <c r="O10" s="163">
        <f>IFERROR(SUMPRODUCT(D迎擊!S:S,D迎擊!U:U)/P$10,0)</f>
        <v>10.529411764705882</v>
      </c>
      <c r="P10" s="437">
        <f>SUM(D迎擊!U:U)</f>
        <v>204</v>
      </c>
      <c r="S10" s="534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6">IF(VLOOKUP(T10,DATA_IO,10)=0,"",VLOOKUP(T10,DATA_IO,10))</f>
        <v/>
      </c>
      <c r="X10" s="39" t="str">
        <f t="shared" ref="X10:X17" si="7">IFERROR(W10*BOOST_PRICE,"")</f>
        <v/>
      </c>
      <c r="Y10" s="535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8">IF(VLOOKUP(Z10,DATA_IO,10)=0,"",VLOOKUP(Z10,DATA_IO,10))</f>
        <v/>
      </c>
      <c r="AD10" s="49" t="str">
        <f t="shared" ref="AD10:AD17" si="9">IFERROR(AC10*BOOST_PRICE,"")</f>
        <v/>
      </c>
      <c r="AE10" s="53"/>
    </row>
    <row r="11" spans="2:31" x14ac:dyDescent="0.25">
      <c r="B11" s="545"/>
      <c r="C11" s="164" t="s">
        <v>89</v>
      </c>
      <c r="D11" s="466">
        <v>13825</v>
      </c>
      <c r="E11" s="133">
        <f>VLOOKUP($T$16,DATA_IO,6,TRUE)+VLOOKUP($T$17,DATA_IO,6,TRUE)</f>
        <v>0</v>
      </c>
      <c r="F11" s="134">
        <f t="shared" ca="1" si="0"/>
        <v>1280</v>
      </c>
      <c r="G11" s="134">
        <f ca="1">DATA_IO_MAX_BIG_EMBLEM*2</f>
        <v>1280</v>
      </c>
      <c r="H11" s="132">
        <f t="shared" si="1"/>
        <v>13825</v>
      </c>
      <c r="I11" s="425">
        <f>D11+D10*IO_TRANS_SMALL_TO_BIG</f>
        <v>19144.5</v>
      </c>
      <c r="J11" s="312">
        <f t="shared" si="2"/>
        <v>0</v>
      </c>
      <c r="K11" s="417">
        <f t="shared" ca="1" si="3"/>
        <v>11.80078125</v>
      </c>
      <c r="L11" s="165">
        <f>IFERROR(ROUND(J11/(O11*IO_DROP_RATE),0),0)</f>
        <v>0</v>
      </c>
      <c r="M11" s="165">
        <f>IFERROR(ROUND(J11/($O$14*IO_DROP_RATE),0),0)</f>
        <v>0</v>
      </c>
      <c r="N11" s="166">
        <f t="shared" si="4"/>
        <v>0</v>
      </c>
      <c r="O11" s="167">
        <f>IFERROR(SUMPRODUCT(D迎擊!V:V,D迎擊!X:X)/P$11,0)</f>
        <v>4.5147058823529411</v>
      </c>
      <c r="P11" s="438">
        <f>SUM(D迎擊!X:X)</f>
        <v>204</v>
      </c>
      <c r="S11" s="534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6"/>
        <v/>
      </c>
      <c r="X11" s="39" t="str">
        <f t="shared" si="7"/>
        <v/>
      </c>
      <c r="Y11" s="535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8"/>
        <v/>
      </c>
      <c r="AD11" s="49" t="str">
        <f t="shared" si="9"/>
        <v/>
      </c>
      <c r="AE11" s="53"/>
    </row>
    <row r="12" spans="2:31" x14ac:dyDescent="0.25">
      <c r="B12" s="540" t="s">
        <v>8</v>
      </c>
      <c r="C12" s="454" t="s">
        <v>90</v>
      </c>
      <c r="D12" s="465">
        <v>31798</v>
      </c>
      <c r="E12" s="139">
        <f>VLOOKUP($Z$16,DATA_IO,5,TRUE)+VLOOKUP($Z$17,DATA_IO,5,TRUE)</f>
        <v>0</v>
      </c>
      <c r="F12" s="140">
        <f t="shared" ca="1" si="0"/>
        <v>5020</v>
      </c>
      <c r="G12" s="140">
        <f ca="1">DATA_IO_MAX_SMALL_EMBLEM*2</f>
        <v>5020</v>
      </c>
      <c r="H12" s="138">
        <f t="shared" si="1"/>
        <v>31798</v>
      </c>
      <c r="I12" s="423">
        <f>D12+D13*IO_TRANS_BIG_TO_SMALL</f>
        <v>74092</v>
      </c>
      <c r="J12" s="311">
        <f t="shared" si="2"/>
        <v>0</v>
      </c>
      <c r="K12" s="406">
        <f t="shared" ca="1" si="3"/>
        <v>7.3342629482071713</v>
      </c>
      <c r="L12" s="168">
        <f>IFERROR(ROUND(J12/(O12*IO_DROP_RATE),0),0)</f>
        <v>0</v>
      </c>
      <c r="M12" s="168">
        <f>IFERROR(ROUND(J12/($O$14*IO_DROP_RATE),0),0)</f>
        <v>0</v>
      </c>
      <c r="N12" s="169">
        <f>M12/(WINGS_RECOVER_NUM/WINGS_CONSUME_IO)*WINGS_RECOVER_DIAMS</f>
        <v>0</v>
      </c>
      <c r="O12" s="170">
        <f>IFERROR(SUMPRODUCT(D迎擊!Y:Y,D迎擊!AA:AA)/P$12,0)</f>
        <v>0</v>
      </c>
      <c r="P12" s="439">
        <f>SUM(D迎擊!AA:AA)</f>
        <v>0</v>
      </c>
      <c r="S12" s="533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6"/>
        <v/>
      </c>
      <c r="X12" s="37" t="str">
        <f t="shared" si="7"/>
        <v/>
      </c>
      <c r="Y12" s="524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8"/>
        <v/>
      </c>
      <c r="AD12" s="50" t="str">
        <f t="shared" si="9"/>
        <v/>
      </c>
      <c r="AE12" s="53"/>
    </row>
    <row r="13" spans="2:31" x14ac:dyDescent="0.25">
      <c r="B13" s="541"/>
      <c r="C13" s="171" t="s">
        <v>89</v>
      </c>
      <c r="D13" s="466">
        <v>14098</v>
      </c>
      <c r="E13" s="133">
        <f>VLOOKUP($Z$16,DATA_IO,6,TRUE)+VLOOKUP($Z$17,DATA_IO,6,TRUE)</f>
        <v>0</v>
      </c>
      <c r="F13" s="134">
        <f t="shared" ca="1" si="0"/>
        <v>1280</v>
      </c>
      <c r="G13" s="134">
        <f ca="1">DATA_IO_MAX_BIG_EMBLEM*2</f>
        <v>1280</v>
      </c>
      <c r="H13" s="132">
        <f t="shared" si="1"/>
        <v>14098</v>
      </c>
      <c r="I13" s="424">
        <f>D13+D12*IO_TRANS_SMALL_TO_BIG</f>
        <v>19397.666666666664</v>
      </c>
      <c r="J13" s="312">
        <f t="shared" si="2"/>
        <v>0</v>
      </c>
      <c r="K13" s="417">
        <f t="shared" ca="1" si="3"/>
        <v>12.0140625</v>
      </c>
      <c r="L13" s="172">
        <f>IFERROR(ROUND(J13/(O13*IO_DROP_RATE),0),0)</f>
        <v>0</v>
      </c>
      <c r="M13" s="172">
        <f>IFERROR(ROUND(J13/($O$14*IO_DROP_RATE),0),0)</f>
        <v>0</v>
      </c>
      <c r="N13" s="173">
        <f t="shared" si="4"/>
        <v>0</v>
      </c>
      <c r="O13" s="174">
        <f>IFERROR(SUMPRODUCT(D迎擊!AB:AB,D迎擊!AD:AD)/P$13,0)</f>
        <v>0</v>
      </c>
      <c r="P13" s="440">
        <f>SUM(D迎擊!AD:AD)</f>
        <v>0</v>
      </c>
      <c r="S13" s="533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6"/>
        <v/>
      </c>
      <c r="X13" s="37" t="str">
        <f t="shared" si="7"/>
        <v/>
      </c>
      <c r="Y13" s="524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8"/>
        <v/>
      </c>
      <c r="AD13" s="50" t="str">
        <f t="shared" si="9"/>
        <v/>
      </c>
      <c r="AE13" s="53"/>
    </row>
    <row r="14" spans="2:31" x14ac:dyDescent="0.25">
      <c r="B14" s="555" t="s">
        <v>6</v>
      </c>
      <c r="C14" s="400" t="s">
        <v>90</v>
      </c>
      <c r="D14" s="467">
        <f t="shared" ref="D14:J15" si="10">SUM(D4,D6,D8,D10,D12)</f>
        <v>192748</v>
      </c>
      <c r="E14" s="401">
        <f t="shared" si="10"/>
        <v>0</v>
      </c>
      <c r="F14" s="402">
        <f t="shared" ca="1" si="10"/>
        <v>40160</v>
      </c>
      <c r="G14" s="402">
        <f t="shared" ca="1" si="10"/>
        <v>40160</v>
      </c>
      <c r="H14" s="403">
        <f t="shared" si="10"/>
        <v>192748</v>
      </c>
      <c r="I14" s="404" t="s">
        <v>158</v>
      </c>
      <c r="J14" s="405">
        <f t="shared" si="10"/>
        <v>0</v>
      </c>
      <c r="K14" s="406">
        <f t="shared" ca="1" si="3"/>
        <v>5.7995019920318729</v>
      </c>
      <c r="L14" s="528">
        <f>SUM(MAX(L4,L5),MAX(L6,L7),MAX(L8,L9),MAX(L10,L11),MAX(L12,L13))</f>
        <v>0</v>
      </c>
      <c r="M14" s="528">
        <f>SUM(MAX(M4,M5),MAX(M6,M7),MAX(M8,M9),MAX(M10,M11),MAX(M12,M13))</f>
        <v>0</v>
      </c>
      <c r="N14" s="526">
        <f>MAX(SUM(N4,N6,N8,N10,N12),SUM(N5,N7,N9,N11,N13),N16,N17,N18)</f>
        <v>0</v>
      </c>
      <c r="O14" s="407">
        <f>IF(P$14=0,0,(O4*P4+O6*P6+O8*P8+O10*P10+O12*P12) / P$14)</f>
        <v>10.576076555023924</v>
      </c>
      <c r="P14" s="441">
        <f>SUM(P4,P6,P8,P10,P12)</f>
        <v>1045</v>
      </c>
      <c r="S14" s="532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6"/>
        <v/>
      </c>
      <c r="X14" s="36" t="str">
        <f t="shared" si="7"/>
        <v/>
      </c>
      <c r="Y14" s="525" t="s">
        <v>3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8"/>
        <v/>
      </c>
      <c r="AD14" s="51" t="str">
        <f t="shared" si="9"/>
        <v/>
      </c>
      <c r="AE14" s="53"/>
    </row>
    <row r="15" spans="2:31" x14ac:dyDescent="0.25">
      <c r="B15" s="556"/>
      <c r="C15" s="444" t="s">
        <v>89</v>
      </c>
      <c r="D15" s="468">
        <f t="shared" si="10"/>
        <v>87890</v>
      </c>
      <c r="E15" s="445">
        <f t="shared" si="10"/>
        <v>0</v>
      </c>
      <c r="F15" s="446">
        <f t="shared" ca="1" si="10"/>
        <v>10240</v>
      </c>
      <c r="G15" s="446">
        <f t="shared" ca="1" si="10"/>
        <v>10240</v>
      </c>
      <c r="H15" s="447">
        <f t="shared" si="10"/>
        <v>87890</v>
      </c>
      <c r="I15" s="448" t="s">
        <v>158</v>
      </c>
      <c r="J15" s="449">
        <f t="shared" si="10"/>
        <v>0</v>
      </c>
      <c r="K15" s="450">
        <f t="shared" ca="1" si="3"/>
        <v>9.5830078125</v>
      </c>
      <c r="L15" s="529"/>
      <c r="M15" s="529"/>
      <c r="N15" s="527"/>
      <c r="O15" s="442">
        <f>IF(P$15=0,0,(O5*P5+O7*P7+O9*P9+O11*P11+O13*P13) / P$15)</f>
        <v>4.5502392344497604</v>
      </c>
      <c r="P15" s="443">
        <f>SUM(P5,P7,P9,P11,P13)</f>
        <v>1045</v>
      </c>
      <c r="S15" s="532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6"/>
        <v/>
      </c>
      <c r="X15" s="36" t="str">
        <f t="shared" si="7"/>
        <v/>
      </c>
      <c r="Y15" s="525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8"/>
        <v/>
      </c>
      <c r="AD15" s="51" t="str">
        <f t="shared" si="9"/>
        <v/>
      </c>
      <c r="AE15" s="53"/>
    </row>
    <row r="16" spans="2:31" x14ac:dyDescent="0.25">
      <c r="B16" s="556"/>
      <c r="C16" s="408" t="s">
        <v>100</v>
      </c>
      <c r="D16" s="416">
        <v>62812</v>
      </c>
      <c r="E16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6" s="410">
        <f ca="1">G16-J16</f>
        <v>73280</v>
      </c>
      <c r="G16" s="410">
        <f ca="1">DATA_IO_MAX_BRONZE_COIN*16</f>
        <v>73280</v>
      </c>
      <c r="H16" s="411">
        <f>IF(E16-D16 &lt;= 0,ABS(E16-D16),0)</f>
        <v>62812</v>
      </c>
      <c r="I16" s="412">
        <f>D16+D17*IO_TRANS_COIN_SV_TO_BR+D18+IO_TRANS_COIN_GD_TO_BR</f>
        <v>348411</v>
      </c>
      <c r="J16" s="413">
        <f>IF(E16-D16 &lt; 0,0,E16-D16)</f>
        <v>0</v>
      </c>
      <c r="K16" s="414">
        <f t="shared" ref="K16" ca="1" si="11">(F16+H16)/G16</f>
        <v>1.857150655021834</v>
      </c>
      <c r="L16" s="546">
        <f>IFERROR(ROUND(J16/(O16*IO_DROP_RATE),0),NA())</f>
        <v>0</v>
      </c>
      <c r="M16" s="546"/>
      <c r="N16" s="452">
        <f>IF(ISNA(L16),NA(),CEILING(L16/(WINGS_RECOVER_NUM/WINGS_CONSUME_IO)*WINGS_RECOVER_DIAMS,0))</f>
        <v>0</v>
      </c>
      <c r="O16" s="415">
        <f>IFERROR(SUMPRODUCT(D迎擊!AI:AI,D迎擊!AK:AK)/P$16,0)</f>
        <v>12.598086124401913</v>
      </c>
      <c r="P16" s="557">
        <f>SUM(D迎擊!AK:AK)</f>
        <v>1045</v>
      </c>
      <c r="S16" s="531" t="s">
        <v>4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6"/>
        <v/>
      </c>
      <c r="X16" s="35" t="str">
        <f t="shared" si="7"/>
        <v/>
      </c>
      <c r="Y16" s="530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8"/>
        <v/>
      </c>
      <c r="AD16" s="52" t="str">
        <f t="shared" si="9"/>
        <v/>
      </c>
      <c r="AE16" s="53"/>
    </row>
    <row r="17" spans="2:30" x14ac:dyDescent="0.25">
      <c r="B17" s="556"/>
      <c r="C17" s="408" t="s">
        <v>99</v>
      </c>
      <c r="D17" s="416">
        <v>71056</v>
      </c>
      <c r="E17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7" s="410">
        <f ca="1">G17-J17</f>
        <v>20080</v>
      </c>
      <c r="G17" s="410">
        <f ca="1">DATA_IO_MAX_SILVER_COIN*16</f>
        <v>20080</v>
      </c>
      <c r="H17" s="411">
        <f>IF(E17-D17 &lt;= 0,ABS(E17-D17),0)</f>
        <v>71056</v>
      </c>
      <c r="I17" s="412">
        <f>D16*IO_TRANS_COIN_BR_TO_SV+D17+D18*IO_TRANS_COIN_GD_TO_SV</f>
        <v>231609</v>
      </c>
      <c r="J17" s="413">
        <f>IF(E17-D17 &lt; 0,0,E17-D17)</f>
        <v>0</v>
      </c>
      <c r="K17" s="414">
        <f t="shared" ca="1" si="3"/>
        <v>4.5386454183266931</v>
      </c>
      <c r="L17" s="546">
        <f>IFERROR(ROUND(J17/(O17*IO_DROP_RATE),0),NA())</f>
        <v>0</v>
      </c>
      <c r="M17" s="546"/>
      <c r="N17" s="452">
        <f>IF(ISNA(L17),NA(),CEILING(L17/(WINGS_RECOVER_NUM/WINGS_CONSUME_IO)*WINGS_RECOVER_DIAMS,0))</f>
        <v>0</v>
      </c>
      <c r="O17" s="415">
        <f>IFERROR(SUMPRODUCT(D迎擊!AG:AG,D迎擊!AK:AK)/P$16,0)</f>
        <v>1.8889952153110048</v>
      </c>
      <c r="P17" s="557"/>
      <c r="S17" s="531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6"/>
        <v/>
      </c>
      <c r="X17" s="35" t="str">
        <f t="shared" si="7"/>
        <v/>
      </c>
      <c r="Y17" s="530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8"/>
        <v/>
      </c>
      <c r="AD17" s="52" t="str">
        <f t="shared" si="9"/>
        <v/>
      </c>
    </row>
    <row r="18" spans="2:30" x14ac:dyDescent="0.25">
      <c r="B18" s="556"/>
      <c r="C18" s="408" t="s">
        <v>98</v>
      </c>
      <c r="D18" s="416">
        <v>72425</v>
      </c>
      <c r="E18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8" s="410">
        <f ca="1">G18-J18</f>
        <v>21600</v>
      </c>
      <c r="G18" s="410">
        <f ca="1">DATA_IO_MAX_GOLD_COIN*16</f>
        <v>21600</v>
      </c>
      <c r="H18" s="411">
        <f>IF(E18-D18 &lt;= 0,ABS(E18-D18),0)</f>
        <v>72425</v>
      </c>
      <c r="I18" s="412">
        <f>D16*IO_TRANS_COIN_BR_TO_GD+D17*IO_TRANS_COIN_SV_TO_GD+D18</f>
        <v>101344.66666666666</v>
      </c>
      <c r="J18" s="413">
        <f>IF(E18-D18 &lt; 0,0,E18-D18)</f>
        <v>0</v>
      </c>
      <c r="K18" s="414">
        <f t="shared" ref="K18" ca="1" si="12">(F18+H18)/G18</f>
        <v>4.3530092592592595</v>
      </c>
      <c r="L18" s="546">
        <f>IFERROR(ROUND(J18/(O18*IO_DROP_RATE),0),NA())</f>
        <v>0</v>
      </c>
      <c r="M18" s="546"/>
      <c r="N18" s="452">
        <f>IF(ISNA(L18),NA(),CEILING(L18/(WINGS_RECOVER_NUM/WINGS_CONSUME_IO)*WINGS_RECOVER_DIAMS,0))</f>
        <v>0</v>
      </c>
      <c r="O18" s="415">
        <f>IFERROR(SUMPRODUCT(D迎擊!AE:AE,D迎擊!AK:AK)/P$16,0)</f>
        <v>3.5578947368421052</v>
      </c>
      <c r="P18" s="557"/>
    </row>
    <row r="19" spans="2:30" ht="15" customHeight="1" thickBot="1" x14ac:dyDescent="0.3">
      <c r="B19" s="456"/>
      <c r="C19" s="453"/>
      <c r="D19" s="457"/>
      <c r="E19" s="458"/>
      <c r="F19" s="453"/>
      <c r="G19" s="453"/>
      <c r="H19" s="453"/>
      <c r="I19" s="458"/>
      <c r="J19" s="459"/>
      <c r="K19" s="453"/>
      <c r="L19" s="453"/>
      <c r="M19" s="453"/>
      <c r="N19" s="453"/>
      <c r="O19" s="453"/>
      <c r="P19" s="460"/>
    </row>
    <row r="20" spans="2:30" ht="22.5" customHeight="1" x14ac:dyDescent="0.25">
      <c r="B20" s="639" t="s">
        <v>159</v>
      </c>
      <c r="C20" s="638"/>
      <c r="D20" s="638"/>
      <c r="E20" s="638"/>
      <c r="F20" s="638"/>
      <c r="G20" s="638"/>
      <c r="H20" s="638"/>
      <c r="I20" s="547">
        <v>2</v>
      </c>
      <c r="J20" s="551" t="s">
        <v>200</v>
      </c>
      <c r="K20" s="552"/>
      <c r="L20" s="547">
        <f>MIN(($J$18*IO_TRANS_COIN_BR_TO_GD+$J$17*IO_TRANS_COIN_SV_TO_GD+$J$16)/($O$18*IO_DROP_RATE*IO_TRANS_COIN_BR_TO_GD+$O$17*IO_DROP_RATE*IO_TRANS_COIN_SV_TO_GD+$O$16*IO_DROP_RATE),
($J$18*IO_TRANS_COIN_BR_TO_SV+$J$17+$J$16*IO_TRANS_COIN_GD_TO_SV)/($O$18*IO_DROP_RATE*IO_TRANS_COIN_BR_TO_SV+$O$17*IO_DROP_RATE+$O$16*IO_DROP_RATE*IO_TRANS_COIN_GD_TO_SV),
($J$18+$J$17*IO_TRANS_COIN_SV_TO_BR+$J$16*IO_TRANS_COIN_GD_TO_BR)/($O$18*IO_DROP_RATE+$O$17*IO_DROP_RATE*IO_TRANS_COIN_SV_TO_BR+$O$16*IO_DROP_RATE*IO_TRANS_COIN_GD_TO_BR))</f>
        <v>0</v>
      </c>
      <c r="M20" s="547"/>
      <c r="N20" s="547"/>
      <c r="O20" s="547"/>
      <c r="P20" s="548"/>
    </row>
    <row r="21" spans="2:30" ht="22.5" customHeight="1" thickBot="1" x14ac:dyDescent="0.3">
      <c r="B21" s="636"/>
      <c r="C21" s="637"/>
      <c r="D21" s="637"/>
      <c r="E21" s="637"/>
      <c r="F21" s="637"/>
      <c r="G21" s="637"/>
      <c r="H21" s="637"/>
      <c r="I21" s="549"/>
      <c r="J21" s="553"/>
      <c r="K21" s="554"/>
      <c r="L21" s="549"/>
      <c r="M21" s="549"/>
      <c r="N21" s="549"/>
      <c r="O21" s="549"/>
      <c r="P21" s="550"/>
    </row>
  </sheetData>
  <mergeCells count="27">
    <mergeCell ref="L18:M18"/>
    <mergeCell ref="L20:P21"/>
    <mergeCell ref="J20:K21"/>
    <mergeCell ref="B14:B18"/>
    <mergeCell ref="L16:M16"/>
    <mergeCell ref="L17:M17"/>
    <mergeCell ref="P16:P18"/>
    <mergeCell ref="L14:L15"/>
    <mergeCell ref="B20:H21"/>
    <mergeCell ref="I20:I21"/>
    <mergeCell ref="Y16:Y17"/>
    <mergeCell ref="S16:S17"/>
    <mergeCell ref="S14:S15"/>
    <mergeCell ref="S12:S13"/>
    <mergeCell ref="S10:S11"/>
    <mergeCell ref="Y10:Y11"/>
    <mergeCell ref="B2:C2"/>
    <mergeCell ref="U9:V9"/>
    <mergeCell ref="Y12:Y13"/>
    <mergeCell ref="Y14:Y15"/>
    <mergeCell ref="N14:N15"/>
    <mergeCell ref="M14:M15"/>
    <mergeCell ref="B4:B5"/>
    <mergeCell ref="B8:B9"/>
    <mergeCell ref="B12:B13"/>
    <mergeCell ref="B6:B7"/>
    <mergeCell ref="B10:B11"/>
  </mergeCells>
  <conditionalFormatting sqref="K4:K5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6:K7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8:K9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10:K11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2:K13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4:K18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4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5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6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7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8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9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10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1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2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3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4:K18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K4:K5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K6:K7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K8:K9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K10:K11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K12:K13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K14:K18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AA1" workbookViewId="0">
      <selection activeCell="AX21" sqref="AX21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58" t="s">
        <v>90</v>
      </c>
      <c r="B1" s="558"/>
      <c r="C1" s="563" t="s">
        <v>26</v>
      </c>
      <c r="D1" s="563" t="s">
        <v>89</v>
      </c>
      <c r="E1" s="563"/>
      <c r="F1" s="563" t="s">
        <v>26</v>
      </c>
      <c r="G1" s="569" t="s">
        <v>90</v>
      </c>
      <c r="H1" s="569"/>
      <c r="I1" s="564" t="s">
        <v>26</v>
      </c>
      <c r="J1" s="564" t="s">
        <v>89</v>
      </c>
      <c r="K1" s="564"/>
      <c r="L1" s="564" t="s">
        <v>26</v>
      </c>
      <c r="M1" s="568" t="s">
        <v>90</v>
      </c>
      <c r="N1" s="568"/>
      <c r="O1" s="565" t="s">
        <v>26</v>
      </c>
      <c r="P1" s="565" t="s">
        <v>89</v>
      </c>
      <c r="Q1" s="565"/>
      <c r="R1" s="565" t="s">
        <v>26</v>
      </c>
      <c r="S1" s="574" t="s">
        <v>90</v>
      </c>
      <c r="T1" s="574"/>
      <c r="U1" s="566" t="s">
        <v>26</v>
      </c>
      <c r="V1" s="566" t="s">
        <v>89</v>
      </c>
      <c r="W1" s="566"/>
      <c r="X1" s="566" t="s">
        <v>26</v>
      </c>
      <c r="Y1" s="573" t="s">
        <v>90</v>
      </c>
      <c r="Z1" s="573"/>
      <c r="AA1" s="567" t="s">
        <v>26</v>
      </c>
      <c r="AB1" s="567" t="s">
        <v>89</v>
      </c>
      <c r="AC1" s="567"/>
      <c r="AD1" s="567" t="s">
        <v>26</v>
      </c>
      <c r="AE1" s="561" t="s">
        <v>98</v>
      </c>
      <c r="AF1" s="561"/>
      <c r="AG1" s="562" t="s">
        <v>99</v>
      </c>
      <c r="AH1" s="562"/>
      <c r="AI1" s="559" t="s">
        <v>100</v>
      </c>
      <c r="AJ1" s="559"/>
      <c r="AK1" s="560" t="s">
        <v>26</v>
      </c>
      <c r="AM1" s="570" t="s">
        <v>156</v>
      </c>
      <c r="AN1" s="571"/>
      <c r="AO1" s="571"/>
      <c r="AP1" s="571"/>
      <c r="AQ1" s="571"/>
      <c r="AR1" s="571"/>
      <c r="AS1" s="571"/>
      <c r="AT1" s="571"/>
      <c r="AU1" s="572"/>
      <c r="AV1" s="270"/>
      <c r="AW1" s="570" t="s">
        <v>58</v>
      </c>
      <c r="AX1" s="571"/>
      <c r="AY1" s="571"/>
      <c r="AZ1" s="571"/>
      <c r="BA1" s="571"/>
      <c r="BB1" s="571"/>
      <c r="BC1" s="571"/>
      <c r="BD1" s="571"/>
      <c r="BE1" s="572"/>
    </row>
    <row r="2" spans="1:57" x14ac:dyDescent="0.25">
      <c r="A2" s="291" t="s">
        <v>28</v>
      </c>
      <c r="B2" s="110" t="s">
        <v>97</v>
      </c>
      <c r="C2" s="563"/>
      <c r="D2" s="108" t="s">
        <v>28</v>
      </c>
      <c r="E2" s="110" t="s">
        <v>97</v>
      </c>
      <c r="F2" s="563"/>
      <c r="G2" s="287" t="s">
        <v>28</v>
      </c>
      <c r="H2" s="111" t="s">
        <v>97</v>
      </c>
      <c r="I2" s="564"/>
      <c r="J2" s="289" t="s">
        <v>28</v>
      </c>
      <c r="K2" s="106" t="s">
        <v>97</v>
      </c>
      <c r="L2" s="564"/>
      <c r="M2" s="285" t="s">
        <v>28</v>
      </c>
      <c r="N2" s="104" t="s">
        <v>97</v>
      </c>
      <c r="O2" s="565"/>
      <c r="P2" s="285" t="s">
        <v>28</v>
      </c>
      <c r="Q2" s="104" t="s">
        <v>97</v>
      </c>
      <c r="R2" s="565"/>
      <c r="S2" s="280" t="s">
        <v>28</v>
      </c>
      <c r="T2" s="102" t="s">
        <v>97</v>
      </c>
      <c r="U2" s="566"/>
      <c r="V2" s="280" t="s">
        <v>28</v>
      </c>
      <c r="W2" s="102" t="s">
        <v>97</v>
      </c>
      <c r="X2" s="566"/>
      <c r="Y2" s="282" t="s">
        <v>28</v>
      </c>
      <c r="Z2" s="113" t="s">
        <v>97</v>
      </c>
      <c r="AA2" s="567"/>
      <c r="AB2" s="282" t="s">
        <v>28</v>
      </c>
      <c r="AC2" s="113" t="s">
        <v>97</v>
      </c>
      <c r="AD2" s="567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60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7" si="4">N3/O3</f>
        <v>10.810810810810811</v>
      </c>
      <c r="N3" s="105">
        <v>2000</v>
      </c>
      <c r="O3" s="62">
        <v>185</v>
      </c>
      <c r="P3" s="286">
        <f t="shared" ref="P3:P7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3" si="7">AF3/AK3</f>
        <v>3.5365853658536586</v>
      </c>
      <c r="AF3" s="116">
        <v>145</v>
      </c>
      <c r="AG3" s="98">
        <f t="shared" ref="AG3:AG13" si="8">AH3/AK3</f>
        <v>1.9512195121951219</v>
      </c>
      <c r="AH3" s="118">
        <v>80</v>
      </c>
      <c r="AI3" s="101">
        <f t="shared" ref="AI3:AI13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M6" s="286">
        <f t="shared" si="4"/>
        <v>10.469230769230769</v>
      </c>
      <c r="N6" s="105">
        <v>1361</v>
      </c>
      <c r="O6" s="62">
        <v>130</v>
      </c>
      <c r="P6" s="286">
        <f t="shared" si="5"/>
        <v>4.3076923076923075</v>
      </c>
      <c r="Q6" s="105">
        <v>560</v>
      </c>
      <c r="R6" s="62">
        <v>130</v>
      </c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M7" s="286">
        <f t="shared" si="4"/>
        <v>10.481481481481481</v>
      </c>
      <c r="N7" s="105">
        <v>566</v>
      </c>
      <c r="O7" s="62">
        <v>54</v>
      </c>
      <c r="P7" s="286">
        <f t="shared" si="5"/>
        <v>4.5</v>
      </c>
      <c r="Q7" s="105">
        <v>243</v>
      </c>
      <c r="R7" s="62">
        <v>54</v>
      </c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E12" s="109">
        <f t="shared" si="7"/>
        <v>3.3692307692307693</v>
      </c>
      <c r="AF12" s="116">
        <v>438</v>
      </c>
      <c r="AG12" s="98">
        <f t="shared" si="8"/>
        <v>1.9</v>
      </c>
      <c r="AH12" s="118">
        <v>247</v>
      </c>
      <c r="AI12" s="101">
        <f t="shared" si="9"/>
        <v>12.523076923076923</v>
      </c>
      <c r="AJ12" s="120">
        <v>1628</v>
      </c>
      <c r="AK12" s="130">
        <v>130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E13" s="109">
        <f t="shared" si="7"/>
        <v>3.5185185185185186</v>
      </c>
      <c r="AF13" s="116">
        <v>190</v>
      </c>
      <c r="AG13" s="98">
        <f t="shared" si="8"/>
        <v>1.8518518518518519</v>
      </c>
      <c r="AH13" s="118">
        <v>100</v>
      </c>
      <c r="AI13" s="101">
        <f t="shared" si="9"/>
        <v>12.518518518518519</v>
      </c>
      <c r="AJ13" s="120">
        <v>676</v>
      </c>
      <c r="AK13" s="130">
        <v>54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W22"/>
  <sheetViews>
    <sheetView topLeftCell="B1" workbookViewId="0">
      <selection activeCell="O8" sqref="O8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11.5703125" style="270" customWidth="1"/>
    <col min="16" max="16" width="3.42578125" style="270" customWidth="1"/>
    <col min="17" max="17" width="8.28515625" style="53"/>
    <col min="18" max="18" width="12.140625" style="53" customWidth="1"/>
    <col min="19" max="19" width="6.140625" style="53" customWidth="1"/>
    <col min="20" max="22" width="8.28515625" style="53"/>
    <col min="23" max="23" width="14.7109375" style="53" customWidth="1"/>
    <col min="24" max="16384" width="8.28515625" style="53"/>
  </cols>
  <sheetData>
    <row r="1" spans="1:23" ht="25.5" customHeight="1" x14ac:dyDescent="0.25">
      <c r="A1" s="576" t="s">
        <v>194</v>
      </c>
      <c r="B1" s="578" t="s">
        <v>197</v>
      </c>
      <c r="C1" s="578"/>
      <c r="D1" s="578"/>
      <c r="E1" s="578"/>
      <c r="F1" s="578"/>
      <c r="G1" s="578"/>
      <c r="H1" s="578"/>
      <c r="I1" s="399"/>
      <c r="J1" s="578" t="s">
        <v>195</v>
      </c>
      <c r="K1" s="578"/>
      <c r="L1" s="578"/>
      <c r="M1" s="578"/>
      <c r="N1" s="578"/>
      <c r="O1" s="497" t="s">
        <v>242</v>
      </c>
      <c r="P1" s="399"/>
      <c r="Q1" s="579" t="s">
        <v>196</v>
      </c>
      <c r="R1" s="579"/>
      <c r="S1" s="579"/>
      <c r="T1" s="579"/>
      <c r="U1" s="579"/>
      <c r="V1" s="579"/>
      <c r="W1" s="579"/>
    </row>
    <row r="2" spans="1:23" ht="25.5" customHeight="1" x14ac:dyDescent="0.25">
      <c r="A2" s="576"/>
      <c r="B2" s="584" t="s">
        <v>51</v>
      </c>
      <c r="C2" s="584"/>
      <c r="D2" s="585" t="s">
        <v>53</v>
      </c>
      <c r="E2" s="585"/>
      <c r="F2" s="583" t="s">
        <v>55</v>
      </c>
      <c r="G2" s="583"/>
      <c r="H2" s="583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O2" s="497" t="s">
        <v>242</v>
      </c>
      <c r="Q2" s="20"/>
      <c r="R2" s="19" t="s">
        <v>27</v>
      </c>
      <c r="S2" s="19" t="s">
        <v>43</v>
      </c>
      <c r="T2" s="19" t="s">
        <v>46</v>
      </c>
      <c r="U2" s="19" t="s">
        <v>47</v>
      </c>
      <c r="V2" s="19" t="s">
        <v>48</v>
      </c>
      <c r="W2" s="19" t="s">
        <v>49</v>
      </c>
    </row>
    <row r="3" spans="1:23" ht="25.5" customHeight="1" x14ac:dyDescent="0.25">
      <c r="A3" s="576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81">
        <f>FLOOR(C7/MAX(DATA_DRAG_ACCU_EXP),1)</f>
        <v>12</v>
      </c>
      <c r="H3" s="581"/>
      <c r="J3" s="212" t="s">
        <v>14</v>
      </c>
      <c r="K3" s="477">
        <v>210</v>
      </c>
      <c r="L3" s="477">
        <v>431</v>
      </c>
      <c r="M3" s="398">
        <f>K3+L3*DRAG_1L_TO_S</f>
        <v>1072</v>
      </c>
      <c r="N3" s="398">
        <f>L3+K3*DRAG_1S_TO_L</f>
        <v>473</v>
      </c>
      <c r="O3" s="398">
        <v>1769</v>
      </c>
      <c r="Q3" s="19" t="s">
        <v>44</v>
      </c>
      <c r="R3" s="124">
        <v>451544</v>
      </c>
      <c r="S3" s="124">
        <v>4</v>
      </c>
      <c r="T3" s="124">
        <v>6696</v>
      </c>
      <c r="U3" s="125">
        <v>8243</v>
      </c>
      <c r="V3" s="125">
        <v>3118</v>
      </c>
      <c r="W3" s="125">
        <f>T3*DRAGEXP_S+U3*DRAGEXP_M+V3*DRAGEXP_L</f>
        <v>20160400</v>
      </c>
    </row>
    <row r="4" spans="1:23" ht="25.5" customHeight="1" x14ac:dyDescent="0.25">
      <c r="A4" s="576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81">
        <f>MATCH(C10,DATA_DRAG_ACCU_EXP,0)</f>
        <v>17</v>
      </c>
      <c r="H4" s="581"/>
      <c r="J4" s="213" t="s">
        <v>12</v>
      </c>
      <c r="K4" s="478">
        <v>408</v>
      </c>
      <c r="L4" s="478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O4" s="398">
        <v>1598</v>
      </c>
      <c r="Q4" s="19" t="s">
        <v>45</v>
      </c>
      <c r="R4" s="124">
        <v>451544</v>
      </c>
      <c r="S4" s="124">
        <v>4</v>
      </c>
      <c r="T4" s="124">
        <v>6696</v>
      </c>
      <c r="U4" s="125">
        <v>8243</v>
      </c>
      <c r="V4" s="125">
        <v>3118</v>
      </c>
      <c r="W4" s="125">
        <f>T4*DRAGEXP_S+U4*DRAGEXP_M+V4*DRAGEXP_L</f>
        <v>20160400</v>
      </c>
    </row>
    <row r="5" spans="1:23" ht="25.5" customHeight="1" x14ac:dyDescent="0.25">
      <c r="A5" s="576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81">
        <f>INDEX(DATA_DRAG_LV_EXP,G4)-(C9-C10)</f>
        <v>260</v>
      </c>
      <c r="H5" s="581"/>
      <c r="J5" s="214" t="s">
        <v>11</v>
      </c>
      <c r="K5" s="479">
        <v>448</v>
      </c>
      <c r="L5" s="479">
        <v>1203</v>
      </c>
      <c r="M5" s="398">
        <f t="shared" si="0"/>
        <v>2854</v>
      </c>
      <c r="N5" s="398">
        <f t="shared" si="1"/>
        <v>1292.5999999999999</v>
      </c>
      <c r="O5" s="398">
        <v>808</v>
      </c>
      <c r="Q5" s="11"/>
      <c r="R5" s="11"/>
      <c r="S5" s="11"/>
      <c r="T5" s="11"/>
      <c r="U5" s="11"/>
      <c r="V5" s="11"/>
      <c r="W5" s="393"/>
    </row>
    <row r="6" spans="1:23" ht="25.5" customHeight="1" x14ac:dyDescent="0.25">
      <c r="A6" s="576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480">
        <v>876</v>
      </c>
      <c r="L6" s="480">
        <v>417</v>
      </c>
      <c r="M6" s="398">
        <f t="shared" si="0"/>
        <v>1710</v>
      </c>
      <c r="N6" s="398">
        <f t="shared" si="1"/>
        <v>592.20000000000005</v>
      </c>
      <c r="O6" s="398">
        <v>2177</v>
      </c>
      <c r="Q6" s="394" t="s">
        <v>63</v>
      </c>
      <c r="R6" s="33">
        <f>W4-W3</f>
        <v>0</v>
      </c>
      <c r="S6" s="33"/>
      <c r="T6" s="394" t="s">
        <v>50</v>
      </c>
      <c r="U6" s="580" t="str">
        <f>IF(R7&gt;0,R6/R7,"")</f>
        <v/>
      </c>
      <c r="V6" s="580"/>
      <c r="W6" s="580"/>
    </row>
    <row r="7" spans="1:23" ht="25.5" customHeight="1" x14ac:dyDescent="0.25">
      <c r="A7" s="576"/>
      <c r="B7" s="122" t="s">
        <v>95</v>
      </c>
      <c r="C7" s="123">
        <f>C6-C8</f>
        <v>14893900</v>
      </c>
      <c r="D7" s="86" t="s">
        <v>54</v>
      </c>
      <c r="E7" s="87"/>
      <c r="F7" s="516" t="s">
        <v>66</v>
      </c>
      <c r="G7" s="516"/>
      <c r="H7" s="516"/>
      <c r="J7" s="216" t="s">
        <v>8</v>
      </c>
      <c r="K7" s="481">
        <v>131</v>
      </c>
      <c r="L7" s="481">
        <v>589</v>
      </c>
      <c r="M7" s="398">
        <f t="shared" si="0"/>
        <v>1309</v>
      </c>
      <c r="N7" s="398">
        <f t="shared" si="1"/>
        <v>615.20000000000005</v>
      </c>
      <c r="O7" s="398">
        <v>609</v>
      </c>
      <c r="Q7" s="394" t="s">
        <v>25</v>
      </c>
      <c r="R7" s="34">
        <f>(R3-R4)/WINGS_RECOVER_DIAMS*6 + (S3-S4)/WINGS_CONSUME_DRAGON</f>
        <v>0</v>
      </c>
      <c r="S7" s="34"/>
      <c r="T7" s="393"/>
      <c r="U7" s="393"/>
      <c r="V7" s="393"/>
      <c r="W7" s="393"/>
    </row>
    <row r="8" spans="1:23" ht="25.5" customHeight="1" x14ac:dyDescent="0.25">
      <c r="A8" s="576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516" t="s">
        <v>50</v>
      </c>
      <c r="G8" s="582">
        <f>IF(H9 &gt; 0,SUM(DATA_DRAGON_EXP)/H9,0)</f>
        <v>2673.9277652370201</v>
      </c>
      <c r="H8" s="59" t="s">
        <v>29</v>
      </c>
      <c r="T8" s="1"/>
      <c r="U8" s="1"/>
      <c r="V8" s="1"/>
      <c r="W8" s="1"/>
    </row>
    <row r="9" spans="1:23" ht="25.5" customHeight="1" x14ac:dyDescent="0.25">
      <c r="A9" s="576"/>
      <c r="B9" s="94" t="s">
        <v>92</v>
      </c>
      <c r="C9" s="94">
        <f>MOD(C7,DRAG_EXP_100)</f>
        <v>13660</v>
      </c>
      <c r="F9" s="516"/>
      <c r="G9" s="582"/>
      <c r="H9" s="80">
        <f>SUM(DATA_DRAGON_PLAYS)</f>
        <v>443</v>
      </c>
      <c r="T9" s="1"/>
      <c r="U9" s="1"/>
      <c r="V9" s="1"/>
      <c r="W9" s="1"/>
    </row>
    <row r="10" spans="1:23" s="270" customFormat="1" ht="25.5" customHeight="1" x14ac:dyDescent="0.25">
      <c r="A10" s="576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3" s="270" customFormat="1" ht="25.5" customHeight="1" x14ac:dyDescent="0.25">
      <c r="A11" s="576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3" s="270" customFormat="1" ht="25.5" customHeight="1" x14ac:dyDescent="0.25">
      <c r="A12" s="576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3" s="395" customFormat="1" ht="25.5" customHeight="1" x14ac:dyDescent="0.25">
      <c r="A13" s="575" t="s">
        <v>198</v>
      </c>
      <c r="B13" s="577" t="s">
        <v>199</v>
      </c>
      <c r="C13" s="577"/>
      <c r="D13" s="577"/>
      <c r="E13" s="577"/>
      <c r="F13" s="577"/>
      <c r="G13" s="577"/>
      <c r="H13" s="577"/>
      <c r="O13" s="496"/>
    </row>
    <row r="14" spans="1:23" s="270" customFormat="1" ht="25.5" customHeight="1" x14ac:dyDescent="0.25">
      <c r="A14" s="576"/>
      <c r="B14" s="584" t="s">
        <v>51</v>
      </c>
      <c r="C14" s="584"/>
      <c r="D14" s="585" t="s">
        <v>53</v>
      </c>
      <c r="E14" s="585"/>
      <c r="F14" s="586" t="s">
        <v>55</v>
      </c>
      <c r="G14" s="586"/>
      <c r="H14" s="586"/>
    </row>
    <row r="15" spans="1:23" ht="25.5" customHeight="1" x14ac:dyDescent="0.25">
      <c r="A15" s="576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87">
        <f>FLOOR(C19/MAX(DATA_WYRM_ACCU_EXP),1)</f>
        <v>5</v>
      </c>
      <c r="H15" s="587"/>
    </row>
    <row r="16" spans="1:23" ht="25.5" customHeight="1" x14ac:dyDescent="0.25">
      <c r="A16" s="576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81">
        <f>MATCH(C22,DATA_WYRM_ACCU_EXP,0)</f>
        <v>88</v>
      </c>
      <c r="H16" s="581"/>
    </row>
    <row r="17" spans="1:8" ht="25.5" customHeight="1" x14ac:dyDescent="0.25">
      <c r="A17" s="576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81">
        <f>INDEX(DATA_WYRM_LV_EXP,G16)-(C21-C22)</f>
        <v>11960</v>
      </c>
      <c r="H17" s="581"/>
    </row>
    <row r="18" spans="1:8" ht="25.5" customHeight="1" x14ac:dyDescent="0.25">
      <c r="A18" s="576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76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G16:H16"/>
    <mergeCell ref="G17:H17"/>
    <mergeCell ref="B14:C14"/>
    <mergeCell ref="D14:E14"/>
    <mergeCell ref="F14:H14"/>
    <mergeCell ref="G15:H15"/>
    <mergeCell ref="A13:A19"/>
    <mergeCell ref="B13:H13"/>
    <mergeCell ref="J1:N1"/>
    <mergeCell ref="Q1:W1"/>
    <mergeCell ref="U6:W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</mergeCells>
  <conditionalFormatting sqref="M3">
    <cfRule type="dataBar" priority="15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14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13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12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11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10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9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8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7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6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conditionalFormatting sqref="O3">
    <cfRule type="dataBar" priority="5">
      <dataBar>
        <cfvo type="num" val="0"/>
        <cfvo type="num" val="DRAG_MAX_CRYSTAL"/>
        <color rgb="FFFF9191"/>
      </dataBar>
      <extLst>
        <ext xmlns:x14="http://schemas.microsoft.com/office/spreadsheetml/2009/9/main" uri="{B025F937-C7B1-47D3-B67F-A62EFF666E3E}">
          <x14:id>{3C9DE9AF-E1F2-4C60-8387-3C50A026970E}</x14:id>
        </ext>
      </extLst>
    </cfRule>
  </conditionalFormatting>
  <conditionalFormatting sqref="O4">
    <cfRule type="dataBar" priority="4">
      <dataBar>
        <cfvo type="num" val="0"/>
        <cfvo type="num" val="DRAG_MAX_CRYSTAL"/>
        <color theme="4" tint="0.59999389629810485"/>
      </dataBar>
      <extLst>
        <ext xmlns:x14="http://schemas.microsoft.com/office/spreadsheetml/2009/9/main" uri="{B025F937-C7B1-47D3-B67F-A62EFF666E3E}">
          <x14:id>{11102995-6D8E-4118-9CDB-E59B1A53CAE2}</x14:id>
        </ext>
      </extLst>
    </cfRule>
  </conditionalFormatting>
  <conditionalFormatting sqref="O5">
    <cfRule type="dataBar" priority="3">
      <dataBar>
        <cfvo type="num" val="0"/>
        <cfvo type="num" val="DRAG_MAX_CRYSTAL"/>
        <color theme="9" tint="0.59999389629810485"/>
      </dataBar>
      <extLst>
        <ext xmlns:x14="http://schemas.microsoft.com/office/spreadsheetml/2009/9/main" uri="{B025F937-C7B1-47D3-B67F-A62EFF666E3E}">
          <x14:id>{E05E196E-E9C1-497D-9A80-CE496AC960F7}</x14:id>
        </ext>
      </extLst>
    </cfRule>
  </conditionalFormatting>
  <conditionalFormatting sqref="O6">
    <cfRule type="dataBar" priority="2">
      <dataBar>
        <cfvo type="num" val="0"/>
        <cfvo type="num" val="DRAG_MAX_CRYSTAL"/>
        <color theme="7" tint="0.59999389629810485"/>
      </dataBar>
      <extLst>
        <ext xmlns:x14="http://schemas.microsoft.com/office/spreadsheetml/2009/9/main" uri="{B025F937-C7B1-47D3-B67F-A62EFF666E3E}">
          <x14:id>{4BC25D04-9B41-4AB8-BF36-8F0786429297}</x14:id>
        </ext>
      </extLst>
    </cfRule>
  </conditionalFormatting>
  <conditionalFormatting sqref="O7">
    <cfRule type="dataBar" priority="1">
      <dataBar>
        <cfvo type="num" val="0"/>
        <cfvo type="num" val="DRAG_MAX_CRYSTAL"/>
        <color rgb="FFD0B9FF"/>
      </dataBar>
      <extLst>
        <ext xmlns:x14="http://schemas.microsoft.com/office/spreadsheetml/2009/9/main" uri="{B025F937-C7B1-47D3-B67F-A62EFF666E3E}">
          <x14:id>{00925E85-5F6F-46F8-8F76-237380309FEA}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  <x14:conditionalFormatting xmlns:xm="http://schemas.microsoft.com/office/excel/2006/main">
          <x14:cfRule type="dataBar" id="{3C9DE9AF-E1F2-4C60-8387-3C50A026970E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FF9191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11102995-6D8E-4118-9CDB-E59B1A53CAE2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8" tint="0.39997558519241921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E05E196E-E9C1-497D-9A80-CE496AC960F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9" tint="0.39997558519241921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4BC25D04-9B41-4AB8-BF36-8F0786429297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theme="7" tint="0.39997558519241921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00925E85-5F6F-46F8-8F76-237380309FEA}">
            <x14:dataBar minLength="0" maxLength="100" border="1" negativeBarColorSameAsPositive="1">
              <x14:cfvo type="num">
                <xm:f>0</xm:f>
              </x14:cfvo>
              <x14:cfvo type="num">
                <xm:f>DRAG_MAX_CRYSTAL</xm:f>
              </x14:cfvo>
              <x14:borderColor rgb="FFD0B9FF"/>
              <x14:axisColor rgb="FF000000"/>
            </x14:dataBar>
          </x14:cfRule>
          <xm:sqref>O7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88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88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INPUT_CLOVERNITE_DRACOLITH</vt:lpstr>
      <vt:lpstr>INPUT_CLOVERNITE_OWNED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INPUT_HDRAG_BUILDING</vt:lpstr>
      <vt:lpstr>INPUT_IO_CALCULATOR</vt:lpstr>
      <vt:lpstr>INPUT_IO_GOAL_LV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IO_DROP_RATE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2019-09-29T12:07:38Z</dcterms:modified>
</cp:coreProperties>
</file>