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2458" documentId="1_{591E01BB-ADD9-E94E-8B37-A36187A018E2}" xr6:coauthVersionLast="45" xr6:coauthVersionMax="45" xr10:uidLastSave="{DEFC8518-2B76-4DF3-8BFB-B7FB87EAE4AF}"/>
  <bookViews>
    <workbookView xWindow="6135" yWindow="375" windowWidth="21390" windowHeight="14355" activeTab="11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玩家EXP" sheetId="33" state="hidden" r:id="rId16"/>
    <sheet name="D玩家EXP" sheetId="32" state="hidden" r:id="rId17"/>
    <sheet name="E速度" sheetId="36" state="hidden" r:id="rId18"/>
    <sheet name="Raid" sheetId="16" state="hidden" r:id="rId19"/>
    <sheet name="R速度" sheetId="30" state="hidden" r:id="rId20"/>
    <sheet name="R預估差" sheetId="31" state="hidden" r:id="rId21"/>
    <sheet name="迎擊" sheetId="18" state="hidden" r:id="rId22"/>
    <sheet name="D迎擊" sheetId="7" state="hidden" r:id="rId23"/>
    <sheet name="龍煉-護符" sheetId="19" state="hidden" r:id="rId24"/>
    <sheet name="D龍煉-護符" sheetId="4" state="hidden" r:id="rId25"/>
    <sheet name="虛空" sheetId="21" state="hidden" r:id="rId26"/>
    <sheet name="D虛空" sheetId="15" state="hidden" r:id="rId27"/>
    <sheet name="爪草" sheetId="22" state="hidden" r:id="rId28"/>
    <sheet name="D爪草" sheetId="23" state="hidden" r:id="rId29"/>
    <sheet name="活動建築" sheetId="37" state="hidden" r:id="rId30"/>
  </sheets>
  <definedNames>
    <definedName name="_xlnm._FilterDatabase" localSheetId="15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GOLD">VLOOKUP(624,DATA_AGITO_WEAPON,3,FALSE)</definedName>
    <definedName name="AGITO_WEAPON_MUB_POT">VLOOKUP(624,DATA_AGITO_WEAPON,4,FALSE)</definedName>
    <definedName name="AGITO_WEAPON_MUB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8" i="44" l="1"/>
  <c r="S38" i="44" a="1"/>
  <c r="S38" i="44" s="1"/>
  <c r="W38" i="44" s="1"/>
  <c r="R38" i="44" a="1"/>
  <c r="R38" i="44" s="1"/>
  <c r="S37" i="44" a="1"/>
  <c r="S37" i="44" s="1"/>
  <c r="W37" i="44" s="1"/>
  <c r="S36" i="44" a="1"/>
  <c r="S36" i="44" s="1"/>
  <c r="V36" i="44" s="1"/>
  <c r="S32" i="44" a="1"/>
  <c r="S32" i="44" s="1"/>
  <c r="X32" i="44" s="1"/>
  <c r="S31" i="44" a="1"/>
  <c r="S31" i="44" s="1"/>
  <c r="W31" i="44" s="1"/>
  <c r="S30" i="44" a="1"/>
  <c r="S30" i="44" s="1"/>
  <c r="U30" i="44" s="1"/>
  <c r="R32" i="44" a="1"/>
  <c r="R32" i="44" s="1"/>
  <c r="S20" i="44" a="1"/>
  <c r="S20" i="44" s="1"/>
  <c r="S14" i="44" a="1"/>
  <c r="S14" i="44" s="1"/>
  <c r="S13" i="44" a="1"/>
  <c r="S13" i="44" s="1"/>
  <c r="S12" i="44" a="1"/>
  <c r="S12" i="44" s="1"/>
  <c r="R20" i="44" a="1"/>
  <c r="R20" i="44" s="1"/>
  <c r="R14" i="44" a="1"/>
  <c r="R14" i="44" s="1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Q8" i="44"/>
  <c r="P8" i="44"/>
  <c r="R7" i="44"/>
  <c r="Q7" i="44"/>
  <c r="P7" i="44"/>
  <c r="R6" i="44"/>
  <c r="Q6" i="44"/>
  <c r="P6" i="44"/>
  <c r="R5" i="44"/>
  <c r="Q5" i="44"/>
  <c r="P5" i="44"/>
  <c r="R4" i="44"/>
  <c r="Q4" i="44"/>
  <c r="P4" i="44"/>
  <c r="R26" i="44" l="1" a="1"/>
  <c r="R26" i="44" s="1"/>
  <c r="S26" i="44" a="1"/>
  <c r="S26" i="44" s="1"/>
  <c r="X26" i="44" s="1"/>
  <c r="V30" i="44"/>
  <c r="W32" i="44"/>
  <c r="V31" i="44"/>
  <c r="U36" i="44"/>
  <c r="V37" i="44"/>
  <c r="W14" i="44"/>
  <c r="X20" i="44"/>
  <c r="W20" i="44"/>
  <c r="V13" i="44"/>
  <c r="W13" i="44"/>
  <c r="V12" i="44"/>
  <c r="X14" i="44"/>
  <c r="G72" i="47"/>
  <c r="F72" i="47"/>
  <c r="H72" i="47" s="1"/>
  <c r="I72" i="47" s="1"/>
  <c r="E72" i="47"/>
  <c r="G71" i="47" l="1"/>
  <c r="F71" i="47"/>
  <c r="H71" i="47" s="1"/>
  <c r="I71" i="47" s="1"/>
  <c r="E71" i="47"/>
  <c r="G70" i="47" l="1"/>
  <c r="F70" i="47"/>
  <c r="H70" i="47" s="1"/>
  <c r="I70" i="47" s="1"/>
  <c r="E70" i="47"/>
  <c r="G69" i="47" l="1"/>
  <c r="F69" i="47"/>
  <c r="H69" i="47" s="1"/>
  <c r="I69" i="47" s="1"/>
  <c r="E69" i="47"/>
  <c r="G68" i="47" l="1"/>
  <c r="F68" i="47"/>
  <c r="H68" i="47"/>
  <c r="I68" i="47"/>
  <c r="E68" i="47"/>
  <c r="H67" i="47"/>
  <c r="I67" i="47"/>
  <c r="G67" i="47"/>
  <c r="F67" i="47"/>
  <c r="E67" i="47"/>
  <c r="H66" i="47"/>
  <c r="I66" i="47"/>
  <c r="G66" i="47"/>
  <c r="F66" i="47"/>
  <c r="E66" i="47"/>
  <c r="H65" i="47"/>
  <c r="I65" i="47"/>
  <c r="G65" i="47"/>
  <c r="F65" i="47"/>
  <c r="E65" i="47"/>
  <c r="G64" i="47"/>
  <c r="F64" i="47"/>
  <c r="E64" i="47"/>
  <c r="H64" i="47"/>
  <c r="I64" i="47"/>
  <c r="G63" i="47"/>
  <c r="F63" i="47"/>
  <c r="H63" i="47"/>
  <c r="I63" i="47"/>
  <c r="E63" i="47"/>
  <c r="G62" i="47"/>
  <c r="F62" i="47"/>
  <c r="H62" i="47"/>
  <c r="I62" i="47"/>
  <c r="E62" i="47"/>
  <c r="G61" i="47"/>
  <c r="F61" i="47"/>
  <c r="H61" i="47"/>
  <c r="I61" i="47"/>
  <c r="E61" i="47"/>
  <c r="G60" i="47"/>
  <c r="F60" i="47"/>
  <c r="H60" i="47"/>
  <c r="I60" i="47"/>
  <c r="E60" i="47"/>
  <c r="K3" i="47" a="1"/>
  <c r="K3" i="47" s="1"/>
  <c r="J3" i="47" a="1"/>
  <c r="J3" i="47" s="1"/>
  <c r="G59" i="47"/>
  <c r="F59" i="47"/>
  <c r="E59" i="47"/>
  <c r="H59" i="47"/>
  <c r="I59" i="47"/>
  <c r="G58" i="47"/>
  <c r="F58" i="47"/>
  <c r="E58" i="47"/>
  <c r="H58" i="47"/>
  <c r="I58" i="47"/>
  <c r="G57" i="47"/>
  <c r="F57" i="47"/>
  <c r="H57" i="47"/>
  <c r="I57" i="47"/>
  <c r="E57" i="47"/>
  <c r="G56" i="47"/>
  <c r="F56" i="47"/>
  <c r="E56" i="47"/>
  <c r="H56" i="47"/>
  <c r="I56" i="47"/>
  <c r="G55" i="47"/>
  <c r="F55" i="47"/>
  <c r="E55" i="47"/>
  <c r="H55" i="47"/>
  <c r="I55" i="47"/>
  <c r="G54" i="47"/>
  <c r="F54" i="47"/>
  <c r="E54" i="47"/>
  <c r="H54" i="47"/>
  <c r="I54" i="47"/>
  <c r="F53" i="47"/>
  <c r="G53" i="47"/>
  <c r="E53" i="47"/>
  <c r="G52" i="47"/>
  <c r="F52" i="47"/>
  <c r="E52" i="47"/>
  <c r="G51" i="47"/>
  <c r="F51" i="47"/>
  <c r="E51" i="47"/>
  <c r="G50" i="47"/>
  <c r="F50" i="47"/>
  <c r="E50" i="47"/>
  <c r="G49" i="47"/>
  <c r="F49" i="47"/>
  <c r="E49" i="47"/>
  <c r="G48" i="47"/>
  <c r="F48" i="47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E44" i="47"/>
  <c r="G43" i="47"/>
  <c r="F43" i="47"/>
  <c r="E43" i="47"/>
  <c r="G42" i="47"/>
  <c r="F42" i="47"/>
  <c r="E42" i="47"/>
  <c r="G41" i="47"/>
  <c r="F41" i="47"/>
  <c r="E41" i="47"/>
  <c r="F40" i="47"/>
  <c r="G40" i="47"/>
  <c r="E40" i="47"/>
  <c r="G39" i="47"/>
  <c r="F39" i="47"/>
  <c r="E39" i="47"/>
  <c r="F38" i="47"/>
  <c r="E38" i="47"/>
  <c r="G37" i="47"/>
  <c r="F37" i="47"/>
  <c r="E37" i="47"/>
  <c r="G36" i="47"/>
  <c r="F36" i="47"/>
  <c r="E36" i="47"/>
  <c r="G35" i="47"/>
  <c r="F35" i="47"/>
  <c r="E35" i="47"/>
  <c r="G34" i="47"/>
  <c r="F34" i="47"/>
  <c r="E34" i="47"/>
  <c r="G33" i="47"/>
  <c r="F33" i="47"/>
  <c r="E33" i="47"/>
  <c r="G32" i="47"/>
  <c r="F32" i="47"/>
  <c r="E32" i="47"/>
  <c r="G31" i="47"/>
  <c r="F31" i="47"/>
  <c r="E31" i="47"/>
  <c r="G30" i="47"/>
  <c r="F30" i="47"/>
  <c r="E30" i="47"/>
  <c r="G29" i="47"/>
  <c r="F29" i="47"/>
  <c r="E29" i="47"/>
  <c r="G28" i="47"/>
  <c r="F28" i="47"/>
  <c r="E28" i="47"/>
  <c r="G27" i="47"/>
  <c r="F27" i="47"/>
  <c r="E27" i="47"/>
  <c r="G26" i="47"/>
  <c r="F26" i="47"/>
  <c r="E26" i="47"/>
  <c r="G25" i="47"/>
  <c r="F25" i="47"/>
  <c r="E25" i="47"/>
  <c r="G24" i="47"/>
  <c r="F24" i="47"/>
  <c r="E24" i="47"/>
  <c r="G23" i="47"/>
  <c r="F23" i="47"/>
  <c r="E23" i="47"/>
  <c r="G22" i="47"/>
  <c r="F22" i="47"/>
  <c r="E22" i="47"/>
  <c r="G21" i="47"/>
  <c r="F21" i="47"/>
  <c r="E21" i="47"/>
  <c r="G20" i="47"/>
  <c r="F20" i="47"/>
  <c r="G19" i="47"/>
  <c r="F19" i="47"/>
  <c r="E20" i="47"/>
  <c r="E19" i="47"/>
  <c r="G18" i="47"/>
  <c r="F18" i="47"/>
  <c r="E18" i="47"/>
  <c r="G13" i="47"/>
  <c r="F13" i="47"/>
  <c r="G17" i="47"/>
  <c r="F17" i="47"/>
  <c r="E17" i="47"/>
  <c r="G16" i="47"/>
  <c r="F16" i="47"/>
  <c r="E16" i="47"/>
  <c r="G15" i="47"/>
  <c r="F15" i="47"/>
  <c r="E15" i="47"/>
  <c r="G14" i="47"/>
  <c r="F14" i="47"/>
  <c r="E14" i="47"/>
  <c r="E13" i="47"/>
  <c r="G12" i="47"/>
  <c r="F12" i="47"/>
  <c r="E12" i="47"/>
  <c r="G11" i="47"/>
  <c r="F11" i="47"/>
  <c r="E11" i="47"/>
  <c r="G10" i="47"/>
  <c r="F10" i="47"/>
  <c r="E10" i="47"/>
  <c r="G9" i="47"/>
  <c r="F9" i="47"/>
  <c r="E9" i="47"/>
  <c r="G8" i="47"/>
  <c r="F8" i="47"/>
  <c r="E8" i="47"/>
  <c r="G7" i="47"/>
  <c r="F7" i="47"/>
  <c r="E7" i="47"/>
  <c r="E6" i="47"/>
  <c r="H6" i="47"/>
  <c r="I6" i="47"/>
  <c r="O9" i="44"/>
  <c r="L9" i="44"/>
  <c r="K9" i="44"/>
  <c r="C6" i="37"/>
  <c r="R37" i="44" a="1"/>
  <c r="R37" i="44" s="1"/>
  <c r="R36" i="44" a="1"/>
  <c r="R36" i="44" s="1"/>
  <c r="O8" i="44"/>
  <c r="L8" i="44"/>
  <c r="K8" i="44"/>
  <c r="O7" i="44"/>
  <c r="L7" i="44"/>
  <c r="K7" i="44"/>
  <c r="O6" i="44"/>
  <c r="L6" i="44"/>
  <c r="K6" i="44"/>
  <c r="O5" i="44"/>
  <c r="L5" i="44"/>
  <c r="K5" i="44"/>
  <c r="O4" i="44"/>
  <c r="L4" i="44"/>
  <c r="K4" i="44"/>
  <c r="U12" i="44" s="1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R12" i="44" a="1"/>
  <c r="R12" i="44" s="1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P42" i="20"/>
  <c r="R42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4" i="18" s="1"/>
  <c r="W4" i="18" s="1"/>
  <c r="AU37" i="7"/>
  <c r="AR37" i="7"/>
  <c r="E13" i="18" s="1"/>
  <c r="J13" i="18" s="1"/>
  <c r="L13" i="18" s="1"/>
  <c r="AQ37" i="7"/>
  <c r="E8" i="18" s="1"/>
  <c r="AP37" i="7"/>
  <c r="E18" i="18" s="1"/>
  <c r="H18" i="18" s="1"/>
  <c r="AO37" i="7"/>
  <c r="E17" i="18" s="1"/>
  <c r="J17" i="18" s="1"/>
  <c r="L17" i="18" s="1"/>
  <c r="N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N684" i="33" s="1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N680" i="33" s="1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N677" i="33"/>
  <c r="L677" i="33"/>
  <c r="K677" i="33"/>
  <c r="J677" i="33"/>
  <c r="I677" i="33"/>
  <c r="G677" i="33"/>
  <c r="H677" i="33" s="1"/>
  <c r="F677" i="33"/>
  <c r="E677" i="33"/>
  <c r="D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N653" i="33" s="1"/>
  <c r="L653" i="33"/>
  <c r="K653" i="33"/>
  <c r="J653" i="33"/>
  <c r="I653" i="33"/>
  <c r="G653" i="33"/>
  <c r="H653" i="33" s="1"/>
  <c r="F653" i="33"/>
  <c r="E653" i="33"/>
  <c r="D653" i="33"/>
  <c r="M652" i="33"/>
  <c r="N652" i="33" s="1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N644" i="33" s="1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N637" i="33" s="1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 s="1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N628" i="33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N624" i="33" s="1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/>
  <c r="L622" i="33"/>
  <c r="K622" i="33"/>
  <c r="J622" i="33"/>
  <c r="I622" i="33"/>
  <c r="G622" i="33"/>
  <c r="H622" i="33" s="1"/>
  <c r="F622" i="33"/>
  <c r="E622" i="33"/>
  <c r="D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N608" i="33" s="1"/>
  <c r="D608" i="33"/>
  <c r="L608" i="33"/>
  <c r="K608" i="33"/>
  <c r="J608" i="33"/>
  <c r="I608" i="33"/>
  <c r="G608" i="33"/>
  <c r="H608" i="33" s="1"/>
  <c r="F608" i="33"/>
  <c r="E608" i="33"/>
  <c r="M607" i="33"/>
  <c r="N607" i="33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/>
  <c r="D604" i="33"/>
  <c r="L604" i="33"/>
  <c r="K604" i="33"/>
  <c r="J604" i="33"/>
  <c r="I604" i="33"/>
  <c r="G604" i="33"/>
  <c r="H604" i="33" s="1"/>
  <c r="F604" i="33"/>
  <c r="E604" i="33"/>
  <c r="M603" i="33"/>
  <c r="N603" i="33" s="1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 s="1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/>
  <c r="L593" i="33"/>
  <c r="K593" i="33"/>
  <c r="J593" i="33"/>
  <c r="I593" i="33"/>
  <c r="G593" i="33"/>
  <c r="H593" i="33" s="1"/>
  <c r="F593" i="33"/>
  <c r="E593" i="33"/>
  <c r="D593" i="33"/>
  <c r="M592" i="33"/>
  <c r="N592" i="33" s="1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N590" i="33" s="1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N557" i="33" s="1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N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N547" i="33" s="1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N545" i="33" s="1"/>
  <c r="L545" i="33"/>
  <c r="K545" i="33"/>
  <c r="J545" i="33"/>
  <c r="I545" i="33"/>
  <c r="G545" i="33"/>
  <c r="H545" i="33" s="1"/>
  <c r="F545" i="33"/>
  <c r="E545" i="33"/>
  <c r="D545" i="33"/>
  <c r="M544" i="33"/>
  <c r="N544" i="33" s="1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N542" i="33" s="1"/>
  <c r="L542" i="33"/>
  <c r="K542" i="33"/>
  <c r="J542" i="33"/>
  <c r="I542" i="33"/>
  <c r="G542" i="33"/>
  <c r="H542" i="33" s="1"/>
  <c r="F542" i="33"/>
  <c r="E542" i="33"/>
  <c r="D542" i="33"/>
  <c r="M541" i="33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N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N531" i="33"/>
  <c r="L531" i="33"/>
  <c r="K531" i="33"/>
  <c r="J531" i="33"/>
  <c r="I531" i="33"/>
  <c r="G531" i="33"/>
  <c r="H531" i="33" s="1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N519" i="33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N515" i="33" s="1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N505" i="33" s="1"/>
  <c r="D505" i="33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N502" i="33" s="1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N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 s="1"/>
  <c r="F487" i="33"/>
  <c r="E487" i="33"/>
  <c r="M486" i="33"/>
  <c r="N486" i="33" s="1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N478" i="33" s="1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N474" i="33" s="1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N470" i="33" s="1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/>
  <c r="D462" i="33"/>
  <c r="L462" i="33"/>
  <c r="K462" i="33"/>
  <c r="J462" i="33"/>
  <c r="I462" i="33"/>
  <c r="G462" i="33"/>
  <c r="H462" i="33" s="1"/>
  <c r="F462" i="33"/>
  <c r="E462" i="33"/>
  <c r="M461" i="33"/>
  <c r="N461" i="33" s="1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/>
  <c r="D452" i="33"/>
  <c r="L452" i="33"/>
  <c r="K452" i="33"/>
  <c r="J452" i="33"/>
  <c r="I452" i="33"/>
  <c r="G452" i="33"/>
  <c r="H452" i="33" s="1"/>
  <c r="F452" i="33"/>
  <c r="E452" i="33"/>
  <c r="M451" i="33"/>
  <c r="N451" i="33" s="1"/>
  <c r="L451" i="33"/>
  <c r="K451" i="33"/>
  <c r="J451" i="33"/>
  <c r="I451" i="33"/>
  <c r="G451" i="33"/>
  <c r="H451" i="33" s="1"/>
  <c r="F451" i="33"/>
  <c r="E451" i="33"/>
  <c r="D451" i="33"/>
  <c r="M450" i="33"/>
  <c r="N450" i="33" s="1"/>
  <c r="D450" i="33"/>
  <c r="L450" i="33"/>
  <c r="K450" i="33"/>
  <c r="J450" i="33"/>
  <c r="I450" i="33"/>
  <c r="G450" i="33"/>
  <c r="H450" i="33" s="1"/>
  <c r="F450" i="33"/>
  <c r="E450" i="33"/>
  <c r="M449" i="33"/>
  <c r="N449" i="33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 s="1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N443" i="33" s="1"/>
  <c r="D443" i="33"/>
  <c r="L443" i="33"/>
  <c r="K443" i="33"/>
  <c r="J443" i="33"/>
  <c r="I443" i="33"/>
  <c r="G443" i="33"/>
  <c r="H443" i="33" s="1"/>
  <c r="F443" i="33"/>
  <c r="E443" i="33"/>
  <c r="M442" i="33"/>
  <c r="N442" i="33" s="1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N432" i="33" s="1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N428" i="33"/>
  <c r="L428" i="33"/>
  <c r="K428" i="33"/>
  <c r="J428" i="33"/>
  <c r="I428" i="33"/>
  <c r="G428" i="33"/>
  <c r="H428" i="33" s="1"/>
  <c r="F428" i="33"/>
  <c r="E428" i="33"/>
  <c r="D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N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 s="1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 s="1"/>
  <c r="L407" i="33"/>
  <c r="K407" i="33"/>
  <c r="J407" i="33"/>
  <c r="I407" i="33"/>
  <c r="G407" i="33"/>
  <c r="H407" i="33" s="1"/>
  <c r="F407" i="33"/>
  <c r="E407" i="33"/>
  <c r="D407" i="33"/>
  <c r="M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N403" i="33" s="1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N392" i="33" s="1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N389" i="33" s="1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/>
  <c r="K387" i="33"/>
  <c r="J387" i="33"/>
  <c r="I387" i="33"/>
  <c r="G387" i="33"/>
  <c r="H387" i="33" s="1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N384" i="33" s="1"/>
  <c r="D384" i="33"/>
  <c r="K384" i="33"/>
  <c r="J384" i="33"/>
  <c r="I384" i="33"/>
  <c r="G384" i="33"/>
  <c r="H384" i="33" s="1"/>
  <c r="F384" i="33"/>
  <c r="E384" i="33"/>
  <c r="M383" i="33"/>
  <c r="N383" i="33" s="1"/>
  <c r="D383" i="33"/>
  <c r="K383" i="33"/>
  <c r="J383" i="33"/>
  <c r="I383" i="33"/>
  <c r="G383" i="33"/>
  <c r="H383" i="33" s="1"/>
  <c r="F383" i="33"/>
  <c r="E383" i="33"/>
  <c r="M382" i="33"/>
  <c r="N382" i="33"/>
  <c r="D382" i="33"/>
  <c r="K382" i="33"/>
  <c r="J382" i="33"/>
  <c r="I382" i="33"/>
  <c r="G382" i="33"/>
  <c r="H382" i="33" s="1"/>
  <c r="F382" i="33"/>
  <c r="E382" i="33"/>
  <c r="M381" i="33"/>
  <c r="N381" i="33" s="1"/>
  <c r="D381" i="33"/>
  <c r="K381" i="33"/>
  <c r="J381" i="33"/>
  <c r="I381" i="33"/>
  <c r="G381" i="33"/>
  <c r="H381" i="33" s="1"/>
  <c r="F381" i="33"/>
  <c r="E381" i="33"/>
  <c r="M380" i="33"/>
  <c r="N380" i="33" s="1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N377" i="33" s="1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N374" i="33" s="1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N372" i="33" s="1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/>
  <c r="D368" i="33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 s="1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N361" i="33" s="1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N358" i="33" s="1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N355" i="33" s="1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N347" i="33" s="1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N344" i="33" s="1"/>
  <c r="D344" i="33"/>
  <c r="K344" i="33"/>
  <c r="J344" i="33"/>
  <c r="I344" i="33"/>
  <c r="G344" i="33"/>
  <c r="H344" i="33" s="1"/>
  <c r="F344" i="33"/>
  <c r="E344" i="33"/>
  <c r="M343" i="33"/>
  <c r="N343" i="33" s="1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N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N332" i="33" s="1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N329" i="33" s="1"/>
  <c r="D329" i="33"/>
  <c r="K329" i="33"/>
  <c r="J329" i="33"/>
  <c r="I329" i="33"/>
  <c r="G329" i="33"/>
  <c r="H329" i="33" s="1"/>
  <c r="F329" i="33"/>
  <c r="E329" i="33"/>
  <c r="M328" i="33"/>
  <c r="N328" i="33" s="1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N322" i="33"/>
  <c r="D322" i="33"/>
  <c r="K322" i="33"/>
  <c r="J322" i="33"/>
  <c r="I322" i="33"/>
  <c r="G322" i="33"/>
  <c r="H322" i="33" s="1"/>
  <c r="F322" i="33"/>
  <c r="E322" i="33"/>
  <c r="M321" i="33"/>
  <c r="N321" i="33"/>
  <c r="D321" i="33"/>
  <c r="K321" i="33"/>
  <c r="J321" i="33"/>
  <c r="I321" i="33"/>
  <c r="G321" i="33"/>
  <c r="H321" i="33" s="1"/>
  <c r="F321" i="33"/>
  <c r="E321" i="33"/>
  <c r="M320" i="33"/>
  <c r="N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N306" i="33" s="1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N288" i="33" s="1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 s="1"/>
  <c r="F271" i="33"/>
  <c r="E271" i="33"/>
  <c r="D271" i="33"/>
  <c r="M270" i="33"/>
  <c r="N270" i="33" s="1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N268" i="33" s="1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E219" i="33"/>
  <c r="D218" i="33"/>
  <c r="D196" i="33"/>
  <c r="E196" i="33"/>
  <c r="D217" i="33"/>
  <c r="L217" i="33"/>
  <c r="M217" i="33" s="1"/>
  <c r="N217" i="33" s="1"/>
  <c r="D216" i="33"/>
  <c r="E216" i="33"/>
  <c r="D215" i="33"/>
  <c r="D214" i="33"/>
  <c r="E214" i="33"/>
  <c r="D213" i="33"/>
  <c r="D212" i="33"/>
  <c r="E212" i="33"/>
  <c r="D211" i="33"/>
  <c r="D210" i="33"/>
  <c r="E210" i="33"/>
  <c r="D209" i="33"/>
  <c r="D208" i="33"/>
  <c r="E208" i="33"/>
  <c r="D207" i="33"/>
  <c r="D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D190" i="33"/>
  <c r="L190" i="33"/>
  <c r="M190" i="33" s="1"/>
  <c r="N190" i="33" s="1"/>
  <c r="D189" i="33"/>
  <c r="E189" i="33"/>
  <c r="D188" i="33"/>
  <c r="D187" i="33"/>
  <c r="D186" i="33"/>
  <c r="D185" i="33"/>
  <c r="L185" i="33"/>
  <c r="M185" i="33" s="1"/>
  <c r="N185" i="33" s="1"/>
  <c r="D184" i="33"/>
  <c r="E184" i="33"/>
  <c r="D183" i="33"/>
  <c r="E183" i="33"/>
  <c r="D182" i="33"/>
  <c r="E182" i="33"/>
  <c r="D181" i="33"/>
  <c r="D180" i="33"/>
  <c r="L180" i="33"/>
  <c r="M180" i="33" s="1"/>
  <c r="N180" i="33" s="1"/>
  <c r="D179" i="33"/>
  <c r="D178" i="33"/>
  <c r="E178" i="33"/>
  <c r="D177" i="33"/>
  <c r="E177" i="33"/>
  <c r="D176" i="33"/>
  <c r="E176" i="33"/>
  <c r="D175" i="33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L166" i="33"/>
  <c r="M166" i="33" s="1"/>
  <c r="N166" i="33" s="1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E158" i="33"/>
  <c r="D157" i="33"/>
  <c r="E157" i="33"/>
  <c r="D156" i="33"/>
  <c r="D155" i="33"/>
  <c r="E155" i="33"/>
  <c r="D154" i="33"/>
  <c r="E154" i="33"/>
  <c r="D153" i="33"/>
  <c r="D152" i="33"/>
  <c r="E152" i="33"/>
  <c r="D151" i="33"/>
  <c r="E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D144" i="33"/>
  <c r="D145" i="33"/>
  <c r="E145" i="33"/>
  <c r="D146" i="33"/>
  <c r="D147" i="33"/>
  <c r="E147" i="33"/>
  <c r="D118" i="33"/>
  <c r="E118" i="33"/>
  <c r="D119" i="33"/>
  <c r="D120" i="33"/>
  <c r="E120" i="33"/>
  <c r="D121" i="33"/>
  <c r="E121" i="33"/>
  <c r="D122" i="33"/>
  <c r="L122" i="33"/>
  <c r="M122" i="33" s="1"/>
  <c r="N122" i="33" s="1"/>
  <c r="D123" i="33"/>
  <c r="L123" i="33"/>
  <c r="M123" i="33" s="1"/>
  <c r="N123" i="33" s="1"/>
  <c r="D124" i="33"/>
  <c r="E124" i="33"/>
  <c r="D125" i="33"/>
  <c r="L125" i="33"/>
  <c r="M125" i="33" s="1"/>
  <c r="N125" i="33" s="1"/>
  <c r="D126" i="33"/>
  <c r="D127" i="33"/>
  <c r="E127" i="33"/>
  <c r="D128" i="33"/>
  <c r="D65" i="33"/>
  <c r="D136" i="33"/>
  <c r="E136" i="33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/>
  <c r="D116" i="33"/>
  <c r="L116" i="33"/>
  <c r="M116" i="33" s="1"/>
  <c r="N116" i="33" s="1"/>
  <c r="D117" i="33"/>
  <c r="A7" i="37"/>
  <c r="C7" i="37" s="1"/>
  <c r="D115" i="33"/>
  <c r="E115" i="33"/>
  <c r="D114" i="33"/>
  <c r="D113" i="33"/>
  <c r="D112" i="33"/>
  <c r="D111" i="33"/>
  <c r="E111" i="33"/>
  <c r="D100" i="33"/>
  <c r="E100" i="33"/>
  <c r="D99" i="33"/>
  <c r="D98" i="33"/>
  <c r="E98" i="33"/>
  <c r="D97" i="33"/>
  <c r="E97" i="33"/>
  <c r="D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L91" i="33"/>
  <c r="M91" i="33" s="1"/>
  <c r="N91" i="33" s="1"/>
  <c r="D90" i="33"/>
  <c r="D89" i="33"/>
  <c r="E89" i="33"/>
  <c r="D88" i="33"/>
  <c r="E88" i="33"/>
  <c r="D85" i="33"/>
  <c r="E85" i="33"/>
  <c r="D84" i="33"/>
  <c r="L84" i="33"/>
  <c r="M84" i="33" s="1"/>
  <c r="N84" i="33" s="1"/>
  <c r="D83" i="33"/>
  <c r="E83" i="33"/>
  <c r="D79" i="33"/>
  <c r="D4" i="33"/>
  <c r="E4" i="33"/>
  <c r="D110" i="33"/>
  <c r="D109" i="33"/>
  <c r="E109" i="33"/>
  <c r="D108" i="33"/>
  <c r="D107" i="33"/>
  <c r="D106" i="33"/>
  <c r="D105" i="33"/>
  <c r="D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E80" i="33"/>
  <c r="G5" i="22"/>
  <c r="G4" i="22"/>
  <c r="G3" i="22"/>
  <c r="G6" i="22"/>
  <c r="F6" i="22"/>
  <c r="J6" i="22"/>
  <c r="D78" i="33"/>
  <c r="E78" i="33"/>
  <c r="D77" i="33"/>
  <c r="E77" i="33"/>
  <c r="D76" i="33"/>
  <c r="E76" i="33"/>
  <c r="D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L68" i="33"/>
  <c r="M68" i="33" s="1"/>
  <c r="N68" i="33" s="1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L51" i="33"/>
  <c r="M51" i="33" s="1"/>
  <c r="N51" i="33" s="1"/>
  <c r="D50" i="33"/>
  <c r="E50" i="33"/>
  <c r="D49" i="33"/>
  <c r="E49" i="33"/>
  <c r="D48" i="33"/>
  <c r="L48" i="33"/>
  <c r="M48" i="33" s="1"/>
  <c r="N48" i="33" s="1"/>
  <c r="D47" i="33"/>
  <c r="E47" i="33"/>
  <c r="D46" i="33"/>
  <c r="L46" i="33"/>
  <c r="M46" i="33" s="1"/>
  <c r="N46" i="33" s="1"/>
  <c r="D45" i="33"/>
  <c r="D44" i="33"/>
  <c r="D36" i="33"/>
  <c r="E36" i="33"/>
  <c r="D37" i="33"/>
  <c r="E37" i="33"/>
  <c r="D38" i="33"/>
  <c r="E38" i="33"/>
  <c r="D39" i="33"/>
  <c r="D40" i="33"/>
  <c r="E40" i="33"/>
  <c r="D41" i="33"/>
  <c r="D42" i="33"/>
  <c r="D43" i="33"/>
  <c r="L43" i="33"/>
  <c r="M43" i="33" s="1"/>
  <c r="N43" i="33" s="1"/>
  <c r="I2" i="33"/>
  <c r="I1" i="33"/>
  <c r="D31" i="33"/>
  <c r="D30" i="33"/>
  <c r="D35" i="33"/>
  <c r="D34" i="33"/>
  <c r="L34" i="33"/>
  <c r="M34" i="33" s="1"/>
  <c r="N34" i="33" s="1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D9" i="33"/>
  <c r="E9" i="33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V5" i="7"/>
  <c r="V6" i="7"/>
  <c r="AE10" i="7"/>
  <c r="AG10" i="7"/>
  <c r="AI10" i="7"/>
  <c r="C6" i="19"/>
  <c r="AE9" i="7"/>
  <c r="AG9" i="7"/>
  <c r="O17" i="18"/>
  <c r="AI9" i="7"/>
  <c r="F2" i="16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/>
  <c r="X17" i="18"/>
  <c r="W17" i="18"/>
  <c r="V17" i="18"/>
  <c r="U17" i="18"/>
  <c r="AE4" i="7"/>
  <c r="AI4" i="7"/>
  <c r="O16" i="18"/>
  <c r="AG4" i="7"/>
  <c r="S4" i="7"/>
  <c r="F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D3" i="21"/>
  <c r="E3" i="21"/>
  <c r="F12" i="21"/>
  <c r="C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/>
  <c r="G12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9" i="16"/>
  <c r="J9" i="16" s="1"/>
  <c r="L9" i="16" s="1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6" i="33"/>
  <c r="E43" i="33"/>
  <c r="N278" i="33"/>
  <c r="E114" i="33"/>
  <c r="E106" i="33"/>
  <c r="E19" i="33"/>
  <c r="E48" i="33"/>
  <c r="E133" i="33"/>
  <c r="E66" i="33"/>
  <c r="E81" i="33"/>
  <c r="E119" i="33"/>
  <c r="N294" i="33"/>
  <c r="E105" i="33"/>
  <c r="E112" i="33"/>
  <c r="E44" i="33"/>
  <c r="N281" i="33"/>
  <c r="E195" i="33"/>
  <c r="E5" i="33"/>
  <c r="E172" i="33"/>
  <c r="E123" i="33"/>
  <c r="E164" i="33"/>
  <c r="E166" i="33"/>
  <c r="E203" i="33"/>
  <c r="E197" i="33"/>
  <c r="E190" i="33"/>
  <c r="E188" i="33"/>
  <c r="E181" i="33"/>
  <c r="E179" i="33"/>
  <c r="E45" i="33"/>
  <c r="N296" i="33"/>
  <c r="E70" i="33"/>
  <c r="N364" i="33"/>
  <c r="L221" i="33"/>
  <c r="M221" i="33" s="1"/>
  <c r="N221" i="33" s="1"/>
  <c r="N400" i="33"/>
  <c r="N331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 s="1"/>
  <c r="N129" i="33" s="1"/>
  <c r="L89" i="33"/>
  <c r="M89" i="33" s="1"/>
  <c r="N89" i="33" s="1"/>
  <c r="L45" i="33"/>
  <c r="M45" i="33" s="1"/>
  <c r="N45" i="33" s="1"/>
  <c r="L53" i="33"/>
  <c r="M53" i="33" s="1"/>
  <c r="N53" i="33" s="1"/>
  <c r="L176" i="33"/>
  <c r="M176" i="33" s="1"/>
  <c r="N176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64" i="33"/>
  <c r="M164" i="33" s="1"/>
  <c r="N164" i="33" s="1"/>
  <c r="L183" i="33"/>
  <c r="M183" i="33" s="1"/>
  <c r="N183" i="33" s="1"/>
  <c r="L111" i="33"/>
  <c r="M111" i="33" s="1"/>
  <c r="N111" i="33" s="1"/>
  <c r="E3" i="33"/>
  <c r="L210" i="33"/>
  <c r="M210" i="33" s="1"/>
  <c r="N210" i="33" s="1"/>
  <c r="L114" i="33"/>
  <c r="M114" i="33" s="1"/>
  <c r="N114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 s="1"/>
  <c r="N219" i="33" s="1"/>
  <c r="L112" i="33"/>
  <c r="M112" i="33" s="1"/>
  <c r="N112" i="33" s="1"/>
  <c r="E64" i="33"/>
  <c r="N642" i="33"/>
  <c r="E139" i="33"/>
  <c r="N633" i="33"/>
  <c r="Q18" i="20"/>
  <c r="R18" i="20"/>
  <c r="Q3" i="20"/>
  <c r="Q13" i="20"/>
  <c r="Q24" i="20"/>
  <c r="R24" i="20"/>
  <c r="E16" i="33"/>
  <c r="E56" i="33"/>
  <c r="E141" i="33"/>
  <c r="E191" i="33"/>
  <c r="E185" i="33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L38" i="33"/>
  <c r="M38" i="33" s="1"/>
  <c r="N38" i="33" s="1"/>
  <c r="E144" i="33"/>
  <c r="N506" i="33"/>
  <c r="E10" i="33"/>
  <c r="E34" i="33"/>
  <c r="E65" i="33"/>
  <c r="N385" i="33"/>
  <c r="N512" i="33"/>
  <c r="N325" i="33"/>
  <c r="N482" i="33"/>
  <c r="N488" i="33"/>
  <c r="N658" i="33"/>
  <c r="N672" i="33"/>
  <c r="N446" i="33"/>
  <c r="N666" i="33"/>
  <c r="N520" i="33"/>
  <c r="N606" i="33"/>
  <c r="O8" i="18"/>
  <c r="N466" i="33"/>
  <c r="N596" i="33"/>
  <c r="N597" i="33"/>
  <c r="N609" i="33"/>
  <c r="N318" i="33"/>
  <c r="N418" i="33"/>
  <c r="N469" i="33"/>
  <c r="N558" i="33"/>
  <c r="N639" i="33"/>
  <c r="N671" i="33"/>
  <c r="N678" i="33"/>
  <c r="N401" i="33"/>
  <c r="N611" i="33"/>
  <c r="N691" i="33"/>
  <c r="N648" i="33"/>
  <c r="N660" i="33"/>
  <c r="N688" i="33"/>
  <c r="N694" i="33"/>
  <c r="N700" i="33"/>
  <c r="N456" i="33"/>
  <c r="N528" i="33"/>
  <c r="N550" i="33"/>
  <c r="N620" i="33"/>
  <c r="N668" i="33"/>
  <c r="N675" i="33"/>
  <c r="C5" i="9"/>
  <c r="G19" i="20"/>
  <c r="Q17" i="20"/>
  <c r="N472" i="33"/>
  <c r="N514" i="33"/>
  <c r="N560" i="33"/>
  <c r="N561" i="33"/>
  <c r="N576" i="33"/>
  <c r="N618" i="33"/>
  <c r="N676" i="33"/>
  <c r="N297" i="33"/>
  <c r="N337" i="33"/>
  <c r="N341" i="33"/>
  <c r="N409" i="33"/>
  <c r="N497" i="33"/>
  <c r="N569" i="33"/>
  <c r="N594" i="33"/>
  <c r="N627" i="33"/>
  <c r="N667" i="33"/>
  <c r="N673" i="33"/>
  <c r="N692" i="33"/>
  <c r="P34" i="20"/>
  <c r="R34" i="20"/>
  <c r="C6" i="9"/>
  <c r="C7" i="9"/>
  <c r="R13" i="44" a="1"/>
  <c r="R13" i="44" s="1"/>
  <c r="E75" i="33"/>
  <c r="L78" i="33"/>
  <c r="M78" i="33" s="1"/>
  <c r="N78" i="33" s="1"/>
  <c r="L174" i="33"/>
  <c r="M174" i="33" s="1"/>
  <c r="N174" i="33" s="1"/>
  <c r="N7" i="21"/>
  <c r="N459" i="33"/>
  <c r="N479" i="33"/>
  <c r="N491" i="33"/>
  <c r="N300" i="33"/>
  <c r="N327" i="33"/>
  <c r="N366" i="33"/>
  <c r="N378" i="33"/>
  <c r="N429" i="33"/>
  <c r="N659" i="33"/>
  <c r="N656" i="33"/>
  <c r="E146" i="33"/>
  <c r="E215" i="33"/>
  <c r="N266" i="33"/>
  <c r="N454" i="33"/>
  <c r="N494" i="33"/>
  <c r="N582" i="33"/>
  <c r="N602" i="33"/>
  <c r="N634" i="33"/>
  <c r="N682" i="33"/>
  <c r="N698" i="33"/>
  <c r="N464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N471" i="33"/>
  <c r="N475" i="33"/>
  <c r="N483" i="33"/>
  <c r="N516" i="33"/>
  <c r="N286" i="33"/>
  <c r="N313" i="33"/>
  <c r="N316" i="33"/>
  <c r="N319" i="33"/>
  <c r="N373" i="33"/>
  <c r="N484" i="33"/>
  <c r="N395" i="33"/>
  <c r="N273" i="33"/>
  <c r="N458" i="33"/>
  <c r="N657" i="33"/>
  <c r="N697" i="33"/>
  <c r="R3" i="20"/>
  <c r="K22" i="22"/>
  <c r="L19" i="22"/>
  <c r="G4" i="20"/>
  <c r="G6" i="20"/>
  <c r="Q6" i="20"/>
  <c r="R6" i="20"/>
  <c r="G14" i="20"/>
  <c r="G16" i="20"/>
  <c r="Q16" i="20"/>
  <c r="R16" i="20"/>
  <c r="G9" i="20"/>
  <c r="Q7" i="20"/>
  <c r="R7" i="20"/>
  <c r="G24" i="20"/>
  <c r="Q22" i="20"/>
  <c r="G11" i="19"/>
  <c r="E8" i="21"/>
  <c r="Y18" i="18"/>
  <c r="E175" i="33"/>
  <c r="N363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 s="1"/>
  <c r="N196" i="33" s="1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 s="1"/>
  <c r="N186" i="33" s="1"/>
  <c r="B6" i="21"/>
  <c r="E153" i="33"/>
  <c r="E201" i="33"/>
  <c r="L216" i="33"/>
  <c r="M216" i="33" s="1"/>
  <c r="N216" i="33" s="1"/>
  <c r="L179" i="33"/>
  <c r="M179" i="33" s="1"/>
  <c r="N179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E79" i="33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53" i="33"/>
  <c r="N585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441" i="33"/>
  <c r="N501" i="33"/>
  <c r="N534" i="33"/>
  <c r="N565" i="33"/>
  <c r="N589" i="33"/>
  <c r="N605" i="33"/>
  <c r="N643" i="33"/>
  <c r="R6" i="19"/>
  <c r="N489" i="33"/>
  <c r="N537" i="33"/>
  <c r="N615" i="33"/>
  <c r="R17" i="20"/>
  <c r="G21" i="20"/>
  <c r="Q21" i="20"/>
  <c r="R21" i="20"/>
  <c r="G10" i="19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L152" i="33"/>
  <c r="M152" i="33" s="1"/>
  <c r="N152" i="33" s="1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E209" i="33"/>
  <c r="L209" i="33"/>
  <c r="M209" i="33" s="1"/>
  <c r="N209" i="33" s="1"/>
  <c r="N487" i="33"/>
  <c r="N493" i="33"/>
  <c r="P38" i="20"/>
  <c r="R38" i="20"/>
  <c r="N342" i="33"/>
  <c r="N352" i="33"/>
  <c r="N402" i="33"/>
  <c r="N430" i="33"/>
  <c r="N481" i="33"/>
  <c r="N559" i="33"/>
  <c r="N566" i="33"/>
  <c r="N612" i="33"/>
  <c r="N302" i="33"/>
  <c r="N346" i="33"/>
  <c r="N357" i="33"/>
  <c r="N394" i="33"/>
  <c r="N396" i="33"/>
  <c r="N444" i="33"/>
  <c r="N463" i="33"/>
  <c r="N511" i="33"/>
  <c r="N518" i="33"/>
  <c r="N549" i="33"/>
  <c r="N599" i="33"/>
  <c r="N681" i="33"/>
  <c r="N267" i="33"/>
  <c r="N269" i="33"/>
  <c r="N307" i="33"/>
  <c r="N495" i="33"/>
  <c r="N543" i="33"/>
  <c r="N581" i="33"/>
  <c r="N635" i="33"/>
  <c r="N641" i="33"/>
  <c r="N670" i="33"/>
  <c r="N412" i="33"/>
  <c r="N274" i="33"/>
  <c r="N386" i="33"/>
  <c r="N413" i="33"/>
  <c r="N498" i="33"/>
  <c r="N533" i="33"/>
  <c r="N540" i="33"/>
  <c r="N546" i="33"/>
  <c r="N571" i="33"/>
  <c r="N616" i="33"/>
  <c r="R23" i="20"/>
  <c r="G26" i="20"/>
  <c r="Q26" i="20"/>
  <c r="R26" i="20"/>
  <c r="E116" i="33"/>
  <c r="L63" i="33"/>
  <c r="M63" i="33" s="1"/>
  <c r="N63" i="33" s="1"/>
  <c r="C3" i="21"/>
  <c r="N350" i="33"/>
  <c r="C19" i="19"/>
  <c r="N417" i="33"/>
  <c r="N445" i="33"/>
  <c r="N507" i="33"/>
  <c r="N552" i="33"/>
  <c r="N669" i="33"/>
  <c r="Q10" i="20"/>
  <c r="R10" i="20"/>
  <c r="L50" i="33"/>
  <c r="M50" i="33" s="1"/>
  <c r="N50" i="33" s="1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E12" i="21"/>
  <c r="N310" i="33"/>
  <c r="N334" i="33"/>
  <c r="N340" i="33"/>
  <c r="N424" i="33"/>
  <c r="N440" i="33"/>
  <c r="N522" i="33"/>
  <c r="N587" i="33"/>
  <c r="N623" i="33"/>
  <c r="N649" i="33"/>
  <c r="N661" i="33"/>
  <c r="N664" i="33"/>
  <c r="O15" i="18"/>
  <c r="E46" i="33"/>
  <c r="N527" i="33"/>
  <c r="N651" i="33"/>
  <c r="N685" i="33"/>
  <c r="Q12" i="20"/>
  <c r="R12" i="20"/>
  <c r="B8" i="21"/>
  <c r="L83" i="33"/>
  <c r="M83" i="33" s="1"/>
  <c r="N83" i="33" s="1"/>
  <c r="L103" i="33"/>
  <c r="M103" i="33" s="1"/>
  <c r="N103" i="33" s="1"/>
  <c r="N276" i="33"/>
  <c r="N279" i="33"/>
  <c r="N291" i="33"/>
  <c r="N411" i="33"/>
  <c r="N473" i="33"/>
  <c r="N303" i="33"/>
  <c r="N324" i="33"/>
  <c r="N541" i="33"/>
  <c r="N562" i="33"/>
  <c r="N570" i="33"/>
  <c r="N574" i="33"/>
  <c r="N578" i="33"/>
  <c r="N586" i="33"/>
  <c r="N610" i="33"/>
  <c r="N626" i="33"/>
  <c r="N638" i="33"/>
  <c r="N662" i="33"/>
  <c r="N406" i="33"/>
  <c r="N414" i="33"/>
  <c r="N436" i="33"/>
  <c r="N448" i="33"/>
  <c r="N530" i="33"/>
  <c r="N567" i="33"/>
  <c r="N674" i="33"/>
  <c r="C7" i="19"/>
  <c r="O14" i="18"/>
  <c r="L171" i="33"/>
  <c r="M171" i="33" s="1"/>
  <c r="N171" i="33" s="1"/>
  <c r="B12" i="21"/>
  <c r="L173" i="33"/>
  <c r="M173" i="33" s="1"/>
  <c r="N173" i="33" s="1"/>
  <c r="D12" i="21"/>
  <c r="N275" i="33"/>
  <c r="N427" i="33"/>
  <c r="N508" i="33"/>
  <c r="N532" i="33"/>
  <c r="N625" i="33"/>
  <c r="N629" i="33"/>
  <c r="Q9" i="20"/>
  <c r="R9" i="20"/>
  <c r="R8" i="20"/>
  <c r="R22" i="20"/>
  <c r="Q25" i="20"/>
  <c r="R25" i="20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 s="1"/>
  <c r="N218" i="33" s="1"/>
  <c r="D11" i="21"/>
  <c r="E11" i="21"/>
  <c r="E6" i="21"/>
  <c r="D6" i="21"/>
  <c r="Q20" i="20"/>
  <c r="R20" i="20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F14" i="21"/>
  <c r="B3" i="21"/>
  <c r="E11" i="33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 s="1"/>
  <c r="N204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136" i="33"/>
  <c r="M136" i="33" s="1"/>
  <c r="N136" i="33" s="1"/>
  <c r="L92" i="33"/>
  <c r="M92" i="33" s="1"/>
  <c r="N92" i="33" s="1"/>
  <c r="C4" i="21"/>
  <c r="E4" i="21"/>
  <c r="E217" i="33"/>
  <c r="W18" i="18"/>
  <c r="V18" i="18"/>
  <c r="U18" i="18"/>
  <c r="K24" i="22"/>
  <c r="L5" i="22"/>
  <c r="E41" i="33"/>
  <c r="L41" i="33"/>
  <c r="M41" i="33" s="1"/>
  <c r="N41" i="33" s="1"/>
  <c r="G11" i="20"/>
  <c r="Q11" i="20"/>
  <c r="R11" i="20"/>
  <c r="B11" i="21"/>
  <c r="C6" i="21"/>
  <c r="L35" i="33"/>
  <c r="M35" i="33" s="1"/>
  <c r="N35" i="33" s="1"/>
  <c r="E35" i="33"/>
  <c r="E200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61" i="33"/>
  <c r="M61" i="33" s="1"/>
  <c r="N61" i="33" s="1"/>
  <c r="L195" i="33"/>
  <c r="M195" i="33" s="1"/>
  <c r="N195" i="33" s="1"/>
  <c r="N408" i="33"/>
  <c r="C6" i="22"/>
  <c r="B6" i="22"/>
  <c r="E104" i="33"/>
  <c r="L104" i="33"/>
  <c r="M104" i="33" s="1"/>
  <c r="N104" i="33" s="1"/>
  <c r="E125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L53" i="20"/>
  <c r="J49" i="20"/>
  <c r="H37" i="20"/>
  <c r="P35" i="20"/>
  <c r="R35" i="20"/>
  <c r="N435" i="33"/>
  <c r="N548" i="33"/>
  <c r="N588" i="33"/>
  <c r="N613" i="33"/>
  <c r="N630" i="33"/>
  <c r="N573" i="33"/>
  <c r="N591" i="33"/>
  <c r="N665" i="33"/>
  <c r="K48" i="20"/>
  <c r="N686" i="33"/>
  <c r="J48" i="20"/>
  <c r="P46" i="20"/>
  <c r="R46" i="20"/>
  <c r="N500" i="33"/>
  <c r="N563" i="33"/>
  <c r="N580" i="33"/>
  <c r="N614" i="33"/>
  <c r="N693" i="33"/>
  <c r="N284" i="33"/>
  <c r="N290" i="33"/>
  <c r="N468" i="33"/>
  <c r="N525" i="33"/>
  <c r="L52" i="20"/>
  <c r="P50" i="20"/>
  <c r="R50" i="20"/>
  <c r="G3" i="19"/>
  <c r="C9" i="19"/>
  <c r="C10" i="19"/>
  <c r="G4" i="19"/>
  <c r="G5" i="19"/>
  <c r="G15" i="19"/>
  <c r="C21" i="19"/>
  <c r="C22" i="19"/>
  <c r="G16" i="19"/>
  <c r="G17" i="19"/>
  <c r="L3" i="22"/>
  <c r="L6" i="22"/>
  <c r="P47" i="20"/>
  <c r="R47" i="20"/>
  <c r="K3" i="22"/>
  <c r="K5" i="22"/>
  <c r="L4" i="22"/>
  <c r="R2" i="20"/>
  <c r="Q5" i="20"/>
  <c r="R5" i="20"/>
  <c r="K4" i="22"/>
  <c r="K6" i="22"/>
  <c r="E14" i="21"/>
  <c r="B14" i="21"/>
  <c r="C14" i="21"/>
  <c r="D14" i="21"/>
  <c r="P51" i="20"/>
  <c r="R51" i="20"/>
  <c r="P43" i="20"/>
  <c r="R43" i="20"/>
  <c r="A8" i="37"/>
  <c r="G3" i="47" a="1"/>
  <c r="G3" i="47" s="1"/>
  <c r="H3" i="47" a="1"/>
  <c r="H3" i="47" s="1"/>
  <c r="F3" i="47" a="1"/>
  <c r="F3" i="47" s="1"/>
  <c r="H38" i="47"/>
  <c r="I38" i="47"/>
  <c r="H52" i="47"/>
  <c r="I52" i="47"/>
  <c r="H42" i="47"/>
  <c r="I42" i="47"/>
  <c r="H34" i="47"/>
  <c r="I34" i="47"/>
  <c r="H8" i="47"/>
  <c r="I8" i="47"/>
  <c r="H20" i="47"/>
  <c r="I20" i="47"/>
  <c r="H45" i="47"/>
  <c r="I45" i="47"/>
  <c r="H48" i="47"/>
  <c r="I48" i="47"/>
  <c r="H9" i="47"/>
  <c r="I9" i="47"/>
  <c r="H33" i="47"/>
  <c r="I33" i="47"/>
  <c r="H49" i="47"/>
  <c r="I49" i="47"/>
  <c r="H40" i="47"/>
  <c r="I40" i="47"/>
  <c r="H17" i="47"/>
  <c r="I17" i="47"/>
  <c r="H47" i="47"/>
  <c r="I47" i="47"/>
  <c r="H25" i="47"/>
  <c r="I25" i="47"/>
  <c r="H14" i="47"/>
  <c r="I14" i="47"/>
  <c r="H26" i="47"/>
  <c r="I26" i="47"/>
  <c r="H43" i="47"/>
  <c r="I43" i="47"/>
  <c r="H10" i="47"/>
  <c r="I10" i="47"/>
  <c r="H18" i="47"/>
  <c r="I18" i="47"/>
  <c r="H22" i="47"/>
  <c r="I22" i="47"/>
  <c r="H41" i="47"/>
  <c r="I41" i="47"/>
  <c r="H51" i="47"/>
  <c r="I51" i="47"/>
  <c r="H15" i="47"/>
  <c r="I15" i="47"/>
  <c r="E3" i="47" a="1"/>
  <c r="E3" i="47" s="1"/>
  <c r="H11" i="47"/>
  <c r="I11" i="47"/>
  <c r="H16" i="47"/>
  <c r="I16" i="47"/>
  <c r="H27" i="47"/>
  <c r="I27" i="47"/>
  <c r="H31" i="47"/>
  <c r="I31" i="47"/>
  <c r="H39" i="47"/>
  <c r="I39" i="47"/>
  <c r="H46" i="47"/>
  <c r="I46" i="47"/>
  <c r="H13" i="47"/>
  <c r="I13" i="47"/>
  <c r="H21" i="47"/>
  <c r="I21" i="47"/>
  <c r="H44" i="47"/>
  <c r="I44" i="47"/>
  <c r="H50" i="47"/>
  <c r="I50" i="47"/>
  <c r="H23" i="47"/>
  <c r="I23" i="47"/>
  <c r="H7" i="47"/>
  <c r="I7" i="47"/>
  <c r="H24" i="47"/>
  <c r="I24" i="47"/>
  <c r="H35" i="47"/>
  <c r="I35" i="47"/>
  <c r="H28" i="47"/>
  <c r="I28" i="47"/>
  <c r="H32" i="47"/>
  <c r="I32" i="47"/>
  <c r="H36" i="47"/>
  <c r="I36" i="47"/>
  <c r="H12" i="47"/>
  <c r="I12" i="47"/>
  <c r="H29" i="47"/>
  <c r="I29" i="47"/>
  <c r="H37" i="47"/>
  <c r="I37" i="47"/>
  <c r="H19" i="47"/>
  <c r="I19" i="47"/>
  <c r="H53" i="47"/>
  <c r="I53" i="47"/>
  <c r="H30" i="47"/>
  <c r="I30" i="47"/>
  <c r="F160" i="33"/>
  <c r="AV22" i="7"/>
  <c r="F53" i="33"/>
  <c r="AV27" i="7"/>
  <c r="AP29" i="7"/>
  <c r="AU21" i="7"/>
  <c r="F40" i="33"/>
  <c r="I96" i="33"/>
  <c r="F172" i="33"/>
  <c r="I161" i="33"/>
  <c r="I119" i="33"/>
  <c r="AV17" i="7"/>
  <c r="AR35" i="7"/>
  <c r="F77" i="33"/>
  <c r="F42" i="33"/>
  <c r="F86" i="33"/>
  <c r="AP32" i="7"/>
  <c r="I175" i="33"/>
  <c r="AV30" i="7"/>
  <c r="I66" i="33"/>
  <c r="F152" i="33"/>
  <c r="AQ34" i="7"/>
  <c r="I213" i="33"/>
  <c r="AP14" i="7"/>
  <c r="I105" i="33"/>
  <c r="AN33" i="7"/>
  <c r="AV21" i="7"/>
  <c r="G12" i="18"/>
  <c r="I40" i="33"/>
  <c r="I106" i="33"/>
  <c r="F167" i="33"/>
  <c r="AN6" i="7"/>
  <c r="I80" i="33"/>
  <c r="AO12" i="7"/>
  <c r="AU9" i="7"/>
  <c r="F79" i="33"/>
  <c r="I181" i="33"/>
  <c r="F186" i="33"/>
  <c r="I104" i="33"/>
  <c r="I24" i="33"/>
  <c r="AR27" i="7"/>
  <c r="I43" i="33"/>
  <c r="F109" i="33"/>
  <c r="AR13" i="7"/>
  <c r="AV12" i="7"/>
  <c r="AV15" i="7"/>
  <c r="F158" i="33"/>
  <c r="I203" i="33"/>
  <c r="F98" i="33"/>
  <c r="I82" i="33"/>
  <c r="F194" i="33"/>
  <c r="AR12" i="7"/>
  <c r="AQ5" i="7"/>
  <c r="AR17" i="7"/>
  <c r="AU25" i="7"/>
  <c r="G11" i="18"/>
  <c r="AN4" i="7"/>
  <c r="I184" i="33"/>
  <c r="G4" i="18"/>
  <c r="I33" i="33"/>
  <c r="F5" i="33"/>
  <c r="F120" i="33"/>
  <c r="F90" i="33"/>
  <c r="F205" i="33"/>
  <c r="AO35" i="7"/>
  <c r="F47" i="33"/>
  <c r="AP33" i="7"/>
  <c r="F60" i="33"/>
  <c r="I148" i="33"/>
  <c r="G5" i="18"/>
  <c r="F180" i="33"/>
  <c r="F166" i="33"/>
  <c r="I191" i="33"/>
  <c r="I79" i="33"/>
  <c r="I183" i="33"/>
  <c r="I129" i="33"/>
  <c r="D9" i="16"/>
  <c r="AU23" i="7"/>
  <c r="AP24" i="7"/>
  <c r="AN10" i="7"/>
  <c r="I74" i="33"/>
  <c r="I122" i="33"/>
  <c r="I38" i="33"/>
  <c r="I205" i="33"/>
  <c r="I23" i="33"/>
  <c r="AP21" i="7"/>
  <c r="AN5" i="7"/>
  <c r="F115" i="33"/>
  <c r="I107" i="33"/>
  <c r="I166" i="33"/>
  <c r="I202" i="33"/>
  <c r="I83" i="33"/>
  <c r="AP12" i="7"/>
  <c r="F149" i="33"/>
  <c r="I154" i="33"/>
  <c r="AP19" i="7"/>
  <c r="I46" i="33"/>
  <c r="AQ30" i="7"/>
  <c r="AU6" i="7"/>
  <c r="I7" i="33"/>
  <c r="I198" i="33"/>
  <c r="AV11" i="7"/>
  <c r="AU26" i="7"/>
  <c r="F207" i="33"/>
  <c r="I61" i="33"/>
  <c r="AO16" i="7"/>
  <c r="G9" i="18"/>
  <c r="I16" i="33"/>
  <c r="I17" i="33"/>
  <c r="I167" i="33"/>
  <c r="AP5" i="7"/>
  <c r="AQ15" i="7"/>
  <c r="AV24" i="7"/>
  <c r="AP7" i="7"/>
  <c r="I97" i="33"/>
  <c r="F20" i="33"/>
  <c r="AR33" i="7"/>
  <c r="AV16" i="7"/>
  <c r="F12" i="33"/>
  <c r="I92" i="33"/>
  <c r="F146" i="33"/>
  <c r="F210" i="33"/>
  <c r="G10" i="18"/>
  <c r="AN31" i="7"/>
  <c r="I11" i="33"/>
  <c r="F118" i="33"/>
  <c r="F179" i="33"/>
  <c r="AU7" i="7"/>
  <c r="F125" i="33"/>
  <c r="I156" i="33"/>
  <c r="AN14" i="7"/>
  <c r="AR36" i="7"/>
  <c r="I71" i="33"/>
  <c r="I44" i="33"/>
  <c r="I7" i="16"/>
  <c r="E8" i="16"/>
  <c r="F121" i="33"/>
  <c r="F214" i="33"/>
  <c r="I98" i="33"/>
  <c r="F57" i="33"/>
  <c r="I77" i="33"/>
  <c r="AO32" i="7"/>
  <c r="I150" i="33"/>
  <c r="I206" i="33"/>
  <c r="AO3" i="7"/>
  <c r="AP22" i="7"/>
  <c r="F35" i="33"/>
  <c r="AP8" i="7"/>
  <c r="AR3" i="7"/>
  <c r="F30" i="33"/>
  <c r="AP3" i="7"/>
  <c r="AQ6" i="7"/>
  <c r="AO26" i="7"/>
  <c r="F200" i="33"/>
  <c r="AN17" i="7"/>
  <c r="F129" i="33"/>
  <c r="I177" i="33"/>
  <c r="I139" i="33"/>
  <c r="AU13" i="7"/>
  <c r="AR22" i="7"/>
  <c r="I219" i="33"/>
  <c r="AQ3" i="7"/>
  <c r="F165" i="33"/>
  <c r="F19" i="33"/>
  <c r="I172" i="33"/>
  <c r="F83" i="33"/>
  <c r="I170" i="33"/>
  <c r="I152" i="33"/>
  <c r="AR20" i="7"/>
  <c r="F218" i="33"/>
  <c r="AQ27" i="7"/>
  <c r="I100" i="33"/>
  <c r="AP6" i="7"/>
  <c r="I36" i="33"/>
  <c r="F132" i="33"/>
  <c r="AU27" i="7"/>
  <c r="F192" i="33"/>
  <c r="I45" i="33"/>
  <c r="I18" i="33"/>
  <c r="F52" i="33"/>
  <c r="AV6" i="7"/>
  <c r="AV35" i="7"/>
  <c r="F155" i="33"/>
  <c r="I176" i="33"/>
  <c r="I190" i="33"/>
  <c r="F23" i="33"/>
  <c r="I210" i="33"/>
  <c r="AR26" i="7"/>
  <c r="I4" i="33"/>
  <c r="AN8" i="7"/>
  <c r="AQ20" i="7"/>
  <c r="G8" i="18"/>
  <c r="AN16" i="7"/>
  <c r="AV36" i="7"/>
  <c r="D7" i="16"/>
  <c r="I123" i="33"/>
  <c r="AP23" i="7"/>
  <c r="F76" i="33"/>
  <c r="F135" i="33"/>
  <c r="F150" i="33"/>
  <c r="I51" i="33"/>
  <c r="AQ23" i="7"/>
  <c r="I146" i="33"/>
  <c r="F119" i="33"/>
  <c r="I13" i="33"/>
  <c r="AP31" i="7"/>
  <c r="F113" i="33"/>
  <c r="I52" i="33"/>
  <c r="AR4" i="7"/>
  <c r="AN24" i="7"/>
  <c r="I163" i="33"/>
  <c r="AQ13" i="7"/>
  <c r="G16" i="18"/>
  <c r="I76" i="33"/>
  <c r="I153" i="33"/>
  <c r="F176" i="33"/>
  <c r="AR21" i="7"/>
  <c r="F212" i="33"/>
  <c r="F91" i="33"/>
  <c r="F111" i="33"/>
  <c r="AP16" i="7"/>
  <c r="F32" i="33"/>
  <c r="I15" i="33"/>
  <c r="AR10" i="7"/>
  <c r="I21" i="33"/>
  <c r="I185" i="33"/>
  <c r="AN30" i="7"/>
  <c r="I85" i="33"/>
  <c r="AU15" i="7"/>
  <c r="E7" i="16"/>
  <c r="F216" i="33"/>
  <c r="I149" i="33"/>
  <c r="AV14" i="7"/>
  <c r="F43" i="33"/>
  <c r="I120" i="33"/>
  <c r="F193" i="33"/>
  <c r="I111" i="33"/>
  <c r="AQ26" i="7"/>
  <c r="I182" i="33"/>
  <c r="I145" i="33"/>
  <c r="I125" i="33"/>
  <c r="I171" i="33"/>
  <c r="AV20" i="7"/>
  <c r="I59" i="33"/>
  <c r="F8" i="33"/>
  <c r="I28" i="33"/>
  <c r="AO29" i="7"/>
  <c r="F95" i="33"/>
  <c r="I8" i="33"/>
  <c r="AR5" i="7"/>
  <c r="AU10" i="7"/>
  <c r="F81" i="33"/>
  <c r="F29" i="33"/>
  <c r="AP18" i="7"/>
  <c r="F45" i="33"/>
  <c r="AU33" i="7"/>
  <c r="F190" i="33"/>
  <c r="F209" i="33"/>
  <c r="AU36" i="7"/>
  <c r="I134" i="33"/>
  <c r="AP27" i="7"/>
  <c r="AR15" i="7"/>
  <c r="F202" i="33"/>
  <c r="F89" i="33"/>
  <c r="F85" i="33"/>
  <c r="I131" i="33"/>
  <c r="AV9" i="7"/>
  <c r="F82" i="33"/>
  <c r="I216" i="33"/>
  <c r="I73" i="33"/>
  <c r="I195" i="33"/>
  <c r="I164" i="33"/>
  <c r="F187" i="33"/>
  <c r="F28" i="33"/>
  <c r="F21" i="33"/>
  <c r="F24" i="33"/>
  <c r="I115" i="33"/>
  <c r="AN22" i="7"/>
  <c r="AN21" i="7"/>
  <c r="I199" i="33"/>
  <c r="I140" i="33"/>
  <c r="F191" i="33"/>
  <c r="I35" i="33"/>
  <c r="F196" i="33"/>
  <c r="F102" i="33"/>
  <c r="I108" i="33"/>
  <c r="AP9" i="7"/>
  <c r="I128" i="33"/>
  <c r="E9" i="16"/>
  <c r="I113" i="33"/>
  <c r="I135" i="33"/>
  <c r="F170" i="33"/>
  <c r="F181" i="33"/>
  <c r="I54" i="33"/>
  <c r="I174" i="33"/>
  <c r="AO10" i="7"/>
  <c r="AN29" i="7"/>
  <c r="F134" i="33"/>
  <c r="I25" i="33"/>
  <c r="G6" i="18"/>
  <c r="AO33" i="7"/>
  <c r="F117" i="33"/>
  <c r="F208" i="33"/>
  <c r="AO5" i="7"/>
  <c r="I168" i="33"/>
  <c r="I211" i="33"/>
  <c r="AN35" i="7"/>
  <c r="AQ4" i="7"/>
  <c r="AR31" i="7"/>
  <c r="I208" i="33"/>
  <c r="I127" i="33"/>
  <c r="AP20" i="7"/>
  <c r="F34" i="33"/>
  <c r="AR19" i="7"/>
  <c r="AR11" i="7"/>
  <c r="AN15" i="7"/>
  <c r="AP11" i="7"/>
  <c r="F108" i="33"/>
  <c r="AV3" i="7"/>
  <c r="F103" i="33"/>
  <c r="I215" i="33"/>
  <c r="F66" i="33"/>
  <c r="F195" i="33"/>
  <c r="AO23" i="7"/>
  <c r="F96" i="33"/>
  <c r="AU19" i="7"/>
  <c r="I19" i="33"/>
  <c r="AQ35" i="7"/>
  <c r="AN26" i="7"/>
  <c r="AN20" i="7"/>
  <c r="F4" i="33"/>
  <c r="I9" i="16"/>
  <c r="AO11" i="7"/>
  <c r="F13" i="33"/>
  <c r="AV8" i="7"/>
  <c r="I5" i="33"/>
  <c r="F201" i="33"/>
  <c r="AR16" i="7"/>
  <c r="I48" i="33"/>
  <c r="I57" i="33"/>
  <c r="F222" i="33"/>
  <c r="F143" i="33"/>
  <c r="F48" i="33"/>
  <c r="F99" i="33"/>
  <c r="AQ9" i="7"/>
  <c r="F141" i="33"/>
  <c r="F7" i="33"/>
  <c r="AU18" i="7"/>
  <c r="I193" i="33"/>
  <c r="AV26" i="7"/>
  <c r="I37" i="33"/>
  <c r="AR8" i="7"/>
  <c r="I178" i="33"/>
  <c r="F70" i="33"/>
  <c r="F110" i="33"/>
  <c r="I8" i="16"/>
  <c r="I222" i="33"/>
  <c r="AV4" i="7"/>
  <c r="AQ29" i="7"/>
  <c r="F33" i="33"/>
  <c r="I72" i="33"/>
  <c r="AU31" i="7"/>
  <c r="F10" i="33"/>
  <c r="F162" i="33"/>
  <c r="F126" i="33"/>
  <c r="AR23" i="7"/>
  <c r="H9" i="16"/>
  <c r="F148" i="33"/>
  <c r="H8" i="16"/>
  <c r="AQ28" i="7"/>
  <c r="F137" i="33"/>
  <c r="I12" i="33"/>
  <c r="I68" i="33"/>
  <c r="AU20" i="7"/>
  <c r="F36" i="33"/>
  <c r="AP15" i="7"/>
  <c r="AQ14" i="7"/>
  <c r="AV33" i="7"/>
  <c r="F140" i="33"/>
  <c r="AR30" i="7"/>
  <c r="AV7" i="7"/>
  <c r="F116" i="33"/>
  <c r="F26" i="33"/>
  <c r="F31" i="33"/>
  <c r="I27" i="33"/>
  <c r="I132" i="33"/>
  <c r="I192" i="33"/>
  <c r="F107" i="33"/>
  <c r="I194" i="33"/>
  <c r="AO20" i="7"/>
  <c r="AV34" i="7"/>
  <c r="AR18" i="7"/>
  <c r="AV18" i="7"/>
  <c r="F104" i="33"/>
  <c r="AQ17" i="7"/>
  <c r="F215" i="33"/>
  <c r="F105" i="33"/>
  <c r="F136" i="33"/>
  <c r="I162" i="33"/>
  <c r="AO21" i="7"/>
  <c r="F100" i="33"/>
  <c r="AP26" i="7"/>
  <c r="F27" i="33"/>
  <c r="AQ21" i="7"/>
  <c r="I159" i="33"/>
  <c r="H7" i="16"/>
  <c r="I214" i="33"/>
  <c r="AO6" i="7"/>
  <c r="I116" i="33"/>
  <c r="F74" i="33"/>
  <c r="I91" i="33"/>
  <c r="I10" i="33"/>
  <c r="I9" i="33"/>
  <c r="I102" i="33"/>
  <c r="I209" i="33"/>
  <c r="F64" i="33"/>
  <c r="F153" i="33"/>
  <c r="I147" i="33"/>
  <c r="AN23" i="7"/>
  <c r="AU29" i="7"/>
  <c r="AR7" i="7"/>
  <c r="F93" i="33"/>
  <c r="I121" i="33"/>
  <c r="AN11" i="7"/>
  <c r="I110" i="33"/>
  <c r="G18" i="18"/>
  <c r="I42" i="33"/>
  <c r="AU35" i="7"/>
  <c r="F213" i="33"/>
  <c r="I93" i="33"/>
  <c r="I20" i="33"/>
  <c r="F69" i="33"/>
  <c r="AO27" i="7"/>
  <c r="I90" i="33"/>
  <c r="F169" i="33"/>
  <c r="I99" i="33"/>
  <c r="I49" i="33"/>
  <c r="F37" i="33"/>
  <c r="AO34" i="7"/>
  <c r="F128" i="33"/>
  <c r="I14" i="33"/>
  <c r="I160" i="33"/>
  <c r="I50" i="33"/>
  <c r="F133" i="33"/>
  <c r="F92" i="33"/>
  <c r="AU11" i="7"/>
  <c r="AO4" i="7"/>
  <c r="F177" i="33"/>
  <c r="F184" i="33"/>
  <c r="F123" i="33"/>
  <c r="I220" i="33"/>
  <c r="I84" i="33"/>
  <c r="AO22" i="7"/>
  <c r="I124" i="33"/>
  <c r="I221" i="33"/>
  <c r="I117" i="33"/>
  <c r="AN32" i="7"/>
  <c r="AR14" i="7"/>
  <c r="AV23" i="7"/>
  <c r="AR6" i="7"/>
  <c r="I126" i="33"/>
  <c r="AN12" i="7"/>
  <c r="I200" i="33"/>
  <c r="F75" i="33"/>
  <c r="AV5" i="7"/>
  <c r="I188" i="33"/>
  <c r="I62" i="33"/>
  <c r="F139" i="33"/>
  <c r="AO28" i="7"/>
  <c r="I31" i="33"/>
  <c r="F183" i="33"/>
  <c r="I180" i="33"/>
  <c r="I173" i="33"/>
  <c r="F3" i="33"/>
  <c r="I138" i="33"/>
  <c r="I142" i="33"/>
  <c r="F203" i="33"/>
  <c r="F114" i="33"/>
  <c r="F163" i="33"/>
  <c r="F142" i="33"/>
  <c r="I39" i="33"/>
  <c r="AQ19" i="7"/>
  <c r="AU14" i="7"/>
  <c r="AR28" i="7"/>
  <c r="AR29" i="7"/>
  <c r="F65" i="33"/>
  <c r="I136" i="33"/>
  <c r="AV13" i="7"/>
  <c r="F159" i="33"/>
  <c r="F173" i="33"/>
  <c r="AN28" i="7"/>
  <c r="AV32" i="7"/>
  <c r="I32" i="33"/>
  <c r="AN34" i="7"/>
  <c r="I70" i="33"/>
  <c r="AN13" i="7"/>
  <c r="AP17" i="7"/>
  <c r="F188" i="33"/>
  <c r="AU4" i="7"/>
  <c r="AV28" i="7"/>
  <c r="F101" i="33"/>
  <c r="AQ22" i="7"/>
  <c r="AQ25" i="7"/>
  <c r="F94" i="33"/>
  <c r="I179" i="33"/>
  <c r="F25" i="33"/>
  <c r="F154" i="33"/>
  <c r="F168" i="33"/>
  <c r="F185" i="33"/>
  <c r="F6" i="33"/>
  <c r="AQ11" i="7"/>
  <c r="I143" i="33"/>
  <c r="I22" i="33"/>
  <c r="F206" i="33"/>
  <c r="I141" i="33"/>
  <c r="AP28" i="7"/>
  <c r="AN3" i="7"/>
  <c r="F11" i="33"/>
  <c r="F182" i="33"/>
  <c r="I201" i="33"/>
  <c r="I133" i="33"/>
  <c r="AP30" i="7"/>
  <c r="I103" i="33"/>
  <c r="F174" i="33"/>
  <c r="F39" i="33"/>
  <c r="F49" i="33"/>
  <c r="F220" i="33"/>
  <c r="AP25" i="7"/>
  <c r="I94" i="33"/>
  <c r="F204" i="33"/>
  <c r="F171" i="33"/>
  <c r="F88" i="33"/>
  <c r="I186" i="33"/>
  <c r="AU12" i="7"/>
  <c r="I56" i="33"/>
  <c r="F211" i="33"/>
  <c r="F221" i="33"/>
  <c r="I114" i="33"/>
  <c r="AU17" i="7"/>
  <c r="AR32" i="7"/>
  <c r="F156" i="33"/>
  <c r="AV19" i="7"/>
  <c r="F161" i="33"/>
  <c r="AN36" i="7"/>
  <c r="AN27" i="7"/>
  <c r="F73" i="33"/>
  <c r="I86" i="33"/>
  <c r="AU34" i="7"/>
  <c r="AO14" i="7"/>
  <c r="F144" i="33"/>
  <c r="I218" i="33"/>
  <c r="AU3" i="7"/>
  <c r="F217" i="33"/>
  <c r="I112" i="33"/>
  <c r="AN7" i="7"/>
  <c r="AQ31" i="7"/>
  <c r="AQ12" i="7"/>
  <c r="F147" i="33"/>
  <c r="F199" i="33"/>
  <c r="F46" i="33"/>
  <c r="I55" i="33"/>
  <c r="I53" i="33"/>
  <c r="F17" i="33"/>
  <c r="F38" i="33"/>
  <c r="I58" i="33"/>
  <c r="F58" i="33"/>
  <c r="I189" i="33"/>
  <c r="F198" i="33"/>
  <c r="F18" i="33"/>
  <c r="F15" i="33"/>
  <c r="AQ16" i="7"/>
  <c r="AP10" i="7"/>
  <c r="AN18" i="7"/>
  <c r="I151" i="33"/>
  <c r="AN19" i="7"/>
  <c r="AP4" i="7"/>
  <c r="F55" i="33"/>
  <c r="F112" i="33"/>
  <c r="F16" i="33"/>
  <c r="F67" i="33"/>
  <c r="F157" i="33"/>
  <c r="G17" i="18"/>
  <c r="I109" i="33"/>
  <c r="F122" i="33"/>
  <c r="I204" i="33"/>
  <c r="I87" i="33"/>
  <c r="AU22" i="7"/>
  <c r="AU32" i="7"/>
  <c r="F138" i="33"/>
  <c r="AR9" i="7"/>
  <c r="AO13" i="7"/>
  <c r="I75" i="33"/>
  <c r="AV25" i="7"/>
  <c r="G13" i="18"/>
  <c r="F127" i="33"/>
  <c r="I101" i="33"/>
  <c r="F151" i="33"/>
  <c r="I144" i="33"/>
  <c r="F51" i="33"/>
  <c r="AO9" i="7"/>
  <c r="I130" i="33"/>
  <c r="F14" i="33"/>
  <c r="AO31" i="7"/>
  <c r="AU5" i="7"/>
  <c r="AP35" i="7"/>
  <c r="F62" i="33"/>
  <c r="I165" i="33"/>
  <c r="I6" i="33"/>
  <c r="F44" i="33"/>
  <c r="AU28" i="7"/>
  <c r="D8" i="16"/>
  <c r="F131" i="33"/>
  <c r="I65" i="33"/>
  <c r="AR24" i="7"/>
  <c r="AO24" i="7"/>
  <c r="AU30" i="7"/>
  <c r="AR34" i="7"/>
  <c r="I187" i="33"/>
  <c r="I30" i="33"/>
  <c r="F80" i="33"/>
  <c r="AO25" i="7"/>
  <c r="AO36" i="7"/>
  <c r="I158" i="33"/>
  <c r="F106" i="33"/>
  <c r="F50" i="33"/>
  <c r="I69" i="33"/>
  <c r="AU8" i="7"/>
  <c r="AU16" i="7"/>
  <c r="G7" i="18"/>
  <c r="AR25" i="7"/>
  <c r="F164" i="33"/>
  <c r="I88" i="33"/>
  <c r="I81" i="33"/>
  <c r="I157" i="33"/>
  <c r="I78" i="33"/>
  <c r="I137" i="33"/>
  <c r="I47" i="33"/>
  <c r="F189" i="33"/>
  <c r="AO15" i="7"/>
  <c r="F175" i="33"/>
  <c r="F124" i="33"/>
  <c r="F61" i="33"/>
  <c r="F87" i="33"/>
  <c r="F22" i="33"/>
  <c r="F59" i="33"/>
  <c r="I207" i="33"/>
  <c r="I169" i="33"/>
  <c r="F63" i="33"/>
  <c r="AQ32" i="7"/>
  <c r="AU24" i="7"/>
  <c r="F130" i="33"/>
  <c r="I217" i="33"/>
  <c r="AV10" i="7"/>
  <c r="I34" i="33"/>
  <c r="AP13" i="7"/>
  <c r="I41" i="33"/>
  <c r="F145" i="33"/>
  <c r="AQ18" i="7"/>
  <c r="F72" i="33"/>
  <c r="AV31" i="7"/>
  <c r="AV29" i="7"/>
  <c r="F178" i="33"/>
  <c r="F197" i="33"/>
  <c r="F9" i="33"/>
  <c r="AO7" i="7"/>
  <c r="I26" i="33"/>
  <c r="F84" i="33"/>
  <c r="AQ24" i="7"/>
  <c r="I155" i="33"/>
  <c r="F56" i="33"/>
  <c r="AO30" i="7"/>
  <c r="F78" i="33"/>
  <c r="I63" i="33"/>
  <c r="F54" i="33"/>
  <c r="AN25" i="7"/>
  <c r="F219" i="33"/>
  <c r="AN9" i="7"/>
  <c r="AO19" i="7"/>
  <c r="I60" i="33"/>
  <c r="F68" i="33"/>
  <c r="AQ8" i="7"/>
  <c r="F71" i="33"/>
  <c r="F41" i="33"/>
  <c r="AO18" i="7"/>
  <c r="I67" i="33"/>
  <c r="AO8" i="7"/>
  <c r="AQ33" i="7"/>
  <c r="I196" i="33"/>
  <c r="I29" i="33"/>
  <c r="I197" i="33"/>
  <c r="I3" i="33"/>
  <c r="F97" i="33"/>
  <c r="I64" i="33"/>
  <c r="AQ36" i="7"/>
  <c r="AQ10" i="7"/>
  <c r="I118" i="33"/>
  <c r="I89" i="33"/>
  <c r="AO17" i="7"/>
  <c r="AP34" i="7"/>
  <c r="AQ7" i="7"/>
  <c r="I212" i="33"/>
  <c r="I95" i="33"/>
  <c r="AP36" i="7"/>
  <c r="S25" i="44" l="1" a="1"/>
  <c r="S25" i="44" s="1"/>
  <c r="V25" i="44" s="1"/>
  <c r="S24" i="44" a="1"/>
  <c r="S24" i="44" s="1"/>
  <c r="U24" i="44" s="1"/>
  <c r="S19" i="44" a="1"/>
  <c r="S19" i="44" s="1"/>
  <c r="S18" i="44" a="1"/>
  <c r="S18" i="44" s="1"/>
  <c r="V18" i="44" s="1"/>
  <c r="V8" i="18"/>
  <c r="W8" i="18" s="1"/>
  <c r="R18" i="44" a="1"/>
  <c r="R18" i="44" s="1"/>
  <c r="E4" i="18"/>
  <c r="H4" i="18" s="1"/>
  <c r="E10" i="18"/>
  <c r="H10" i="18" s="1"/>
  <c r="E12" i="18"/>
  <c r="J12" i="18" s="1"/>
  <c r="L12" i="18" s="1"/>
  <c r="E6" i="18"/>
  <c r="J6" i="18" s="1"/>
  <c r="L6" i="18" s="1"/>
  <c r="H17" i="18"/>
  <c r="J18" i="18"/>
  <c r="L18" i="18" s="1"/>
  <c r="N18" i="18" s="1"/>
  <c r="R31" i="44" a="1"/>
  <c r="R31" i="44" s="1"/>
  <c r="R25" i="44" a="1"/>
  <c r="R25" i="44" s="1"/>
  <c r="R24" i="44" a="1"/>
  <c r="R24" i="44" s="1"/>
  <c r="X37" i="44"/>
  <c r="R19" i="44" a="1"/>
  <c r="R19" i="44" s="1"/>
  <c r="R30" i="44" a="1"/>
  <c r="R30" i="44" s="1"/>
  <c r="V10" i="18"/>
  <c r="W10" i="18" s="1"/>
  <c r="AB9" i="18"/>
  <c r="AC9" i="18" s="1"/>
  <c r="V7" i="18"/>
  <c r="W7" i="18" s="1"/>
  <c r="AB11" i="18"/>
  <c r="AC11" i="18" s="1"/>
  <c r="V5" i="18"/>
  <c r="W5" i="18" s="1"/>
  <c r="AB8" i="18"/>
  <c r="AC8" i="18" s="1"/>
  <c r="V6" i="18"/>
  <c r="W6" i="18" s="1"/>
  <c r="V11" i="18"/>
  <c r="W11" i="18" s="1"/>
  <c r="V9" i="18"/>
  <c r="W9" i="18" s="1"/>
  <c r="AB10" i="18"/>
  <c r="AC10" i="18" s="1"/>
  <c r="AB7" i="18"/>
  <c r="AC7" i="18" s="1"/>
  <c r="AB5" i="18"/>
  <c r="AC5" i="18" s="1"/>
  <c r="AB4" i="18"/>
  <c r="AC4" i="18" s="1"/>
  <c r="AB6" i="18"/>
  <c r="AC6" i="18" s="1"/>
  <c r="I3" i="47"/>
  <c r="E9" i="18"/>
  <c r="J9" i="18" s="1"/>
  <c r="F9" i="18" s="1"/>
  <c r="M13" i="18"/>
  <c r="N13" i="18" s="1"/>
  <c r="E5" i="18"/>
  <c r="J5" i="18" s="1"/>
  <c r="L5" i="18" s="1"/>
  <c r="E11" i="18"/>
  <c r="H11" i="18" s="1"/>
  <c r="E7" i="18"/>
  <c r="J7" i="18" s="1"/>
  <c r="H13" i="18"/>
  <c r="H16" i="18"/>
  <c r="J16" i="18"/>
  <c r="L16" i="18" s="1"/>
  <c r="N16" i="18" s="1"/>
  <c r="J8" i="18"/>
  <c r="F8" i="18" s="1"/>
  <c r="H8" i="18"/>
  <c r="G72" i="33"/>
  <c r="H72" i="33" s="1"/>
  <c r="J169" i="33"/>
  <c r="K169" i="33" s="1"/>
  <c r="G4" i="33"/>
  <c r="H4" i="33" s="1"/>
  <c r="G206" i="33"/>
  <c r="H206" i="33" s="1"/>
  <c r="G118" i="33"/>
  <c r="H118" i="33" s="1"/>
  <c r="J69" i="33"/>
  <c r="K69" i="33" s="1"/>
  <c r="G146" i="33"/>
  <c r="H146" i="33" s="1"/>
  <c r="G126" i="33"/>
  <c r="H126" i="33" s="1"/>
  <c r="G77" i="33"/>
  <c r="H77" i="33" s="1"/>
  <c r="G88" i="33"/>
  <c r="H88" i="33" s="1"/>
  <c r="G173" i="33"/>
  <c r="H173" i="33" s="1"/>
  <c r="J146" i="33"/>
  <c r="K146" i="33" s="1"/>
  <c r="G66" i="33"/>
  <c r="H66" i="33" s="1"/>
  <c r="J32" i="33"/>
  <c r="K32" i="33" s="1"/>
  <c r="G199" i="33"/>
  <c r="H199" i="33" s="1"/>
  <c r="G216" i="33"/>
  <c r="H216" i="33" s="1"/>
  <c r="J110" i="33"/>
  <c r="K110" i="33" s="1"/>
  <c r="J34" i="33"/>
  <c r="K34" i="33" s="1"/>
  <c r="J88" i="33"/>
  <c r="K88" i="33" s="1"/>
  <c r="G186" i="33"/>
  <c r="H186" i="33" s="1"/>
  <c r="G92" i="33"/>
  <c r="H92" i="33" s="1"/>
  <c r="G22" i="33"/>
  <c r="H22" i="33" s="1"/>
  <c r="G112" i="33"/>
  <c r="H112" i="33" s="1"/>
  <c r="G89" i="33"/>
  <c r="H89" i="33" s="1"/>
  <c r="G31" i="33"/>
  <c r="H31" i="33" s="1"/>
  <c r="G17" i="33"/>
  <c r="H17" i="33" s="1"/>
  <c r="G182" i="33"/>
  <c r="H182" i="33" s="1"/>
  <c r="J207" i="33"/>
  <c r="K207" i="33" s="1"/>
  <c r="G100" i="33"/>
  <c r="H100" i="33" s="1"/>
  <c r="J75" i="33"/>
  <c r="K75" i="33" s="1"/>
  <c r="J190" i="33"/>
  <c r="K190" i="33" s="1"/>
  <c r="J72" i="33"/>
  <c r="K72" i="33" s="1"/>
  <c r="F17" i="18"/>
  <c r="J175" i="33"/>
  <c r="K175" i="33" s="1"/>
  <c r="J4" i="33"/>
  <c r="K4" i="33" s="1"/>
  <c r="G13" i="33"/>
  <c r="H13" i="33" s="1"/>
  <c r="G217" i="33"/>
  <c r="H217" i="33" s="1"/>
  <c r="J59" i="33"/>
  <c r="K59" i="33" s="1"/>
  <c r="G218" i="33"/>
  <c r="H218" i="33" s="1"/>
  <c r="J16" i="33"/>
  <c r="K16" i="33" s="1"/>
  <c r="J107" i="33"/>
  <c r="K107" i="33" s="1"/>
  <c r="G97" i="33"/>
  <c r="H97" i="33" s="1"/>
  <c r="J172" i="33"/>
  <c r="K172" i="33" s="1"/>
  <c r="G132" i="33"/>
  <c r="H132" i="33" s="1"/>
  <c r="G6" i="33"/>
  <c r="H6" i="33" s="1"/>
  <c r="J152" i="33"/>
  <c r="K152" i="33" s="1"/>
  <c r="O8" i="16"/>
  <c r="G52" i="33"/>
  <c r="H52" i="33" s="1"/>
  <c r="G62" i="33"/>
  <c r="H62" i="33" s="1"/>
  <c r="J111" i="33"/>
  <c r="K111" i="33" s="1"/>
  <c r="G37" i="33"/>
  <c r="H37" i="33" s="1"/>
  <c r="J198" i="33"/>
  <c r="K198" i="33" s="1"/>
  <c r="N7" i="16"/>
  <c r="G28" i="33"/>
  <c r="H28" i="33" s="1"/>
  <c r="G149" i="33"/>
  <c r="H149" i="33" s="1"/>
  <c r="G41" i="33"/>
  <c r="H41" i="33" s="1"/>
  <c r="J43" i="33"/>
  <c r="K43" i="33" s="1"/>
  <c r="J140" i="33"/>
  <c r="K140" i="33" s="1"/>
  <c r="J214" i="33"/>
  <c r="K214" i="33" s="1"/>
  <c r="G15" i="33"/>
  <c r="H15" i="33" s="1"/>
  <c r="J120" i="33"/>
  <c r="K120" i="33" s="1"/>
  <c r="J211" i="33"/>
  <c r="K211" i="33" s="1"/>
  <c r="G130" i="33"/>
  <c r="H130" i="33" s="1"/>
  <c r="G102" i="33"/>
  <c r="H102" i="33" s="1"/>
  <c r="G133" i="33"/>
  <c r="H133" i="33" s="1"/>
  <c r="J144" i="33"/>
  <c r="K144" i="33" s="1"/>
  <c r="G27" i="33"/>
  <c r="H27" i="33" s="1"/>
  <c r="J45" i="33"/>
  <c r="K45" i="33" s="1"/>
  <c r="J40" i="33"/>
  <c r="K40" i="33" s="1"/>
  <c r="J178" i="33"/>
  <c r="K178" i="33" s="1"/>
  <c r="G30" i="33"/>
  <c r="H30" i="33" s="1"/>
  <c r="G82" i="33"/>
  <c r="H82" i="33" s="1"/>
  <c r="G172" i="33"/>
  <c r="H172" i="33" s="1"/>
  <c r="J76" i="33"/>
  <c r="K76" i="33" s="1"/>
  <c r="J93" i="33"/>
  <c r="K93" i="33" s="1"/>
  <c r="J36" i="33"/>
  <c r="K36" i="33" s="1"/>
  <c r="J125" i="33"/>
  <c r="K125" i="33" s="1"/>
  <c r="G147" i="33"/>
  <c r="H147" i="33" s="1"/>
  <c r="G46" i="33"/>
  <c r="H46" i="33" s="1"/>
  <c r="J74" i="33"/>
  <c r="K74" i="33" s="1"/>
  <c r="J166" i="33"/>
  <c r="K166" i="33" s="1"/>
  <c r="J148" i="33"/>
  <c r="K148" i="33" s="1"/>
  <c r="J112" i="33"/>
  <c r="K112" i="33" s="1"/>
  <c r="J39" i="33"/>
  <c r="K39" i="33" s="1"/>
  <c r="G154" i="33"/>
  <c r="H154" i="33" s="1"/>
  <c r="G42" i="33"/>
  <c r="H42" i="33" s="1"/>
  <c r="G47" i="33"/>
  <c r="H47" i="33" s="1"/>
  <c r="G148" i="33"/>
  <c r="H148" i="33" s="1"/>
  <c r="G56" i="33"/>
  <c r="H56" i="33" s="1"/>
  <c r="J3" i="33"/>
  <c r="K3" i="33" s="1"/>
  <c r="J184" i="33"/>
  <c r="K184" i="33" s="1"/>
  <c r="G162" i="33"/>
  <c r="H162" i="33" s="1"/>
  <c r="J30" i="33"/>
  <c r="K30" i="33" s="1"/>
  <c r="J220" i="33"/>
  <c r="K220" i="33" s="1"/>
  <c r="G191" i="33"/>
  <c r="H191" i="33" s="1"/>
  <c r="J78" i="33"/>
  <c r="K78" i="33" s="1"/>
  <c r="J124" i="33"/>
  <c r="K124" i="33" s="1"/>
  <c r="J81" i="33"/>
  <c r="K81" i="33" s="1"/>
  <c r="J122" i="33"/>
  <c r="K122" i="33" s="1"/>
  <c r="J65" i="33"/>
  <c r="K65" i="33" s="1"/>
  <c r="G125" i="33"/>
  <c r="H125" i="33" s="1"/>
  <c r="J127" i="33"/>
  <c r="K127" i="33" s="1"/>
  <c r="J199" i="33"/>
  <c r="K199" i="33" s="1"/>
  <c r="G84" i="33"/>
  <c r="H84" i="33" s="1"/>
  <c r="G221" i="33"/>
  <c r="H221" i="33" s="1"/>
  <c r="J70" i="33"/>
  <c r="K70" i="33" s="1"/>
  <c r="G15" i="18"/>
  <c r="J28" i="33"/>
  <c r="K28" i="33" s="1"/>
  <c r="G165" i="33"/>
  <c r="H165" i="33" s="1"/>
  <c r="J149" i="33"/>
  <c r="K149" i="33" s="1"/>
  <c r="G117" i="33"/>
  <c r="H117" i="33" s="1"/>
  <c r="G178" i="33"/>
  <c r="H178" i="33" s="1"/>
  <c r="G55" i="33"/>
  <c r="H55" i="33" s="1"/>
  <c r="J92" i="33"/>
  <c r="K92" i="33" s="1"/>
  <c r="J27" i="33"/>
  <c r="K27" i="33" s="1"/>
  <c r="G197" i="33"/>
  <c r="H197" i="33" s="1"/>
  <c r="J142" i="33"/>
  <c r="K142" i="33" s="1"/>
  <c r="J130" i="33"/>
  <c r="K130" i="33" s="1"/>
  <c r="J157" i="33"/>
  <c r="K157" i="33" s="1"/>
  <c r="J42" i="33"/>
  <c r="K42" i="33" s="1"/>
  <c r="J91" i="33"/>
  <c r="K91" i="33" s="1"/>
  <c r="G10" i="33"/>
  <c r="H10" i="33" s="1"/>
  <c r="G212" i="33"/>
  <c r="H212" i="33" s="1"/>
  <c r="J61" i="33"/>
  <c r="K61" i="33" s="1"/>
  <c r="G59" i="33"/>
  <c r="H59" i="33" s="1"/>
  <c r="J19" i="33"/>
  <c r="K19" i="33" s="1"/>
  <c r="O7" i="16"/>
  <c r="G179" i="33"/>
  <c r="H179" i="33" s="1"/>
  <c r="G124" i="33"/>
  <c r="H124" i="33" s="1"/>
  <c r="J6" i="33"/>
  <c r="K6" i="33" s="1"/>
  <c r="J20" i="33"/>
  <c r="K20" i="33" s="1"/>
  <c r="G189" i="33"/>
  <c r="H189" i="33" s="1"/>
  <c r="J48" i="33"/>
  <c r="K48" i="33" s="1"/>
  <c r="J51" i="33"/>
  <c r="K51" i="33" s="1"/>
  <c r="J102" i="33"/>
  <c r="K102" i="33" s="1"/>
  <c r="J46" i="33"/>
  <c r="K46" i="33" s="1"/>
  <c r="J138" i="33"/>
  <c r="K138" i="33" s="1"/>
  <c r="J14" i="33"/>
  <c r="K14" i="33" s="1"/>
  <c r="G123" i="33"/>
  <c r="H123" i="33" s="1"/>
  <c r="G70" i="33"/>
  <c r="H70" i="33" s="1"/>
  <c r="G163" i="33"/>
  <c r="H163" i="33" s="1"/>
  <c r="G21" i="33"/>
  <c r="H21" i="33" s="1"/>
  <c r="J21" i="33"/>
  <c r="K21" i="33" s="1"/>
  <c r="G120" i="33"/>
  <c r="H120" i="33" s="1"/>
  <c r="J128" i="33"/>
  <c r="K128" i="33" s="1"/>
  <c r="J84" i="33"/>
  <c r="K84" i="33" s="1"/>
  <c r="J35" i="33"/>
  <c r="K35" i="33" s="1"/>
  <c r="J197" i="33"/>
  <c r="K197" i="33" s="1"/>
  <c r="G127" i="33"/>
  <c r="H127" i="33" s="1"/>
  <c r="J212" i="33"/>
  <c r="K212" i="33" s="1"/>
  <c r="G91" i="33"/>
  <c r="H91" i="33" s="1"/>
  <c r="J204" i="33"/>
  <c r="K204" i="33" s="1"/>
  <c r="G58" i="33"/>
  <c r="H58" i="33" s="1"/>
  <c r="J213" i="33"/>
  <c r="K213" i="33" s="1"/>
  <c r="J114" i="33"/>
  <c r="K114" i="33" s="1"/>
  <c r="J68" i="33"/>
  <c r="K68" i="33" s="1"/>
  <c r="J77" i="33"/>
  <c r="K77" i="33" s="1"/>
  <c r="J95" i="33"/>
  <c r="K95" i="33" s="1"/>
  <c r="G107" i="33"/>
  <c r="H107" i="33" s="1"/>
  <c r="J205" i="33"/>
  <c r="K205" i="33" s="1"/>
  <c r="G219" i="33"/>
  <c r="H219" i="33" s="1"/>
  <c r="J62" i="33"/>
  <c r="K62" i="33" s="1"/>
  <c r="G36" i="33"/>
  <c r="H36" i="33" s="1"/>
  <c r="J162" i="33"/>
  <c r="K162" i="33" s="1"/>
  <c r="J156" i="33"/>
  <c r="K156" i="33" s="1"/>
  <c r="G192" i="33"/>
  <c r="H192" i="33" s="1"/>
  <c r="G24" i="33"/>
  <c r="H24" i="33" s="1"/>
  <c r="J126" i="33"/>
  <c r="K126" i="33" s="1"/>
  <c r="G96" i="33"/>
  <c r="H96" i="33" s="1"/>
  <c r="G170" i="33"/>
  <c r="H170" i="33" s="1"/>
  <c r="G171" i="33"/>
  <c r="H171" i="33" s="1"/>
  <c r="J147" i="33"/>
  <c r="K147" i="33" s="1"/>
  <c r="J167" i="33"/>
  <c r="K167" i="33" s="1"/>
  <c r="G78" i="33"/>
  <c r="H78" i="33" s="1"/>
  <c r="G114" i="33"/>
  <c r="H114" i="33" s="1"/>
  <c r="J168" i="33"/>
  <c r="K168" i="33" s="1"/>
  <c r="G11" i="33"/>
  <c r="H11" i="33" s="1"/>
  <c r="G86" i="33"/>
  <c r="H86" i="33" s="1"/>
  <c r="J221" i="33"/>
  <c r="K221" i="33" s="1"/>
  <c r="J37" i="33"/>
  <c r="K37" i="33" s="1"/>
  <c r="J206" i="33"/>
  <c r="K206" i="33" s="1"/>
  <c r="J96" i="33"/>
  <c r="K96" i="33" s="1"/>
  <c r="G131" i="33"/>
  <c r="H131" i="33" s="1"/>
  <c r="J108" i="33"/>
  <c r="K108" i="33" s="1"/>
  <c r="J103" i="33"/>
  <c r="K103" i="33" s="1"/>
  <c r="G16" i="33"/>
  <c r="H16" i="33" s="1"/>
  <c r="G214" i="33"/>
  <c r="H214" i="33" s="1"/>
  <c r="G211" i="33"/>
  <c r="H211" i="33" s="1"/>
  <c r="G105" i="33"/>
  <c r="H105" i="33" s="1"/>
  <c r="J53" i="33"/>
  <c r="K53" i="33" s="1"/>
  <c r="J183" i="33"/>
  <c r="K183" i="33" s="1"/>
  <c r="G38" i="33"/>
  <c r="H38" i="33" s="1"/>
  <c r="J31" i="33"/>
  <c r="K31" i="33" s="1"/>
  <c r="G79" i="33"/>
  <c r="H79" i="33" s="1"/>
  <c r="J10" i="33"/>
  <c r="K10" i="33" s="1"/>
  <c r="G136" i="33"/>
  <c r="H136" i="33" s="1"/>
  <c r="G40" i="33"/>
  <c r="H40" i="33" s="1"/>
  <c r="J196" i="33"/>
  <c r="K196" i="33" s="1"/>
  <c r="J194" i="33"/>
  <c r="K194" i="33" s="1"/>
  <c r="G193" i="33"/>
  <c r="H193" i="33" s="1"/>
  <c r="J87" i="33"/>
  <c r="K87" i="33" s="1"/>
  <c r="G222" i="33"/>
  <c r="H222" i="33" s="1"/>
  <c r="G9" i="33"/>
  <c r="H9" i="33" s="1"/>
  <c r="G180" i="33"/>
  <c r="H180" i="33" s="1"/>
  <c r="G76" i="33"/>
  <c r="H76" i="33" s="1"/>
  <c r="G101" i="33"/>
  <c r="H101" i="33" s="1"/>
  <c r="J63" i="33"/>
  <c r="K63" i="33" s="1"/>
  <c r="G194" i="33"/>
  <c r="H194" i="33" s="1"/>
  <c r="J44" i="33"/>
  <c r="K44" i="33" s="1"/>
  <c r="J159" i="33"/>
  <c r="K159" i="33" s="1"/>
  <c r="G5" i="33"/>
  <c r="H5" i="33" s="1"/>
  <c r="J119" i="33"/>
  <c r="K119" i="33" s="1"/>
  <c r="G80" i="33"/>
  <c r="H80" i="33" s="1"/>
  <c r="J150" i="33"/>
  <c r="K150" i="33" s="1"/>
  <c r="J64" i="33"/>
  <c r="K64" i="33" s="1"/>
  <c r="J158" i="33"/>
  <c r="K158" i="33" s="1"/>
  <c r="G204" i="33"/>
  <c r="H204" i="33" s="1"/>
  <c r="J202" i="33"/>
  <c r="K202" i="33" s="1"/>
  <c r="G67" i="33"/>
  <c r="H67" i="33" s="1"/>
  <c r="G156" i="33"/>
  <c r="H156" i="33" s="1"/>
  <c r="J106" i="33"/>
  <c r="K106" i="33" s="1"/>
  <c r="J13" i="33"/>
  <c r="K13" i="33" s="1"/>
  <c r="J201" i="33"/>
  <c r="K201" i="33" s="1"/>
  <c r="J58" i="33"/>
  <c r="K58" i="33" s="1"/>
  <c r="G128" i="33"/>
  <c r="H128" i="33" s="1"/>
  <c r="O9" i="16"/>
  <c r="J98" i="33"/>
  <c r="K98" i="33" s="1"/>
  <c r="J200" i="33"/>
  <c r="K200" i="33" s="1"/>
  <c r="G18" i="33"/>
  <c r="H18" i="33" s="1"/>
  <c r="G116" i="33"/>
  <c r="H116" i="33" s="1"/>
  <c r="G12" i="33"/>
  <c r="H12" i="33" s="1"/>
  <c r="G87" i="33"/>
  <c r="H87" i="33" s="1"/>
  <c r="J7" i="33"/>
  <c r="K7" i="33" s="1"/>
  <c r="J118" i="33"/>
  <c r="K118" i="33" s="1"/>
  <c r="J50" i="33"/>
  <c r="K50" i="33" s="1"/>
  <c r="G220" i="33"/>
  <c r="H220" i="33" s="1"/>
  <c r="J136" i="33"/>
  <c r="K136" i="33" s="1"/>
  <c r="G190" i="33"/>
  <c r="H190" i="33" s="1"/>
  <c r="G115" i="33"/>
  <c r="H115" i="33" s="1"/>
  <c r="J90" i="33"/>
  <c r="K90" i="33" s="1"/>
  <c r="J54" i="33"/>
  <c r="K54" i="33" s="1"/>
  <c r="J109" i="33"/>
  <c r="K109" i="33" s="1"/>
  <c r="G74" i="33"/>
  <c r="H74" i="33" s="1"/>
  <c r="G20" i="33"/>
  <c r="H20" i="33" s="1"/>
  <c r="G106" i="33"/>
  <c r="H106" i="33" s="1"/>
  <c r="G145" i="33"/>
  <c r="H145" i="33" s="1"/>
  <c r="G158" i="33"/>
  <c r="H158" i="33" s="1"/>
  <c r="G65" i="33"/>
  <c r="H65" i="33" s="1"/>
  <c r="J170" i="33"/>
  <c r="K170" i="33" s="1"/>
  <c r="G99" i="33"/>
  <c r="H99" i="33" s="1"/>
  <c r="J139" i="33"/>
  <c r="K139" i="33" s="1"/>
  <c r="G85" i="33"/>
  <c r="H85" i="33" s="1"/>
  <c r="G3" i="33"/>
  <c r="H3" i="33" s="1"/>
  <c r="G159" i="33"/>
  <c r="H159" i="33" s="1"/>
  <c r="J165" i="33"/>
  <c r="K165" i="33" s="1"/>
  <c r="G164" i="33"/>
  <c r="H164" i="33" s="1"/>
  <c r="G169" i="33"/>
  <c r="H169" i="33" s="1"/>
  <c r="J174" i="33"/>
  <c r="K174" i="33" s="1"/>
  <c r="G54" i="33"/>
  <c r="H54" i="33" s="1"/>
  <c r="J99" i="33"/>
  <c r="K99" i="33" s="1"/>
  <c r="G63" i="33"/>
  <c r="H63" i="33" s="1"/>
  <c r="G7" i="33"/>
  <c r="H7" i="33" s="1"/>
  <c r="G32" i="33"/>
  <c r="H32" i="33" s="1"/>
  <c r="G205" i="33"/>
  <c r="H205" i="33" s="1"/>
  <c r="J57" i="33"/>
  <c r="K57" i="33" s="1"/>
  <c r="J155" i="33"/>
  <c r="K155" i="33" s="1"/>
  <c r="J82" i="33"/>
  <c r="K82" i="33" s="1"/>
  <c r="J33" i="33"/>
  <c r="K33" i="33" s="1"/>
  <c r="G161" i="33"/>
  <c r="H161" i="33" s="1"/>
  <c r="J163" i="33"/>
  <c r="K163" i="33" s="1"/>
  <c r="J49" i="33"/>
  <c r="K49" i="33" s="1"/>
  <c r="J101" i="33"/>
  <c r="K101" i="33" s="1"/>
  <c r="J97" i="33"/>
  <c r="K97" i="33" s="1"/>
  <c r="J186" i="33"/>
  <c r="K186" i="33" s="1"/>
  <c r="J25" i="33"/>
  <c r="K25" i="33" s="1"/>
  <c r="G25" i="33"/>
  <c r="H25" i="33" s="1"/>
  <c r="G33" i="33"/>
  <c r="H33" i="33" s="1"/>
  <c r="G209" i="33"/>
  <c r="H209" i="33" s="1"/>
  <c r="G93" i="33"/>
  <c r="H93" i="33" s="1"/>
  <c r="J203" i="33"/>
  <c r="K203" i="33" s="1"/>
  <c r="J160" i="33"/>
  <c r="K160" i="33" s="1"/>
  <c r="G95" i="33"/>
  <c r="H95" i="33" s="1"/>
  <c r="G14" i="33"/>
  <c r="H14" i="33" s="1"/>
  <c r="J73" i="33"/>
  <c r="K73" i="33" s="1"/>
  <c r="G155" i="33"/>
  <c r="H155" i="33" s="1"/>
  <c r="G44" i="33"/>
  <c r="H44" i="33" s="1"/>
  <c r="G174" i="33"/>
  <c r="H174" i="33" s="1"/>
  <c r="G23" i="33"/>
  <c r="H23" i="33" s="1"/>
  <c r="J218" i="33"/>
  <c r="K218" i="33" s="1"/>
  <c r="G198" i="33"/>
  <c r="H198" i="33" s="1"/>
  <c r="G83" i="33"/>
  <c r="H83" i="33" s="1"/>
  <c r="G210" i="33"/>
  <c r="H210" i="33" s="1"/>
  <c r="J129" i="33"/>
  <c r="K129" i="33" s="1"/>
  <c r="G135" i="33"/>
  <c r="H135" i="33" s="1"/>
  <c r="N8" i="16"/>
  <c r="G119" i="33"/>
  <c r="H119" i="33" s="1"/>
  <c r="G144" i="33"/>
  <c r="H144" i="33" s="1"/>
  <c r="G150" i="33"/>
  <c r="H150" i="33" s="1"/>
  <c r="J173" i="33"/>
  <c r="K173" i="33" s="1"/>
  <c r="G142" i="33"/>
  <c r="H142" i="33" s="1"/>
  <c r="J67" i="33"/>
  <c r="K67" i="33" s="1"/>
  <c r="J60" i="33"/>
  <c r="K60" i="33" s="1"/>
  <c r="J18" i="33"/>
  <c r="K18" i="33" s="1"/>
  <c r="J17" i="33"/>
  <c r="K17" i="33" s="1"/>
  <c r="G68" i="33"/>
  <c r="H68" i="33" s="1"/>
  <c r="G176" i="33"/>
  <c r="H176" i="33" s="1"/>
  <c r="J24" i="33"/>
  <c r="K24" i="33" s="1"/>
  <c r="J193" i="33"/>
  <c r="K193" i="33" s="1"/>
  <c r="G39" i="33"/>
  <c r="H39" i="33" s="1"/>
  <c r="J113" i="33"/>
  <c r="K113" i="33" s="1"/>
  <c r="J132" i="33"/>
  <c r="K132" i="33" s="1"/>
  <c r="J29" i="33"/>
  <c r="K29" i="33" s="1"/>
  <c r="G109" i="33"/>
  <c r="H109" i="33" s="1"/>
  <c r="G153" i="33"/>
  <c r="H153" i="33" s="1"/>
  <c r="J15" i="33"/>
  <c r="K15" i="33" s="1"/>
  <c r="G203" i="33"/>
  <c r="H203" i="33" s="1"/>
  <c r="J153" i="33"/>
  <c r="K153" i="33" s="1"/>
  <c r="J56" i="33"/>
  <c r="K56" i="33" s="1"/>
  <c r="G43" i="33"/>
  <c r="H43" i="33" s="1"/>
  <c r="G50" i="33"/>
  <c r="H50" i="33" s="1"/>
  <c r="G201" i="33"/>
  <c r="H201" i="33" s="1"/>
  <c r="G57" i="33"/>
  <c r="H57" i="33" s="1"/>
  <c r="J79" i="33"/>
  <c r="K79" i="33" s="1"/>
  <c r="G26" i="33"/>
  <c r="H26" i="33" s="1"/>
  <c r="G29" i="33"/>
  <c r="H29" i="33" s="1"/>
  <c r="J47" i="33"/>
  <c r="K47" i="33" s="1"/>
  <c r="J11" i="33"/>
  <c r="K11" i="33" s="1"/>
  <c r="J215" i="33"/>
  <c r="K215" i="33" s="1"/>
  <c r="G90" i="33"/>
  <c r="H90" i="33" s="1"/>
  <c r="J12" i="33"/>
  <c r="K12" i="33" s="1"/>
  <c r="G139" i="33"/>
  <c r="H139" i="33" s="1"/>
  <c r="G138" i="33"/>
  <c r="H138" i="33" s="1"/>
  <c r="J117" i="33"/>
  <c r="K117" i="33" s="1"/>
  <c r="J177" i="33"/>
  <c r="K177" i="33" s="1"/>
  <c r="J52" i="33"/>
  <c r="K52" i="33" s="1"/>
  <c r="G61" i="33"/>
  <c r="H61" i="33" s="1"/>
  <c r="G35" i="33"/>
  <c r="H35" i="33" s="1"/>
  <c r="J71" i="33"/>
  <c r="K71" i="33" s="1"/>
  <c r="J209" i="33"/>
  <c r="K209" i="33" s="1"/>
  <c r="J123" i="33"/>
  <c r="K123" i="33" s="1"/>
  <c r="G177" i="33"/>
  <c r="H177" i="33" s="1"/>
  <c r="J216" i="33"/>
  <c r="K216" i="33" s="1"/>
  <c r="J161" i="33"/>
  <c r="K161" i="33" s="1"/>
  <c r="J208" i="33"/>
  <c r="K208" i="33" s="1"/>
  <c r="G185" i="33"/>
  <c r="H185" i="33" s="1"/>
  <c r="G14" i="18"/>
  <c r="J135" i="33"/>
  <c r="K135" i="33" s="1"/>
  <c r="G73" i="33"/>
  <c r="H73" i="33" s="1"/>
  <c r="G98" i="33"/>
  <c r="H98" i="33" s="1"/>
  <c r="J192" i="33"/>
  <c r="K192" i="33" s="1"/>
  <c r="G157" i="33"/>
  <c r="H157" i="33" s="1"/>
  <c r="G19" i="33"/>
  <c r="H19" i="33" s="1"/>
  <c r="G94" i="33"/>
  <c r="H94" i="33" s="1"/>
  <c r="J115" i="33"/>
  <c r="K115" i="33" s="1"/>
  <c r="J176" i="33"/>
  <c r="K176" i="33" s="1"/>
  <c r="G195" i="33"/>
  <c r="H195" i="33" s="1"/>
  <c r="J191" i="33"/>
  <c r="K191" i="33" s="1"/>
  <c r="J217" i="33"/>
  <c r="K217" i="33" s="1"/>
  <c r="G45" i="33"/>
  <c r="H45" i="33" s="1"/>
  <c r="G110" i="33"/>
  <c r="H110" i="33" s="1"/>
  <c r="G108" i="33"/>
  <c r="H108" i="33" s="1"/>
  <c r="G48" i="33"/>
  <c r="H48" i="33" s="1"/>
  <c r="J66" i="33"/>
  <c r="K66" i="33" s="1"/>
  <c r="G141" i="33"/>
  <c r="H141" i="33" s="1"/>
  <c r="J145" i="33"/>
  <c r="K145" i="33" s="1"/>
  <c r="G184" i="33"/>
  <c r="H184" i="33" s="1"/>
  <c r="J133" i="33"/>
  <c r="K133" i="33" s="1"/>
  <c r="J137" i="33"/>
  <c r="K137" i="33" s="1"/>
  <c r="J94" i="33"/>
  <c r="K94" i="33" s="1"/>
  <c r="G196" i="33"/>
  <c r="H196" i="33" s="1"/>
  <c r="G113" i="33"/>
  <c r="H113" i="33" s="1"/>
  <c r="G129" i="33"/>
  <c r="H129" i="33" s="1"/>
  <c r="G181" i="33"/>
  <c r="H181" i="33" s="1"/>
  <c r="G75" i="33"/>
  <c r="H75" i="33" s="1"/>
  <c r="J154" i="33"/>
  <c r="K154" i="33" s="1"/>
  <c r="G64" i="33"/>
  <c r="H64" i="33" s="1"/>
  <c r="G200" i="33"/>
  <c r="H200" i="33" s="1"/>
  <c r="G215" i="33"/>
  <c r="H215" i="33" s="1"/>
  <c r="G140" i="33"/>
  <c r="H140" i="33" s="1"/>
  <c r="J83" i="33"/>
  <c r="K83" i="33" s="1"/>
  <c r="J55" i="33"/>
  <c r="K55" i="33" s="1"/>
  <c r="G8" i="33"/>
  <c r="H8" i="33" s="1"/>
  <c r="J26" i="33"/>
  <c r="K26" i="33" s="1"/>
  <c r="G111" i="33"/>
  <c r="H111" i="33" s="1"/>
  <c r="J116" i="33"/>
  <c r="K116" i="33" s="1"/>
  <c r="G122" i="33"/>
  <c r="H122" i="33" s="1"/>
  <c r="J180" i="33"/>
  <c r="K180" i="33" s="1"/>
  <c r="G121" i="33"/>
  <c r="H121" i="33" s="1"/>
  <c r="G34" i="33"/>
  <c r="H34" i="33" s="1"/>
  <c r="G152" i="33"/>
  <c r="H152" i="33" s="1"/>
  <c r="J80" i="33"/>
  <c r="K80" i="33" s="1"/>
  <c r="J210" i="33"/>
  <c r="K210" i="33" s="1"/>
  <c r="G137" i="33"/>
  <c r="H137" i="33" s="1"/>
  <c r="G166" i="33"/>
  <c r="H166" i="33" s="1"/>
  <c r="G175" i="33"/>
  <c r="H175" i="33" s="1"/>
  <c r="J222" i="33"/>
  <c r="K222" i="33" s="1"/>
  <c r="G60" i="33"/>
  <c r="H60" i="33" s="1"/>
  <c r="J181" i="33"/>
  <c r="K181" i="33" s="1"/>
  <c r="G151" i="33"/>
  <c r="H151" i="33" s="1"/>
  <c r="J189" i="33"/>
  <c r="K189" i="33" s="1"/>
  <c r="J141" i="33"/>
  <c r="K141" i="33" s="1"/>
  <c r="J121" i="33"/>
  <c r="K121" i="33" s="1"/>
  <c r="J105" i="33"/>
  <c r="K105" i="33" s="1"/>
  <c r="J5" i="33"/>
  <c r="K5" i="33" s="1"/>
  <c r="J38" i="33"/>
  <c r="K38" i="33" s="1"/>
  <c r="G53" i="33"/>
  <c r="H53" i="33" s="1"/>
  <c r="G167" i="33"/>
  <c r="H167" i="33" s="1"/>
  <c r="J143" i="33"/>
  <c r="K143" i="33" s="1"/>
  <c r="J85" i="33"/>
  <c r="K85" i="33" s="1"/>
  <c r="J134" i="33"/>
  <c r="K134" i="33" s="1"/>
  <c r="G183" i="33"/>
  <c r="H183" i="33" s="1"/>
  <c r="G71" i="33"/>
  <c r="H71" i="33" s="1"/>
  <c r="G104" i="33"/>
  <c r="H104" i="33" s="1"/>
  <c r="J188" i="33"/>
  <c r="K188" i="33" s="1"/>
  <c r="J151" i="33"/>
  <c r="K151" i="33" s="1"/>
  <c r="G208" i="33"/>
  <c r="H208" i="33" s="1"/>
  <c r="J104" i="33"/>
  <c r="K104" i="33" s="1"/>
  <c r="J23" i="33"/>
  <c r="K23" i="33" s="1"/>
  <c r="G134" i="33"/>
  <c r="H134" i="33" s="1"/>
  <c r="G81" i="33"/>
  <c r="H81" i="33" s="1"/>
  <c r="J171" i="33"/>
  <c r="K171" i="33" s="1"/>
  <c r="G187" i="33"/>
  <c r="H187" i="33" s="1"/>
  <c r="J187" i="33"/>
  <c r="K187" i="33" s="1"/>
  <c r="G188" i="33"/>
  <c r="H188" i="33" s="1"/>
  <c r="G51" i="33"/>
  <c r="H51" i="33" s="1"/>
  <c r="G49" i="33"/>
  <c r="H49" i="33" s="1"/>
  <c r="J185" i="33"/>
  <c r="K185" i="33" s="1"/>
  <c r="J9" i="33"/>
  <c r="K9" i="33" s="1"/>
  <c r="F13" i="18"/>
  <c r="G69" i="33"/>
  <c r="H69" i="33" s="1"/>
  <c r="G207" i="33"/>
  <c r="H207" i="33" s="1"/>
  <c r="G143" i="33"/>
  <c r="H143" i="33" s="1"/>
  <c r="G168" i="33"/>
  <c r="H168" i="33" s="1"/>
  <c r="J182" i="33"/>
  <c r="K182" i="33" s="1"/>
  <c r="G202" i="33"/>
  <c r="H202" i="33" s="1"/>
  <c r="J86" i="33"/>
  <c r="K86" i="33" s="1"/>
  <c r="J41" i="33"/>
  <c r="K41" i="33" s="1"/>
  <c r="J219" i="33"/>
  <c r="K219" i="33" s="1"/>
  <c r="G213" i="33"/>
  <c r="H213" i="33" s="1"/>
  <c r="J22" i="33"/>
  <c r="K22" i="33" s="1"/>
  <c r="J179" i="33"/>
  <c r="K179" i="33" s="1"/>
  <c r="J164" i="33"/>
  <c r="K164" i="33" s="1"/>
  <c r="J89" i="33"/>
  <c r="K89" i="33" s="1"/>
  <c r="G103" i="33"/>
  <c r="H103" i="33" s="1"/>
  <c r="N9" i="16"/>
  <c r="J131" i="33"/>
  <c r="K131" i="33" s="1"/>
  <c r="J8" i="33"/>
  <c r="K8" i="33" s="1"/>
  <c r="J100" i="33"/>
  <c r="K100" i="33" s="1"/>
  <c r="J195" i="33"/>
  <c r="K195" i="33" s="1"/>
  <c r="G160" i="33"/>
  <c r="H160" i="33" s="1"/>
  <c r="C8" i="37"/>
  <c r="A9" i="37"/>
  <c r="X25" i="44" l="1"/>
  <c r="W25" i="44"/>
  <c r="W26" i="44"/>
  <c r="V24" i="44"/>
  <c r="U18" i="44"/>
  <c r="W19" i="44"/>
  <c r="V19" i="44"/>
  <c r="J4" i="18"/>
  <c r="F4" i="18" s="1"/>
  <c r="K4" i="18" s="1"/>
  <c r="M12" i="18"/>
  <c r="N12" i="18" s="1"/>
  <c r="X18" i="44"/>
  <c r="X31" i="44"/>
  <c r="F6" i="18"/>
  <c r="X12" i="44"/>
  <c r="J10" i="18"/>
  <c r="M10" i="18" s="1"/>
  <c r="N10" i="18" s="1"/>
  <c r="F12" i="18"/>
  <c r="H12" i="18"/>
  <c r="H6" i="18"/>
  <c r="X24" i="44"/>
  <c r="E14" i="18"/>
  <c r="M6" i="18"/>
  <c r="N6" i="18" s="1"/>
  <c r="H7" i="18"/>
  <c r="K17" i="18"/>
  <c r="F18" i="18"/>
  <c r="K18" i="18" s="1"/>
  <c r="F5" i="18"/>
  <c r="X36" i="44"/>
  <c r="X19" i="44"/>
  <c r="X13" i="44"/>
  <c r="X30" i="44"/>
  <c r="F16" i="18"/>
  <c r="K16" i="18" s="1"/>
  <c r="L9" i="18"/>
  <c r="M9" i="18"/>
  <c r="N9" i="18" s="1"/>
  <c r="K13" i="18"/>
  <c r="M5" i="18"/>
  <c r="N5" i="18" s="1"/>
  <c r="J11" i="18"/>
  <c r="F11" i="18" s="1"/>
  <c r="K11" i="18" s="1"/>
  <c r="H9" i="18"/>
  <c r="K9" i="18" s="1"/>
  <c r="H5" i="18"/>
  <c r="E15" i="18"/>
  <c r="L20" i="18"/>
  <c r="K8" i="18"/>
  <c r="L8" i="18"/>
  <c r="M8" i="18"/>
  <c r="N8" i="18" s="1"/>
  <c r="C9" i="37"/>
  <c r="A10" i="37"/>
  <c r="L7" i="18"/>
  <c r="M7" i="18"/>
  <c r="N7" i="18" s="1"/>
  <c r="F7" i="18"/>
  <c r="M4" i="18" l="1"/>
  <c r="N4" i="18" s="1"/>
  <c r="L4" i="18"/>
  <c r="L10" i="18"/>
  <c r="J14" i="18"/>
  <c r="F10" i="18"/>
  <c r="K10" i="18" s="1"/>
  <c r="K12" i="18"/>
  <c r="H14" i="18"/>
  <c r="K6" i="18"/>
  <c r="K7" i="18"/>
  <c r="K5" i="18"/>
  <c r="J15" i="18"/>
  <c r="H15" i="18"/>
  <c r="L11" i="18"/>
  <c r="M11" i="18"/>
  <c r="N11" i="18" s="1"/>
  <c r="C10" i="37"/>
  <c r="A11" i="37"/>
  <c r="F15" i="18"/>
  <c r="L14" i="18" l="1"/>
  <c r="F14" i="18"/>
  <c r="K14" i="18" s="1"/>
  <c r="K15" i="18"/>
  <c r="N14" i="18"/>
  <c r="M14" i="18"/>
  <c r="C11" i="37"/>
  <c r="A12" i="37"/>
  <c r="A13" i="37" l="1"/>
  <c r="C12" i="37"/>
  <c r="A14" i="37" l="1"/>
  <c r="C13" i="37"/>
  <c r="A15" i="37" l="1"/>
  <c r="C14" i="37"/>
  <c r="A16" i="37" l="1"/>
  <c r="C15" i="37"/>
  <c r="A17" i="37" l="1"/>
  <c r="C16" i="37"/>
  <c r="A18" i="37" l="1"/>
  <c r="C17" i="37"/>
  <c r="A19" i="37" l="1"/>
  <c r="C18" i="37"/>
  <c r="C19" i="37" l="1"/>
  <c r="A20" i="37"/>
  <c r="C20" i="37" l="1"/>
  <c r="A21" i="37"/>
  <c r="C21" i="37" l="1"/>
  <c r="A22" i="37"/>
  <c r="C22" i="37" l="1"/>
  <c r="A23" i="37"/>
  <c r="A24" i="37" l="1"/>
  <c r="C23" i="37"/>
  <c r="C24" i="37" l="1"/>
  <c r="A25" i="37"/>
  <c r="A26" i="37" l="1"/>
  <c r="C25" i="37"/>
  <c r="C26" i="37" l="1"/>
  <c r="A27" i="37"/>
  <c r="A28" i="37" l="1"/>
  <c r="C27" i="37"/>
  <c r="A29" i="37" l="1"/>
  <c r="C28" i="37"/>
  <c r="A30" i="37" l="1"/>
  <c r="C29" i="37"/>
  <c r="F1" i="37" l="1"/>
  <c r="D1" i="37"/>
  <c r="A31" i="37"/>
  <c r="C30" i="37"/>
  <c r="C31" i="37" l="1"/>
  <c r="A32" i="37"/>
  <c r="A33" i="37" l="1"/>
  <c r="C32" i="37"/>
  <c r="A34" i="37" l="1"/>
  <c r="C33" i="37"/>
  <c r="A35" i="37" l="1"/>
  <c r="C34" i="37"/>
  <c r="A36" i="37" l="1"/>
  <c r="C35" i="37"/>
  <c r="A37" i="37" l="1"/>
  <c r="C36" i="37"/>
  <c r="C37" i="37" l="1"/>
  <c r="A38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<sst xmlns="http://schemas.openxmlformats.org/spreadsheetml/2006/main" count="1351" uniqueCount="480">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</sst>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197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47" fillId="12" borderId="13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51" fillId="0" borderId="14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7" fillId="4" borderId="13" xfId="0" applyNumberFormat="1" applyFont="1" applyFill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14">
    <dxf>
      <font>
        <b/>
        <i val="0"/>
        <strike val="0"/>
      </font>
    </dxf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F0DFF"/>
      <color rgb="FFFF7DFF"/>
      <color rgb="FF481F67"/>
      <color rgb="FFF3A671"/>
      <color rgb="FFFFDA65"/>
      <color rgb="FFFFFF93"/>
      <color rgb="FF83C937"/>
      <color rgb="FFC9E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773" t="s">
        <v>197</v>
      </c>
      <c r="B10" s="439" t="s">
        <v>198</v>
      </c>
    </row>
    <row r="11" spans="1:3" s="426" customFormat="1" ht="35.25" customHeight="1" x14ac:dyDescent="0.25">
      <c r="A11" s="774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775" t="s">
        <v>194</v>
      </c>
      <c r="B17" s="770" t="s">
        <v>194</v>
      </c>
      <c r="C17" s="442" t="s">
        <v>202</v>
      </c>
    </row>
    <row r="18" spans="1:3" s="425" customFormat="1" ht="22.5" customHeight="1" x14ac:dyDescent="0.25">
      <c r="A18" s="776"/>
      <c r="B18" s="771"/>
      <c r="C18" s="442" t="s">
        <v>232</v>
      </c>
    </row>
    <row r="19" spans="1:3" s="425" customFormat="1" ht="22.5" customHeight="1" x14ac:dyDescent="0.25">
      <c r="A19" s="776"/>
      <c r="B19" s="771"/>
      <c r="C19" s="447" t="s">
        <v>229</v>
      </c>
    </row>
    <row r="20" spans="1:3" s="425" customFormat="1" ht="22.5" customHeight="1" x14ac:dyDescent="0.25">
      <c r="A20" s="776"/>
      <c r="B20" s="771"/>
      <c r="C20" s="447" t="s">
        <v>228</v>
      </c>
    </row>
    <row r="21" spans="1:3" s="438" customFormat="1" ht="22.5" customHeight="1" thickBot="1" x14ac:dyDescent="0.3">
      <c r="A21" s="777"/>
      <c r="B21" s="772"/>
      <c r="C21" s="443" t="s">
        <v>233</v>
      </c>
    </row>
    <row r="22" spans="1:3" s="435" customFormat="1" ht="22.5" customHeight="1" x14ac:dyDescent="0.25">
      <c r="A22" s="775" t="s">
        <v>207</v>
      </c>
      <c r="B22" s="770" t="s">
        <v>208</v>
      </c>
      <c r="C22" s="441" t="s">
        <v>209</v>
      </c>
    </row>
    <row r="23" spans="1:3" s="425" customFormat="1" ht="22.5" customHeight="1" x14ac:dyDescent="0.25">
      <c r="A23" s="776"/>
      <c r="B23" s="771"/>
      <c r="C23" s="442" t="s">
        <v>210</v>
      </c>
    </row>
    <row r="24" spans="1:3" s="425" customFormat="1" ht="22.5" customHeight="1" x14ac:dyDescent="0.25">
      <c r="A24" s="776"/>
      <c r="B24" s="771"/>
      <c r="C24" s="425" t="s">
        <v>213</v>
      </c>
    </row>
    <row r="25" spans="1:3" s="425" customFormat="1" ht="22.5" customHeight="1" x14ac:dyDescent="0.25">
      <c r="A25" s="776"/>
      <c r="B25" s="771"/>
      <c r="C25" s="442" t="s">
        <v>211</v>
      </c>
    </row>
    <row r="26" spans="1:3" s="438" customFormat="1" ht="22.5" customHeight="1" thickBot="1" x14ac:dyDescent="0.3">
      <c r="A26" s="777"/>
      <c r="B26" s="772"/>
      <c r="C26" s="438" t="s">
        <v>212</v>
      </c>
    </row>
    <row r="27" spans="1:3" s="435" customFormat="1" ht="22.5" customHeight="1" x14ac:dyDescent="0.25">
      <c r="A27" s="775" t="s">
        <v>215</v>
      </c>
      <c r="B27" s="770" t="s">
        <v>215</v>
      </c>
      <c r="C27" s="441" t="s">
        <v>216</v>
      </c>
    </row>
    <row r="28" spans="1:3" s="425" customFormat="1" ht="22.5" customHeight="1" x14ac:dyDescent="0.25">
      <c r="A28" s="776"/>
      <c r="B28" s="771"/>
      <c r="C28" s="447" t="s">
        <v>268</v>
      </c>
    </row>
    <row r="29" spans="1:3" s="425" customFormat="1" ht="22.5" customHeight="1" x14ac:dyDescent="0.25">
      <c r="A29" s="776"/>
      <c r="B29" s="771"/>
      <c r="C29" s="447" t="s">
        <v>270</v>
      </c>
    </row>
    <row r="30" spans="1:3" s="425" customFormat="1" ht="22.5" customHeight="1" x14ac:dyDescent="0.25">
      <c r="A30" s="776"/>
      <c r="B30" s="771"/>
      <c r="C30" s="425" t="s">
        <v>269</v>
      </c>
    </row>
    <row r="31" spans="1:3" s="437" customFormat="1" ht="22.5" customHeight="1" thickBot="1" x14ac:dyDescent="0.3">
      <c r="A31" s="777"/>
      <c r="B31" s="436" t="s">
        <v>217</v>
      </c>
      <c r="C31" s="437" t="s">
        <v>341</v>
      </c>
    </row>
    <row r="32" spans="1:3" s="435" customFormat="1" ht="22.5" customHeight="1" x14ac:dyDescent="0.25">
      <c r="A32" s="767" t="s">
        <v>221</v>
      </c>
      <c r="B32" s="764" t="s">
        <v>221</v>
      </c>
      <c r="C32" s="441" t="s">
        <v>222</v>
      </c>
    </row>
    <row r="33" spans="1:3" s="425" customFormat="1" ht="22.5" customHeight="1" x14ac:dyDescent="0.25">
      <c r="A33" s="768"/>
      <c r="B33" s="765"/>
      <c r="C33" s="442" t="s">
        <v>223</v>
      </c>
    </row>
    <row r="34" spans="1:3" s="425" customFormat="1" ht="22.5" customHeight="1" x14ac:dyDescent="0.25">
      <c r="A34" s="768"/>
      <c r="B34" s="765"/>
      <c r="C34" s="442" t="s">
        <v>224</v>
      </c>
    </row>
    <row r="35" spans="1:3" s="438" customFormat="1" ht="22.5" customHeight="1" thickBot="1" x14ac:dyDescent="0.3">
      <c r="A35" s="769"/>
      <c r="B35" s="766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07" t="s">
        <v>441</v>
      </c>
      <c r="B1" s="807"/>
      <c r="C1" s="807"/>
      <c r="D1" s="807"/>
      <c r="E1" s="807"/>
      <c r="F1" s="807"/>
      <c r="G1" s="807"/>
      <c r="H1" s="807"/>
      <c r="I1" s="807"/>
      <c r="J1" s="807"/>
      <c r="K1" s="807"/>
      <c r="L1" s="807"/>
      <c r="M1" s="807"/>
    </row>
    <row r="2" spans="1:21" s="11" customFormat="1" ht="18.75" customHeight="1" x14ac:dyDescent="0.25">
      <c r="A2" s="808" t="s">
        <v>342</v>
      </c>
      <c r="B2" s="808"/>
      <c r="C2" s="808"/>
      <c r="D2" s="808"/>
      <c r="E2" s="808"/>
      <c r="F2" s="808"/>
      <c r="G2" s="808"/>
      <c r="H2" s="808"/>
      <c r="I2" s="808"/>
      <c r="J2" s="808"/>
      <c r="K2" s="808"/>
      <c r="L2" s="808"/>
      <c r="M2" s="808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780" t="s">
        <v>275</v>
      </c>
      <c r="B3" s="783" t="s">
        <v>336</v>
      </c>
      <c r="C3" s="784"/>
      <c r="D3" s="783" t="s">
        <v>322</v>
      </c>
      <c r="E3" s="784"/>
      <c r="F3" s="783" t="s">
        <v>326</v>
      </c>
      <c r="G3" s="784"/>
      <c r="H3" s="783" t="s">
        <v>326</v>
      </c>
      <c r="I3" s="784"/>
      <c r="J3" s="783" t="s">
        <v>363</v>
      </c>
      <c r="K3" s="784"/>
      <c r="L3" s="783"/>
      <c r="M3" s="784"/>
      <c r="N3" s="783"/>
      <c r="O3" s="784"/>
      <c r="P3" s="783"/>
      <c r="Q3" s="784"/>
      <c r="R3" s="783"/>
      <c r="S3" s="784"/>
      <c r="T3" s="783"/>
      <c r="U3" s="784"/>
    </row>
    <row r="4" spans="1:21" s="612" customFormat="1" ht="21" customHeight="1" x14ac:dyDescent="0.25">
      <c r="A4" s="781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364</v>
      </c>
      <c r="K4" s="611" t="s">
        <v>365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782"/>
      <c r="B5" s="778" t="s">
        <v>337</v>
      </c>
      <c r="C5" s="779"/>
      <c r="D5" s="778" t="s">
        <v>325</v>
      </c>
      <c r="E5" s="779"/>
      <c r="F5" s="778" t="s">
        <v>330</v>
      </c>
      <c r="G5" s="785"/>
      <c r="H5" s="785"/>
      <c r="I5" s="779"/>
      <c r="J5" s="778" t="s">
        <v>366</v>
      </c>
      <c r="K5" s="779"/>
      <c r="L5" s="778"/>
      <c r="M5" s="779"/>
      <c r="N5" s="778"/>
      <c r="O5" s="779"/>
      <c r="P5" s="778"/>
      <c r="Q5" s="779"/>
      <c r="R5" s="778"/>
      <c r="S5" s="779"/>
      <c r="T5" s="778"/>
      <c r="U5" s="779"/>
    </row>
    <row r="6" spans="1:21" s="609" customFormat="1" ht="21" customHeight="1" x14ac:dyDescent="0.25">
      <c r="A6" s="804" t="s">
        <v>277</v>
      </c>
      <c r="B6" s="788" t="s">
        <v>271</v>
      </c>
      <c r="C6" s="789"/>
      <c r="D6" s="788" t="s">
        <v>296</v>
      </c>
      <c r="E6" s="789"/>
      <c r="F6" s="788" t="s">
        <v>304</v>
      </c>
      <c r="G6" s="789"/>
      <c r="H6" s="788" t="s">
        <v>411</v>
      </c>
      <c r="I6" s="789"/>
      <c r="J6" s="788"/>
      <c r="K6" s="789"/>
      <c r="L6" s="788"/>
      <c r="M6" s="789"/>
      <c r="N6" s="788"/>
      <c r="O6" s="789"/>
      <c r="P6" s="788"/>
      <c r="Q6" s="789"/>
      <c r="R6" s="788"/>
      <c r="S6" s="789"/>
      <c r="T6" s="788"/>
      <c r="U6" s="789"/>
    </row>
    <row r="7" spans="1:21" s="613" customFormat="1" ht="21" customHeight="1" x14ac:dyDescent="0.25">
      <c r="A7" s="805"/>
      <c r="B7" s="610" t="s">
        <v>327</v>
      </c>
      <c r="C7" s="611" t="s">
        <v>410</v>
      </c>
      <c r="D7" s="610" t="s">
        <v>357</v>
      </c>
      <c r="E7" s="611" t="s">
        <v>343</v>
      </c>
      <c r="F7" s="610" t="s">
        <v>360</v>
      </c>
      <c r="G7" s="611" t="s">
        <v>410</v>
      </c>
      <c r="H7" s="610" t="s">
        <v>284</v>
      </c>
      <c r="I7" s="611" t="s">
        <v>410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05"/>
      <c r="B8" s="786" t="s">
        <v>409</v>
      </c>
      <c r="C8" s="787"/>
      <c r="D8" s="786"/>
      <c r="E8" s="787"/>
      <c r="F8" s="786" t="s">
        <v>328</v>
      </c>
      <c r="G8" s="787"/>
      <c r="H8" s="786"/>
      <c r="I8" s="787"/>
      <c r="J8" s="786"/>
      <c r="K8" s="787"/>
      <c r="L8" s="786"/>
      <c r="M8" s="787"/>
      <c r="N8" s="786"/>
      <c r="O8" s="787"/>
      <c r="P8" s="786"/>
      <c r="Q8" s="787"/>
      <c r="R8" s="786"/>
      <c r="S8" s="787"/>
      <c r="T8" s="786"/>
      <c r="U8" s="787"/>
    </row>
    <row r="9" spans="1:21" s="724" customFormat="1" ht="21" customHeight="1" x14ac:dyDescent="0.25">
      <c r="A9" s="805"/>
      <c r="B9" s="788" t="s">
        <v>435</v>
      </c>
      <c r="C9" s="789"/>
      <c r="D9" s="788" t="s">
        <v>296</v>
      </c>
      <c r="E9" s="789"/>
      <c r="F9" s="788" t="s">
        <v>439</v>
      </c>
      <c r="G9" s="789"/>
      <c r="H9" s="788"/>
      <c r="I9" s="789"/>
      <c r="J9" s="788"/>
      <c r="K9" s="789"/>
      <c r="L9" s="788"/>
      <c r="M9" s="789"/>
      <c r="N9" s="788"/>
      <c r="O9" s="789"/>
      <c r="P9" s="788"/>
      <c r="Q9" s="789"/>
      <c r="R9" s="788"/>
      <c r="S9" s="789"/>
      <c r="T9" s="788"/>
      <c r="U9" s="789"/>
    </row>
    <row r="10" spans="1:21" s="613" customFormat="1" ht="21" customHeight="1" x14ac:dyDescent="0.25">
      <c r="A10" s="805"/>
      <c r="B10" s="610" t="s">
        <v>436</v>
      </c>
      <c r="C10" s="611" t="s">
        <v>410</v>
      </c>
      <c r="D10" s="610" t="s">
        <v>436</v>
      </c>
      <c r="E10" s="611" t="s">
        <v>314</v>
      </c>
      <c r="F10" s="610" t="s">
        <v>440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25" customFormat="1" ht="21" customHeight="1" x14ac:dyDescent="0.25">
      <c r="A11" s="806"/>
      <c r="B11" s="786" t="s">
        <v>438</v>
      </c>
      <c r="C11" s="787"/>
      <c r="D11" s="786" t="s">
        <v>437</v>
      </c>
      <c r="E11" s="787"/>
      <c r="F11" s="786" t="s">
        <v>437</v>
      </c>
      <c r="G11" s="787"/>
      <c r="H11" s="786"/>
      <c r="I11" s="787"/>
      <c r="J11" s="786"/>
      <c r="K11" s="787"/>
      <c r="L11" s="786"/>
      <c r="M11" s="787"/>
      <c r="N11" s="786"/>
      <c r="O11" s="787"/>
      <c r="P11" s="786"/>
      <c r="Q11" s="787"/>
      <c r="R11" s="786"/>
      <c r="S11" s="787"/>
      <c r="T11" s="786"/>
      <c r="U11" s="787"/>
    </row>
    <row r="12" spans="1:21" s="153" customFormat="1" ht="21" customHeight="1" x14ac:dyDescent="0.25">
      <c r="A12" s="792" t="s">
        <v>278</v>
      </c>
      <c r="B12" s="795" t="s">
        <v>303</v>
      </c>
      <c r="C12" s="796"/>
      <c r="D12" s="795" t="s">
        <v>310</v>
      </c>
      <c r="E12" s="796"/>
      <c r="F12" s="795"/>
      <c r="G12" s="796"/>
      <c r="H12" s="795"/>
      <c r="I12" s="796"/>
      <c r="J12" s="795"/>
      <c r="K12" s="796"/>
      <c r="L12" s="795"/>
      <c r="M12" s="796"/>
      <c r="N12" s="795"/>
      <c r="O12" s="796"/>
      <c r="P12" s="795"/>
      <c r="Q12" s="796"/>
      <c r="R12" s="795"/>
      <c r="S12" s="796"/>
      <c r="T12" s="795"/>
      <c r="U12" s="796"/>
    </row>
    <row r="13" spans="1:21" s="612" customFormat="1" ht="21" customHeight="1" x14ac:dyDescent="0.25">
      <c r="A13" s="793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794"/>
      <c r="B14" s="790" t="s">
        <v>307</v>
      </c>
      <c r="C14" s="791"/>
      <c r="D14" s="790" t="s">
        <v>315</v>
      </c>
      <c r="E14" s="791"/>
      <c r="F14" s="790"/>
      <c r="G14" s="791"/>
      <c r="H14" s="790"/>
      <c r="I14" s="791"/>
      <c r="J14" s="790"/>
      <c r="K14" s="791"/>
      <c r="L14" s="790"/>
      <c r="M14" s="791"/>
      <c r="N14" s="790"/>
      <c r="O14" s="791"/>
      <c r="P14" s="790"/>
      <c r="Q14" s="791"/>
      <c r="R14" s="790"/>
      <c r="S14" s="791"/>
      <c r="T14" s="790"/>
      <c r="U14" s="791"/>
    </row>
    <row r="15" spans="1:21" s="161" customFormat="1" ht="21" customHeight="1" x14ac:dyDescent="0.25">
      <c r="A15" s="799" t="s">
        <v>280</v>
      </c>
      <c r="B15" s="802" t="s">
        <v>285</v>
      </c>
      <c r="C15" s="803"/>
      <c r="D15" s="802" t="s">
        <v>285</v>
      </c>
      <c r="E15" s="803"/>
      <c r="F15" s="802"/>
      <c r="G15" s="803"/>
      <c r="H15" s="802"/>
      <c r="I15" s="803"/>
      <c r="J15" s="802"/>
      <c r="K15" s="803"/>
      <c r="L15" s="802"/>
      <c r="M15" s="803"/>
      <c r="N15" s="802"/>
      <c r="O15" s="803"/>
      <c r="P15" s="802"/>
      <c r="Q15" s="803"/>
      <c r="R15" s="802"/>
      <c r="S15" s="803"/>
      <c r="T15" s="802"/>
      <c r="U15" s="803"/>
    </row>
    <row r="16" spans="1:21" s="612" customFormat="1" ht="21" customHeight="1" x14ac:dyDescent="0.25">
      <c r="A16" s="800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01"/>
      <c r="B17" s="797" t="s">
        <v>339</v>
      </c>
      <c r="C17" s="798"/>
      <c r="D17" s="797" t="s">
        <v>298</v>
      </c>
      <c r="E17" s="798"/>
      <c r="F17" s="797"/>
      <c r="G17" s="798"/>
      <c r="H17" s="797"/>
      <c r="I17" s="798"/>
      <c r="J17" s="797"/>
      <c r="K17" s="798"/>
      <c r="L17" s="797"/>
      <c r="M17" s="798"/>
      <c r="N17" s="797"/>
      <c r="O17" s="798"/>
      <c r="P17" s="797"/>
      <c r="Q17" s="798"/>
      <c r="R17" s="797"/>
      <c r="S17" s="798"/>
      <c r="T17" s="797"/>
      <c r="U17" s="798"/>
    </row>
    <row r="18" spans="1:21" s="168" customFormat="1" ht="21" customHeight="1" x14ac:dyDescent="0.25">
      <c r="A18" s="813" t="s">
        <v>282</v>
      </c>
      <c r="B18" s="811" t="s">
        <v>288</v>
      </c>
      <c r="C18" s="812"/>
      <c r="D18" s="811" t="s">
        <v>359</v>
      </c>
      <c r="E18" s="812"/>
      <c r="F18" s="811" t="s">
        <v>290</v>
      </c>
      <c r="G18" s="812"/>
      <c r="H18" s="811" t="s">
        <v>340</v>
      </c>
      <c r="I18" s="812"/>
      <c r="J18" s="811"/>
      <c r="K18" s="812"/>
      <c r="L18" s="811"/>
      <c r="M18" s="812"/>
      <c r="N18" s="811"/>
      <c r="O18" s="812"/>
      <c r="P18" s="811"/>
      <c r="Q18" s="812"/>
      <c r="R18" s="811"/>
      <c r="S18" s="812"/>
      <c r="T18" s="811"/>
      <c r="U18" s="812"/>
    </row>
    <row r="19" spans="1:21" s="612" customFormat="1" ht="21" customHeight="1" x14ac:dyDescent="0.25">
      <c r="A19" s="814"/>
      <c r="B19" s="687" t="s">
        <v>289</v>
      </c>
      <c r="C19" s="611" t="s">
        <v>358</v>
      </c>
      <c r="D19" s="610" t="s">
        <v>360</v>
      </c>
      <c r="E19" s="611" t="s">
        <v>358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15"/>
      <c r="B20" s="809"/>
      <c r="C20" s="810"/>
      <c r="D20" s="809"/>
      <c r="E20" s="810"/>
      <c r="F20" s="809" t="s">
        <v>291</v>
      </c>
      <c r="G20" s="810"/>
      <c r="H20" s="809"/>
      <c r="I20" s="810"/>
      <c r="J20" s="809"/>
      <c r="K20" s="810"/>
      <c r="L20" s="809"/>
      <c r="M20" s="810"/>
      <c r="N20" s="809"/>
      <c r="O20" s="810"/>
      <c r="P20" s="809"/>
      <c r="Q20" s="810"/>
      <c r="R20" s="809"/>
      <c r="S20" s="810"/>
      <c r="T20" s="809"/>
      <c r="U20" s="810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29" t="s">
        <v>449</v>
      </c>
      <c r="B1" s="829"/>
      <c r="C1" s="829"/>
      <c r="D1" s="829"/>
      <c r="E1" s="829"/>
      <c r="F1" s="829"/>
      <c r="G1" s="829"/>
      <c r="H1" s="829"/>
      <c r="I1" s="829"/>
      <c r="J1" s="829"/>
      <c r="K1" s="829"/>
      <c r="L1" s="829"/>
      <c r="M1" s="829"/>
    </row>
    <row r="2" spans="1:21" s="141" customFormat="1" ht="21" customHeight="1" x14ac:dyDescent="0.25">
      <c r="A2" s="830" t="s">
        <v>276</v>
      </c>
      <c r="B2" s="783" t="s">
        <v>336</v>
      </c>
      <c r="C2" s="784"/>
      <c r="D2" s="783" t="s">
        <v>322</v>
      </c>
      <c r="E2" s="784"/>
      <c r="F2" s="783" t="s">
        <v>326</v>
      </c>
      <c r="G2" s="784"/>
      <c r="H2" s="783" t="s">
        <v>326</v>
      </c>
      <c r="I2" s="784"/>
      <c r="J2" s="783" t="s">
        <v>412</v>
      </c>
      <c r="K2" s="784"/>
      <c r="L2" s="783"/>
      <c r="M2" s="784"/>
      <c r="N2" s="783"/>
      <c r="O2" s="784"/>
      <c r="P2" s="783"/>
      <c r="Q2" s="784"/>
      <c r="R2" s="783"/>
      <c r="S2" s="784"/>
      <c r="T2" s="783"/>
      <c r="U2" s="784"/>
    </row>
    <row r="3" spans="1:21" s="612" customFormat="1" ht="21" customHeight="1" x14ac:dyDescent="0.25">
      <c r="A3" s="831"/>
      <c r="B3" s="730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384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31"/>
      <c r="B4" s="778" t="s">
        <v>337</v>
      </c>
      <c r="C4" s="779"/>
      <c r="D4" s="778" t="s">
        <v>325</v>
      </c>
      <c r="E4" s="779"/>
      <c r="F4" s="778" t="s">
        <v>330</v>
      </c>
      <c r="G4" s="785"/>
      <c r="H4" s="785"/>
      <c r="I4" s="779"/>
      <c r="J4" s="778" t="s">
        <v>420</v>
      </c>
      <c r="K4" s="779"/>
      <c r="L4" s="778"/>
      <c r="M4" s="779"/>
      <c r="N4" s="778"/>
      <c r="O4" s="779"/>
      <c r="P4" s="778"/>
      <c r="Q4" s="779"/>
      <c r="R4" s="778"/>
      <c r="S4" s="779"/>
      <c r="T4" s="778"/>
      <c r="U4" s="779"/>
    </row>
    <row r="5" spans="1:21" s="724" customFormat="1" ht="21" customHeight="1" x14ac:dyDescent="0.25">
      <c r="A5" s="805"/>
      <c r="B5" s="788" t="s">
        <v>435</v>
      </c>
      <c r="C5" s="789"/>
      <c r="D5" s="788" t="s">
        <v>434</v>
      </c>
      <c r="E5" s="789"/>
      <c r="F5" s="788" t="s">
        <v>296</v>
      </c>
      <c r="G5" s="789"/>
      <c r="H5" s="788"/>
      <c r="I5" s="789"/>
      <c r="J5" s="788"/>
      <c r="K5" s="789"/>
      <c r="L5" s="788"/>
      <c r="M5" s="789"/>
      <c r="N5" s="788"/>
      <c r="O5" s="789"/>
      <c r="P5" s="788"/>
      <c r="Q5" s="789"/>
      <c r="R5" s="788"/>
      <c r="S5" s="789"/>
      <c r="T5" s="788"/>
      <c r="U5" s="789"/>
    </row>
    <row r="6" spans="1:21" s="613" customFormat="1" ht="21" customHeight="1" x14ac:dyDescent="0.25">
      <c r="A6" s="805"/>
      <c r="B6" s="610" t="s">
        <v>436</v>
      </c>
      <c r="C6" s="611" t="s">
        <v>287</v>
      </c>
      <c r="D6" s="610" t="s">
        <v>287</v>
      </c>
      <c r="E6" s="611" t="s">
        <v>399</v>
      </c>
      <c r="F6" s="610" t="s">
        <v>436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25" customFormat="1" ht="21" customHeight="1" x14ac:dyDescent="0.25">
      <c r="A7" s="806"/>
      <c r="B7" s="786" t="s">
        <v>437</v>
      </c>
      <c r="C7" s="787"/>
      <c r="D7" s="786" t="s">
        <v>437</v>
      </c>
      <c r="E7" s="787"/>
      <c r="F7" s="786" t="s">
        <v>437</v>
      </c>
      <c r="G7" s="787"/>
      <c r="H7" s="786"/>
      <c r="I7" s="787"/>
      <c r="J7" s="786"/>
      <c r="K7" s="787"/>
      <c r="L7" s="786"/>
      <c r="M7" s="787"/>
      <c r="N7" s="786"/>
      <c r="O7" s="787"/>
      <c r="P7" s="786"/>
      <c r="Q7" s="787"/>
      <c r="R7" s="786"/>
      <c r="S7" s="787"/>
      <c r="T7" s="786"/>
      <c r="U7" s="787"/>
    </row>
    <row r="8" spans="1:21" s="153" customFormat="1" ht="21" customHeight="1" x14ac:dyDescent="0.25">
      <c r="A8" s="825" t="s">
        <v>279</v>
      </c>
      <c r="B8" s="823" t="s">
        <v>293</v>
      </c>
      <c r="C8" s="796"/>
      <c r="D8" s="795" t="s">
        <v>303</v>
      </c>
      <c r="E8" s="796"/>
      <c r="F8" s="795" t="s">
        <v>300</v>
      </c>
      <c r="G8" s="796"/>
      <c r="H8" s="795" t="s">
        <v>310</v>
      </c>
      <c r="I8" s="796"/>
      <c r="J8" s="795" t="s">
        <v>310</v>
      </c>
      <c r="K8" s="796"/>
      <c r="L8" s="795" t="s">
        <v>345</v>
      </c>
      <c r="M8" s="796"/>
      <c r="N8" s="795"/>
      <c r="O8" s="796"/>
      <c r="P8" s="795"/>
      <c r="Q8" s="796"/>
      <c r="R8" s="795"/>
      <c r="S8" s="796"/>
      <c r="T8" s="795"/>
      <c r="U8" s="796"/>
    </row>
    <row r="9" spans="1:21" s="612" customFormat="1" ht="21" customHeight="1" x14ac:dyDescent="0.25">
      <c r="A9" s="826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421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26"/>
      <c r="B10" s="824" t="s">
        <v>295</v>
      </c>
      <c r="C10" s="791"/>
      <c r="D10" s="790" t="s">
        <v>307</v>
      </c>
      <c r="E10" s="791"/>
      <c r="F10" s="790" t="s">
        <v>302</v>
      </c>
      <c r="G10" s="791"/>
      <c r="H10" s="790"/>
      <c r="I10" s="791"/>
      <c r="J10" s="790" t="s">
        <v>332</v>
      </c>
      <c r="K10" s="791"/>
      <c r="L10" s="790"/>
      <c r="M10" s="791"/>
      <c r="N10" s="790"/>
      <c r="O10" s="791"/>
      <c r="P10" s="790"/>
      <c r="Q10" s="791"/>
      <c r="R10" s="790"/>
      <c r="S10" s="791"/>
      <c r="T10" s="790"/>
      <c r="U10" s="791"/>
    </row>
    <row r="11" spans="1:21" s="153" customFormat="1" ht="21" customHeight="1" x14ac:dyDescent="0.25">
      <c r="A11" s="826"/>
      <c r="B11" s="823" t="s">
        <v>312</v>
      </c>
      <c r="C11" s="796"/>
      <c r="D11" s="795" t="s">
        <v>316</v>
      </c>
      <c r="E11" s="796"/>
      <c r="F11" s="795" t="s">
        <v>319</v>
      </c>
      <c r="G11" s="796"/>
      <c r="H11" s="795" t="s">
        <v>333</v>
      </c>
      <c r="I11" s="796"/>
      <c r="J11" s="795" t="s">
        <v>333</v>
      </c>
      <c r="K11" s="796"/>
      <c r="L11" s="795" t="s">
        <v>290</v>
      </c>
      <c r="M11" s="796"/>
      <c r="N11" s="795"/>
      <c r="O11" s="796"/>
      <c r="P11" s="795"/>
      <c r="Q11" s="796"/>
      <c r="R11" s="795"/>
      <c r="S11" s="796"/>
      <c r="T11" s="795"/>
      <c r="U11" s="796"/>
    </row>
    <row r="12" spans="1:21" s="612" customFormat="1" ht="21" customHeight="1" x14ac:dyDescent="0.25">
      <c r="A12" s="826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370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27"/>
      <c r="B13" s="824" t="s">
        <v>313</v>
      </c>
      <c r="C13" s="791"/>
      <c r="D13" s="790" t="s">
        <v>318</v>
      </c>
      <c r="E13" s="791"/>
      <c r="F13" s="790" t="s">
        <v>321</v>
      </c>
      <c r="G13" s="791"/>
      <c r="H13" s="790" t="s">
        <v>334</v>
      </c>
      <c r="I13" s="791"/>
      <c r="J13" s="790"/>
      <c r="K13" s="791"/>
      <c r="L13" s="790" t="s">
        <v>414</v>
      </c>
      <c r="M13" s="791"/>
      <c r="N13" s="790"/>
      <c r="O13" s="791"/>
      <c r="P13" s="790"/>
      <c r="Q13" s="791"/>
      <c r="R13" s="790"/>
      <c r="S13" s="791"/>
      <c r="T13" s="790"/>
      <c r="U13" s="791"/>
    </row>
    <row r="14" spans="1:21" s="161" customFormat="1" ht="21" customHeight="1" x14ac:dyDescent="0.25">
      <c r="A14" s="820" t="s">
        <v>281</v>
      </c>
      <c r="B14" s="828" t="s">
        <v>285</v>
      </c>
      <c r="C14" s="803"/>
      <c r="D14" s="802" t="s">
        <v>273</v>
      </c>
      <c r="E14" s="803"/>
      <c r="F14" s="802" t="s">
        <v>381</v>
      </c>
      <c r="G14" s="803"/>
      <c r="H14" s="802" t="s">
        <v>285</v>
      </c>
      <c r="I14" s="803"/>
      <c r="J14" s="802"/>
      <c r="K14" s="803"/>
      <c r="L14" s="802"/>
      <c r="M14" s="803"/>
      <c r="N14" s="802"/>
      <c r="O14" s="803"/>
      <c r="P14" s="802"/>
      <c r="Q14" s="803"/>
      <c r="R14" s="802"/>
      <c r="S14" s="803"/>
      <c r="T14" s="802"/>
      <c r="U14" s="803"/>
    </row>
    <row r="15" spans="1:21" s="612" customFormat="1" ht="21" customHeight="1" x14ac:dyDescent="0.25">
      <c r="A15" s="821"/>
      <c r="B15" s="613" t="s">
        <v>274</v>
      </c>
      <c r="C15" s="611" t="s">
        <v>294</v>
      </c>
      <c r="D15" s="697" t="s">
        <v>362</v>
      </c>
      <c r="E15" s="611" t="s">
        <v>361</v>
      </c>
      <c r="F15" s="610" t="s">
        <v>378</v>
      </c>
      <c r="G15" s="611" t="s">
        <v>292</v>
      </c>
      <c r="H15" s="610" t="s">
        <v>378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22"/>
      <c r="B16" s="816" t="s">
        <v>380</v>
      </c>
      <c r="C16" s="798"/>
      <c r="D16" s="816" t="s">
        <v>380</v>
      </c>
      <c r="E16" s="798"/>
      <c r="F16" s="797" t="s">
        <v>379</v>
      </c>
      <c r="G16" s="798"/>
      <c r="H16" s="797" t="s">
        <v>379</v>
      </c>
      <c r="I16" s="798"/>
      <c r="J16" s="797"/>
      <c r="K16" s="798"/>
      <c r="L16" s="797"/>
      <c r="M16" s="798"/>
      <c r="N16" s="797"/>
      <c r="O16" s="798"/>
      <c r="P16" s="797"/>
      <c r="Q16" s="798"/>
      <c r="R16" s="797"/>
      <c r="S16" s="798"/>
      <c r="T16" s="797"/>
      <c r="U16" s="798"/>
    </row>
    <row r="17" spans="1:21" s="168" customFormat="1" ht="21" customHeight="1" x14ac:dyDescent="0.25">
      <c r="A17" s="817" t="s">
        <v>283</v>
      </c>
      <c r="B17" s="811" t="s">
        <v>288</v>
      </c>
      <c r="C17" s="812"/>
      <c r="D17" s="811" t="s">
        <v>359</v>
      </c>
      <c r="E17" s="812"/>
      <c r="F17" s="811" t="s">
        <v>290</v>
      </c>
      <c r="G17" s="812"/>
      <c r="H17" s="811" t="s">
        <v>340</v>
      </c>
      <c r="I17" s="812"/>
      <c r="J17" s="811" t="s">
        <v>407</v>
      </c>
      <c r="K17" s="812"/>
      <c r="L17" s="811"/>
      <c r="M17" s="812"/>
      <c r="N17" s="811"/>
      <c r="O17" s="812"/>
      <c r="P17" s="811"/>
      <c r="Q17" s="812"/>
      <c r="R17" s="811"/>
      <c r="S17" s="812"/>
      <c r="T17" s="811"/>
      <c r="U17" s="812"/>
    </row>
    <row r="18" spans="1:21" s="612" customFormat="1" ht="21" customHeight="1" x14ac:dyDescent="0.25">
      <c r="A18" s="818"/>
      <c r="B18" s="686" t="s">
        <v>289</v>
      </c>
      <c r="C18" s="611" t="s">
        <v>358</v>
      </c>
      <c r="D18" s="610" t="s">
        <v>360</v>
      </c>
      <c r="E18" s="611" t="s">
        <v>358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408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19"/>
      <c r="B19" s="809"/>
      <c r="C19" s="810"/>
      <c r="D19" s="809"/>
      <c r="E19" s="810"/>
      <c r="F19" s="809" t="s">
        <v>291</v>
      </c>
      <c r="G19" s="810"/>
      <c r="H19" s="809"/>
      <c r="I19" s="810"/>
      <c r="J19" s="809"/>
      <c r="K19" s="810"/>
      <c r="L19" s="809"/>
      <c r="M19" s="810"/>
      <c r="N19" s="809"/>
      <c r="O19" s="810"/>
      <c r="P19" s="809"/>
      <c r="Q19" s="810"/>
      <c r="R19" s="809"/>
      <c r="S19" s="810"/>
      <c r="T19" s="809"/>
      <c r="U19" s="810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2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964" t="s">
        <v>367</v>
      </c>
      <c r="I1" s="964"/>
      <c r="J1" s="964"/>
      <c r="K1" s="964"/>
      <c r="L1" s="964"/>
      <c r="M1" s="964"/>
      <c r="N1" s="964"/>
      <c r="O1" s="964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860" t="s">
        <v>263</v>
      </c>
      <c r="B2" s="861"/>
      <c r="C2" s="861"/>
      <c r="D2" s="862"/>
      <c r="F2" s="943" t="s">
        <v>30</v>
      </c>
      <c r="G2" s="944"/>
      <c r="H2" s="951" t="s">
        <v>244</v>
      </c>
      <c r="I2" s="952"/>
      <c r="J2" s="952"/>
      <c r="K2" s="952"/>
      <c r="L2" s="952"/>
      <c r="M2" s="952"/>
      <c r="N2" s="952"/>
      <c r="O2" s="953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36" t="s">
        <v>220</v>
      </c>
      <c r="B3" s="937"/>
      <c r="C3" s="937"/>
      <c r="D3" s="938"/>
      <c r="F3" s="945"/>
      <c r="G3" s="946"/>
      <c r="H3" s="517" t="str">
        <f>"中級 (" &amp; HDRAG_GAMES_HBRUN_MED &amp; "場)"</f>
        <v>中級 (299場)</v>
      </c>
      <c r="I3" s="958" t="str">
        <f>"高級 (" &amp; HDRAG_GAMES_HBRUN_EXP &amp; "場)"</f>
        <v>高級 (225場)</v>
      </c>
      <c r="J3" s="959"/>
      <c r="K3" s="960"/>
      <c r="L3" s="958" t="str">
        <f>"超級 (" &amp; HDRAG_GAMES_HBRUN_MST &amp; "場)"</f>
        <v>超級 (232場)</v>
      </c>
      <c r="M3" s="959"/>
      <c r="N3" s="959"/>
      <c r="O3" s="963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54">
        <f>HDRAG_AVG_HBRUN_MED_ORB</f>
        <v>2.4381270903010033</v>
      </c>
      <c r="I5" s="904">
        <f>HDRAG_AVG_HBRUN_EXP_ORB</f>
        <v>4.4133333333333331</v>
      </c>
      <c r="J5" s="904">
        <f>HDRAG_AVG_HBRUN_EXP_TAIL</f>
        <v>2</v>
      </c>
      <c r="K5" s="955">
        <f>HDRAG_AVG_HBRUN_EXP_ORIHAL</f>
        <v>0.31555555555555553</v>
      </c>
      <c r="L5" s="904">
        <f>HDRAG_AVG_HBRUN_MST_ORB</f>
        <v>6.3965517241379306</v>
      </c>
      <c r="M5" s="904">
        <f>HDRAG_AVG_HBRUN_MST_TAIL</f>
        <v>2.0517241379310347</v>
      </c>
      <c r="N5" s="904">
        <f>HDRAG_AVG_HBRUN_MST_HORN</f>
        <v>1.9827586206896552</v>
      </c>
      <c r="O5" s="939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54"/>
      <c r="I6" s="904"/>
      <c r="J6" s="904"/>
      <c r="K6" s="955"/>
      <c r="L6" s="904"/>
      <c r="M6" s="905"/>
      <c r="N6" s="905"/>
      <c r="O6" s="940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47" t="s">
        <v>35</v>
      </c>
      <c r="G7" s="948"/>
      <c r="H7" s="994" t="s">
        <v>244</v>
      </c>
      <c r="I7" s="995"/>
      <c r="J7" s="995"/>
      <c r="K7" s="995"/>
      <c r="L7" s="995"/>
      <c r="M7" s="995"/>
      <c r="N7" s="995"/>
      <c r="O7" s="996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49"/>
      <c r="G8" s="950"/>
      <c r="H8" s="518" t="str">
        <f>"中級 (" &amp; HDRAG_GAMES_HMERC_MED &amp; "場)"</f>
        <v>中級 (246場)</v>
      </c>
      <c r="I8" s="912" t="str">
        <f>"高級 (" &amp; HDRAG_GAMES_HMERC_EXP &amp; "場)"</f>
        <v>高級 (524場)</v>
      </c>
      <c r="J8" s="913"/>
      <c r="K8" s="922"/>
      <c r="L8" s="912" t="str">
        <f>"超級 (" &amp; HDRAG_GAMES_HMERC_MST &amp; "場)"</f>
        <v>超級 (356場)</v>
      </c>
      <c r="M8" s="913"/>
      <c r="N8" s="913"/>
      <c r="O8" s="914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997">
        <f>HDRAG_AVG_HMERC_MED_ORB</f>
        <v>2.3861788617886179</v>
      </c>
      <c r="I10" s="941">
        <f>HDRAG_AVG_HMERC_EXP_ORB</f>
        <v>4.4217557251908399</v>
      </c>
      <c r="J10" s="906">
        <f>HDRAG_AVG_HMERC_EXP_TAIL</f>
        <v>2.0152671755725189</v>
      </c>
      <c r="K10" s="956">
        <f>HDRAG_AVG_HMERC_EXP_ORIHAL</f>
        <v>0.35496183206106868</v>
      </c>
      <c r="L10" s="906">
        <f>HDRAG_AVG_HMERC_MST_ORB</f>
        <v>6.4241573033707864</v>
      </c>
      <c r="M10" s="906">
        <f>HDRAG_AVG_HMERC_MST_TAIL</f>
        <v>1.9213483146067416</v>
      </c>
      <c r="N10" s="906">
        <f>HDRAG_AVG_HMERC_MST_HORN</f>
        <v>2.1151685393258428</v>
      </c>
      <c r="O10" s="961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860" t="s">
        <v>264</v>
      </c>
      <c r="B11" s="861"/>
      <c r="C11" s="861"/>
      <c r="D11" s="862"/>
      <c r="F11" s="490" t="s">
        <v>237</v>
      </c>
      <c r="G11" s="491">
        <f>IF(HDRAG_HAS_REC_HMERC,HDRAG_HMERC_ITEMS + G9 + G10,0)</f>
        <v>3116</v>
      </c>
      <c r="H11" s="998"/>
      <c r="I11" s="942"/>
      <c r="J11" s="907"/>
      <c r="K11" s="957"/>
      <c r="L11" s="907"/>
      <c r="M11" s="907"/>
      <c r="N11" s="907"/>
      <c r="O11" s="962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965" t="s">
        <v>31</v>
      </c>
      <c r="G12" s="966"/>
      <c r="H12" s="988" t="s">
        <v>244</v>
      </c>
      <c r="I12" s="989"/>
      <c r="J12" s="989"/>
      <c r="K12" s="989"/>
      <c r="L12" s="989"/>
      <c r="M12" s="989"/>
      <c r="N12" s="989"/>
      <c r="O12" s="990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967"/>
      <c r="G13" s="968"/>
      <c r="H13" s="519" t="str">
        <f>"中級 (" &amp; HDRAG_GAMES_HMID_MED &amp; "場)"</f>
        <v>中級 (803場)</v>
      </c>
      <c r="I13" s="889" t="str">
        <f>"高級 (" &amp; HDRAG_GAMES_HMID_EXP &amp; "場)"</f>
        <v>高級 (471場)</v>
      </c>
      <c r="J13" s="890"/>
      <c r="K13" s="921"/>
      <c r="L13" s="889" t="str">
        <f>"超級 (" &amp; HDRAG_GAMES_HMID_MST &amp; "場)"</f>
        <v>超級 (131場)</v>
      </c>
      <c r="M13" s="890"/>
      <c r="N13" s="890"/>
      <c r="O13" s="891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991">
        <f>HDRAG_AVG_HMID_MED_ORB</f>
        <v>2.5504358655043586</v>
      </c>
      <c r="I15" s="910">
        <f>HDRAG_AVG_HMID_EXP_ORB</f>
        <v>4.3949044585987265</v>
      </c>
      <c r="J15" s="910">
        <f>HDRAG_AVG_HMID_EXP_TAIL</f>
        <v>1.9660297239915074</v>
      </c>
      <c r="K15" s="986">
        <f>HDRAG_AVG_HMID_EXP_ORIHAL</f>
        <v>0.32484076433121017</v>
      </c>
      <c r="L15" s="910">
        <f>HDRAG_AVG_HMID_MST_ORB</f>
        <v>6.5038167938931295</v>
      </c>
      <c r="M15" s="910">
        <f>HDRAG_AVG_HMID_MST_TAIL</f>
        <v>1.9541984732824427</v>
      </c>
      <c r="N15" s="910">
        <f>HDRAG_AVG_HMID_MST_HORN</f>
        <v>2.0839694656488548</v>
      </c>
      <c r="O15" s="992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991"/>
      <c r="I16" s="910"/>
      <c r="J16" s="910"/>
      <c r="K16" s="986"/>
      <c r="L16" s="910"/>
      <c r="M16" s="911"/>
      <c r="N16" s="911"/>
      <c r="O16" s="993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969" t="s">
        <v>36</v>
      </c>
      <c r="G17" s="970"/>
      <c r="H17" s="977" t="s">
        <v>244</v>
      </c>
      <c r="I17" s="978"/>
      <c r="J17" s="978"/>
      <c r="K17" s="978"/>
      <c r="L17" s="978"/>
      <c r="M17" s="978"/>
      <c r="N17" s="978"/>
      <c r="O17" s="979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971"/>
      <c r="G18" s="972"/>
      <c r="H18" s="522" t="str">
        <f>"中級 (" &amp; HDRAG_GAMES_HJUP_MED &amp; "場)"</f>
        <v>中級 (443場)</v>
      </c>
      <c r="I18" s="886" t="str">
        <f>"高級 (" &amp; HDRAG_GAMES_HJUP_EXP &amp; "場)"</f>
        <v>高級 (435場)</v>
      </c>
      <c r="J18" s="887"/>
      <c r="K18" s="920"/>
      <c r="L18" s="886" t="str">
        <f>"超級 (" &amp; HDRAG_GAMES_HJUP_MST &amp; "場)"</f>
        <v>超級 (254場)</v>
      </c>
      <c r="M18" s="887"/>
      <c r="N18" s="887"/>
      <c r="O18" s="888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980">
        <f>HDRAG_AVG_HJUP_MED_ORB</f>
        <v>2.4582392776523703</v>
      </c>
      <c r="I20" s="908">
        <f>HDRAG_AVG_HJUP_EXP_ORB</f>
        <v>4.4206896551724135</v>
      </c>
      <c r="J20" s="908">
        <f>HDRAG_AVG_HJUP_EXP_TAIL</f>
        <v>2.0045977011494251</v>
      </c>
      <c r="K20" s="987">
        <f>HDRAG_AVG_HJUP_EXP_ORIHAL</f>
        <v>0.30804597701149428</v>
      </c>
      <c r="L20" s="908">
        <f>HDRAG_AVG_HJUP_MST_ORB</f>
        <v>6.4763779527559056</v>
      </c>
      <c r="M20" s="908">
        <f>HDRAG_AVG_HJUP_MST_TAIL</f>
        <v>2.106299212598425</v>
      </c>
      <c r="N20" s="908">
        <f>HDRAG_AVG_HJUP_MST_HORN</f>
        <v>2.0393700787401574</v>
      </c>
      <c r="O20" s="981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980"/>
      <c r="I21" s="908"/>
      <c r="J21" s="908"/>
      <c r="K21" s="987"/>
      <c r="L21" s="908"/>
      <c r="M21" s="909"/>
      <c r="N21" s="909"/>
      <c r="O21" s="982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973" t="s">
        <v>37</v>
      </c>
      <c r="G22" s="974"/>
      <c r="H22" s="983" t="s">
        <v>244</v>
      </c>
      <c r="I22" s="984"/>
      <c r="J22" s="984"/>
      <c r="K22" s="984"/>
      <c r="L22" s="984"/>
      <c r="M22" s="984"/>
      <c r="N22" s="984"/>
      <c r="O22" s="985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975"/>
      <c r="G23" s="976"/>
      <c r="H23" s="525" t="str">
        <f>"中級 (" &amp; HDRAG_GAMES_HZOD_MED &amp; "場)"</f>
        <v>中級 (241場)</v>
      </c>
      <c r="I23" s="883" t="str">
        <f>"高級 (" &amp; HDRAG_GAMES_HZOD_EXP &amp; "場)"</f>
        <v>高級 (331場)</v>
      </c>
      <c r="J23" s="884"/>
      <c r="K23" s="919"/>
      <c r="L23" s="883" t="str">
        <f>"超級 (" &amp; HDRAG_GAMES_HZOD_MST &amp; "場)"</f>
        <v>超級 (397場)</v>
      </c>
      <c r="M23" s="884"/>
      <c r="N23" s="884"/>
      <c r="O23" s="885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29">
        <f>HDRAG_AVG_HZOD_MED_ORB</f>
        <v>2.3692946058091287</v>
      </c>
      <c r="I25" s="917">
        <f>HDRAG_AVG_HZOD_EXP_ORB</f>
        <v>4.4410876132930515</v>
      </c>
      <c r="J25" s="917">
        <f>HDRAG_AVG_HZOD_EXP_TAIL</f>
        <v>1.9607250755287009</v>
      </c>
      <c r="K25" s="934">
        <f>HDRAG_AVG_HZOD_EXP_ORIHAL</f>
        <v>0.35649546827794559</v>
      </c>
      <c r="L25" s="917">
        <f>HDRAG_AVG_HZOD_MST_ORB</f>
        <v>6.3576826196473553</v>
      </c>
      <c r="M25" s="917">
        <f>HDRAG_AVG_HZOD_MST_TAIL</f>
        <v>2.005037783375315</v>
      </c>
      <c r="N25" s="917">
        <f>HDRAG_AVG_HZOD_MST_HORN</f>
        <v>1.9899244332493702</v>
      </c>
      <c r="O25" s="927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30"/>
      <c r="I26" s="918"/>
      <c r="J26" s="918"/>
      <c r="K26" s="935"/>
      <c r="L26" s="918"/>
      <c r="M26" s="918"/>
      <c r="N26" s="918"/>
      <c r="O26" s="928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31"/>
      <c r="I27" s="932"/>
      <c r="J27" s="932"/>
      <c r="K27" s="932"/>
      <c r="L27" s="932"/>
      <c r="M27" s="932"/>
      <c r="N27" s="932"/>
      <c r="O27" s="933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879" t="str">
        <f>"高級 (" &amp; HDRAG_GAMES_HBRUN_EXP + HDRAG_GAMES_HMERC_EXP + HDRAG_GAMES_HMID_EXP + HDRAG_GAMES_HJUP_EXP + HDRAG_GAMES_HZOD_EXP &amp; "場)"</f>
        <v>高級 (1986場)</v>
      </c>
      <c r="J28" s="880"/>
      <c r="K28" s="881"/>
      <c r="L28" s="879" t="str">
        <f>"超級 (" &amp; HDRAG_GAMES_HBRUN_MST + HDRAG_GAMES_HMERC_MST + HDRAG_GAMES_HMID_MST + HDRAG_GAMES_HJUP_MST + HDRAG_GAMES_HZOD_MST &amp; "場)"</f>
        <v>超級 (1370場)</v>
      </c>
      <c r="M28" s="880"/>
      <c r="N28" s="880"/>
      <c r="O28" s="882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892">
        <f>AVERAGE(DATA_HDRAG_HBRUN_MED_ORB,HDRAG_AVG_HMERC_MED_ORB,HDRAG_AVG_HMID_MED_ORB,HDRAG_AVG_HJUP_MED_ORB,HDRAG_AVG_HZOD_MED_ORB)</f>
        <v>2.4381655069661865</v>
      </c>
      <c r="I30" s="894">
        <f>AVERAGE(DATA_HDRAG_HBRUN_EXP_ORB,HDRAG_AVG_HMERC_EXP_ORB,HDRAG_AVG_HMID_EXP_ORB,HDRAG_AVG_HJUP_EXP_ORB,HDRAG_AVG_HZOD_EXP_ORB)</f>
        <v>4.4134429583067902</v>
      </c>
      <c r="J30" s="894">
        <f>AVERAGE(DATA_HDRAG_HBRUN_EXP_TAIL,HDRAG_AVG_HMERC_EXP_TAIL,HDRAG_AVG_HMID_EXP_TAIL,HDRAG_AVG_HJUP_EXP_TAIL,HDRAG_AVG_HZOD_EXP_TAIL)</f>
        <v>1.9997668981495291</v>
      </c>
      <c r="K30" s="915">
        <f>AVERAGE(DATA_HDRAG_HBRUN_EXP_ORIHAL,HDRAG_AVG_HMERC_EXP_ORIHAL,HDRAG_AVG_HMID_EXP_ORIHAL,HDRAG_AVG_HJUP_EXP_ORIHAL,HDRAG_AVG_HZOD_EXP_ORIHAL)</f>
        <v>0.3159141661208808</v>
      </c>
      <c r="L30" s="894">
        <f>AVERAGE(DATA_HDRAG_HBRUN_MST_ORB,HDRAG_AVG_HMERC_MST_ORB,HDRAG_AVG_HMID_MST_ORB,HDRAG_AVG_HJUP_MST_ORB,HDRAG_AVG_HZOD_MST_ORB)</f>
        <v>6.3972967570748613</v>
      </c>
      <c r="M30" s="894">
        <f>AVERAGE(DATA_HDRAG_HBRUN_MST_TAIL,HDRAG_AVG_HMERC_MST_TAIL,HDRAG_AVG_HMID_MST_TAIL,HDRAG_AVG_HJUP_MST_TAIL,HDRAG_AVG_HZOD_MST_TAIL)</f>
        <v>2.0507918804400971</v>
      </c>
      <c r="N30" s="894">
        <f>AVERAGE(DATA_HDRAG_HBRUN_MST_HORN,HDRAG_AVG_HMERC_MST_HORN,HDRAG_AVG_HMID_MST_HORN,HDRAG_AVG_HJUP_MST_HORN,HDRAG_AVG_HZOD_MST_HORN)</f>
        <v>1.9840187818515433</v>
      </c>
      <c r="O30" s="925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893"/>
      <c r="I31" s="895"/>
      <c r="J31" s="895"/>
      <c r="K31" s="916"/>
      <c r="L31" s="895"/>
      <c r="M31" s="895"/>
      <c r="N31" s="895"/>
      <c r="O31" s="926"/>
    </row>
    <row r="32" spans="1:18" ht="15.75" customHeight="1" x14ac:dyDescent="0.25">
      <c r="G32" s="334"/>
      <c r="R32" s="262"/>
    </row>
    <row r="33" spans="3:18" ht="28.5" customHeight="1" x14ac:dyDescent="0.25">
      <c r="F33" s="923"/>
      <c r="G33" s="924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858" t="s">
        <v>24</v>
      </c>
      <c r="Q33" s="859"/>
      <c r="R33" s="604" t="s">
        <v>323</v>
      </c>
    </row>
    <row r="34" spans="3:18" ht="16.5" customHeight="1" x14ac:dyDescent="0.25">
      <c r="F34" s="900" t="s">
        <v>30</v>
      </c>
      <c r="G34" s="901"/>
      <c r="H34" s="834" t="s">
        <v>253</v>
      </c>
      <c r="I34" s="832" t="s">
        <v>250</v>
      </c>
      <c r="J34" s="832" t="s">
        <v>250</v>
      </c>
      <c r="K34" s="832" t="s">
        <v>253</v>
      </c>
      <c r="L34" s="832" t="s">
        <v>250</v>
      </c>
      <c r="M34" s="832" t="s">
        <v>250</v>
      </c>
      <c r="N34" s="832" t="s">
        <v>253</v>
      </c>
      <c r="O34" s="840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02"/>
      <c r="G35" s="903"/>
      <c r="H35" s="835"/>
      <c r="I35" s="833"/>
      <c r="J35" s="833"/>
      <c r="K35" s="833"/>
      <c r="L35" s="833"/>
      <c r="M35" s="833"/>
      <c r="N35" s="833"/>
      <c r="O35" s="841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30</v>
      </c>
      <c r="J36" s="571">
        <f t="shared" si="1"/>
        <v>30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130</v>
      </c>
      <c r="J37" s="587">
        <f t="shared" si="2"/>
        <v>130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896" t="s">
        <v>35</v>
      </c>
      <c r="G38" s="897"/>
      <c r="H38" s="842" t="s">
        <v>253</v>
      </c>
      <c r="I38" s="836" t="s">
        <v>250</v>
      </c>
      <c r="J38" s="836" t="s">
        <v>250</v>
      </c>
      <c r="K38" s="836" t="s">
        <v>253</v>
      </c>
      <c r="L38" s="836" t="s">
        <v>250</v>
      </c>
      <c r="M38" s="836" t="s">
        <v>253</v>
      </c>
      <c r="N38" s="836" t="s">
        <v>253</v>
      </c>
      <c r="O38" s="838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898"/>
      <c r="G39" s="899"/>
      <c r="H39" s="843"/>
      <c r="I39" s="837"/>
      <c r="J39" s="837"/>
      <c r="K39" s="837"/>
      <c r="L39" s="837"/>
      <c r="M39" s="837"/>
      <c r="N39" s="837"/>
      <c r="O39" s="839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848" t="s">
        <v>31</v>
      </c>
      <c r="G42" s="849"/>
      <c r="H42" s="846" t="s">
        <v>253</v>
      </c>
      <c r="I42" s="844" t="s">
        <v>253</v>
      </c>
      <c r="J42" s="844" t="s">
        <v>250</v>
      </c>
      <c r="K42" s="844" t="s">
        <v>253</v>
      </c>
      <c r="L42" s="844" t="s">
        <v>253</v>
      </c>
      <c r="M42" s="844" t="s">
        <v>253</v>
      </c>
      <c r="N42" s="844" t="s">
        <v>250</v>
      </c>
      <c r="O42" s="856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850"/>
      <c r="G43" s="851"/>
      <c r="H43" s="847"/>
      <c r="I43" s="845"/>
      <c r="J43" s="845"/>
      <c r="K43" s="845"/>
      <c r="L43" s="845"/>
      <c r="M43" s="845"/>
      <c r="N43" s="845"/>
      <c r="O43" s="857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873" t="s">
        <v>36</v>
      </c>
      <c r="G46" s="874"/>
      <c r="H46" s="877" t="s">
        <v>250</v>
      </c>
      <c r="I46" s="852" t="s">
        <v>253</v>
      </c>
      <c r="J46" s="852" t="s">
        <v>253</v>
      </c>
      <c r="K46" s="852" t="s">
        <v>253</v>
      </c>
      <c r="L46" s="852" t="s">
        <v>250</v>
      </c>
      <c r="M46" s="852" t="s">
        <v>250</v>
      </c>
      <c r="N46" s="852" t="s">
        <v>250</v>
      </c>
      <c r="O46" s="854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875"/>
      <c r="G47" s="876"/>
      <c r="H47" s="878"/>
      <c r="I47" s="853"/>
      <c r="J47" s="853"/>
      <c r="K47" s="853"/>
      <c r="L47" s="853"/>
      <c r="M47" s="853"/>
      <c r="N47" s="853"/>
      <c r="O47" s="855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869" t="s">
        <v>37</v>
      </c>
      <c r="G50" s="870"/>
      <c r="H50" s="867" t="s">
        <v>253</v>
      </c>
      <c r="I50" s="865" t="s">
        <v>253</v>
      </c>
      <c r="J50" s="865" t="s">
        <v>250</v>
      </c>
      <c r="K50" s="865" t="s">
        <v>250</v>
      </c>
      <c r="L50" s="865" t="s">
        <v>253</v>
      </c>
      <c r="M50" s="865" t="s">
        <v>250</v>
      </c>
      <c r="N50" s="865" t="s">
        <v>253</v>
      </c>
      <c r="O50" s="863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871"/>
      <c r="G51" s="872"/>
      <c r="H51" s="868"/>
      <c r="I51" s="866"/>
      <c r="J51" s="866"/>
      <c r="K51" s="866"/>
      <c r="L51" s="866"/>
      <c r="M51" s="866"/>
      <c r="N51" s="866"/>
      <c r="O51" s="864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13" priority="2" operator="equal">
      <formula>"D524"</formula>
    </cfRule>
  </conditionalFormatting>
  <conditionalFormatting sqref="R34:R51">
    <cfRule type="cellIs" dxfId="12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07" t="s">
        <v>241</v>
      </c>
      <c r="C1" s="807"/>
      <c r="D1" s="807"/>
      <c r="E1" s="807" t="s">
        <v>246</v>
      </c>
      <c r="F1" s="807"/>
      <c r="G1" s="807"/>
      <c r="H1" s="80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07" t="s">
        <v>241</v>
      </c>
      <c r="C1" s="807"/>
      <c r="D1" s="807"/>
      <c r="E1" s="807" t="s">
        <v>246</v>
      </c>
      <c r="F1" s="807"/>
      <c r="G1" s="807"/>
      <c r="H1" s="80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27">
        <v>7</v>
      </c>
      <c r="F333" s="727">
        <v>2</v>
      </c>
      <c r="G333" s="727">
        <v>3</v>
      </c>
      <c r="H333" s="727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26">
        <v>5</v>
      </c>
      <c r="C523" s="726">
        <v>3</v>
      </c>
      <c r="D523" s="726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07" t="s">
        <v>241</v>
      </c>
      <c r="C1" s="807"/>
      <c r="D1" s="807"/>
      <c r="E1" s="807" t="s">
        <v>246</v>
      </c>
      <c r="F1" s="807"/>
      <c r="G1" s="807"/>
      <c r="H1" s="807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07" t="s">
        <v>241</v>
      </c>
      <c r="C1" s="807"/>
      <c r="D1" s="807"/>
      <c r="E1" s="807" t="s">
        <v>246</v>
      </c>
      <c r="F1" s="807"/>
      <c r="G1" s="807"/>
      <c r="H1" s="807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07" t="s">
        <v>241</v>
      </c>
      <c r="C1" s="807"/>
      <c r="D1" s="807"/>
      <c r="E1" s="807" t="s">
        <v>246</v>
      </c>
      <c r="F1" s="807"/>
      <c r="G1" s="807"/>
      <c r="H1" s="80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88"/>
    <col min="11" max="11" width="9.85546875" style="688" customWidth="1"/>
    <col min="12" max="16384" width="9.85546875" style="688"/>
  </cols>
  <sheetData>
    <row r="1" spans="1:21" ht="36" customHeight="1" x14ac:dyDescent="0.25">
      <c r="A1" s="829" t="s">
        <v>456</v>
      </c>
      <c r="B1" s="829"/>
      <c r="C1" s="829"/>
      <c r="D1" s="829"/>
      <c r="E1" s="829"/>
      <c r="F1" s="829"/>
      <c r="G1" s="829"/>
      <c r="H1" s="829"/>
      <c r="I1" s="829"/>
      <c r="J1" s="829"/>
      <c r="K1" s="829"/>
      <c r="L1" s="696"/>
      <c r="M1" s="696"/>
    </row>
    <row r="2" spans="1:21" s="693" customFormat="1" ht="21" customHeight="1" x14ac:dyDescent="0.25">
      <c r="A2" s="830" t="s">
        <v>346</v>
      </c>
      <c r="B2" s="783"/>
      <c r="C2" s="784"/>
      <c r="D2" s="783"/>
      <c r="E2" s="784"/>
      <c r="F2" s="783"/>
      <c r="G2" s="784"/>
      <c r="H2" s="783"/>
      <c r="I2" s="784"/>
      <c r="J2" s="783"/>
      <c r="K2" s="784"/>
      <c r="L2" s="783"/>
      <c r="M2" s="784"/>
      <c r="N2" s="783"/>
      <c r="O2" s="784"/>
      <c r="P2" s="783"/>
      <c r="Q2" s="784"/>
      <c r="R2" s="783"/>
      <c r="S2" s="784"/>
      <c r="T2" s="783"/>
      <c r="U2" s="784"/>
    </row>
    <row r="3" spans="1:21" s="612" customFormat="1" ht="21" customHeight="1" x14ac:dyDescent="0.25">
      <c r="A3" s="831"/>
      <c r="B3" s="692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31"/>
      <c r="B4" s="778"/>
      <c r="C4" s="779"/>
      <c r="D4" s="778"/>
      <c r="E4" s="779"/>
      <c r="F4" s="778"/>
      <c r="G4" s="785"/>
      <c r="H4" s="785"/>
      <c r="I4" s="779"/>
      <c r="J4" s="778"/>
      <c r="K4" s="779"/>
      <c r="L4" s="778"/>
      <c r="M4" s="779"/>
      <c r="N4" s="778"/>
      <c r="O4" s="779"/>
      <c r="P4" s="778"/>
      <c r="Q4" s="779"/>
      <c r="R4" s="778"/>
      <c r="S4" s="779"/>
      <c r="T4" s="778"/>
      <c r="U4" s="779"/>
    </row>
    <row r="5" spans="1:21" s="690" customFormat="1" ht="21" customHeight="1" x14ac:dyDescent="0.25">
      <c r="A5" s="804" t="s">
        <v>347</v>
      </c>
      <c r="B5" s="1001" t="s">
        <v>453</v>
      </c>
      <c r="C5" s="789"/>
      <c r="D5" s="1001" t="s">
        <v>453</v>
      </c>
      <c r="E5" s="789"/>
      <c r="F5" s="788" t="s">
        <v>458</v>
      </c>
      <c r="G5" s="789"/>
      <c r="H5" s="788" t="s">
        <v>460</v>
      </c>
      <c r="I5" s="789"/>
      <c r="J5" s="788" t="s">
        <v>439</v>
      </c>
      <c r="K5" s="789"/>
      <c r="L5" s="788"/>
      <c r="M5" s="789"/>
      <c r="N5" s="788"/>
      <c r="O5" s="789"/>
      <c r="P5" s="788"/>
      <c r="Q5" s="789"/>
      <c r="R5" s="788"/>
      <c r="S5" s="789"/>
      <c r="T5" s="788"/>
      <c r="U5" s="789"/>
    </row>
    <row r="6" spans="1:21" s="613" customFormat="1" ht="21" customHeight="1" x14ac:dyDescent="0.25">
      <c r="A6" s="805"/>
      <c r="B6" s="613" t="s">
        <v>399</v>
      </c>
      <c r="C6" s="611" t="s">
        <v>389</v>
      </c>
      <c r="D6" s="610" t="s">
        <v>436</v>
      </c>
      <c r="E6" s="611" t="s">
        <v>457</v>
      </c>
      <c r="F6" s="610" t="s">
        <v>308</v>
      </c>
      <c r="G6" s="611" t="s">
        <v>436</v>
      </c>
      <c r="H6" s="610" t="s">
        <v>436</v>
      </c>
      <c r="I6" s="611" t="s">
        <v>314</v>
      </c>
      <c r="J6" s="610" t="s">
        <v>461</v>
      </c>
      <c r="K6" s="611" t="s">
        <v>378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91" customFormat="1" ht="21" customHeight="1" x14ac:dyDescent="0.25">
      <c r="A7" s="806"/>
      <c r="B7" s="1005" t="s">
        <v>454</v>
      </c>
      <c r="C7" s="787"/>
      <c r="D7" s="786" t="s">
        <v>455</v>
      </c>
      <c r="E7" s="787"/>
      <c r="F7" s="786" t="s">
        <v>459</v>
      </c>
      <c r="G7" s="787"/>
      <c r="H7" s="786" t="s">
        <v>463</v>
      </c>
      <c r="I7" s="787"/>
      <c r="J7" s="786" t="s">
        <v>462</v>
      </c>
      <c r="K7" s="787"/>
      <c r="L7" s="786"/>
      <c r="M7" s="787"/>
      <c r="N7" s="786"/>
      <c r="O7" s="787"/>
      <c r="P7" s="786"/>
      <c r="Q7" s="787"/>
      <c r="R7" s="786"/>
      <c r="S7" s="787"/>
      <c r="T7" s="786"/>
      <c r="U7" s="787"/>
    </row>
    <row r="8" spans="1:21" s="694" customFormat="1" ht="21" customHeight="1" x14ac:dyDescent="0.25">
      <c r="A8" s="825" t="s">
        <v>348</v>
      </c>
      <c r="B8" s="823" t="s">
        <v>320</v>
      </c>
      <c r="C8" s="796"/>
      <c r="D8" s="795" t="s">
        <v>369</v>
      </c>
      <c r="E8" s="796"/>
      <c r="F8" s="795" t="s">
        <v>372</v>
      </c>
      <c r="G8" s="796"/>
      <c r="H8" s="795" t="s">
        <v>374</v>
      </c>
      <c r="I8" s="796"/>
      <c r="J8" s="795" t="s">
        <v>345</v>
      </c>
      <c r="K8" s="796"/>
      <c r="L8" s="795"/>
      <c r="M8" s="796"/>
      <c r="N8" s="795"/>
      <c r="O8" s="796"/>
      <c r="P8" s="795"/>
      <c r="Q8" s="796"/>
      <c r="R8" s="795"/>
      <c r="S8" s="796"/>
      <c r="T8" s="795"/>
      <c r="U8" s="796"/>
    </row>
    <row r="9" spans="1:21" s="612" customFormat="1" ht="21" customHeight="1" x14ac:dyDescent="0.25">
      <c r="A9" s="826"/>
      <c r="B9" s="613" t="s">
        <v>289</v>
      </c>
      <c r="C9" s="611" t="s">
        <v>306</v>
      </c>
      <c r="D9" s="610" t="s">
        <v>370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375</v>
      </c>
      <c r="J9" s="610" t="s">
        <v>297</v>
      </c>
      <c r="K9" s="611" t="s">
        <v>395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689" customFormat="1" ht="21" customHeight="1" x14ac:dyDescent="0.25">
      <c r="A10" s="826"/>
      <c r="B10" s="1002" t="s">
        <v>368</v>
      </c>
      <c r="C10" s="1003"/>
      <c r="D10" s="1004" t="s">
        <v>371</v>
      </c>
      <c r="E10" s="1003"/>
      <c r="F10" s="1004" t="s">
        <v>373</v>
      </c>
      <c r="G10" s="1003"/>
      <c r="H10" s="1004" t="s">
        <v>376</v>
      </c>
      <c r="I10" s="1003"/>
      <c r="J10" s="1004" t="s">
        <v>377</v>
      </c>
      <c r="K10" s="1003"/>
      <c r="L10" s="790"/>
      <c r="M10" s="791"/>
      <c r="N10" s="790"/>
      <c r="O10" s="791"/>
      <c r="P10" s="790"/>
      <c r="Q10" s="791"/>
      <c r="R10" s="790"/>
      <c r="S10" s="791"/>
      <c r="T10" s="790"/>
      <c r="U10" s="791"/>
    </row>
    <row r="11" spans="1:21" s="694" customFormat="1" ht="21" customHeight="1" x14ac:dyDescent="0.25">
      <c r="A11" s="826"/>
      <c r="B11" s="823" t="s">
        <v>360</v>
      </c>
      <c r="C11" s="796"/>
      <c r="D11" s="795" t="s">
        <v>447</v>
      </c>
      <c r="E11" s="796"/>
      <c r="F11" s="795" t="s">
        <v>451</v>
      </c>
      <c r="G11" s="796"/>
      <c r="H11" s="795"/>
      <c r="I11" s="796"/>
      <c r="J11" s="795"/>
      <c r="K11" s="796"/>
      <c r="L11" s="795"/>
      <c r="M11" s="796"/>
      <c r="N11" s="795"/>
      <c r="O11" s="796"/>
      <c r="P11" s="795"/>
      <c r="Q11" s="796"/>
      <c r="R11" s="795"/>
      <c r="S11" s="796"/>
      <c r="T11" s="795"/>
      <c r="U11" s="796"/>
    </row>
    <row r="12" spans="1:21" s="612" customFormat="1" ht="21" customHeight="1" x14ac:dyDescent="0.25">
      <c r="A12" s="826"/>
      <c r="B12" s="613" t="s">
        <v>410</v>
      </c>
      <c r="C12" s="611" t="s">
        <v>306</v>
      </c>
      <c r="D12" s="610" t="s">
        <v>448</v>
      </c>
      <c r="E12" s="611" t="s">
        <v>305</v>
      </c>
      <c r="F12" s="610" t="s">
        <v>306</v>
      </c>
      <c r="G12" s="611" t="s">
        <v>410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13" customFormat="1" ht="21" customHeight="1" x14ac:dyDescent="0.25">
      <c r="A13" s="827"/>
      <c r="B13" s="1002" t="s">
        <v>413</v>
      </c>
      <c r="C13" s="1003"/>
      <c r="D13" s="1004"/>
      <c r="E13" s="1003"/>
      <c r="F13" s="1004" t="s">
        <v>413</v>
      </c>
      <c r="G13" s="1003"/>
      <c r="H13" s="1004"/>
      <c r="I13" s="1003"/>
      <c r="J13" s="1004"/>
      <c r="K13" s="1003"/>
      <c r="L13" s="790"/>
      <c r="M13" s="791"/>
      <c r="N13" s="790"/>
      <c r="O13" s="791"/>
      <c r="P13" s="790"/>
      <c r="Q13" s="791"/>
      <c r="R13" s="790"/>
      <c r="S13" s="791"/>
      <c r="T13" s="790"/>
      <c r="U13" s="791"/>
    </row>
    <row r="14" spans="1:21" s="161" customFormat="1" ht="21" customHeight="1" x14ac:dyDescent="0.25">
      <c r="A14" s="799" t="s">
        <v>349</v>
      </c>
      <c r="B14" s="802" t="s">
        <v>382</v>
      </c>
      <c r="C14" s="803"/>
      <c r="D14" s="802" t="s">
        <v>391</v>
      </c>
      <c r="E14" s="803"/>
      <c r="F14" s="802" t="s">
        <v>390</v>
      </c>
      <c r="G14" s="803"/>
      <c r="H14" s="802" t="s">
        <v>388</v>
      </c>
      <c r="I14" s="803"/>
      <c r="J14" s="802" t="s">
        <v>397</v>
      </c>
      <c r="K14" s="803"/>
      <c r="L14" s="828"/>
      <c r="M14" s="803"/>
      <c r="N14" s="802"/>
      <c r="O14" s="803"/>
      <c r="P14" s="802"/>
      <c r="Q14" s="803"/>
      <c r="R14" s="802"/>
      <c r="S14" s="803"/>
      <c r="T14" s="802"/>
      <c r="U14" s="803"/>
    </row>
    <row r="15" spans="1:21" s="612" customFormat="1" ht="21" customHeight="1" x14ac:dyDescent="0.25">
      <c r="A15" s="800"/>
      <c r="B15" s="610" t="s">
        <v>378</v>
      </c>
      <c r="C15" s="611" t="s">
        <v>404</v>
      </c>
      <c r="D15" s="610" t="s">
        <v>289</v>
      </c>
      <c r="E15" s="611" t="s">
        <v>378</v>
      </c>
      <c r="F15" s="610" t="s">
        <v>398</v>
      </c>
      <c r="G15" s="611" t="s">
        <v>395</v>
      </c>
      <c r="H15" s="610" t="s">
        <v>389</v>
      </c>
      <c r="I15" s="611" t="s">
        <v>378</v>
      </c>
      <c r="J15" s="610" t="s">
        <v>305</v>
      </c>
      <c r="K15" s="611" t="s">
        <v>378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00"/>
      <c r="B16" s="797" t="s">
        <v>387</v>
      </c>
      <c r="C16" s="798"/>
      <c r="D16" s="1006" t="s">
        <v>394</v>
      </c>
      <c r="E16" s="1007"/>
      <c r="F16" s="797" t="s">
        <v>396</v>
      </c>
      <c r="G16" s="798"/>
      <c r="H16" s="797" t="s">
        <v>392</v>
      </c>
      <c r="I16" s="798"/>
      <c r="J16" s="797" t="s">
        <v>392</v>
      </c>
      <c r="K16" s="798"/>
      <c r="L16" s="816"/>
      <c r="M16" s="798"/>
      <c r="N16" s="797"/>
      <c r="O16" s="798"/>
      <c r="P16" s="797"/>
      <c r="Q16" s="798"/>
      <c r="R16" s="797"/>
      <c r="S16" s="798"/>
      <c r="T16" s="797"/>
      <c r="U16" s="798"/>
    </row>
    <row r="17" spans="1:21" s="161" customFormat="1" ht="21" customHeight="1" x14ac:dyDescent="0.25">
      <c r="A17" s="800"/>
      <c r="B17" s="802" t="s">
        <v>382</v>
      </c>
      <c r="C17" s="803"/>
      <c r="D17" s="802" t="s">
        <v>386</v>
      </c>
      <c r="E17" s="803"/>
      <c r="F17" s="802" t="s">
        <v>391</v>
      </c>
      <c r="G17" s="803"/>
      <c r="H17" s="999" t="s">
        <v>444</v>
      </c>
      <c r="I17" s="1000"/>
      <c r="J17" s="999"/>
      <c r="K17" s="1000"/>
      <c r="L17" s="802"/>
      <c r="M17" s="803"/>
      <c r="N17" s="802"/>
      <c r="O17" s="803"/>
      <c r="P17" s="802"/>
      <c r="Q17" s="803"/>
      <c r="R17" s="802"/>
      <c r="S17" s="803"/>
      <c r="T17" s="802"/>
      <c r="U17" s="803"/>
    </row>
    <row r="18" spans="1:21" s="612" customFormat="1" ht="21" customHeight="1" x14ac:dyDescent="0.25">
      <c r="A18" s="800"/>
      <c r="B18" s="610" t="s">
        <v>299</v>
      </c>
      <c r="C18" s="611" t="s">
        <v>384</v>
      </c>
      <c r="D18" s="610" t="s">
        <v>299</v>
      </c>
      <c r="E18" s="611" t="s">
        <v>384</v>
      </c>
      <c r="F18" s="610" t="s">
        <v>289</v>
      </c>
      <c r="G18" s="611" t="s">
        <v>384</v>
      </c>
      <c r="H18" s="610" t="s">
        <v>399</v>
      </c>
      <c r="I18" s="611" t="s">
        <v>370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00"/>
      <c r="B19" s="797" t="s">
        <v>385</v>
      </c>
      <c r="C19" s="798"/>
      <c r="D19" s="797" t="s">
        <v>403</v>
      </c>
      <c r="E19" s="798"/>
      <c r="F19" s="797" t="s">
        <v>393</v>
      </c>
      <c r="G19" s="798"/>
      <c r="H19" s="797"/>
      <c r="I19" s="798"/>
      <c r="J19" s="797"/>
      <c r="K19" s="798"/>
      <c r="L19" s="797"/>
      <c r="M19" s="798"/>
      <c r="N19" s="797"/>
      <c r="O19" s="798"/>
      <c r="P19" s="797"/>
      <c r="Q19" s="798"/>
      <c r="R19" s="797"/>
      <c r="S19" s="798"/>
      <c r="T19" s="797"/>
      <c r="U19" s="798"/>
    </row>
    <row r="20" spans="1:21" s="161" customFormat="1" ht="21" customHeight="1" x14ac:dyDescent="0.25">
      <c r="A20" s="800"/>
      <c r="B20" s="999" t="s">
        <v>397</v>
      </c>
      <c r="C20" s="1000"/>
      <c r="D20" s="999" t="s">
        <v>285</v>
      </c>
      <c r="E20" s="1000"/>
      <c r="F20" s="802" t="s">
        <v>382</v>
      </c>
      <c r="G20" s="803"/>
      <c r="H20" s="999" t="s">
        <v>406</v>
      </c>
      <c r="I20" s="1000"/>
      <c r="J20" s="999"/>
      <c r="K20" s="1000"/>
      <c r="L20" s="802"/>
      <c r="M20" s="803"/>
      <c r="N20" s="802"/>
      <c r="O20" s="803"/>
      <c r="P20" s="802"/>
      <c r="Q20" s="803"/>
      <c r="R20" s="802"/>
      <c r="S20" s="803"/>
      <c r="T20" s="802"/>
      <c r="U20" s="803"/>
    </row>
    <row r="21" spans="1:21" s="612" customFormat="1" ht="21" customHeight="1" x14ac:dyDescent="0.25">
      <c r="A21" s="800"/>
      <c r="B21" s="610" t="s">
        <v>305</v>
      </c>
      <c r="C21" s="611" t="s">
        <v>399</v>
      </c>
      <c r="D21" s="610" t="s">
        <v>294</v>
      </c>
      <c r="E21" s="611" t="s">
        <v>399</v>
      </c>
      <c r="F21" s="610" t="s">
        <v>383</v>
      </c>
      <c r="G21" s="611" t="s">
        <v>365</v>
      </c>
      <c r="H21" s="610" t="s">
        <v>308</v>
      </c>
      <c r="I21" s="611" t="s">
        <v>378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01"/>
      <c r="B22" s="797" t="s">
        <v>405</v>
      </c>
      <c r="C22" s="798"/>
      <c r="D22" s="797" t="s">
        <v>405</v>
      </c>
      <c r="E22" s="798"/>
      <c r="F22" s="797" t="s">
        <v>405</v>
      </c>
      <c r="G22" s="798"/>
      <c r="H22" s="797" t="s">
        <v>405</v>
      </c>
      <c r="I22" s="798"/>
      <c r="J22" s="797"/>
      <c r="K22" s="798"/>
      <c r="L22" s="797"/>
      <c r="M22" s="798"/>
      <c r="N22" s="797"/>
      <c r="O22" s="798"/>
      <c r="P22" s="797"/>
      <c r="Q22" s="798"/>
      <c r="R22" s="797"/>
      <c r="S22" s="798"/>
      <c r="T22" s="797"/>
      <c r="U22" s="798"/>
    </row>
    <row r="23" spans="1:21" s="695" customFormat="1" ht="21" customHeight="1" x14ac:dyDescent="0.25">
      <c r="A23" s="817" t="s">
        <v>350</v>
      </c>
      <c r="B23" s="1008"/>
      <c r="C23" s="1009"/>
      <c r="D23" s="1008"/>
      <c r="E23" s="1009"/>
      <c r="F23" s="811"/>
      <c r="G23" s="812"/>
      <c r="H23" s="811"/>
      <c r="I23" s="812"/>
      <c r="J23" s="811"/>
      <c r="K23" s="812"/>
      <c r="L23" s="811"/>
      <c r="M23" s="812"/>
      <c r="N23" s="811"/>
      <c r="O23" s="812"/>
      <c r="P23" s="811"/>
      <c r="Q23" s="812"/>
      <c r="R23" s="811"/>
      <c r="S23" s="812"/>
      <c r="T23" s="811"/>
      <c r="U23" s="812"/>
    </row>
    <row r="24" spans="1:21" s="612" customFormat="1" ht="21" customHeight="1" x14ac:dyDescent="0.25">
      <c r="A24" s="818"/>
      <c r="B24" s="692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19"/>
      <c r="B25" s="809"/>
      <c r="C25" s="810"/>
      <c r="D25" s="809"/>
      <c r="E25" s="810"/>
      <c r="F25" s="809"/>
      <c r="G25" s="810"/>
      <c r="H25" s="809"/>
      <c r="I25" s="810"/>
      <c r="J25" s="809"/>
      <c r="K25" s="810"/>
      <c r="L25" s="809"/>
      <c r="M25" s="810"/>
      <c r="N25" s="809"/>
      <c r="O25" s="810"/>
      <c r="P25" s="809"/>
      <c r="Q25" s="810"/>
      <c r="R25" s="809"/>
      <c r="S25" s="810"/>
      <c r="T25" s="809"/>
      <c r="U25" s="810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abSelected="1" zoomScale="101" zoomScaleNormal="100" workbookViewId="0">
      <selection activeCell="Z25" sqref="Z25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740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8" style="625" customWidth="1"/>
    <col min="18" max="18" width="8" style="622" customWidth="1"/>
    <col min="19" max="19" width="8" style="625" customWidth="1"/>
    <col min="20" max="20" width="4" style="625" customWidth="1"/>
    <col min="21" max="22" width="7.140625" style="626" customWidth="1"/>
    <col min="23" max="23" width="7.140625" style="744" customWidth="1"/>
    <col min="24" max="24" width="36.5703125" style="625" customWidth="1"/>
    <col min="25" max="16384" width="9.28515625" style="625"/>
  </cols>
  <sheetData>
    <row r="1" spans="1:26" s="626" customFormat="1" ht="8.65" customHeight="1" x14ac:dyDescent="0.25">
      <c r="A1" s="626">
        <v>5</v>
      </c>
      <c r="E1" s="740"/>
      <c r="I1" s="240"/>
      <c r="J1" s="240"/>
      <c r="K1" s="240"/>
      <c r="L1" s="240"/>
      <c r="M1" s="240"/>
      <c r="N1" s="240"/>
      <c r="O1" s="240"/>
      <c r="P1" s="240"/>
      <c r="Q1" s="240"/>
      <c r="R1" s="674"/>
      <c r="S1" s="240"/>
      <c r="T1" s="240"/>
      <c r="U1" s="240"/>
      <c r="V1" s="240"/>
      <c r="W1" s="240"/>
      <c r="X1" s="240"/>
    </row>
    <row r="2" spans="1:26" ht="15" customHeight="1" x14ac:dyDescent="0.25">
      <c r="C2" s="1010" t="s">
        <v>344</v>
      </c>
      <c r="D2" s="1011"/>
      <c r="E2" s="1012"/>
      <c r="F2" s="1033" t="s">
        <v>354</v>
      </c>
      <c r="G2" s="1033" t="s">
        <v>355</v>
      </c>
      <c r="I2" s="1039" t="s">
        <v>402</v>
      </c>
      <c r="J2" s="1018" t="s">
        <v>66</v>
      </c>
      <c r="K2" s="1010" t="s">
        <v>239</v>
      </c>
      <c r="L2" s="1012"/>
      <c r="M2" s="1010" t="s">
        <v>241</v>
      </c>
      <c r="N2" s="1011"/>
      <c r="O2" s="1012"/>
      <c r="P2" s="1010" t="s">
        <v>246</v>
      </c>
      <c r="Q2" s="1011"/>
      <c r="R2" s="1011"/>
      <c r="S2" s="1012"/>
      <c r="T2" s="240"/>
      <c r="U2" s="240"/>
      <c r="V2" s="625"/>
    </row>
    <row r="3" spans="1:26" ht="15.95" customHeight="1" x14ac:dyDescent="0.25">
      <c r="C3" s="635" t="s">
        <v>65</v>
      </c>
      <c r="D3" s="741" t="s">
        <v>64</v>
      </c>
      <c r="E3" s="743" t="s">
        <v>475</v>
      </c>
      <c r="F3" s="1034"/>
      <c r="G3" s="1034"/>
      <c r="I3" s="1040"/>
      <c r="J3" s="1019"/>
      <c r="K3" s="699" t="s">
        <v>25</v>
      </c>
      <c r="L3" s="701" t="s">
        <v>65</v>
      </c>
      <c r="M3" s="699" t="s">
        <v>25</v>
      </c>
      <c r="N3" s="700" t="s">
        <v>65</v>
      </c>
      <c r="O3" s="701" t="s">
        <v>64</v>
      </c>
      <c r="P3" s="759" t="s">
        <v>25</v>
      </c>
      <c r="Q3" s="746" t="s">
        <v>64</v>
      </c>
      <c r="R3" s="746" t="s">
        <v>475</v>
      </c>
      <c r="S3" s="758" t="s">
        <v>242</v>
      </c>
      <c r="T3" s="669"/>
      <c r="U3" s="240"/>
      <c r="V3" s="240"/>
      <c r="W3" s="240"/>
    </row>
    <row r="4" spans="1:26" ht="21.95" customHeight="1" x14ac:dyDescent="0.25">
      <c r="B4" s="636" t="s">
        <v>346</v>
      </c>
      <c r="C4" s="642"/>
      <c r="D4" s="643"/>
      <c r="E4" s="643"/>
      <c r="F4" s="643"/>
      <c r="G4" s="644"/>
      <c r="I4" s="1040"/>
      <c r="J4" s="636" t="s">
        <v>346</v>
      </c>
      <c r="K4" s="698">
        <f>IFERROR(COUNT(AGITO_FLAME_STD_SILVER),"")</f>
        <v>0</v>
      </c>
      <c r="L4" s="660" t="str">
        <f>IFERROR(AVERAGE(AGITO_FLAME_STD_SILVER), "")</f>
        <v/>
      </c>
      <c r="M4" s="698">
        <f>IFERROR(COUNT(AGITO_FLAME_EXP_SILVER),"")</f>
        <v>0</v>
      </c>
      <c r="N4" s="660" t="str">
        <f>IFERROR(AVERAGE(AGITO_FLAME_EXP_SILVER),"")</f>
        <v/>
      </c>
      <c r="O4" s="661" t="str">
        <f>IFERROR(AVERAGE(AGITO_FLAME_EXP_GOLD),"")</f>
        <v/>
      </c>
      <c r="P4" s="745">
        <f>IFERROR(COUNT(AGITO_FLAME_MST_GOLD),"")</f>
        <v>0</v>
      </c>
      <c r="Q4" s="660" t="str">
        <f>IFERROR(AVERAGE(AGITO_FLAME_MST_GOLD),"")</f>
        <v/>
      </c>
      <c r="R4" s="660" t="str">
        <f>IFERROR(AVERAGE(AGITO_FLAME_MST_POT),"")</f>
        <v/>
      </c>
      <c r="S4" s="661" t="str">
        <f>IFERROR(AVERAGE(AGITO_FLAME_MST_ORIHAL),"")</f>
        <v/>
      </c>
      <c r="T4" s="669"/>
      <c r="U4" s="240"/>
      <c r="V4" s="240"/>
      <c r="W4" s="240"/>
    </row>
    <row r="5" spans="1:26" s="307" customFormat="1" ht="21.95" customHeight="1" x14ac:dyDescent="0.25">
      <c r="B5" s="637" t="s">
        <v>347</v>
      </c>
      <c r="C5" s="645">
        <v>2141</v>
      </c>
      <c r="D5" s="646">
        <v>2590</v>
      </c>
      <c r="E5" s="646"/>
      <c r="F5" s="646">
        <v>8</v>
      </c>
      <c r="G5" s="647">
        <v>25</v>
      </c>
      <c r="I5" s="1040"/>
      <c r="J5" s="637" t="s">
        <v>347</v>
      </c>
      <c r="K5" s="633">
        <f>IFERROR(COUNT(AGITO_WATER_STD_SILVER),"")</f>
        <v>70</v>
      </c>
      <c r="L5" s="662">
        <f>IFERROR(AVERAGE(AGITO_WATER_STD_SILVER), "")</f>
        <v>5.128571428571429</v>
      </c>
      <c r="M5" s="633">
        <f>IFERROR(COUNT(AGITO_WATER_EXP_SILVER),"")</f>
        <v>385</v>
      </c>
      <c r="N5" s="662">
        <f>IFERROR(AVERAGE(AGITO_WATER_EXP_SILVER),"")</f>
        <v>2.5844155844155843</v>
      </c>
      <c r="O5" s="663">
        <f>IFERROR(AVERAGE(AGITO_WATER_EXP_GOLD),"")</f>
        <v>3.4805194805194803</v>
      </c>
      <c r="P5" s="633">
        <f>IFERROR(COUNT(AGITO_WATER_MST_GOLD),"")</f>
        <v>0</v>
      </c>
      <c r="Q5" s="662" t="str">
        <f>IFERROR(AVERAGE(AGITO_WATER_MST_GOLD),"")</f>
        <v/>
      </c>
      <c r="R5" s="662" t="str">
        <f>IFERROR(AVERAGE(AGITO_WATER_MST_POT),"")</f>
        <v/>
      </c>
      <c r="S5" s="663" t="str">
        <f>IFERROR(AVERAGE(AGITO_WATER_MST_ORIHAL),"")</f>
        <v/>
      </c>
      <c r="T5" s="669"/>
      <c r="U5" s="240"/>
      <c r="V5" s="240"/>
      <c r="W5" s="240"/>
    </row>
    <row r="6" spans="1:26" ht="21.95" customHeight="1" x14ac:dyDescent="0.25">
      <c r="B6" s="638" t="s">
        <v>348</v>
      </c>
      <c r="C6" s="648">
        <v>2631</v>
      </c>
      <c r="D6" s="649">
        <v>2854</v>
      </c>
      <c r="E6" s="649">
        <v>31</v>
      </c>
      <c r="F6" s="649">
        <v>8</v>
      </c>
      <c r="G6" s="650">
        <v>25</v>
      </c>
      <c r="I6" s="1040"/>
      <c r="J6" s="638" t="s">
        <v>348</v>
      </c>
      <c r="K6" s="634">
        <f>IFERROR(COUNT(AGITO_WIND_STD_SILVER),"")</f>
        <v>367</v>
      </c>
      <c r="L6" s="664">
        <f>IFERROR(AVERAGE(AGITO_WIND_STD_SILVER), "")</f>
        <v>5.1907356948228882</v>
      </c>
      <c r="M6" s="634">
        <f>IFERROR(COUNT(AGITO_WIND_EXP_SILVER),"")</f>
        <v>1064</v>
      </c>
      <c r="N6" s="664">
        <f>IFERROR(AVERAGE(AGITO_WIND_EXP_SILVER),"")</f>
        <v>2.6466165413533833</v>
      </c>
      <c r="O6" s="665">
        <f>IFERROR(AVERAGE(AGITO_WIND_EXP_GOLD),"")</f>
        <v>3.4398496240601504</v>
      </c>
      <c r="P6" s="634">
        <f>IFERROR(COUNT(AGITO_WIND_MST_GOLD),"")</f>
        <v>79</v>
      </c>
      <c r="Q6" s="664">
        <f>IFERROR(AVERAGE(AGITO_WIND_MST_GOLD),"")</f>
        <v>2.0253164556962027</v>
      </c>
      <c r="R6" s="664">
        <f>IFERROR(AVERAGE(AGITO_WIND_MST_POT),"")</f>
        <v>3.1139240506329116</v>
      </c>
      <c r="S6" s="665">
        <f>IFERROR(AVERAGE(AGITO_WIND_MST_ORIHAL),"")</f>
        <v>1.0886075949367089</v>
      </c>
      <c r="T6" s="669"/>
      <c r="U6" s="240"/>
      <c r="V6" s="240"/>
      <c r="W6" s="240"/>
    </row>
    <row r="7" spans="1:26" ht="21.95" customHeight="1" x14ac:dyDescent="0.25">
      <c r="B7" s="639" t="s">
        <v>349</v>
      </c>
      <c r="C7" s="651">
        <v>2253</v>
      </c>
      <c r="D7" s="652">
        <v>1843</v>
      </c>
      <c r="E7" s="652"/>
      <c r="F7" s="652">
        <v>8</v>
      </c>
      <c r="G7" s="653">
        <v>25</v>
      </c>
      <c r="I7" s="1040"/>
      <c r="J7" s="639" t="s">
        <v>349</v>
      </c>
      <c r="K7" s="702">
        <f>IFERROR(COUNT(AGITO_LIGHT_STD_SILVER),"")</f>
        <v>92</v>
      </c>
      <c r="L7" s="666">
        <f>IFERROR(AVERAGE(AGITO_LIGHT_STD_SILVER), "")</f>
        <v>5.2065217391304346</v>
      </c>
      <c r="M7" s="702">
        <f>IFERROR(COUNT(AGITO_LIGHT_EXP_SILVER),"")</f>
        <v>829</v>
      </c>
      <c r="N7" s="666">
        <f>IFERROR(AVERAGE(AGITO_LIGHT_EXP_SILVER),"")</f>
        <v>2.5693606755126659</v>
      </c>
      <c r="O7" s="667">
        <f>IFERROR(AVERAGE(AGITO_LIGHT_EXP_GOLD),"")</f>
        <v>3.5126658624849214</v>
      </c>
      <c r="P7" s="754">
        <f>IFERROR(COUNT(AGITO_LIGHT_MST_GOLD),"")</f>
        <v>0</v>
      </c>
      <c r="Q7" s="666" t="str">
        <f>IFERROR(AVERAGE(AGITO_LIGHT_MST_GOLD),"")</f>
        <v/>
      </c>
      <c r="R7" s="666" t="str">
        <f>IFERROR(AVERAGE(AGITO_LIGHT_MST_POT),"")</f>
        <v/>
      </c>
      <c r="S7" s="667" t="str">
        <f>IFERROR(AVERAGE(AGITO_LIGHT_MST_ORIHAL),"")</f>
        <v/>
      </c>
      <c r="T7" s="669"/>
      <c r="U7" s="240"/>
      <c r="V7" s="240"/>
      <c r="W7" s="240"/>
    </row>
    <row r="8" spans="1:26" s="307" customFormat="1" ht="21.95" customHeight="1" x14ac:dyDescent="0.25">
      <c r="B8" s="640" t="s">
        <v>350</v>
      </c>
      <c r="C8" s="654"/>
      <c r="D8" s="655"/>
      <c r="E8" s="655"/>
      <c r="F8" s="655"/>
      <c r="G8" s="656"/>
      <c r="I8" s="1040"/>
      <c r="J8" s="706" t="s">
        <v>350</v>
      </c>
      <c r="K8" s="703">
        <f>IFERROR(COUNT(AGITO_SHADOW_STD_SILVER),"")</f>
        <v>0</v>
      </c>
      <c r="L8" s="704" t="str">
        <f>IFERROR(AVERAGE(AGITO_SHADOW_STD_SILVER), "")</f>
        <v/>
      </c>
      <c r="M8" s="703">
        <f>IFERROR(COUNT(AGITO_SHADOW_EXP_SILVER),"")</f>
        <v>0</v>
      </c>
      <c r="N8" s="704" t="str">
        <f>IFERROR(AVERAGE(AGITO_SHADOW_EXP_SILVER),"")</f>
        <v/>
      </c>
      <c r="O8" s="710" t="str">
        <f>IFERROR(AVERAGE(AGITO_SHADOW_EXP_GOLD),"")</f>
        <v/>
      </c>
      <c r="P8" s="753">
        <f>IFERROR(COUNT(AGITO_SHADOW_MST_GOLD),"")</f>
        <v>0</v>
      </c>
      <c r="Q8" s="704" t="str">
        <f>IFERROR(AVERAGE(AGITO_SHADOW_MST_GOLD),"")</f>
        <v/>
      </c>
      <c r="R8" s="704" t="str">
        <f>IFERROR(AVERAGE(AGITO_SHADOW_MST_POT),"")</f>
        <v/>
      </c>
      <c r="S8" s="710" t="str">
        <f>IFERROR(AVERAGE(AGITO_SHADOW_MST_ORIHAL),"")</f>
        <v/>
      </c>
      <c r="T8" s="669"/>
      <c r="U8" s="240"/>
      <c r="V8" s="240"/>
      <c r="W8" s="240"/>
    </row>
    <row r="9" spans="1:26" s="307" customFormat="1" ht="21.95" customHeight="1" x14ac:dyDescent="0.25">
      <c r="B9" s="613"/>
      <c r="C9" s="705"/>
      <c r="D9" s="705"/>
      <c r="E9" s="705"/>
      <c r="F9" s="705"/>
      <c r="G9" s="705"/>
      <c r="I9" s="1041"/>
      <c r="J9" s="707" t="s">
        <v>238</v>
      </c>
      <c r="K9" s="708">
        <f>IFERROR(COUNT(AGITO_FLAME_STD_SILVER,AGITO_WATER_STD_SILVER,AGITO_WIND_STD_SILVER,AGITO_LIGHT_STD_SILVER,AGITO_SHADOW_STD_SILVER),"")</f>
        <v>529</v>
      </c>
      <c r="L9" s="711">
        <f>IFERROR(AVERAGE(AGITO_FLAME_STD_SILVER,AGITO_WATER_STD_SILVER,AGITO_WIND_STD_SILVER,AGITO_LIGHT_STD_SILVER,AGITO_SHADOW_STD_SILVER),"")</f>
        <v>5.1852551984877131</v>
      </c>
      <c r="M9" s="708">
        <f>IFERROR(COUNT(AGITO_FLAME_EXP_SILVER,AGITO_WATER_EXP_SILVER,AGITO_WIND_EXP_SILVER,AGITO_LIGHT_EXP_SILVER,AGITO_SHADOW_EXP_SILVER),"")</f>
        <v>2278</v>
      </c>
      <c r="N9" s="711">
        <f>IFERROR(AVERAGE(AGITO_FLAME_EXP_SILVER,AGITO_WATER_EXP_SILVER,AGITO_WIND_EXP_SILVER,AGITO_LIGHT_EXP_SILVER,AGITO_SHADOW_EXP_SILVER),"")</f>
        <v>2.6079894644424932</v>
      </c>
      <c r="O9" s="709">
        <f>IFERROR(AVERAGE(AGITO_FLAME_EXP_GOLD,AGITO_WATER_EXP_GOLD,AGITO_WIND_EXP_GOLD,AGITO_LIGHT_EXP_GOLD,AGITO_SHADOW_EXP_GOLD),"")</f>
        <v>3.4732221246707637</v>
      </c>
      <c r="P9" s="708">
        <f>IFERROR(COUNT(AGITO_FLAME_MST_GOLD,AGITO_WATER_MST_GOLD,AGITO_WIND_MST_GOLD,AGITO_LIGHT_MST_GOLD,AGITO_SHADOW_MST_GOLD),"")</f>
        <v>79</v>
      </c>
      <c r="Q9" s="711">
        <f>IFERROR(AVERAGE(AGITO_FLAME_MST_GOLD,AGITO_WATER_MST_GOLD,AGITO_WIND_MST_GOLD,AGITO_LIGHT_MST_GOLD,AGITO_SHADOW_MST_GOLD),"")</f>
        <v>2.0253164556962027</v>
      </c>
      <c r="R9" s="711">
        <f>IFERROR(AVERAGE(AGITO_FLAME_MST_POT,AGITO_WATER_MST_POT,AGITO_WIND_MST_POT,AGITO_LIGHT_MST_POT,AGITO_SHADOW_MST_POT),"")</f>
        <v>3.1139240506329116</v>
      </c>
      <c r="S9" s="709">
        <f>IFERROR(AVERAGE(AGITO_FLAME_MST_ORIHAL,AGITO_WATER_MST_ORIHAL,AGITO_WIND_MST_ORIHAL,AGITO_LIGHT_MST_ORIHAL,AGITO_SHADOW_MST_ORIHAL),"")</f>
        <v>1.0886075949367089</v>
      </c>
      <c r="T9" s="675"/>
      <c r="U9" s="673"/>
      <c r="V9" s="669"/>
      <c r="W9" s="669"/>
      <c r="X9" s="669"/>
      <c r="Y9" s="240"/>
      <c r="Z9" s="240"/>
    </row>
    <row r="10" spans="1:26" ht="15" customHeight="1" x14ac:dyDescent="0.25">
      <c r="B10" s="1158"/>
      <c r="C10" s="1161" t="s">
        <v>38</v>
      </c>
      <c r="D10" s="1162"/>
      <c r="E10" s="1162"/>
      <c r="F10" s="1163"/>
      <c r="G10" s="1160"/>
      <c r="I10" s="240"/>
      <c r="J10" s="240"/>
      <c r="K10" s="240"/>
      <c r="L10" s="240"/>
      <c r="M10" s="240"/>
      <c r="N10" s="240"/>
      <c r="O10" s="240"/>
      <c r="P10" s="240"/>
      <c r="Q10" s="240"/>
      <c r="R10" s="674"/>
      <c r="S10" s="240"/>
      <c r="T10" s="240"/>
      <c r="U10" s="240"/>
      <c r="V10" s="240"/>
      <c r="W10" s="240"/>
      <c r="X10" s="240"/>
    </row>
    <row r="11" spans="1:26" ht="15" customHeight="1" x14ac:dyDescent="0.25">
      <c r="A11" s="262"/>
      <c r="B11" s="1182"/>
      <c r="C11" s="1164" t="s">
        <v>65</v>
      </c>
      <c r="D11" s="1155"/>
      <c r="E11" s="1155" t="s">
        <v>64</v>
      </c>
      <c r="F11" s="1165"/>
      <c r="G11" s="1160"/>
      <c r="I11" s="1013" t="s">
        <v>478</v>
      </c>
      <c r="J11" s="756" t="s">
        <v>168</v>
      </c>
      <c r="K11" s="757" t="s">
        <v>7</v>
      </c>
      <c r="L11" s="757" t="s">
        <v>248</v>
      </c>
      <c r="M11" s="757" t="s">
        <v>5</v>
      </c>
      <c r="N11" s="757" t="s">
        <v>10</v>
      </c>
      <c r="O11" s="757" t="s">
        <v>13</v>
      </c>
      <c r="P11" s="757" t="s">
        <v>4</v>
      </c>
      <c r="Q11" s="641" t="s">
        <v>249</v>
      </c>
      <c r="R11" s="676" t="s">
        <v>356</v>
      </c>
      <c r="S11" s="1026" t="s">
        <v>24</v>
      </c>
      <c r="T11" s="1027"/>
      <c r="U11" s="756" t="s">
        <v>351</v>
      </c>
      <c r="V11" s="641" t="s">
        <v>352</v>
      </c>
      <c r="W11" s="641" t="s">
        <v>479</v>
      </c>
      <c r="X11" s="668" t="s">
        <v>323</v>
      </c>
    </row>
    <row r="12" spans="1:26" s="307" customFormat="1" ht="18.95" customHeight="1" x14ac:dyDescent="0.25">
      <c r="B12" s="900" t="s">
        <v>346</v>
      </c>
      <c r="C12" s="1173" t="str">
        <f>IF(ISBLANK(G4),"",INDEX(DATA_AGITO_BUILDING,G4+ 1, 1))</f>
        <v/>
      </c>
      <c r="D12" s="1173"/>
      <c r="E12" s="1173" t="str">
        <f>IF(ISBLANK(G4),"",INDEX(DATA_AGITO_BUILDING,G4+ 1, 2))</f>
        <v/>
      </c>
      <c r="F12" s="1174"/>
      <c r="G12" s="1159"/>
      <c r="I12" s="1014"/>
      <c r="J12" s="1028"/>
      <c r="K12" s="1030"/>
      <c r="L12" s="1030"/>
      <c r="M12" s="1030"/>
      <c r="N12" s="1030"/>
      <c r="O12" s="1030"/>
      <c r="P12" s="1030"/>
      <c r="Q12" s="1030"/>
      <c r="R12" s="1187" t="str" cm="1">
        <f t="array" ref="R12">IF(ISBLANK(C4),"",(SUM(J15:Q15) + C4) / AGITO_WEAPON_MUB_SILVER)</f>
        <v/>
      </c>
      <c r="S12" s="615" t="str" cm="1">
        <f t="array" ref="S12">IF(ISBLANK(C4),"",-(F4 * AGITO_WEAPON_MUB_SILVER - SUM(J15:Q15) - C4))</f>
        <v/>
      </c>
      <c r="T12" s="755" t="s">
        <v>65</v>
      </c>
      <c r="U12" s="659" t="str">
        <f>IF(AND(K4&gt;0,S12&lt;0), _xlfn.CEILING.MATH(-S12/L4),"")</f>
        <v/>
      </c>
      <c r="V12" s="1178" t="str">
        <f>IF(AND(M4&gt;0,S12&lt;0), _xlfn.CEILING.MATH(-S12/N4),"")</f>
        <v/>
      </c>
      <c r="W12" s="1190"/>
      <c r="X12" s="670" t="str">
        <f>IFERROR((-F4 * AGITO_WEAPON_MUB_SILVER - S12)/(-F4 * AGITO_WEAPON_MUB_SILVER),"")</f>
        <v/>
      </c>
    </row>
    <row r="13" spans="1:26" s="307" customFormat="1" ht="18.95" customHeight="1" x14ac:dyDescent="0.25">
      <c r="B13" s="902"/>
      <c r="C13" s="1167"/>
      <c r="D13" s="1167"/>
      <c r="E13" s="1167"/>
      <c r="F13" s="1168"/>
      <c r="G13" s="1159"/>
      <c r="I13" s="1014"/>
      <c r="J13" s="1029"/>
      <c r="K13" s="1031"/>
      <c r="L13" s="1031"/>
      <c r="M13" s="1031"/>
      <c r="N13" s="1031"/>
      <c r="O13" s="1031"/>
      <c r="P13" s="1031"/>
      <c r="Q13" s="1031"/>
      <c r="R13" s="1188" t="str" cm="1">
        <f t="array" ref="R13">IF(ISBLANK(D4),"",(SUM(J16:Q16) + D4) / AGITO_WEAPON_MUB_GOLD)</f>
        <v/>
      </c>
      <c r="S13" s="616" t="str" cm="1">
        <f t="array" ref="S13">IF(ISBLANK(D4),"",-(F4 * AGITO_WEAPON_MUB_GOLD - SUM(J16:Q16) - D4))</f>
        <v/>
      </c>
      <c r="T13" s="747" t="s">
        <v>64</v>
      </c>
      <c r="U13" s="1191"/>
      <c r="V13" s="1175" t="str">
        <f>IF(AND(M4&gt;0,S13&lt;0), _xlfn.CEILING.MATH(-S13/O4),"")</f>
        <v/>
      </c>
      <c r="W13" s="632" t="str">
        <f>IF(AND(P4&gt;0,S13&lt;0), _xlfn.CEILING.MATH(-S13/Q4),"")</f>
        <v/>
      </c>
      <c r="X13" s="671" t="str">
        <f>IFERROR((-F4 * AGITO_WEAPON_MUB_GOLD - S13)/(-F4 * AGITO_WEAPON_MUB_GOLD),"")</f>
        <v/>
      </c>
    </row>
    <row r="14" spans="1:26" s="307" customFormat="1" ht="18.95" customHeight="1" x14ac:dyDescent="0.25">
      <c r="B14" s="902"/>
      <c r="C14" s="1167"/>
      <c r="D14" s="1167"/>
      <c r="E14" s="1167"/>
      <c r="F14" s="1168"/>
      <c r="G14" s="1159"/>
      <c r="I14" s="1014"/>
      <c r="J14" s="1029"/>
      <c r="K14" s="1031"/>
      <c r="L14" s="1031"/>
      <c r="M14" s="1031"/>
      <c r="N14" s="1031"/>
      <c r="O14" s="1031"/>
      <c r="P14" s="1031"/>
      <c r="Q14" s="1031"/>
      <c r="R14" s="1188" t="str" cm="1">
        <f t="array" ref="R14">IF(ISBLANK(E5),"",(SUM(J17:Q17) + E5) / AGITO_WEAPON_MUB_POT)</f>
        <v/>
      </c>
      <c r="S14" s="616" t="str" cm="1">
        <f t="array" ref="S14">IF(ISBLANK(E4),"",-(F4 * AGITO_WEAPON_MUB_POT - SUM(J17:Q17) - E4))</f>
        <v/>
      </c>
      <c r="T14" s="747" t="s">
        <v>475</v>
      </c>
      <c r="U14" s="1191"/>
      <c r="V14" s="1184"/>
      <c r="W14" s="632" t="str">
        <f>IF(AND(P4&gt;0,S14&lt;0), _xlfn.CEILING.MATH(-S14/R4),"")</f>
        <v/>
      </c>
      <c r="X14" s="671" t="str">
        <f>IFERROR((-F4 * AGITO_WEAPON_MUB_POT - S14)/(-F4 * AGITO_WEAPON_MUB_POT),"")</f>
        <v/>
      </c>
    </row>
    <row r="15" spans="1:26" ht="20.25" hidden="1" customHeight="1" x14ac:dyDescent="0.25">
      <c r="B15" s="749"/>
      <c r="C15" s="1156"/>
      <c r="D15" s="1157"/>
      <c r="E15" s="1157"/>
      <c r="F15" s="1166"/>
      <c r="G15" s="1157"/>
      <c r="I15" s="1014"/>
      <c r="J15" s="677">
        <f>_xlfn.IFNA(VLOOKUP(J12,DATA_AGITO_WEAPON,2,FALSE), 0)</f>
        <v>0</v>
      </c>
      <c r="K15" s="678">
        <f>_xlfn.IFNA(VLOOKUP(K12,DATA_AGITO_WEAPON,2,FALSE), 0)</f>
        <v>0</v>
      </c>
      <c r="L15" s="678">
        <f>_xlfn.IFNA(VLOOKUP(L12,DATA_AGITO_WEAPON,2,FALSE), 0)</f>
        <v>0</v>
      </c>
      <c r="M15" s="678">
        <f>_xlfn.IFNA(VLOOKUP(M12,DATA_AGITO_WEAPON,2,FALSE), 0)</f>
        <v>0</v>
      </c>
      <c r="N15" s="678">
        <f>_xlfn.IFNA(VLOOKUP(N12,DATA_AGITO_WEAPON,2,FALSE), 0)</f>
        <v>0</v>
      </c>
      <c r="O15" s="678">
        <f>_xlfn.IFNA(VLOOKUP(O12,DATA_AGITO_WEAPON,2,FALSE), 0)</f>
        <v>0</v>
      </c>
      <c r="P15" s="678">
        <f>_xlfn.IFNA(VLOOKUP(P12,DATA_AGITO_WEAPON,2,FALSE), 0)</f>
        <v>0</v>
      </c>
      <c r="Q15" s="678">
        <f>_xlfn.IFNA(VLOOKUP(Q12,DATA_AGITO_WEAPON,2,FALSE), 0)</f>
        <v>0</v>
      </c>
      <c r="R15" s="1188"/>
      <c r="S15" s="630"/>
      <c r="T15" s="747"/>
      <c r="U15" s="712"/>
      <c r="V15" s="1175"/>
      <c r="W15" s="632"/>
      <c r="X15" s="671"/>
    </row>
    <row r="16" spans="1:26" ht="39.75" hidden="1" customHeight="1" x14ac:dyDescent="0.25">
      <c r="B16" s="749"/>
      <c r="C16" s="1156"/>
      <c r="D16" s="1157"/>
      <c r="E16" s="1157"/>
      <c r="F16" s="1166"/>
      <c r="G16" s="1157"/>
      <c r="I16" s="1014"/>
      <c r="J16" s="677">
        <f>_xlfn.IFNA(VLOOKUP(J12,DATA_AGITO_WEAPON,3,FALSE), 0)</f>
        <v>0</v>
      </c>
      <c r="K16" s="678">
        <f>_xlfn.IFNA(VLOOKUP(K12,DATA_AGITO_WEAPON,3,FALSE), 0)</f>
        <v>0</v>
      </c>
      <c r="L16" s="678">
        <f>_xlfn.IFNA(VLOOKUP(L12,DATA_AGITO_WEAPON,3,FALSE), 0)</f>
        <v>0</v>
      </c>
      <c r="M16" s="678">
        <f>_xlfn.IFNA(VLOOKUP(M12,DATA_AGITO_WEAPON,3,FALSE), 0)</f>
        <v>0</v>
      </c>
      <c r="N16" s="678">
        <f>_xlfn.IFNA(VLOOKUP(N12,DATA_AGITO_WEAPON,3,FALSE), 0)</f>
        <v>0</v>
      </c>
      <c r="O16" s="678">
        <f>_xlfn.IFNA(VLOOKUP(O12,DATA_AGITO_WEAPON,3,FALSE), 0)</f>
        <v>0</v>
      </c>
      <c r="P16" s="678">
        <f>_xlfn.IFNA(VLOOKUP(P12,DATA_AGITO_WEAPON,3,FALSE), 0)</f>
        <v>0</v>
      </c>
      <c r="Q16" s="678">
        <f>_xlfn.IFNA(VLOOKUP(Q12,DATA_AGITO_WEAPON,3,FALSE), 0)</f>
        <v>0</v>
      </c>
      <c r="R16" s="1188"/>
      <c r="S16" s="630"/>
      <c r="T16" s="747"/>
      <c r="U16" s="712"/>
      <c r="V16" s="1175"/>
      <c r="W16" s="632"/>
      <c r="X16" s="671"/>
    </row>
    <row r="17" spans="2:24" s="744" customFormat="1" ht="54" hidden="1" customHeight="1" x14ac:dyDescent="0.25">
      <c r="B17" s="749"/>
      <c r="C17" s="1156"/>
      <c r="D17" s="1157"/>
      <c r="E17" s="1157"/>
      <c r="F17" s="1166"/>
      <c r="G17" s="1157"/>
      <c r="I17" s="1014"/>
      <c r="J17" s="677">
        <f>_xlfn.IFNA(VLOOKUP(J12,DATA_AGITO_WEAPON,4,FALSE), 0)</f>
        <v>0</v>
      </c>
      <c r="K17" s="678">
        <f>_xlfn.IFNA(VLOOKUP(K12,DATA_AGITO_WEAPON,4,FALSE), 0)</f>
        <v>0</v>
      </c>
      <c r="L17" s="678">
        <f>_xlfn.IFNA(VLOOKUP(L12,DATA_AGITO_WEAPON,4,FALSE), 0)</f>
        <v>0</v>
      </c>
      <c r="M17" s="678">
        <f>_xlfn.IFNA(VLOOKUP(M12,DATA_AGITO_WEAPON,4,FALSE), 0)</f>
        <v>0</v>
      </c>
      <c r="N17" s="678">
        <f>_xlfn.IFNA(VLOOKUP(N12,DATA_AGITO_WEAPON,4,FALSE), 0)</f>
        <v>0</v>
      </c>
      <c r="O17" s="678">
        <f>_xlfn.IFNA(VLOOKUP(O12,DATA_AGITO_WEAPON,4,FALSE), 0)</f>
        <v>0</v>
      </c>
      <c r="P17" s="678">
        <f>_xlfn.IFNA(VLOOKUP(P12,DATA_AGITO_WEAPON,4,FALSE), 0)</f>
        <v>0</v>
      </c>
      <c r="Q17" s="678">
        <f>_xlfn.IFNA(VLOOKUP(Q12,DATA_AGITO_WEAPON,4,FALSE), 0)</f>
        <v>0</v>
      </c>
      <c r="R17" s="1188"/>
      <c r="S17" s="630"/>
      <c r="T17" s="747"/>
      <c r="U17" s="712"/>
      <c r="V17" s="1175"/>
      <c r="W17" s="632"/>
      <c r="X17" s="671"/>
    </row>
    <row r="18" spans="2:24" s="307" customFormat="1" ht="18.95" customHeight="1" x14ac:dyDescent="0.25">
      <c r="B18" s="898" t="s">
        <v>347</v>
      </c>
      <c r="C18" s="1169">
        <f>IF(ISBLANK(G5),"",INDEX(DATA_AGITO_BUILDING,G5+ 1, 1))</f>
        <v>0</v>
      </c>
      <c r="D18" s="1169"/>
      <c r="E18" s="1169">
        <f>IF(ISBLANK(G5),"",INDEX(DATA_AGITO_BUILDING,G5+ 1, 2))</f>
        <v>0</v>
      </c>
      <c r="F18" s="1170"/>
      <c r="G18" s="1159"/>
      <c r="I18" s="1014"/>
      <c r="J18" s="1025">
        <v>614</v>
      </c>
      <c r="K18" s="1021">
        <v>614</v>
      </c>
      <c r="L18" s="1021">
        <v>614</v>
      </c>
      <c r="M18" s="1021">
        <v>614</v>
      </c>
      <c r="N18" s="1021">
        <v>614</v>
      </c>
      <c r="O18" s="1021">
        <v>614</v>
      </c>
      <c r="P18" s="1021">
        <v>614</v>
      </c>
      <c r="Q18" s="1021">
        <v>614</v>
      </c>
      <c r="R18" s="1188" cm="1">
        <f t="array" ref="R18">IF(ISBLANK(C5),"",(SUM(J21:Q21) + C5) / AGITO_WEAPON_MUB_SILVER)</f>
        <v>13.360714285714286</v>
      </c>
      <c r="S18" s="616" cm="1">
        <f t="array" ref="S18">IF(ISBLANK(C5),"",-(F5 * AGITO_WEAPON_MUB_SILVER - SUM(J21:Q21) - C5))</f>
        <v>1501</v>
      </c>
      <c r="T18" s="747" t="s">
        <v>65</v>
      </c>
      <c r="U18" s="712" t="str">
        <f>IF(AND(K5&gt;0,S18&lt;0), _xlfn.CEILING.MATH(-S18/L5),"")</f>
        <v/>
      </c>
      <c r="V18" s="1175" t="str">
        <f>IF(AND(M5&gt;0,S18&lt;0), _xlfn.CEILING.MATH(-S18/N5),"")</f>
        <v/>
      </c>
      <c r="W18" s="1192"/>
      <c r="X18" s="671">
        <f>IFERROR((-F5 * AGITO_WEAPON_MUB_SILVER - S18)/(-F5 * AGITO_WEAPON_MUB_SILVER),"")</f>
        <v>1.6700892857142857</v>
      </c>
    </row>
    <row r="19" spans="2:24" s="307" customFormat="1" ht="18.95" customHeight="1" x14ac:dyDescent="0.25">
      <c r="B19" s="898"/>
      <c r="C19" s="1169"/>
      <c r="D19" s="1169"/>
      <c r="E19" s="1169"/>
      <c r="F19" s="1170"/>
      <c r="G19" s="1159"/>
      <c r="I19" s="1014"/>
      <c r="J19" s="1025"/>
      <c r="K19" s="1021"/>
      <c r="L19" s="1021"/>
      <c r="M19" s="1021"/>
      <c r="N19" s="1021"/>
      <c r="O19" s="1021"/>
      <c r="P19" s="1021"/>
      <c r="Q19" s="1021"/>
      <c r="R19" s="1188" cm="1">
        <f t="array" ref="R19">IF(ISBLANK(D5),"",(SUM(J22:Q22) + D5) / AGITO_WEAPON_MUB_GOLD)</f>
        <v>18.95</v>
      </c>
      <c r="S19" s="616" cm="1">
        <f t="array" ref="S19">IF(ISBLANK(D5),"",-(F5 * AGITO_WEAPON_MUB_GOLD - SUM(J22:Q22) - D5))</f>
        <v>2190</v>
      </c>
      <c r="T19" s="747" t="s">
        <v>64</v>
      </c>
      <c r="U19" s="1191"/>
      <c r="V19" s="1175" t="str">
        <f>IF(AND(M5&gt;0,S19&lt;0), _xlfn.CEILING.MATH(-S19/O5),"")</f>
        <v/>
      </c>
      <c r="W19" s="632" t="str">
        <f>IF(AND(P5&gt;0,S19&lt;0), _xlfn.CEILING.MATH(-S19/Q5),"")</f>
        <v/>
      </c>
      <c r="X19" s="671">
        <f>IFERROR((-F5 * AGITO_WEAPON_MUB_GOLD - S19)/(-F5 * AGITO_WEAPON_MUB_GOLD),"")</f>
        <v>2.3687499999999999</v>
      </c>
    </row>
    <row r="20" spans="2:24" s="307" customFormat="1" ht="18.95" customHeight="1" x14ac:dyDescent="0.25">
      <c r="B20" s="898"/>
      <c r="C20" s="1169"/>
      <c r="D20" s="1169"/>
      <c r="E20" s="1169"/>
      <c r="F20" s="1170"/>
      <c r="G20" s="1159"/>
      <c r="I20" s="1014"/>
      <c r="J20" s="1025"/>
      <c r="K20" s="1021"/>
      <c r="L20" s="1021"/>
      <c r="M20" s="1021"/>
      <c r="N20" s="1021"/>
      <c r="O20" s="1021"/>
      <c r="P20" s="1021"/>
      <c r="Q20" s="1021"/>
      <c r="R20" s="1188" t="str" cm="1">
        <f t="array" ref="R20">IF(ISBLANK(E5),"",(SUM(J23:Q23) + E5) / AGITO_WEAPON_MUB_POT)</f>
        <v/>
      </c>
      <c r="S20" s="616" t="str" cm="1">
        <f t="array" ref="S20">IF(ISBLANK(E5),"",-(F5 * AGITO_WEAPON_MUB_POT - SUM(J23:Q23) - E5))</f>
        <v/>
      </c>
      <c r="T20" s="747" t="s">
        <v>475</v>
      </c>
      <c r="U20" s="1191"/>
      <c r="V20" s="1184"/>
      <c r="W20" s="632" t="str">
        <f>IF(AND(P5&gt;0,S20&lt;0), _xlfn.CEILING.MATH(-S20/R5),"")</f>
        <v/>
      </c>
      <c r="X20" s="671" t="str">
        <f>IFERROR((-F5 * AGITO_WEAPON_MUB_POT - S20)/(-F5 * AGITO_WEAPON_MUB_POT),"")</f>
        <v/>
      </c>
    </row>
    <row r="21" spans="2:24" ht="26.25" hidden="1" customHeight="1" x14ac:dyDescent="0.25">
      <c r="B21" s="748"/>
      <c r="C21" s="1156" t="str">
        <f>IF(ISBLANK(G10),"",INDEX(DATA_AGITO_BUILDING,G10+ 1, 1))</f>
        <v/>
      </c>
      <c r="D21" s="1157"/>
      <c r="E21" s="1157" t="str">
        <f>IF(ISBLANK(G10),"",INDEX(DATA_AGITO_BUILDING,G10+ 1, 2))</f>
        <v/>
      </c>
      <c r="F21" s="1166"/>
      <c r="G21" s="1157"/>
      <c r="I21" s="1014"/>
      <c r="J21" s="679">
        <f>_xlfn.IFNA(VLOOKUP(J18,DATA_AGITO_WEAPON,2,FALSE), 0)</f>
        <v>200</v>
      </c>
      <c r="K21" s="680">
        <f>_xlfn.IFNA(VLOOKUP(K18,DATA_AGITO_WEAPON,2,FALSE), 0)</f>
        <v>200</v>
      </c>
      <c r="L21" s="680">
        <f>_xlfn.IFNA(VLOOKUP(L18,DATA_AGITO_WEAPON,2,FALSE), 0)</f>
        <v>200</v>
      </c>
      <c r="M21" s="680">
        <f>_xlfn.IFNA(VLOOKUP(M18,DATA_AGITO_WEAPON,2,FALSE), 0)</f>
        <v>200</v>
      </c>
      <c r="N21" s="680">
        <f>_xlfn.IFNA(VLOOKUP(N18,DATA_AGITO_WEAPON,2,FALSE), 0)</f>
        <v>200</v>
      </c>
      <c r="O21" s="680">
        <f>_xlfn.IFNA(VLOOKUP(O18,DATA_AGITO_WEAPON,2,FALSE), 0)</f>
        <v>200</v>
      </c>
      <c r="P21" s="680">
        <f>_xlfn.IFNA(VLOOKUP(P18,DATA_AGITO_WEAPON,2,FALSE), 0)</f>
        <v>200</v>
      </c>
      <c r="Q21" s="680">
        <f>_xlfn.IFNA(VLOOKUP(Q18,DATA_AGITO_WEAPON,2,FALSE), 0)</f>
        <v>200</v>
      </c>
      <c r="R21" s="1188"/>
      <c r="S21" s="630"/>
      <c r="T21" s="747"/>
      <c r="U21" s="712"/>
      <c r="V21" s="1175"/>
      <c r="W21" s="632"/>
      <c r="X21" s="671"/>
    </row>
    <row r="22" spans="2:24" ht="24" hidden="1" customHeight="1" x14ac:dyDescent="0.25">
      <c r="B22" s="748"/>
      <c r="C22" s="1156"/>
      <c r="D22" s="1157"/>
      <c r="E22" s="1157"/>
      <c r="F22" s="1166"/>
      <c r="G22" s="1157"/>
      <c r="I22" s="1014"/>
      <c r="J22" s="679">
        <f>_xlfn.IFNA(VLOOKUP(J18,DATA_AGITO_WEAPON,3,FALSE), 0)</f>
        <v>150</v>
      </c>
      <c r="K22" s="680">
        <f>_xlfn.IFNA(VLOOKUP(K18,DATA_AGITO_WEAPON,3,FALSE), 0)</f>
        <v>150</v>
      </c>
      <c r="L22" s="680">
        <f>_xlfn.IFNA(VLOOKUP(L18,DATA_AGITO_WEAPON,3,FALSE), 0)</f>
        <v>150</v>
      </c>
      <c r="M22" s="680">
        <f>_xlfn.IFNA(VLOOKUP(M18,DATA_AGITO_WEAPON,3,FALSE), 0)</f>
        <v>150</v>
      </c>
      <c r="N22" s="680">
        <f>_xlfn.IFNA(VLOOKUP(N18,DATA_AGITO_WEAPON,3,FALSE), 0)</f>
        <v>150</v>
      </c>
      <c r="O22" s="680">
        <f>_xlfn.IFNA(VLOOKUP(O18,DATA_AGITO_WEAPON,3,FALSE), 0)</f>
        <v>150</v>
      </c>
      <c r="P22" s="680">
        <f>_xlfn.IFNA(VLOOKUP(P18,DATA_AGITO_WEAPON,3,FALSE), 0)</f>
        <v>150</v>
      </c>
      <c r="Q22" s="680">
        <f>_xlfn.IFNA(VLOOKUP(Q18,DATA_AGITO_WEAPON,3,FALSE), 0)</f>
        <v>150</v>
      </c>
      <c r="R22" s="1188"/>
      <c r="S22" s="630"/>
      <c r="T22" s="747"/>
      <c r="U22" s="712"/>
      <c r="V22" s="1175"/>
      <c r="W22" s="632"/>
      <c r="X22" s="671"/>
    </row>
    <row r="23" spans="2:24" s="744" customFormat="1" ht="24" hidden="1" customHeight="1" x14ac:dyDescent="0.25">
      <c r="B23" s="748"/>
      <c r="C23" s="1156"/>
      <c r="D23" s="1157"/>
      <c r="E23" s="1157"/>
      <c r="F23" s="1166"/>
      <c r="G23" s="1157"/>
      <c r="I23" s="1014"/>
      <c r="J23" s="679">
        <f>_xlfn.IFNA(VLOOKUP(J18,DATA_AGITO_WEAPON,4,FALSE), 0)</f>
        <v>0</v>
      </c>
      <c r="K23" s="680">
        <f>_xlfn.IFNA(VLOOKUP(K18,DATA_AGITO_WEAPON,4,FALSE), 0)</f>
        <v>0</v>
      </c>
      <c r="L23" s="680">
        <f>_xlfn.IFNA(VLOOKUP(L18,DATA_AGITO_WEAPON,4,FALSE), 0)</f>
        <v>0</v>
      </c>
      <c r="M23" s="680">
        <f>_xlfn.IFNA(VLOOKUP(M18,DATA_AGITO_WEAPON,4,FALSE), 0)</f>
        <v>0</v>
      </c>
      <c r="N23" s="680">
        <f>_xlfn.IFNA(VLOOKUP(N18,DATA_AGITO_WEAPON,4,FALSE), 0)</f>
        <v>0</v>
      </c>
      <c r="O23" s="680">
        <f>_xlfn.IFNA(VLOOKUP(O18,DATA_AGITO_WEAPON,4,FALSE), 0)</f>
        <v>0</v>
      </c>
      <c r="P23" s="680">
        <f>_xlfn.IFNA(VLOOKUP(P18,DATA_AGITO_WEAPON,4,FALSE), 0)</f>
        <v>0</v>
      </c>
      <c r="Q23" s="680">
        <f>_xlfn.IFNA(VLOOKUP(Q18,DATA_AGITO_WEAPON,4,FALSE), 0)</f>
        <v>0</v>
      </c>
      <c r="R23" s="1188"/>
      <c r="S23" s="630"/>
      <c r="T23" s="747"/>
      <c r="U23" s="1193"/>
      <c r="V23" s="1185"/>
      <c r="W23" s="1194"/>
      <c r="X23" s="671"/>
    </row>
    <row r="24" spans="2:24" s="307" customFormat="1" ht="18.95" customHeight="1" x14ac:dyDescent="0.25">
      <c r="B24" s="850" t="s">
        <v>348</v>
      </c>
      <c r="C24" s="1016">
        <f>IF(ISBLANK(G6),"",INDEX(DATA_AGITO_BUILDING,G6+ 1, 1))</f>
        <v>0</v>
      </c>
      <c r="D24" s="1016"/>
      <c r="E24" s="1016">
        <f>IF(ISBLANK(G6),"",INDEX(DATA_AGITO_BUILDING,G6+ 1, 2))</f>
        <v>0</v>
      </c>
      <c r="F24" s="1017"/>
      <c r="G24" s="1159"/>
      <c r="I24" s="1014"/>
      <c r="J24" s="1023">
        <v>624</v>
      </c>
      <c r="K24" s="1022">
        <v>624</v>
      </c>
      <c r="L24" s="1022">
        <v>624</v>
      </c>
      <c r="M24" s="1022">
        <v>624</v>
      </c>
      <c r="N24" s="1022">
        <v>624</v>
      </c>
      <c r="O24" s="1022">
        <v>624</v>
      </c>
      <c r="P24" s="1022">
        <v>624</v>
      </c>
      <c r="Q24" s="1022">
        <v>624</v>
      </c>
      <c r="R24" s="1188" cm="1">
        <f t="array" ref="R24">IF(ISBLANK(C6),"",(SUM(J27:Q27) + C6) / AGITO_WEAPON_MUB_SILVER)</f>
        <v>17.396428571428572</v>
      </c>
      <c r="S24" s="616" cm="1">
        <f t="array" ref="S24">IF(ISBLANK(C6),"",-(F6*AGITO_WEAPON_MUB_SILVER-SUM(J27:Q27)-C6))</f>
        <v>2631</v>
      </c>
      <c r="T24" s="747" t="s">
        <v>65</v>
      </c>
      <c r="U24" s="1193" t="str">
        <f>IF(AND(S24&lt;0,K6&gt;0), _xlfn.CEILING.MATH(-S24/L6),"")</f>
        <v/>
      </c>
      <c r="V24" s="1185" t="str">
        <f>IF(AND(S24&lt;0,M6&gt;0), _xlfn.CEILING.MATH(-S24/N6),"")</f>
        <v/>
      </c>
      <c r="W24" s="1192"/>
      <c r="X24" s="671">
        <f>IFERROR((-F6 * AGITO_WEAPON_MUB_SILVER - S24)/(-F6 * AGITO_WEAPON_MUB_SILVER),"")</f>
        <v>2.1745535714285715</v>
      </c>
    </row>
    <row r="25" spans="2:24" s="307" customFormat="1" ht="18.95" customHeight="1" x14ac:dyDescent="0.25">
      <c r="B25" s="850"/>
      <c r="C25" s="1016"/>
      <c r="D25" s="1016"/>
      <c r="E25" s="1016"/>
      <c r="F25" s="1017"/>
      <c r="G25" s="1159"/>
      <c r="I25" s="1014"/>
      <c r="J25" s="1023"/>
      <c r="K25" s="1022"/>
      <c r="L25" s="1022"/>
      <c r="M25" s="1022"/>
      <c r="N25" s="1022"/>
      <c r="O25" s="1022"/>
      <c r="P25" s="1022"/>
      <c r="Q25" s="1022"/>
      <c r="R25" s="1188" cm="1">
        <f t="array" ref="R25">IF(ISBLANK(D6),"",(SUM(J28:Q28) + D6) / AGITO_WEAPON_MUB_GOLD)</f>
        <v>22.27</v>
      </c>
      <c r="S25" s="616" cm="1">
        <f t="array" ref="S25">IF(ISBLANK(D6),"",-(F6 * AGITO_WEAPON_MUB_GOLD - SUM(J28:Q28) - D6))</f>
        <v>2854</v>
      </c>
      <c r="T25" s="747" t="s">
        <v>64</v>
      </c>
      <c r="U25" s="1191"/>
      <c r="V25" s="1185" t="str">
        <f>IF(AND(M6&gt;0,S25&lt;0), _xlfn.CEILING.MATH(-S25/O6),"")</f>
        <v/>
      </c>
      <c r="W25" s="1194" t="str">
        <f>IF(AND(P6&gt;0,S25&lt;0), _xlfn.CEILING.MATH(-S25/Q6),"")</f>
        <v/>
      </c>
      <c r="X25" s="671">
        <f>IFERROR((-F6 * AGITO_WEAPON_MUB_GOLD - S25)/(-F6 * AGITO_WEAPON_MUB_GOLD),"")</f>
        <v>2.7837499999999999</v>
      </c>
    </row>
    <row r="26" spans="2:24" s="307" customFormat="1" ht="18.95" customHeight="1" x14ac:dyDescent="0.25">
      <c r="B26" s="850"/>
      <c r="C26" s="1016"/>
      <c r="D26" s="1016"/>
      <c r="E26" s="1016"/>
      <c r="F26" s="1017"/>
      <c r="G26" s="1159"/>
      <c r="I26" s="1014"/>
      <c r="J26" s="1023"/>
      <c r="K26" s="1022"/>
      <c r="L26" s="1022"/>
      <c r="M26" s="1022"/>
      <c r="N26" s="1022"/>
      <c r="O26" s="1022"/>
      <c r="P26" s="1022"/>
      <c r="Q26" s="1022"/>
      <c r="R26" s="1188" cm="1">
        <f t="array" ref="R26">IF(ISBLANK(E6),"",(SUM(J29:Q29) + E6) / AGITO_WEAPON_MUB_POT)</f>
        <v>8.8857142857142861</v>
      </c>
      <c r="S26" s="616" cm="1">
        <f t="array" ref="S26">IF(ISBLANK(E6),"",-(F6 * AGITO_WEAPON_MUB_POT - SUM(J29:Q29) - E6))</f>
        <v>31</v>
      </c>
      <c r="T26" s="747" t="s">
        <v>475</v>
      </c>
      <c r="U26" s="1191"/>
      <c r="V26" s="1184"/>
      <c r="W26" s="1194" t="str">
        <f>IF(AND(P6&gt;0,S25&lt;0), _xlfn.CEILING.MATH(-S25/R6),"")</f>
        <v/>
      </c>
      <c r="X26" s="671">
        <f>IFERROR((-F6 * AGITO_WEAPON_MUB_POT - S26)/(-F6 * AGITO_WEAPON_MUB_POT),"")</f>
        <v>1.1107142857142858</v>
      </c>
    </row>
    <row r="27" spans="2:24" ht="27" hidden="1" customHeight="1" x14ac:dyDescent="0.25">
      <c r="B27" s="752"/>
      <c r="C27" s="1156" t="str">
        <f>IF(ISBLANK(G15),"",INDEX(DATA_AGITO_BUILDING,G15+ 1, 1))</f>
        <v/>
      </c>
      <c r="D27" s="1157"/>
      <c r="E27" s="1157" t="str">
        <f>IF(ISBLANK(G15),"",INDEX(DATA_AGITO_BUILDING,G15+ 1, 2))</f>
        <v/>
      </c>
      <c r="F27" s="1166"/>
      <c r="G27" s="1157"/>
      <c r="I27" s="1014"/>
      <c r="J27" s="681">
        <f>_xlfn.IFNA(VLOOKUP(J24,DATA_AGITO_WEAPON,2,FALSE), 0)</f>
        <v>280</v>
      </c>
      <c r="K27" s="682">
        <f>_xlfn.IFNA(VLOOKUP(K24,DATA_AGITO_WEAPON,2,FALSE), 0)</f>
        <v>280</v>
      </c>
      <c r="L27" s="682">
        <f>_xlfn.IFNA(VLOOKUP(L24,DATA_AGITO_WEAPON,2,FALSE), 0)</f>
        <v>280</v>
      </c>
      <c r="M27" s="682">
        <f>_xlfn.IFNA(VLOOKUP(M24,DATA_AGITO_WEAPON,2,FALSE), 0)</f>
        <v>280</v>
      </c>
      <c r="N27" s="682">
        <f>_xlfn.IFNA(VLOOKUP(N24,DATA_AGITO_WEAPON,2,FALSE), 0)</f>
        <v>280</v>
      </c>
      <c r="O27" s="682">
        <f>_xlfn.IFNA(VLOOKUP(O24,DATA_AGITO_WEAPON,2,FALSE), 0)</f>
        <v>280</v>
      </c>
      <c r="P27" s="682">
        <f>_xlfn.IFNA(VLOOKUP(P24,DATA_AGITO_WEAPON,2,FALSE), 0)</f>
        <v>280</v>
      </c>
      <c r="Q27" s="682">
        <f>_xlfn.IFNA(VLOOKUP(Q24,DATA_AGITO_WEAPON,2,FALSE), 0)</f>
        <v>280</v>
      </c>
      <c r="R27" s="1188"/>
      <c r="S27" s="630"/>
      <c r="T27" s="747"/>
      <c r="U27" s="1193"/>
      <c r="V27" s="1185"/>
      <c r="W27" s="1194"/>
      <c r="X27" s="671"/>
    </row>
    <row r="28" spans="2:24" ht="29.25" hidden="1" customHeight="1" x14ac:dyDescent="0.25">
      <c r="B28" s="752"/>
      <c r="C28" s="1156"/>
      <c r="D28" s="1157"/>
      <c r="E28" s="1157"/>
      <c r="F28" s="1166"/>
      <c r="G28" s="1157"/>
      <c r="I28" s="1014"/>
      <c r="J28" s="681">
        <f>_xlfn.IFNA(VLOOKUP(J24,DATA_AGITO_WEAPON,3,FALSE), 0)</f>
        <v>200</v>
      </c>
      <c r="K28" s="682">
        <f>_xlfn.IFNA(VLOOKUP(K24,DATA_AGITO_WEAPON,3,FALSE), 0)</f>
        <v>200</v>
      </c>
      <c r="L28" s="682">
        <f>_xlfn.IFNA(VLOOKUP(L24,DATA_AGITO_WEAPON,3,FALSE), 0)</f>
        <v>200</v>
      </c>
      <c r="M28" s="682">
        <f>_xlfn.IFNA(VLOOKUP(M24,DATA_AGITO_WEAPON,3,FALSE), 0)</f>
        <v>200</v>
      </c>
      <c r="N28" s="682">
        <f>_xlfn.IFNA(VLOOKUP(N24,DATA_AGITO_WEAPON,3,FALSE), 0)</f>
        <v>200</v>
      </c>
      <c r="O28" s="682">
        <f>_xlfn.IFNA(VLOOKUP(O24,DATA_AGITO_WEAPON,3,FALSE), 0)</f>
        <v>200</v>
      </c>
      <c r="P28" s="682">
        <f>_xlfn.IFNA(VLOOKUP(P24,DATA_AGITO_WEAPON,3,FALSE), 0)</f>
        <v>200</v>
      </c>
      <c r="Q28" s="682">
        <f>_xlfn.IFNA(VLOOKUP(Q24,DATA_AGITO_WEAPON,3,FALSE), 0)</f>
        <v>200</v>
      </c>
      <c r="R28" s="1188"/>
      <c r="S28" s="630"/>
      <c r="T28" s="747"/>
      <c r="U28" s="1193"/>
      <c r="V28" s="1185"/>
      <c r="W28" s="1194"/>
      <c r="X28" s="671"/>
    </row>
    <row r="29" spans="2:24" s="744" customFormat="1" ht="29.25" hidden="1" customHeight="1" x14ac:dyDescent="0.25">
      <c r="B29" s="752"/>
      <c r="C29" s="1156"/>
      <c r="D29" s="1157"/>
      <c r="E29" s="1157"/>
      <c r="F29" s="1166"/>
      <c r="G29" s="1157"/>
      <c r="I29" s="1014"/>
      <c r="J29" s="681">
        <f>_xlfn.IFNA(VLOOKUP(J24,DATA_AGITO_WEAPON,4,FALSE), 0)</f>
        <v>35</v>
      </c>
      <c r="K29" s="682">
        <f>_xlfn.IFNA(VLOOKUP(K24,DATA_AGITO_WEAPON,4,FALSE), 0)</f>
        <v>35</v>
      </c>
      <c r="L29" s="682">
        <f>_xlfn.IFNA(VLOOKUP(L24,DATA_AGITO_WEAPON,4,FALSE), 0)</f>
        <v>35</v>
      </c>
      <c r="M29" s="682">
        <f>_xlfn.IFNA(VLOOKUP(M24,DATA_AGITO_WEAPON,4,FALSE), 0)</f>
        <v>35</v>
      </c>
      <c r="N29" s="682">
        <f>_xlfn.IFNA(VLOOKUP(N24,DATA_AGITO_WEAPON,4,FALSE), 0)</f>
        <v>35</v>
      </c>
      <c r="O29" s="682">
        <f>_xlfn.IFNA(VLOOKUP(O24,DATA_AGITO_WEAPON,4,FALSE), 0)</f>
        <v>35</v>
      </c>
      <c r="P29" s="682">
        <f>_xlfn.IFNA(VLOOKUP(P24,DATA_AGITO_WEAPON,4,FALSE), 0)</f>
        <v>35</v>
      </c>
      <c r="Q29" s="682">
        <f>_xlfn.IFNA(VLOOKUP(Q24,DATA_AGITO_WEAPON,4,FALSE), 0)</f>
        <v>35</v>
      </c>
      <c r="R29" s="1188"/>
      <c r="S29" s="630"/>
      <c r="T29" s="747"/>
      <c r="U29" s="1193"/>
      <c r="V29" s="1185"/>
      <c r="W29" s="1194"/>
      <c r="X29" s="671"/>
    </row>
    <row r="30" spans="2:24" ht="18.95" customHeight="1" x14ac:dyDescent="0.25">
      <c r="B30" s="875" t="s">
        <v>349</v>
      </c>
      <c r="C30" s="1171">
        <f>IF(ISBLANK(G7),"",INDEX(DATA_AGITO_BUILDING,G7+ 1, 1))</f>
        <v>0</v>
      </c>
      <c r="D30" s="1171"/>
      <c r="E30" s="1171">
        <f>IF(ISBLANK(G7),"",INDEX(DATA_AGITO_BUILDING,G7+ 1, 2))</f>
        <v>0</v>
      </c>
      <c r="F30" s="1172"/>
      <c r="G30" s="1159"/>
      <c r="I30" s="1014"/>
      <c r="J30" s="1042">
        <v>614</v>
      </c>
      <c r="K30" s="1024">
        <v>614</v>
      </c>
      <c r="L30" s="1024">
        <v>614</v>
      </c>
      <c r="M30" s="1024">
        <v>614</v>
      </c>
      <c r="N30" s="1024">
        <v>614</v>
      </c>
      <c r="O30" s="1024">
        <v>614</v>
      </c>
      <c r="P30" s="1024">
        <v>614</v>
      </c>
      <c r="Q30" s="1024">
        <v>614</v>
      </c>
      <c r="R30" s="1188" cm="1">
        <f t="array" ref="R30">IF(ISBLANK(C7),"",(SUM(J33:Q33) + C7) / AGITO_WEAPON_MUB_SILVER)</f>
        <v>13.760714285714286</v>
      </c>
      <c r="S30" s="616" cm="1">
        <f t="array" ref="S30">IF(ISBLANK(C7),"",-(F7 * AGITO_WEAPON_MUB_SILVER - SUM(J33:Q33) - C7))</f>
        <v>1613</v>
      </c>
      <c r="T30" s="747" t="s">
        <v>65</v>
      </c>
      <c r="U30" s="1193" t="str">
        <f>IF(AND(S30&lt;0,K7&gt;0), _xlfn.CEILING.MATH(-S30/L7),"")</f>
        <v/>
      </c>
      <c r="V30" s="1185" t="str">
        <f>IF(AND(S30&lt;0,M7&gt;0), _xlfn.CEILING.MATH(-S30/N7),"")</f>
        <v/>
      </c>
      <c r="W30" s="1192"/>
      <c r="X30" s="671">
        <f>IFERROR((-F7 * AGITO_WEAPON_MUB_SILVER - S30)/(-F7 * AGITO_WEAPON_MUB_SILVER),"")</f>
        <v>1.7200892857142858</v>
      </c>
    </row>
    <row r="31" spans="2:24" ht="18.95" customHeight="1" x14ac:dyDescent="0.25">
      <c r="B31" s="875"/>
      <c r="C31" s="1171"/>
      <c r="D31" s="1171"/>
      <c r="E31" s="1171"/>
      <c r="F31" s="1172"/>
      <c r="G31" s="1159"/>
      <c r="I31" s="1014"/>
      <c r="J31" s="1042"/>
      <c r="K31" s="1024"/>
      <c r="L31" s="1024"/>
      <c r="M31" s="1024"/>
      <c r="N31" s="1024"/>
      <c r="O31" s="1024"/>
      <c r="P31" s="1024"/>
      <c r="Q31" s="1024"/>
      <c r="R31" s="1188" cm="1">
        <f t="array" ref="R31">IF(ISBLANK(D7),"",(SUM(J34:Q34) + D7) / AGITO_WEAPON_MUB_GOLD)</f>
        <v>15.215</v>
      </c>
      <c r="S31" s="616" cm="1">
        <f t="array" ref="S31">IF(ISBLANK(D7),"",-(F7 * AGITO_WEAPON_MUB_GOLD - SUM(J34:Q34) - D7))</f>
        <v>1443</v>
      </c>
      <c r="T31" s="747" t="s">
        <v>64</v>
      </c>
      <c r="U31" s="1191"/>
      <c r="V31" s="1185" t="str">
        <f>IF(AND(S31&lt;0,M7&gt;0), _xlfn.CEILING.MATH(-S31/O7),"")</f>
        <v/>
      </c>
      <c r="W31" s="1194" t="str">
        <f>IF(AND(S31&lt;0,P7&gt;0), _xlfn.CEILING.MATH(-S31/Q7),"")</f>
        <v/>
      </c>
      <c r="X31" s="671">
        <f>IFERROR((-F7 * AGITO_WEAPON_MUB_GOLD - S31)/(-F7 * AGITO_WEAPON_MUB_GOLD),"")</f>
        <v>1.901875</v>
      </c>
    </row>
    <row r="32" spans="2:24" s="744" customFormat="1" ht="18.95" customHeight="1" x14ac:dyDescent="0.25">
      <c r="B32" s="875"/>
      <c r="C32" s="1171"/>
      <c r="D32" s="1171"/>
      <c r="E32" s="1171"/>
      <c r="F32" s="1172"/>
      <c r="G32" s="1159"/>
      <c r="I32" s="1014"/>
      <c r="J32" s="1042"/>
      <c r="K32" s="1024"/>
      <c r="L32" s="1024"/>
      <c r="M32" s="1024"/>
      <c r="N32" s="1024"/>
      <c r="O32" s="1024"/>
      <c r="P32" s="1024"/>
      <c r="Q32" s="1024"/>
      <c r="R32" s="1188" t="str" cm="1">
        <f t="array" ref="R32">IF(ISBLANK(E7),"",(SUM(J35:Q35) + E7) / AGITO_WEAPON_MUB_POT)</f>
        <v/>
      </c>
      <c r="S32" s="616" t="str" cm="1">
        <f t="array" ref="S32">IF(ISBLANK(E7),"",-(F7 * AGITO_WEAPON_MUB_POT - SUM(J35:Q35) - E7))</f>
        <v/>
      </c>
      <c r="T32" s="747" t="s">
        <v>475</v>
      </c>
      <c r="U32" s="1191"/>
      <c r="V32" s="1184"/>
      <c r="W32" s="1194" t="str">
        <f>IF(AND(S32&lt;0,P7&gt;0), _xlfn.CEILING.MATH(-S32/R7),"")</f>
        <v/>
      </c>
      <c r="X32" s="671" t="str">
        <f>IFERROR((-F7 * AGITO_WEAPON_MUB_POT - S32)/(-F7 * AGITO_WEAPON_MUB_POT),"")</f>
        <v/>
      </c>
    </row>
    <row r="33" spans="2:24" ht="30.75" hidden="1" customHeight="1" x14ac:dyDescent="0.25">
      <c r="B33" s="751"/>
      <c r="C33" s="1156" t="str">
        <f>IF(ISBLANK(G21),"",INDEX(DATA_AGITO_BUILDING,G21+ 1, 1))</f>
        <v/>
      </c>
      <c r="D33" s="1157"/>
      <c r="E33" s="1157" t="str">
        <f>IF(ISBLANK(G21),"",INDEX(DATA_AGITO_BUILDING,G21+ 1, 2))</f>
        <v/>
      </c>
      <c r="F33" s="1166"/>
      <c r="G33" s="1157"/>
      <c r="I33" s="1014"/>
      <c r="J33" s="683">
        <f>_xlfn.IFNA(VLOOKUP(J30,DATA_AGITO_WEAPON,2,FALSE), 0)</f>
        <v>200</v>
      </c>
      <c r="K33" s="684">
        <f>_xlfn.IFNA(VLOOKUP(K30,DATA_AGITO_WEAPON,2,FALSE), 0)</f>
        <v>200</v>
      </c>
      <c r="L33" s="684">
        <f>_xlfn.IFNA(VLOOKUP(L30,DATA_AGITO_WEAPON,2,FALSE), 0)</f>
        <v>200</v>
      </c>
      <c r="M33" s="684">
        <f>_xlfn.IFNA(VLOOKUP(M30,DATA_AGITO_WEAPON,2,FALSE), 0)</f>
        <v>200</v>
      </c>
      <c r="N33" s="684">
        <f>_xlfn.IFNA(VLOOKUP(N30,DATA_AGITO_WEAPON,2,FALSE), 0)</f>
        <v>200</v>
      </c>
      <c r="O33" s="684">
        <f>_xlfn.IFNA(VLOOKUP(O30,DATA_AGITO_WEAPON,2,FALSE), 0)</f>
        <v>200</v>
      </c>
      <c r="P33" s="684">
        <f>_xlfn.IFNA(VLOOKUP(P30,DATA_AGITO_WEAPON,2,FALSE), 0)</f>
        <v>200</v>
      </c>
      <c r="Q33" s="684">
        <f>_xlfn.IFNA(VLOOKUP(Q30,DATA_AGITO_WEAPON,2,FALSE), 0)</f>
        <v>200</v>
      </c>
      <c r="R33" s="1188"/>
      <c r="S33" s="630"/>
      <c r="T33" s="747"/>
      <c r="U33" s="1193"/>
      <c r="V33" s="1185"/>
      <c r="W33" s="1194"/>
      <c r="X33" s="671"/>
    </row>
    <row r="34" spans="2:24" ht="27.75" hidden="1" customHeight="1" x14ac:dyDescent="0.25">
      <c r="B34" s="751"/>
      <c r="C34" s="1156"/>
      <c r="D34" s="1157"/>
      <c r="E34" s="1157"/>
      <c r="F34" s="1166"/>
      <c r="G34" s="1157"/>
      <c r="I34" s="1014"/>
      <c r="J34" s="683">
        <f>_xlfn.IFNA(VLOOKUP(J30,DATA_AGITO_WEAPON,3,FALSE), 0)</f>
        <v>150</v>
      </c>
      <c r="K34" s="684">
        <f>_xlfn.IFNA(VLOOKUP(K30,DATA_AGITO_WEAPON,3,FALSE), 0)</f>
        <v>150</v>
      </c>
      <c r="L34" s="684">
        <f>_xlfn.IFNA(VLOOKUP(L30,DATA_AGITO_WEAPON,3,FALSE), 0)</f>
        <v>150</v>
      </c>
      <c r="M34" s="684">
        <f>_xlfn.IFNA(VLOOKUP(M30,DATA_AGITO_WEAPON,3,FALSE), 0)</f>
        <v>150</v>
      </c>
      <c r="N34" s="684">
        <f>_xlfn.IFNA(VLOOKUP(N30,DATA_AGITO_WEAPON,3,FALSE), 0)</f>
        <v>150</v>
      </c>
      <c r="O34" s="684">
        <f>_xlfn.IFNA(VLOOKUP(O30,DATA_AGITO_WEAPON,3,FALSE), 0)</f>
        <v>150</v>
      </c>
      <c r="P34" s="684">
        <f>_xlfn.IFNA(VLOOKUP(P30,DATA_AGITO_WEAPON,3,FALSE), 0)</f>
        <v>150</v>
      </c>
      <c r="Q34" s="684">
        <f>_xlfn.IFNA(VLOOKUP(Q30,DATA_AGITO_WEAPON,3,FALSE), 0)</f>
        <v>150</v>
      </c>
      <c r="R34" s="1188"/>
      <c r="S34" s="630"/>
      <c r="T34" s="747"/>
      <c r="U34" s="1193"/>
      <c r="V34" s="1185"/>
      <c r="W34" s="1194"/>
      <c r="X34" s="671"/>
    </row>
    <row r="35" spans="2:24" s="744" customFormat="1" ht="27.75" hidden="1" customHeight="1" x14ac:dyDescent="0.25">
      <c r="B35" s="751"/>
      <c r="C35" s="1156"/>
      <c r="D35" s="1157"/>
      <c r="E35" s="1157"/>
      <c r="F35" s="1166"/>
      <c r="G35" s="1157"/>
      <c r="I35" s="1014"/>
      <c r="J35" s="683">
        <f>_xlfn.IFNA(VLOOKUP(J30,DATA_AGITO_WEAPON,4,FALSE), 0)</f>
        <v>0</v>
      </c>
      <c r="K35" s="684">
        <f>_xlfn.IFNA(VLOOKUP(K30,DATA_AGITO_WEAPON,4,FALSE), 0)</f>
        <v>0</v>
      </c>
      <c r="L35" s="684">
        <f>_xlfn.IFNA(VLOOKUP(L30,DATA_AGITO_WEAPON,4,FALSE), 0)</f>
        <v>0</v>
      </c>
      <c r="M35" s="684">
        <f>_xlfn.IFNA(VLOOKUP(M30,DATA_AGITO_WEAPON,4,FALSE), 0)</f>
        <v>0</v>
      </c>
      <c r="N35" s="684">
        <f>_xlfn.IFNA(VLOOKUP(N30,DATA_AGITO_WEAPON,4,FALSE), 0)</f>
        <v>0</v>
      </c>
      <c r="O35" s="684">
        <f>_xlfn.IFNA(VLOOKUP(O30,DATA_AGITO_WEAPON,4,FALSE), 0)</f>
        <v>0</v>
      </c>
      <c r="P35" s="684">
        <f>_xlfn.IFNA(VLOOKUP(P30,DATA_AGITO_WEAPON,4,FALSE), 0)</f>
        <v>0</v>
      </c>
      <c r="Q35" s="684">
        <f>_xlfn.IFNA(VLOOKUP(Q30,DATA_AGITO_WEAPON,4,FALSE), 0)</f>
        <v>0</v>
      </c>
      <c r="R35" s="1188"/>
      <c r="S35" s="630"/>
      <c r="T35" s="747"/>
      <c r="U35" s="1193"/>
      <c r="V35" s="1185"/>
      <c r="W35" s="1194"/>
      <c r="X35" s="671"/>
    </row>
    <row r="36" spans="2:24" ht="18.95" customHeight="1" x14ac:dyDescent="0.25">
      <c r="B36" s="1183" t="s">
        <v>350</v>
      </c>
      <c r="C36" s="1035" t="str">
        <f>IF(ISBLANK(G8),"",INDEX(DATA_AGITO_BUILDING,G8+ 1, 1))</f>
        <v/>
      </c>
      <c r="D36" s="1035"/>
      <c r="E36" s="1035" t="str">
        <f>IF(ISBLANK(G8),"",INDEX(DATA_AGITO_BUILDING,G8+ 1, 2))</f>
        <v/>
      </c>
      <c r="F36" s="1036"/>
      <c r="G36" s="1159"/>
      <c r="I36" s="1014"/>
      <c r="J36" s="1179"/>
      <c r="K36" s="1176"/>
      <c r="L36" s="1176"/>
      <c r="M36" s="1176"/>
      <c r="N36" s="1176"/>
      <c r="O36" s="1176"/>
      <c r="P36" s="1176"/>
      <c r="Q36" s="1176"/>
      <c r="R36" s="1188" t="str" cm="1">
        <f t="array" ref="R36">IF(ISBLANK(C8),"",(SUM(J39:Q39) + C8) / AGITO_WEAPON_MUB_SILVER)</f>
        <v/>
      </c>
      <c r="S36" s="616" t="str" cm="1">
        <f t="array" ref="S36">IF(ISBLANK(C8),"",-(F8*AGITO_WEAPON_MUB_SILVER-SUM(J39:Q39)-C8))</f>
        <v/>
      </c>
      <c r="T36" s="747" t="s">
        <v>65</v>
      </c>
      <c r="U36" s="1193" t="str">
        <f>IF(AND(S36&lt;0,K8&gt;0), _xlfn.CEILING.MATH(-S36/L8),"")</f>
        <v/>
      </c>
      <c r="V36" s="1185" t="str">
        <f>IF(AND(S36&lt;0,M8&gt;0), _xlfn.CEILING.MATH(-S36/N8),"")</f>
        <v/>
      </c>
      <c r="W36" s="1192"/>
      <c r="X36" s="671" t="str">
        <f>IFERROR((-F8 * AGITO_WEAPON_MUB_SILVER - S36)/(-F8 * AGITO_WEAPON_MUB_SILVER),"")</f>
        <v/>
      </c>
    </row>
    <row r="37" spans="2:24" ht="18.95" customHeight="1" x14ac:dyDescent="0.25">
      <c r="B37" s="1183"/>
      <c r="C37" s="1035"/>
      <c r="D37" s="1035"/>
      <c r="E37" s="1035"/>
      <c r="F37" s="1036"/>
      <c r="G37" s="1159"/>
      <c r="I37" s="1014"/>
      <c r="J37" s="1179"/>
      <c r="K37" s="1176"/>
      <c r="L37" s="1176"/>
      <c r="M37" s="1176"/>
      <c r="N37" s="1176"/>
      <c r="O37" s="1176"/>
      <c r="P37" s="1176"/>
      <c r="Q37" s="1176"/>
      <c r="R37" s="1188" t="str" cm="1">
        <f t="array" ref="R37">IF(ISBLANK(D8),"",(SUM(J40:Q40) + D8) / AGITO_WEAPON_MUB_GOLD)</f>
        <v/>
      </c>
      <c r="S37" s="616" t="str" cm="1">
        <f t="array" ref="S37">IF(ISBLANK(D8),"",-(F8 * AGITO_WEAPON_MUB_GOLD - SUM(J40:Q40) - D8))</f>
        <v/>
      </c>
      <c r="T37" s="747" t="s">
        <v>64</v>
      </c>
      <c r="U37" s="1191"/>
      <c r="V37" s="1185" t="str">
        <f>IF(AND(S37&lt;0,M8&gt;0), _xlfn.CEILING.MATH(-S37/O8),"")</f>
        <v/>
      </c>
      <c r="W37" s="1194" t="str">
        <f>IF(AND(S37&lt;0,P8&gt;0), _xlfn.CEILING.MATH(-S37/Q8),"")</f>
        <v/>
      </c>
      <c r="X37" s="671" t="str">
        <f>IFERROR((-F8 * AGITO_WEAPON_MUB_GOLD - S37)/(-F8 * AGITO_WEAPON_MUB_GOLD),"")</f>
        <v/>
      </c>
    </row>
    <row r="38" spans="2:24" s="744" customFormat="1" ht="18.95" customHeight="1" x14ac:dyDescent="0.25">
      <c r="B38" s="871"/>
      <c r="C38" s="1037"/>
      <c r="D38" s="1037"/>
      <c r="E38" s="1037"/>
      <c r="F38" s="1038"/>
      <c r="G38" s="1159"/>
      <c r="I38" s="1014"/>
      <c r="J38" s="1032"/>
      <c r="K38" s="1020"/>
      <c r="L38" s="1020"/>
      <c r="M38" s="1020"/>
      <c r="N38" s="1020"/>
      <c r="O38" s="1020"/>
      <c r="P38" s="1020"/>
      <c r="Q38" s="1020"/>
      <c r="R38" s="1189" t="str" cm="1">
        <f t="array" ref="R38">IF(ISBLANK(E8),"",(SUM(J41:Q41) + E8) / AGITO_WEAPON_MUB_POT)</f>
        <v/>
      </c>
      <c r="S38" s="617" t="str" cm="1">
        <f t="array" ref="S38">IF(ISBLANK(E8),"",-(F8 * AGITO_WEAPON_MUB_GOLD - SUM(J41:Q41) - E8))</f>
        <v/>
      </c>
      <c r="T38" s="758" t="s">
        <v>475</v>
      </c>
      <c r="U38" s="1195"/>
      <c r="V38" s="1186"/>
      <c r="W38" s="1196" t="str">
        <f>IF(AND(S38&lt;0,P8&gt;0), _xlfn.CEILING.MATH(-S38/R8),"")</f>
        <v/>
      </c>
      <c r="X38" s="672" t="str">
        <f>IFERROR((-F8 * AGITO_WEAPON_MUB_POT - S38)/(-F8 * AGITO_WEAPON_MUB_POT),"")</f>
        <v/>
      </c>
    </row>
    <row r="39" spans="2:24" ht="36" hidden="1" customHeight="1" x14ac:dyDescent="0.25">
      <c r="C39" s="307"/>
      <c r="D39" s="307"/>
      <c r="E39" s="307"/>
      <c r="I39" s="1014"/>
      <c r="J39" s="583">
        <f>_xlfn.IFNA(VLOOKUP(J36,DATA_AGITO_WEAPON,2,FALSE), 0)</f>
        <v>0</v>
      </c>
      <c r="K39" s="503">
        <f>_xlfn.IFNA(VLOOKUP(K36,DATA_AGITO_WEAPON,2,FALSE), 0)</f>
        <v>0</v>
      </c>
      <c r="L39" s="503">
        <f>_xlfn.IFNA(VLOOKUP(L36,DATA_AGITO_WEAPON,2,FALSE), 0)</f>
        <v>0</v>
      </c>
      <c r="M39" s="503">
        <f>_xlfn.IFNA(VLOOKUP(M36,DATA_AGITO_WEAPON,2,FALSE), 0)</f>
        <v>0</v>
      </c>
      <c r="N39" s="503">
        <f>_xlfn.IFNA(VLOOKUP(N36,DATA_AGITO_WEAPON,2,FALSE), 0)</f>
        <v>0</v>
      </c>
      <c r="O39" s="503">
        <f>_xlfn.IFNA(VLOOKUP(O36,DATA_AGITO_WEAPON,2,FALSE), 0)</f>
        <v>0</v>
      </c>
      <c r="P39" s="503">
        <f>_xlfn.IFNA(VLOOKUP(P36,DATA_AGITO_WEAPON,2,FALSE), 0)</f>
        <v>0</v>
      </c>
      <c r="Q39" s="503">
        <f>_xlfn.IFNA(VLOOKUP(Q36,DATA_AGITO_WEAPON,2,FALSE), 0)</f>
        <v>0</v>
      </c>
      <c r="R39" s="1177"/>
      <c r="S39" s="762"/>
      <c r="T39" s="762"/>
      <c r="U39" s="762"/>
      <c r="V39" s="762"/>
      <c r="W39" s="762"/>
      <c r="X39" s="510"/>
    </row>
    <row r="40" spans="2:24" ht="20.25" hidden="1" customHeight="1" x14ac:dyDescent="0.25">
      <c r="I40" s="1014"/>
      <c r="J40" s="583">
        <f>_xlfn.IFNA(VLOOKUP(J36,DATA_AGITO_WEAPON,3,FALSE), 0)</f>
        <v>0</v>
      </c>
      <c r="K40" s="503">
        <f>_xlfn.IFNA(VLOOKUP(K36,DATA_AGITO_WEAPON,3,FALSE), 0)</f>
        <v>0</v>
      </c>
      <c r="L40" s="503">
        <f>_xlfn.IFNA(VLOOKUP(L36,DATA_AGITO_WEAPON,3,FALSE), 0)</f>
        <v>0</v>
      </c>
      <c r="M40" s="503">
        <f>_xlfn.IFNA(VLOOKUP(M36,DATA_AGITO_WEAPON,3,FALSE), 0)</f>
        <v>0</v>
      </c>
      <c r="N40" s="503">
        <f>_xlfn.IFNA(VLOOKUP(N36,DATA_AGITO_WEAPON,3,FALSE), 0)</f>
        <v>0</v>
      </c>
      <c r="O40" s="503">
        <f>_xlfn.IFNA(VLOOKUP(O36,DATA_AGITO_WEAPON,3,FALSE), 0)</f>
        <v>0</v>
      </c>
      <c r="P40" s="503">
        <f>_xlfn.IFNA(VLOOKUP(P36,DATA_AGITO_WEAPON,3,FALSE), 0)</f>
        <v>0</v>
      </c>
      <c r="Q40" s="503">
        <f>_xlfn.IFNA(VLOOKUP(Q36,DATA_AGITO_WEAPON,3,FALSE), 0)</f>
        <v>0</v>
      </c>
      <c r="R40" s="1177"/>
      <c r="S40" s="762"/>
      <c r="T40" s="762"/>
      <c r="U40" s="762"/>
      <c r="V40" s="762"/>
      <c r="W40" s="762"/>
      <c r="X40" s="510" t="str">
        <f>IFERROR(IF(T37=0,100%,(HDRAG_MAX_BUILDING - T37)/HDRAG_MAX_BUILDING),"")</f>
        <v/>
      </c>
    </row>
    <row r="41" spans="2:24" s="744" customFormat="1" ht="20.25" hidden="1" customHeight="1" x14ac:dyDescent="0.25">
      <c r="I41" s="1015"/>
      <c r="J41" s="750">
        <f>_xlfn.IFNA(VLOOKUP(J36,DATA_AGITO_WEAPON,4,FALSE), 0)</f>
        <v>0</v>
      </c>
      <c r="K41" s="504">
        <f>_xlfn.IFNA(VLOOKUP(K36,DATA_AGITO_WEAPON,4,FALSE), 0)</f>
        <v>0</v>
      </c>
      <c r="L41" s="504">
        <f>_xlfn.IFNA(VLOOKUP(L36,DATA_AGITO_WEAPON,4,FALSE), 0)</f>
        <v>0</v>
      </c>
      <c r="M41" s="504">
        <f>_xlfn.IFNA(VLOOKUP(M36,DATA_AGITO_WEAPON,4,FALSE), 0)</f>
        <v>0</v>
      </c>
      <c r="N41" s="504">
        <f>_xlfn.IFNA(VLOOKUP(N36,DATA_AGITO_WEAPON,4,FALSE), 0)</f>
        <v>0</v>
      </c>
      <c r="O41" s="504">
        <f>_xlfn.IFNA(VLOOKUP(O36,DATA_AGITO_WEAPON,4,FALSE), 0)</f>
        <v>0</v>
      </c>
      <c r="P41" s="504">
        <f>_xlfn.IFNA(VLOOKUP(P36,DATA_AGITO_WEAPON,4,FALSE), 0)</f>
        <v>0</v>
      </c>
      <c r="Q41" s="504">
        <f>_xlfn.IFNA(VLOOKUP(Q36,DATA_AGITO_WEAPON,4,FALSE), 0)</f>
        <v>0</v>
      </c>
      <c r="R41" s="1180"/>
      <c r="S41" s="1181"/>
      <c r="T41" s="1181"/>
      <c r="U41" s="1181"/>
      <c r="V41" s="1181"/>
      <c r="W41" s="1181"/>
      <c r="X41" s="512"/>
    </row>
    <row r="42" spans="2:24" x14ac:dyDescent="0.25">
      <c r="I42" s="761"/>
    </row>
    <row r="45" spans="2:24" x14ac:dyDescent="0.25">
      <c r="I45" s="685"/>
    </row>
  </sheetData>
  <mergeCells count="68"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N24:N26"/>
    <mergeCell ref="O24:O26"/>
    <mergeCell ref="P24:P26"/>
    <mergeCell ref="Q24:Q26"/>
    <mergeCell ref="Q18:Q20"/>
    <mergeCell ref="P18:P20"/>
    <mergeCell ref="O18:O20"/>
    <mergeCell ref="N18:N20"/>
    <mergeCell ref="N30:N32"/>
    <mergeCell ref="M30:M32"/>
    <mergeCell ref="L30:L32"/>
    <mergeCell ref="K30:K32"/>
    <mergeCell ref="J30:J32"/>
    <mergeCell ref="O36:O38"/>
    <mergeCell ref="P36:P38"/>
    <mergeCell ref="Q36:Q38"/>
    <mergeCell ref="Q30:Q32"/>
    <mergeCell ref="P30:P32"/>
    <mergeCell ref="O30:O32"/>
    <mergeCell ref="I11:I41"/>
    <mergeCell ref="J36:J38"/>
    <mergeCell ref="K36:K38"/>
    <mergeCell ref="L36:L38"/>
    <mergeCell ref="M36:M38"/>
    <mergeCell ref="J24:J26"/>
    <mergeCell ref="K24:K26"/>
    <mergeCell ref="L24:L26"/>
    <mergeCell ref="M24:M26"/>
    <mergeCell ref="M18:M20"/>
    <mergeCell ref="L18:L20"/>
    <mergeCell ref="K18:K20"/>
    <mergeCell ref="J18:J20"/>
    <mergeCell ref="E11:F11"/>
    <mergeCell ref="C11:D11"/>
    <mergeCell ref="C10:F10"/>
    <mergeCell ref="E12:F14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J12:J14"/>
    <mergeCell ref="M2:O2"/>
    <mergeCell ref="K2:L2"/>
    <mergeCell ref="J2:J3"/>
    <mergeCell ref="N36:N38"/>
    <mergeCell ref="C2:E2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X36:X41 U9">
    <cfRule type="dataBar" priority="1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J12:R12 R13:R14 J15:R18 J27:R30 R37:R38 J33:R36 R31:R32 R25 J21:R24 R19:R20">
    <cfRule type="cellIs" dxfId="11" priority="13" operator="equal">
      <formula>"D524"</formula>
    </cfRule>
  </conditionalFormatting>
  <conditionalFormatting sqref="U9 X12:X38">
    <cfRule type="cellIs" dxfId="10" priority="12" operator="lessThan">
      <formula>1</formula>
    </cfRule>
  </conditionalFormatting>
  <conditionalFormatting sqref="R26">
    <cfRule type="cellIs" dxfId="0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X36:X41 U9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66"/>
  <sheetViews>
    <sheetView topLeftCell="P1" zoomScaleNormal="100" workbookViewId="0">
      <selection activeCell="AL6" sqref="AL6"/>
    </sheetView>
  </sheetViews>
  <sheetFormatPr defaultColWidth="9.28515625" defaultRowHeight="15" x14ac:dyDescent="0.25"/>
  <cols>
    <col min="1" max="1" width="4.7109375" style="186" customWidth="1"/>
    <col min="2" max="6" width="4.7109375" style="211" customWidth="1"/>
    <col min="7" max="7" width="4.7109375" style="191" customWidth="1"/>
    <col min="8" max="12" width="4.7109375" style="261" customWidth="1"/>
    <col min="13" max="13" width="4.7109375" style="621" customWidth="1"/>
    <col min="14" max="18" width="4.7109375" style="51" customWidth="1"/>
    <col min="19" max="19" width="4.7109375" style="201" customWidth="1"/>
    <col min="20" max="24" width="4.7109375" style="318" customWidth="1"/>
    <col min="25" max="25" width="4.7109375" style="206" customWidth="1"/>
    <col min="26" max="29" width="4.7109375" style="178" customWidth="1"/>
    <col min="30" max="30" width="4.7109375" style="207" customWidth="1"/>
    <col min="31" max="34" width="9.28515625" style="626"/>
    <col min="35" max="36" width="9.28515625" style="744"/>
    <col min="37" max="37" width="9.28515625" style="626"/>
    <col min="38" max="38" width="9.28515625" style="631"/>
    <col min="39" max="16384" width="9.28515625" style="625"/>
  </cols>
  <sheetData>
    <row r="1" spans="1:41" x14ac:dyDescent="0.25">
      <c r="A1" s="627" t="s">
        <v>239</v>
      </c>
      <c r="B1" s="1150" t="s">
        <v>241</v>
      </c>
      <c r="C1" s="1150"/>
      <c r="D1" s="1150" t="s">
        <v>246</v>
      </c>
      <c r="E1" s="1150"/>
      <c r="F1" s="1153"/>
      <c r="G1" s="629" t="s">
        <v>239</v>
      </c>
      <c r="H1" s="1151" t="s">
        <v>241</v>
      </c>
      <c r="I1" s="1151"/>
      <c r="J1" s="1151" t="s">
        <v>246</v>
      </c>
      <c r="K1" s="1151"/>
      <c r="L1" s="1154"/>
      <c r="M1" s="657" t="s">
        <v>239</v>
      </c>
      <c r="N1" s="1002" t="s">
        <v>241</v>
      </c>
      <c r="O1" s="1002"/>
      <c r="P1" s="1002" t="s">
        <v>246</v>
      </c>
      <c r="Q1" s="1002"/>
      <c r="R1" s="1003"/>
      <c r="S1" s="628" t="s">
        <v>239</v>
      </c>
      <c r="T1" s="1152" t="s">
        <v>241</v>
      </c>
      <c r="U1" s="1152"/>
      <c r="V1" s="1152" t="s">
        <v>246</v>
      </c>
      <c r="W1" s="1152"/>
      <c r="X1" s="1007"/>
      <c r="Y1" s="763" t="s">
        <v>239</v>
      </c>
      <c r="Z1" s="1049" t="s">
        <v>241</v>
      </c>
      <c r="AA1" s="1049"/>
      <c r="AB1" s="1049" t="s">
        <v>246</v>
      </c>
      <c r="AC1" s="1049"/>
      <c r="AD1" s="1050"/>
      <c r="AF1" s="1052" t="s">
        <v>353</v>
      </c>
      <c r="AG1" s="1052" t="s">
        <v>476</v>
      </c>
      <c r="AH1" s="1052"/>
      <c r="AI1" s="1052" t="s">
        <v>477</v>
      </c>
      <c r="AJ1" s="1052"/>
      <c r="AL1" s="631">
        <v>610</v>
      </c>
      <c r="AM1" s="625">
        <v>40</v>
      </c>
      <c r="AN1" s="625">
        <v>30</v>
      </c>
      <c r="AO1" s="625">
        <v>0</v>
      </c>
    </row>
    <row r="2" spans="1:41" x14ac:dyDescent="0.25">
      <c r="A2" s="183" t="s">
        <v>65</v>
      </c>
      <c r="B2" s="532" t="s">
        <v>65</v>
      </c>
      <c r="C2" s="532" t="s">
        <v>64</v>
      </c>
      <c r="D2" s="532" t="s">
        <v>64</v>
      </c>
      <c r="E2" s="532" t="s">
        <v>475</v>
      </c>
      <c r="F2" s="532" t="s">
        <v>242</v>
      </c>
      <c r="G2" s="188" t="s">
        <v>65</v>
      </c>
      <c r="H2" s="189" t="s">
        <v>65</v>
      </c>
      <c r="I2" s="189" t="s">
        <v>64</v>
      </c>
      <c r="J2" s="189" t="s">
        <v>64</v>
      </c>
      <c r="K2" s="189" t="s">
        <v>475</v>
      </c>
      <c r="L2" s="189" t="s">
        <v>242</v>
      </c>
      <c r="M2" s="658" t="s">
        <v>65</v>
      </c>
      <c r="N2" s="531" t="s">
        <v>65</v>
      </c>
      <c r="O2" s="739" t="s">
        <v>64</v>
      </c>
      <c r="P2" s="739" t="s">
        <v>64</v>
      </c>
      <c r="Q2" s="742" t="s">
        <v>475</v>
      </c>
      <c r="R2" s="739" t="s">
        <v>242</v>
      </c>
      <c r="S2" s="198" t="s">
        <v>65</v>
      </c>
      <c r="T2" s="199" t="s">
        <v>65</v>
      </c>
      <c r="U2" s="199" t="s">
        <v>64</v>
      </c>
      <c r="V2" s="199" t="s">
        <v>64</v>
      </c>
      <c r="W2" s="199" t="s">
        <v>475</v>
      </c>
      <c r="X2" s="199" t="s">
        <v>242</v>
      </c>
      <c r="Y2" s="203" t="s">
        <v>65</v>
      </c>
      <c r="Z2" s="534" t="s">
        <v>65</v>
      </c>
      <c r="AA2" s="534" t="s">
        <v>64</v>
      </c>
      <c r="AB2" s="534" t="s">
        <v>64</v>
      </c>
      <c r="AC2" s="534" t="s">
        <v>475</v>
      </c>
      <c r="AD2" s="205" t="s">
        <v>242</v>
      </c>
      <c r="AF2" s="1052"/>
      <c r="AG2" s="760" t="s">
        <v>65</v>
      </c>
      <c r="AH2" s="760" t="s">
        <v>64</v>
      </c>
      <c r="AI2" s="760" t="s">
        <v>65</v>
      </c>
      <c r="AJ2" s="760" t="s">
        <v>64</v>
      </c>
      <c r="AL2" s="631">
        <v>611</v>
      </c>
      <c r="AM2" s="625">
        <v>80</v>
      </c>
      <c r="AN2" s="625">
        <v>60</v>
      </c>
      <c r="AO2" s="625">
        <v>0</v>
      </c>
    </row>
    <row r="3" spans="1:41" x14ac:dyDescent="0.25">
      <c r="G3" s="191">
        <v>5</v>
      </c>
      <c r="H3" s="261">
        <v>3</v>
      </c>
      <c r="I3" s="261">
        <v>4</v>
      </c>
      <c r="M3" s="621">
        <v>5</v>
      </c>
      <c r="N3" s="51">
        <v>4</v>
      </c>
      <c r="O3" s="51">
        <v>3</v>
      </c>
      <c r="P3" s="51">
        <v>1</v>
      </c>
      <c r="Q3" s="51">
        <v>3</v>
      </c>
      <c r="R3" s="51">
        <v>1</v>
      </c>
      <c r="S3" s="201">
        <v>5</v>
      </c>
      <c r="T3" s="318">
        <v>3</v>
      </c>
      <c r="U3" s="318">
        <v>4</v>
      </c>
      <c r="AF3" s="626">
        <v>0</v>
      </c>
      <c r="AG3" s="744">
        <f>SUM(AI4:AI$28)</f>
        <v>825</v>
      </c>
      <c r="AH3" s="744">
        <f>SUM(AJ4:AJ$28)</f>
        <v>135</v>
      </c>
      <c r="AI3" s="744">
        <v>20</v>
      </c>
      <c r="AJ3" s="744">
        <v>0</v>
      </c>
      <c r="AL3" s="631">
        <v>612</v>
      </c>
      <c r="AM3" s="625">
        <v>120</v>
      </c>
      <c r="AN3" s="625">
        <v>90</v>
      </c>
      <c r="AO3" s="625">
        <v>0</v>
      </c>
    </row>
    <row r="4" spans="1:41" x14ac:dyDescent="0.25">
      <c r="G4" s="191">
        <v>5</v>
      </c>
      <c r="H4" s="261">
        <v>2</v>
      </c>
      <c r="I4" s="261">
        <v>3</v>
      </c>
      <c r="M4" s="621">
        <v>5</v>
      </c>
      <c r="N4" s="51">
        <v>3</v>
      </c>
      <c r="O4" s="51">
        <v>3</v>
      </c>
      <c r="P4" s="51">
        <v>1</v>
      </c>
      <c r="Q4" s="51">
        <v>4</v>
      </c>
      <c r="R4" s="51">
        <v>1</v>
      </c>
      <c r="S4" s="201">
        <v>5</v>
      </c>
      <c r="T4" s="318">
        <v>2</v>
      </c>
      <c r="U4" s="318">
        <v>3</v>
      </c>
      <c r="AF4" s="626">
        <v>1</v>
      </c>
      <c r="AG4" s="744">
        <f>SUM(AI5:AI$28)</f>
        <v>815</v>
      </c>
      <c r="AH4" s="744">
        <f>SUM(AJ5:AJ$28)</f>
        <v>135</v>
      </c>
      <c r="AI4" s="744">
        <v>10</v>
      </c>
      <c r="AJ4" s="744">
        <v>0</v>
      </c>
      <c r="AL4" s="631">
        <v>613</v>
      </c>
      <c r="AM4" s="625">
        <v>160</v>
      </c>
      <c r="AN4" s="625">
        <v>120</v>
      </c>
      <c r="AO4" s="625">
        <v>0</v>
      </c>
    </row>
    <row r="5" spans="1:41" x14ac:dyDescent="0.25">
      <c r="G5" s="191">
        <v>5</v>
      </c>
      <c r="H5" s="261">
        <v>2</v>
      </c>
      <c r="I5" s="261">
        <v>3</v>
      </c>
      <c r="M5" s="621">
        <v>5</v>
      </c>
      <c r="N5" s="51">
        <v>4</v>
      </c>
      <c r="O5" s="51">
        <v>3</v>
      </c>
      <c r="P5" s="51">
        <v>2</v>
      </c>
      <c r="Q5" s="51">
        <v>2</v>
      </c>
      <c r="R5" s="51">
        <v>1</v>
      </c>
      <c r="S5" s="201">
        <v>5</v>
      </c>
      <c r="T5" s="318">
        <v>2</v>
      </c>
      <c r="U5" s="318">
        <v>3</v>
      </c>
      <c r="AF5" s="626">
        <v>2</v>
      </c>
      <c r="AG5" s="744">
        <f>SUM(AI6:AI$28)</f>
        <v>805</v>
      </c>
      <c r="AH5" s="744">
        <f>SUM(AJ6:AJ$28)</f>
        <v>135</v>
      </c>
      <c r="AI5" s="744">
        <v>10</v>
      </c>
      <c r="AJ5" s="744">
        <v>0</v>
      </c>
      <c r="AL5" s="631">
        <v>614</v>
      </c>
      <c r="AM5" s="625">
        <v>200</v>
      </c>
      <c r="AN5" s="625">
        <v>150</v>
      </c>
      <c r="AO5" s="625">
        <v>0</v>
      </c>
    </row>
    <row r="6" spans="1:41" x14ac:dyDescent="0.25">
      <c r="G6" s="191">
        <v>5</v>
      </c>
      <c r="H6" s="261">
        <v>3</v>
      </c>
      <c r="I6" s="261">
        <v>4</v>
      </c>
      <c r="M6" s="621">
        <v>5</v>
      </c>
      <c r="N6" s="51">
        <v>3</v>
      </c>
      <c r="O6" s="51">
        <v>4</v>
      </c>
      <c r="P6" s="51">
        <v>3</v>
      </c>
      <c r="Q6" s="51">
        <v>3</v>
      </c>
      <c r="R6" s="51">
        <v>1</v>
      </c>
      <c r="S6" s="201">
        <v>5</v>
      </c>
      <c r="T6" s="318">
        <v>3</v>
      </c>
      <c r="U6" s="318">
        <v>3</v>
      </c>
      <c r="AF6" s="626">
        <v>3</v>
      </c>
      <c r="AG6" s="744">
        <f>SUM(AI7:AI$28)</f>
        <v>785</v>
      </c>
      <c r="AH6" s="744">
        <f>SUM(AJ7:AJ$28)</f>
        <v>135</v>
      </c>
      <c r="AI6" s="744">
        <v>20</v>
      </c>
      <c r="AJ6" s="744">
        <v>0</v>
      </c>
      <c r="AL6" s="244">
        <v>624</v>
      </c>
      <c r="AM6" s="625">
        <v>280</v>
      </c>
      <c r="AN6" s="625">
        <v>200</v>
      </c>
      <c r="AO6" s="625">
        <v>35</v>
      </c>
    </row>
    <row r="7" spans="1:41" x14ac:dyDescent="0.25">
      <c r="G7" s="191">
        <v>5</v>
      </c>
      <c r="H7" s="261">
        <v>3</v>
      </c>
      <c r="I7" s="261">
        <v>3</v>
      </c>
      <c r="M7" s="621">
        <v>5</v>
      </c>
      <c r="N7" s="51">
        <v>2</v>
      </c>
      <c r="O7" s="51">
        <v>3</v>
      </c>
      <c r="P7" s="51">
        <v>3</v>
      </c>
      <c r="Q7" s="51">
        <v>2</v>
      </c>
      <c r="R7" s="51">
        <v>1</v>
      </c>
      <c r="S7" s="201">
        <v>5</v>
      </c>
      <c r="T7" s="318">
        <v>3</v>
      </c>
      <c r="U7" s="318">
        <v>4</v>
      </c>
      <c r="AF7" s="626">
        <v>4</v>
      </c>
      <c r="AG7" s="744">
        <f>SUM(AI8:AI$28)</f>
        <v>765</v>
      </c>
      <c r="AH7" s="744">
        <f>SUM(AJ8:AJ$28)</f>
        <v>135</v>
      </c>
      <c r="AI7" s="744">
        <v>20</v>
      </c>
      <c r="AJ7" s="744">
        <v>0</v>
      </c>
    </row>
    <row r="8" spans="1:41" x14ac:dyDescent="0.25">
      <c r="G8" s="191">
        <v>5</v>
      </c>
      <c r="H8" s="261">
        <v>3</v>
      </c>
      <c r="I8" s="261">
        <v>3</v>
      </c>
      <c r="M8" s="621">
        <v>5</v>
      </c>
      <c r="N8" s="51">
        <v>3</v>
      </c>
      <c r="O8" s="51">
        <v>3</v>
      </c>
      <c r="P8" s="51">
        <v>1</v>
      </c>
      <c r="Q8" s="51">
        <v>4</v>
      </c>
      <c r="R8" s="51">
        <v>1</v>
      </c>
      <c r="S8" s="201">
        <v>5</v>
      </c>
      <c r="T8" s="318">
        <v>2</v>
      </c>
      <c r="U8" s="318">
        <v>4</v>
      </c>
      <c r="AF8" s="626">
        <v>5</v>
      </c>
      <c r="AG8" s="744">
        <f>SUM(AI9:AI$28)</f>
        <v>735</v>
      </c>
      <c r="AH8" s="744">
        <f>SUM(AJ9:AJ$28)</f>
        <v>135</v>
      </c>
      <c r="AI8" s="744">
        <v>30</v>
      </c>
      <c r="AJ8" s="744">
        <v>0</v>
      </c>
    </row>
    <row r="9" spans="1:41" x14ac:dyDescent="0.25">
      <c r="G9" s="191">
        <v>6</v>
      </c>
      <c r="H9" s="261">
        <v>3</v>
      </c>
      <c r="I9" s="261">
        <v>4</v>
      </c>
      <c r="M9" s="621">
        <v>5</v>
      </c>
      <c r="N9" s="51">
        <v>2</v>
      </c>
      <c r="O9" s="51">
        <v>3</v>
      </c>
      <c r="P9" s="51">
        <v>2</v>
      </c>
      <c r="Q9" s="51">
        <v>4</v>
      </c>
      <c r="R9" s="51">
        <v>1</v>
      </c>
      <c r="S9" s="201">
        <v>5</v>
      </c>
      <c r="T9" s="318">
        <v>2</v>
      </c>
      <c r="U9" s="318">
        <v>3</v>
      </c>
      <c r="AF9" s="626">
        <v>6</v>
      </c>
      <c r="AG9" s="744">
        <f>SUM(AI10:AI$28)</f>
        <v>705</v>
      </c>
      <c r="AH9" s="744">
        <f>SUM(AJ10:AJ$28)</f>
        <v>135</v>
      </c>
      <c r="AI9" s="744">
        <v>30</v>
      </c>
      <c r="AJ9" s="744">
        <v>0</v>
      </c>
    </row>
    <row r="10" spans="1:41" x14ac:dyDescent="0.25">
      <c r="G10" s="191">
        <v>5</v>
      </c>
      <c r="H10" s="261">
        <v>3</v>
      </c>
      <c r="I10" s="261">
        <v>4</v>
      </c>
      <c r="M10" s="621">
        <v>5</v>
      </c>
      <c r="N10" s="51">
        <v>3</v>
      </c>
      <c r="O10" s="51">
        <v>3</v>
      </c>
      <c r="P10" s="51">
        <v>3</v>
      </c>
      <c r="Q10" s="51">
        <v>3</v>
      </c>
      <c r="R10" s="51">
        <v>1</v>
      </c>
      <c r="S10" s="201">
        <v>5</v>
      </c>
      <c r="T10" s="318">
        <v>2</v>
      </c>
      <c r="U10" s="318">
        <v>4</v>
      </c>
      <c r="AF10" s="626">
        <v>7</v>
      </c>
      <c r="AG10" s="744">
        <f>SUM(AI11:AI$28)</f>
        <v>675</v>
      </c>
      <c r="AH10" s="744">
        <f>SUM(AJ11:AJ$28)</f>
        <v>135</v>
      </c>
      <c r="AI10" s="744">
        <v>30</v>
      </c>
      <c r="AJ10" s="744">
        <v>0</v>
      </c>
    </row>
    <row r="11" spans="1:41" x14ac:dyDescent="0.25">
      <c r="G11" s="191">
        <v>6</v>
      </c>
      <c r="H11" s="261">
        <v>3</v>
      </c>
      <c r="I11" s="261">
        <v>4</v>
      </c>
      <c r="M11" s="621">
        <v>5</v>
      </c>
      <c r="N11" s="51">
        <v>2</v>
      </c>
      <c r="O11" s="51">
        <v>3</v>
      </c>
      <c r="P11" s="51">
        <v>2</v>
      </c>
      <c r="Q11" s="51">
        <v>3</v>
      </c>
      <c r="R11" s="51">
        <v>2</v>
      </c>
      <c r="S11" s="201">
        <v>5</v>
      </c>
      <c r="T11" s="318">
        <v>3</v>
      </c>
      <c r="U11" s="318">
        <v>5</v>
      </c>
      <c r="AF11" s="626">
        <v>8</v>
      </c>
      <c r="AG11" s="744">
        <f>SUM(AI12:AI$28)</f>
        <v>645</v>
      </c>
      <c r="AH11" s="744">
        <f>SUM(AJ12:AJ$28)</f>
        <v>135</v>
      </c>
      <c r="AI11" s="744">
        <v>30</v>
      </c>
      <c r="AJ11" s="744">
        <v>0</v>
      </c>
    </row>
    <row r="12" spans="1:41" x14ac:dyDescent="0.25">
      <c r="G12" s="191">
        <v>6</v>
      </c>
      <c r="H12" s="261">
        <v>3</v>
      </c>
      <c r="I12" s="261">
        <v>3</v>
      </c>
      <c r="M12" s="621">
        <v>5</v>
      </c>
      <c r="N12" s="51">
        <v>3</v>
      </c>
      <c r="O12" s="51">
        <v>3</v>
      </c>
      <c r="P12" s="51">
        <v>2</v>
      </c>
      <c r="Q12" s="51">
        <v>2</v>
      </c>
      <c r="R12" s="51">
        <v>1</v>
      </c>
      <c r="S12" s="201">
        <v>6</v>
      </c>
      <c r="T12" s="318">
        <v>3</v>
      </c>
      <c r="U12" s="318">
        <v>3</v>
      </c>
      <c r="AF12" s="626">
        <v>9</v>
      </c>
      <c r="AG12" s="744">
        <f>SUM(AI13:AI$28)</f>
        <v>615</v>
      </c>
      <c r="AH12" s="744">
        <f>SUM(AJ13:AJ$28)</f>
        <v>135</v>
      </c>
      <c r="AI12" s="744">
        <v>30</v>
      </c>
      <c r="AJ12" s="744">
        <v>0</v>
      </c>
    </row>
    <row r="13" spans="1:41" x14ac:dyDescent="0.25">
      <c r="G13" s="191">
        <v>5</v>
      </c>
      <c r="H13" s="261">
        <v>2</v>
      </c>
      <c r="I13" s="261">
        <v>4</v>
      </c>
      <c r="M13" s="621">
        <v>5</v>
      </c>
      <c r="N13" s="51">
        <v>2</v>
      </c>
      <c r="O13" s="51">
        <v>3</v>
      </c>
      <c r="P13" s="51">
        <v>2</v>
      </c>
      <c r="Q13" s="51">
        <v>4</v>
      </c>
      <c r="R13" s="51">
        <v>1</v>
      </c>
      <c r="S13" s="201">
        <v>5</v>
      </c>
      <c r="T13" s="318">
        <v>3</v>
      </c>
      <c r="U13" s="318">
        <v>3</v>
      </c>
      <c r="AF13" s="626">
        <v>10</v>
      </c>
      <c r="AG13" s="744">
        <f>SUM(AI14:AI$28)</f>
        <v>580</v>
      </c>
      <c r="AH13" s="744">
        <f>SUM(AJ14:AJ$28)</f>
        <v>130</v>
      </c>
      <c r="AI13" s="744">
        <v>35</v>
      </c>
      <c r="AJ13" s="744">
        <v>5</v>
      </c>
    </row>
    <row r="14" spans="1:41" x14ac:dyDescent="0.25">
      <c r="G14" s="191">
        <v>5</v>
      </c>
      <c r="H14" s="261">
        <v>2</v>
      </c>
      <c r="I14" s="261">
        <v>3</v>
      </c>
      <c r="M14" s="621">
        <v>6</v>
      </c>
      <c r="N14" s="51">
        <v>3</v>
      </c>
      <c r="O14" s="51">
        <v>4</v>
      </c>
      <c r="P14" s="51">
        <v>3</v>
      </c>
      <c r="Q14" s="51">
        <v>3</v>
      </c>
      <c r="R14" s="51">
        <v>1</v>
      </c>
      <c r="S14" s="201">
        <v>5</v>
      </c>
      <c r="T14" s="318">
        <v>2</v>
      </c>
      <c r="U14" s="318">
        <v>4</v>
      </c>
      <c r="AF14" s="626">
        <v>11</v>
      </c>
      <c r="AG14" s="744">
        <f>SUM(AI15:AI$28)</f>
        <v>545</v>
      </c>
      <c r="AH14" s="744">
        <f>SUM(AJ15:AJ$28)</f>
        <v>125</v>
      </c>
      <c r="AI14" s="744">
        <v>35</v>
      </c>
      <c r="AJ14" s="744">
        <v>5</v>
      </c>
    </row>
    <row r="15" spans="1:41" x14ac:dyDescent="0.25">
      <c r="G15" s="191">
        <v>5</v>
      </c>
      <c r="H15" s="261">
        <v>2</v>
      </c>
      <c r="I15" s="261">
        <v>4</v>
      </c>
      <c r="M15" s="621">
        <v>5</v>
      </c>
      <c r="N15" s="51">
        <v>2</v>
      </c>
      <c r="O15" s="51">
        <v>5</v>
      </c>
      <c r="P15" s="51">
        <v>3</v>
      </c>
      <c r="Q15" s="51">
        <v>4</v>
      </c>
      <c r="R15" s="51">
        <v>1</v>
      </c>
      <c r="S15" s="201">
        <v>5</v>
      </c>
      <c r="T15" s="318">
        <v>2</v>
      </c>
      <c r="U15" s="318">
        <v>4</v>
      </c>
      <c r="AF15" s="626">
        <v>12</v>
      </c>
      <c r="AG15" s="744">
        <f>SUM(AI16:AI$28)</f>
        <v>510</v>
      </c>
      <c r="AH15" s="744">
        <f>SUM(AJ16:AJ$28)</f>
        <v>120</v>
      </c>
      <c r="AI15" s="744">
        <v>35</v>
      </c>
      <c r="AJ15" s="744">
        <v>5</v>
      </c>
    </row>
    <row r="16" spans="1:41" x14ac:dyDescent="0.25">
      <c r="G16" s="191">
        <v>5</v>
      </c>
      <c r="H16" s="261">
        <v>4</v>
      </c>
      <c r="I16" s="261">
        <v>4</v>
      </c>
      <c r="M16" s="621">
        <v>5</v>
      </c>
      <c r="N16" s="51">
        <v>3</v>
      </c>
      <c r="O16" s="51">
        <v>3</v>
      </c>
      <c r="P16" s="51">
        <v>2</v>
      </c>
      <c r="Q16" s="51">
        <v>4</v>
      </c>
      <c r="R16" s="51">
        <v>1</v>
      </c>
      <c r="S16" s="201">
        <v>5</v>
      </c>
      <c r="T16" s="318">
        <v>2</v>
      </c>
      <c r="U16" s="318">
        <v>3</v>
      </c>
      <c r="AF16" s="626">
        <v>13</v>
      </c>
      <c r="AG16" s="744">
        <f>SUM(AI17:AI$28)</f>
        <v>475</v>
      </c>
      <c r="AH16" s="744">
        <f>SUM(AJ17:AJ$28)</f>
        <v>115</v>
      </c>
      <c r="AI16" s="744">
        <v>35</v>
      </c>
      <c r="AJ16" s="744">
        <v>5</v>
      </c>
    </row>
    <row r="17" spans="7:41" x14ac:dyDescent="0.25">
      <c r="G17" s="191">
        <v>5</v>
      </c>
      <c r="H17" s="261">
        <v>4</v>
      </c>
      <c r="I17" s="261">
        <v>3</v>
      </c>
      <c r="M17" s="621">
        <v>5</v>
      </c>
      <c r="N17" s="51">
        <v>3</v>
      </c>
      <c r="O17" s="51">
        <v>4</v>
      </c>
      <c r="P17" s="51">
        <v>1</v>
      </c>
      <c r="Q17" s="51">
        <v>3</v>
      </c>
      <c r="R17" s="51">
        <v>2</v>
      </c>
      <c r="S17" s="201">
        <v>6</v>
      </c>
      <c r="T17" s="318">
        <v>2</v>
      </c>
      <c r="U17" s="318">
        <v>3</v>
      </c>
      <c r="AF17" s="626">
        <v>14</v>
      </c>
      <c r="AG17" s="744">
        <f>SUM(AI18:AI$28)</f>
        <v>440</v>
      </c>
      <c r="AH17" s="744">
        <f>SUM(AJ18:AJ$28)</f>
        <v>110</v>
      </c>
      <c r="AI17" s="744">
        <v>35</v>
      </c>
      <c r="AJ17" s="744">
        <v>5</v>
      </c>
    </row>
    <row r="18" spans="7:41" x14ac:dyDescent="0.25">
      <c r="G18" s="191">
        <v>5</v>
      </c>
      <c r="H18" s="261">
        <v>4</v>
      </c>
      <c r="I18" s="261">
        <v>3</v>
      </c>
      <c r="M18" s="621">
        <v>5</v>
      </c>
      <c r="N18" s="51">
        <v>4</v>
      </c>
      <c r="O18" s="51">
        <v>3</v>
      </c>
      <c r="P18" s="51">
        <v>2</v>
      </c>
      <c r="Q18" s="51">
        <v>4</v>
      </c>
      <c r="R18" s="51">
        <v>1</v>
      </c>
      <c r="S18" s="201">
        <v>5</v>
      </c>
      <c r="T18" s="318">
        <v>4</v>
      </c>
      <c r="U18" s="318">
        <v>5</v>
      </c>
      <c r="AF18" s="626">
        <v>15</v>
      </c>
      <c r="AG18" s="744">
        <f>SUM(AI19:AI$28)</f>
        <v>400</v>
      </c>
      <c r="AH18" s="744">
        <f>SUM(AJ19:AJ$28)</f>
        <v>100</v>
      </c>
      <c r="AI18" s="744">
        <v>40</v>
      </c>
      <c r="AJ18" s="744">
        <v>10</v>
      </c>
      <c r="AK18" s="744"/>
      <c r="AM18" s="744"/>
      <c r="AN18" s="744"/>
      <c r="AO18" s="744"/>
    </row>
    <row r="19" spans="7:41" x14ac:dyDescent="0.25">
      <c r="G19" s="191">
        <v>5</v>
      </c>
      <c r="H19" s="261">
        <v>4</v>
      </c>
      <c r="I19" s="261">
        <v>5</v>
      </c>
      <c r="M19" s="621">
        <v>5</v>
      </c>
      <c r="N19" s="51">
        <v>3</v>
      </c>
      <c r="O19" s="51">
        <v>3</v>
      </c>
      <c r="P19" s="51">
        <v>3</v>
      </c>
      <c r="Q19" s="51">
        <v>3</v>
      </c>
      <c r="R19" s="51">
        <v>1</v>
      </c>
      <c r="S19" s="201">
        <v>5</v>
      </c>
      <c r="T19" s="318">
        <v>2</v>
      </c>
      <c r="U19" s="318">
        <v>4</v>
      </c>
      <c r="AF19" s="744">
        <v>16</v>
      </c>
      <c r="AG19" s="744">
        <f>SUM(AI20:AI$28)</f>
        <v>360</v>
      </c>
      <c r="AH19" s="744">
        <f>SUM(AJ20:AJ$28)</f>
        <v>90</v>
      </c>
      <c r="AI19" s="744">
        <v>40</v>
      </c>
      <c r="AJ19" s="744">
        <v>10</v>
      </c>
      <c r="AK19" s="744"/>
      <c r="AM19" s="744"/>
      <c r="AN19" s="744"/>
      <c r="AO19" s="744"/>
    </row>
    <row r="20" spans="7:41" x14ac:dyDescent="0.25">
      <c r="G20" s="191">
        <v>5</v>
      </c>
      <c r="H20" s="261">
        <v>3</v>
      </c>
      <c r="I20" s="261">
        <v>4</v>
      </c>
      <c r="M20" s="621">
        <v>5</v>
      </c>
      <c r="N20" s="51">
        <v>2</v>
      </c>
      <c r="O20" s="51">
        <v>3</v>
      </c>
      <c r="P20" s="51">
        <v>1</v>
      </c>
      <c r="Q20" s="51">
        <v>2</v>
      </c>
      <c r="R20" s="51">
        <v>1</v>
      </c>
      <c r="S20" s="201">
        <v>5</v>
      </c>
      <c r="T20" s="318">
        <v>3</v>
      </c>
      <c r="U20" s="318">
        <v>3</v>
      </c>
      <c r="AF20" s="744">
        <v>17</v>
      </c>
      <c r="AG20" s="744">
        <f>SUM(AI21:AI$28)</f>
        <v>320</v>
      </c>
      <c r="AH20" s="744">
        <f>SUM(AJ21:AJ$28)</f>
        <v>80</v>
      </c>
      <c r="AI20" s="744">
        <v>40</v>
      </c>
      <c r="AJ20" s="744">
        <v>10</v>
      </c>
      <c r="AK20" s="744"/>
      <c r="AM20" s="744"/>
      <c r="AN20" s="744"/>
      <c r="AO20" s="744"/>
    </row>
    <row r="21" spans="7:41" x14ac:dyDescent="0.25">
      <c r="G21" s="191">
        <v>5</v>
      </c>
      <c r="H21" s="261">
        <v>3</v>
      </c>
      <c r="I21" s="261">
        <v>3</v>
      </c>
      <c r="M21" s="621">
        <v>5</v>
      </c>
      <c r="N21" s="51">
        <v>2</v>
      </c>
      <c r="O21" s="51">
        <v>5</v>
      </c>
      <c r="P21" s="51">
        <v>3</v>
      </c>
      <c r="Q21" s="51">
        <v>3</v>
      </c>
      <c r="R21" s="51">
        <v>2</v>
      </c>
      <c r="S21" s="201">
        <v>5</v>
      </c>
      <c r="T21" s="318">
        <v>2</v>
      </c>
      <c r="U21" s="318">
        <v>4</v>
      </c>
      <c r="AF21" s="744">
        <v>18</v>
      </c>
      <c r="AG21" s="744">
        <f>SUM(AI22:AI$28)</f>
        <v>280</v>
      </c>
      <c r="AH21" s="744">
        <f>SUM(AJ22:AJ$28)</f>
        <v>70</v>
      </c>
      <c r="AI21" s="744">
        <v>40</v>
      </c>
      <c r="AJ21" s="744">
        <v>10</v>
      </c>
      <c r="AK21" s="744"/>
      <c r="AM21" s="744"/>
      <c r="AN21" s="744"/>
      <c r="AO21" s="744"/>
    </row>
    <row r="22" spans="7:41" x14ac:dyDescent="0.25">
      <c r="G22" s="191">
        <v>5</v>
      </c>
      <c r="H22" s="261">
        <v>2</v>
      </c>
      <c r="I22" s="261">
        <v>3</v>
      </c>
      <c r="M22" s="621">
        <v>5</v>
      </c>
      <c r="N22" s="51">
        <v>3</v>
      </c>
      <c r="O22" s="51">
        <v>3</v>
      </c>
      <c r="P22" s="51">
        <v>2</v>
      </c>
      <c r="Q22" s="51">
        <v>2</v>
      </c>
      <c r="R22" s="51">
        <v>1</v>
      </c>
      <c r="S22" s="201">
        <v>5</v>
      </c>
      <c r="T22" s="318">
        <v>2</v>
      </c>
      <c r="U22" s="318">
        <v>3</v>
      </c>
      <c r="AF22" s="744">
        <v>19</v>
      </c>
      <c r="AG22" s="744">
        <f>SUM(AI23:AI$28)</f>
        <v>240</v>
      </c>
      <c r="AH22" s="744">
        <f>SUM(AJ23:AJ$28)</f>
        <v>60</v>
      </c>
      <c r="AI22" s="744">
        <v>40</v>
      </c>
      <c r="AJ22" s="744">
        <v>10</v>
      </c>
      <c r="AK22" s="744"/>
      <c r="AM22" s="744"/>
      <c r="AN22" s="744"/>
      <c r="AO22" s="744"/>
    </row>
    <row r="23" spans="7:41" x14ac:dyDescent="0.25">
      <c r="G23" s="191">
        <v>5</v>
      </c>
      <c r="H23" s="261">
        <v>3</v>
      </c>
      <c r="I23" s="261">
        <v>3</v>
      </c>
      <c r="M23" s="621">
        <v>5</v>
      </c>
      <c r="N23" s="51">
        <v>2</v>
      </c>
      <c r="O23" s="51">
        <v>3</v>
      </c>
      <c r="P23" s="51">
        <v>1</v>
      </c>
      <c r="Q23" s="51">
        <v>2</v>
      </c>
      <c r="R23" s="51">
        <v>1</v>
      </c>
      <c r="S23" s="201">
        <v>5</v>
      </c>
      <c r="T23" s="318">
        <v>2</v>
      </c>
      <c r="U23" s="318">
        <v>3</v>
      </c>
      <c r="AF23" s="744">
        <v>20</v>
      </c>
      <c r="AG23" s="744">
        <f>SUM(AI24:AI$28)</f>
        <v>200</v>
      </c>
      <c r="AH23" s="744">
        <f>SUM(AJ24:AJ$28)</f>
        <v>50</v>
      </c>
      <c r="AI23" s="744">
        <v>40</v>
      </c>
      <c r="AJ23" s="744">
        <v>10</v>
      </c>
      <c r="AK23" s="744"/>
      <c r="AM23" s="744"/>
      <c r="AN23" s="744"/>
      <c r="AO23" s="744"/>
    </row>
    <row r="24" spans="7:41" x14ac:dyDescent="0.25">
      <c r="G24" s="191">
        <v>5</v>
      </c>
      <c r="H24" s="261">
        <v>2</v>
      </c>
      <c r="I24" s="261">
        <v>3</v>
      </c>
      <c r="M24" s="621">
        <v>5</v>
      </c>
      <c r="N24" s="51">
        <v>2</v>
      </c>
      <c r="O24" s="51">
        <v>3</v>
      </c>
      <c r="P24" s="51">
        <v>3</v>
      </c>
      <c r="Q24" s="51">
        <v>3</v>
      </c>
      <c r="R24" s="51">
        <v>1</v>
      </c>
      <c r="S24" s="201">
        <v>5</v>
      </c>
      <c r="T24" s="318">
        <v>2</v>
      </c>
      <c r="U24" s="318">
        <v>3</v>
      </c>
      <c r="AF24" s="744">
        <v>21</v>
      </c>
      <c r="AG24" s="744">
        <f>SUM(AI25:AI$28)</f>
        <v>160</v>
      </c>
      <c r="AH24" s="744">
        <f>SUM(AJ25:AJ$28)</f>
        <v>40</v>
      </c>
      <c r="AI24" s="744">
        <v>40</v>
      </c>
      <c r="AJ24" s="744">
        <v>10</v>
      </c>
      <c r="AK24" s="744"/>
      <c r="AM24" s="744"/>
      <c r="AN24" s="744"/>
      <c r="AO24" s="744"/>
    </row>
    <row r="25" spans="7:41" x14ac:dyDescent="0.25">
      <c r="G25" s="191">
        <v>5</v>
      </c>
      <c r="H25" s="261">
        <v>2</v>
      </c>
      <c r="I25" s="261">
        <v>3</v>
      </c>
      <c r="M25" s="621">
        <v>5</v>
      </c>
      <c r="N25" s="51">
        <v>3</v>
      </c>
      <c r="O25" s="51">
        <v>3</v>
      </c>
      <c r="P25" s="51">
        <v>2</v>
      </c>
      <c r="Q25" s="51">
        <v>4</v>
      </c>
      <c r="R25" s="51">
        <v>1</v>
      </c>
      <c r="S25" s="201">
        <v>5</v>
      </c>
      <c r="T25" s="318">
        <v>2</v>
      </c>
      <c r="U25" s="318">
        <v>3</v>
      </c>
      <c r="AF25" s="744">
        <v>22</v>
      </c>
      <c r="AG25" s="744">
        <f>SUM(AI26:AI$28)</f>
        <v>120</v>
      </c>
      <c r="AH25" s="744">
        <f>SUM(AJ26:AJ$28)</f>
        <v>30</v>
      </c>
      <c r="AI25" s="744">
        <v>40</v>
      </c>
      <c r="AJ25" s="744">
        <v>10</v>
      </c>
      <c r="AK25" s="744"/>
      <c r="AM25" s="744"/>
      <c r="AN25" s="744"/>
      <c r="AO25" s="744"/>
    </row>
    <row r="26" spans="7:41" x14ac:dyDescent="0.25">
      <c r="G26" s="191">
        <v>5</v>
      </c>
      <c r="H26" s="261">
        <v>4</v>
      </c>
      <c r="I26" s="261">
        <v>4</v>
      </c>
      <c r="M26" s="621">
        <v>5</v>
      </c>
      <c r="N26" s="51">
        <v>2</v>
      </c>
      <c r="O26" s="51">
        <v>4</v>
      </c>
      <c r="P26" s="51">
        <v>1</v>
      </c>
      <c r="Q26" s="51">
        <v>3</v>
      </c>
      <c r="R26" s="51">
        <v>1</v>
      </c>
      <c r="S26" s="201">
        <v>5</v>
      </c>
      <c r="T26" s="318">
        <v>2</v>
      </c>
      <c r="U26" s="318">
        <v>3</v>
      </c>
      <c r="AF26" s="744">
        <v>23</v>
      </c>
      <c r="AG26" s="744">
        <f>SUM(AI27:AI$28)</f>
        <v>80</v>
      </c>
      <c r="AH26" s="744">
        <f>SUM(AJ27:AJ$28)</f>
        <v>20</v>
      </c>
      <c r="AI26" s="744">
        <v>40</v>
      </c>
      <c r="AJ26" s="744">
        <v>10</v>
      </c>
      <c r="AK26" s="744"/>
      <c r="AM26" s="744"/>
      <c r="AN26" s="744"/>
      <c r="AO26" s="744"/>
    </row>
    <row r="27" spans="7:41" x14ac:dyDescent="0.25">
      <c r="G27" s="191">
        <v>5</v>
      </c>
      <c r="H27" s="261">
        <v>3</v>
      </c>
      <c r="I27" s="261">
        <v>3</v>
      </c>
      <c r="M27" s="621">
        <v>5</v>
      </c>
      <c r="N27" s="51">
        <v>2</v>
      </c>
      <c r="O27" s="51">
        <v>5</v>
      </c>
      <c r="P27" s="51">
        <v>2</v>
      </c>
      <c r="Q27" s="51">
        <v>3</v>
      </c>
      <c r="R27" s="51">
        <v>1</v>
      </c>
      <c r="S27" s="201">
        <v>5</v>
      </c>
      <c r="T27" s="318">
        <v>3</v>
      </c>
      <c r="U27" s="318">
        <v>4</v>
      </c>
      <c r="AF27" s="744">
        <v>24</v>
      </c>
      <c r="AG27" s="744">
        <f>SUM(AI28:AI$28)</f>
        <v>40</v>
      </c>
      <c r="AH27" s="744">
        <f>SUM(AJ28:AJ$28)</f>
        <v>10</v>
      </c>
      <c r="AI27" s="744">
        <v>40</v>
      </c>
      <c r="AJ27" s="744">
        <v>10</v>
      </c>
      <c r="AK27" s="744"/>
      <c r="AM27" s="744"/>
      <c r="AN27" s="744"/>
      <c r="AO27" s="744"/>
    </row>
    <row r="28" spans="7:41" x14ac:dyDescent="0.25">
      <c r="G28" s="191">
        <v>5</v>
      </c>
      <c r="H28" s="261">
        <v>4</v>
      </c>
      <c r="I28" s="261">
        <v>4</v>
      </c>
      <c r="M28" s="621">
        <v>5</v>
      </c>
      <c r="N28" s="51">
        <v>2</v>
      </c>
      <c r="O28" s="51">
        <v>3</v>
      </c>
      <c r="P28" s="51">
        <v>1</v>
      </c>
      <c r="Q28" s="51">
        <v>3</v>
      </c>
      <c r="R28" s="51">
        <v>1</v>
      </c>
      <c r="S28" s="201">
        <v>5</v>
      </c>
      <c r="T28" s="318">
        <v>2</v>
      </c>
      <c r="U28" s="318">
        <v>3</v>
      </c>
      <c r="AF28" s="744">
        <v>25</v>
      </c>
      <c r="AG28" s="744">
        <v>0</v>
      </c>
      <c r="AH28" s="744">
        <v>0</v>
      </c>
      <c r="AI28" s="744">
        <v>40</v>
      </c>
      <c r="AJ28" s="744">
        <v>10</v>
      </c>
    </row>
    <row r="29" spans="7:41" x14ac:dyDescent="0.25">
      <c r="G29" s="191">
        <v>5</v>
      </c>
      <c r="H29" s="261">
        <v>2</v>
      </c>
      <c r="I29" s="261">
        <v>3</v>
      </c>
      <c r="M29" s="621">
        <v>7</v>
      </c>
      <c r="N29" s="51">
        <v>4</v>
      </c>
      <c r="O29" s="51">
        <v>2</v>
      </c>
      <c r="P29" s="51">
        <v>2</v>
      </c>
      <c r="Q29" s="51">
        <v>4</v>
      </c>
      <c r="R29" s="51">
        <v>1</v>
      </c>
      <c r="S29" s="201">
        <v>5</v>
      </c>
      <c r="T29" s="318">
        <v>2</v>
      </c>
      <c r="U29" s="318">
        <v>5</v>
      </c>
      <c r="AK29" s="625"/>
      <c r="AL29" s="625"/>
    </row>
    <row r="30" spans="7:41" x14ac:dyDescent="0.25">
      <c r="G30" s="191">
        <v>5</v>
      </c>
      <c r="H30" s="261">
        <v>2</v>
      </c>
      <c r="I30" s="261">
        <v>4</v>
      </c>
      <c r="M30" s="621">
        <v>6</v>
      </c>
      <c r="N30" s="51">
        <v>3</v>
      </c>
      <c r="O30" s="51">
        <v>3</v>
      </c>
      <c r="P30" s="51">
        <v>3</v>
      </c>
      <c r="Q30" s="51">
        <v>4</v>
      </c>
      <c r="R30" s="51">
        <v>1</v>
      </c>
      <c r="S30" s="201">
        <v>5</v>
      </c>
      <c r="T30" s="318">
        <v>2</v>
      </c>
      <c r="U30" s="318">
        <v>4</v>
      </c>
      <c r="AF30" s="625"/>
      <c r="AG30" s="625"/>
      <c r="AH30" s="625"/>
      <c r="AJ30" s="625"/>
      <c r="AK30" s="625"/>
      <c r="AL30" s="625"/>
    </row>
    <row r="31" spans="7:41" x14ac:dyDescent="0.25">
      <c r="G31" s="191">
        <v>5</v>
      </c>
      <c r="H31" s="261">
        <v>3</v>
      </c>
      <c r="I31" s="261">
        <v>4</v>
      </c>
      <c r="M31" s="621">
        <v>5</v>
      </c>
      <c r="N31" s="51">
        <v>2</v>
      </c>
      <c r="O31" s="51">
        <v>4</v>
      </c>
      <c r="P31" s="51">
        <v>2</v>
      </c>
      <c r="Q31" s="51">
        <v>4</v>
      </c>
      <c r="R31" s="51">
        <v>1</v>
      </c>
      <c r="S31" s="201">
        <v>5</v>
      </c>
      <c r="T31" s="318">
        <v>4</v>
      </c>
      <c r="U31" s="318">
        <v>3</v>
      </c>
      <c r="AF31" s="625"/>
      <c r="AG31" s="625"/>
      <c r="AH31" s="625"/>
      <c r="AJ31" s="625"/>
      <c r="AK31" s="625"/>
      <c r="AL31" s="625"/>
    </row>
    <row r="32" spans="7:41" x14ac:dyDescent="0.25">
      <c r="G32" s="191">
        <v>5</v>
      </c>
      <c r="H32" s="261">
        <v>2</v>
      </c>
      <c r="I32" s="261">
        <v>4</v>
      </c>
      <c r="M32" s="621">
        <v>5</v>
      </c>
      <c r="N32" s="51">
        <v>3</v>
      </c>
      <c r="O32" s="51">
        <v>3</v>
      </c>
      <c r="P32" s="51">
        <v>3</v>
      </c>
      <c r="Q32" s="51">
        <v>2</v>
      </c>
      <c r="R32" s="51">
        <v>1</v>
      </c>
      <c r="S32" s="201">
        <v>5</v>
      </c>
      <c r="T32" s="318">
        <v>3</v>
      </c>
      <c r="U32" s="318">
        <v>5</v>
      </c>
      <c r="AF32" s="625"/>
      <c r="AG32" s="625"/>
      <c r="AH32" s="625"/>
      <c r="AJ32" s="625"/>
      <c r="AK32" s="625"/>
      <c r="AL32" s="625"/>
    </row>
    <row r="33" spans="7:38" x14ac:dyDescent="0.25">
      <c r="G33" s="191">
        <v>5</v>
      </c>
      <c r="H33" s="261">
        <v>2</v>
      </c>
      <c r="I33" s="261">
        <v>3</v>
      </c>
      <c r="M33" s="621">
        <v>5</v>
      </c>
      <c r="N33" s="51">
        <v>2</v>
      </c>
      <c r="O33" s="51">
        <v>3</v>
      </c>
      <c r="P33" s="51">
        <v>2</v>
      </c>
      <c r="Q33" s="51">
        <v>4</v>
      </c>
      <c r="R33" s="51">
        <v>1</v>
      </c>
      <c r="S33" s="201">
        <v>5</v>
      </c>
      <c r="T33" s="318">
        <v>3</v>
      </c>
      <c r="U33" s="318">
        <v>4</v>
      </c>
      <c r="AF33" s="625"/>
      <c r="AG33" s="625"/>
      <c r="AH33" s="625"/>
      <c r="AJ33" s="625"/>
      <c r="AK33" s="625"/>
      <c r="AL33" s="625"/>
    </row>
    <row r="34" spans="7:38" x14ac:dyDescent="0.25">
      <c r="G34" s="191">
        <v>5</v>
      </c>
      <c r="H34" s="261">
        <v>2</v>
      </c>
      <c r="I34" s="261">
        <v>4</v>
      </c>
      <c r="M34" s="621">
        <v>5</v>
      </c>
      <c r="N34" s="51">
        <v>3</v>
      </c>
      <c r="O34" s="51">
        <v>3</v>
      </c>
      <c r="P34" s="51">
        <v>1</v>
      </c>
      <c r="Q34" s="51">
        <v>4</v>
      </c>
      <c r="R34" s="51">
        <v>1</v>
      </c>
      <c r="S34" s="201">
        <v>5</v>
      </c>
      <c r="T34" s="318">
        <v>2</v>
      </c>
      <c r="U34" s="318">
        <v>5</v>
      </c>
      <c r="AF34" s="625"/>
      <c r="AG34" s="625"/>
      <c r="AH34" s="625"/>
      <c r="AJ34" s="625"/>
      <c r="AK34" s="625"/>
      <c r="AL34" s="625"/>
    </row>
    <row r="35" spans="7:38" x14ac:dyDescent="0.25">
      <c r="G35" s="191">
        <v>5</v>
      </c>
      <c r="H35" s="261">
        <v>2</v>
      </c>
      <c r="I35" s="261">
        <v>3</v>
      </c>
      <c r="M35" s="621">
        <v>5</v>
      </c>
      <c r="N35" s="51">
        <v>3</v>
      </c>
      <c r="O35" s="51">
        <v>5</v>
      </c>
      <c r="P35" s="51">
        <v>2</v>
      </c>
      <c r="Q35" s="51">
        <v>3</v>
      </c>
      <c r="R35" s="51">
        <v>1</v>
      </c>
      <c r="S35" s="201">
        <v>5</v>
      </c>
      <c r="T35" s="318">
        <v>2</v>
      </c>
      <c r="U35" s="318">
        <v>4</v>
      </c>
      <c r="AF35" s="625"/>
      <c r="AG35" s="625"/>
      <c r="AH35" s="625"/>
      <c r="AJ35" s="625"/>
      <c r="AK35" s="625"/>
      <c r="AL35" s="625"/>
    </row>
    <row r="36" spans="7:38" x14ac:dyDescent="0.25">
      <c r="G36" s="191">
        <v>5</v>
      </c>
      <c r="H36" s="261">
        <v>3</v>
      </c>
      <c r="I36" s="261">
        <v>3</v>
      </c>
      <c r="M36" s="621">
        <v>5</v>
      </c>
      <c r="N36" s="51">
        <v>2</v>
      </c>
      <c r="O36" s="51">
        <v>3</v>
      </c>
      <c r="P36" s="51">
        <v>2</v>
      </c>
      <c r="Q36" s="51">
        <v>4</v>
      </c>
      <c r="R36" s="51">
        <v>1</v>
      </c>
      <c r="S36" s="201">
        <v>5</v>
      </c>
      <c r="T36" s="318">
        <v>2</v>
      </c>
      <c r="U36" s="318">
        <v>4</v>
      </c>
      <c r="AF36" s="625"/>
      <c r="AG36" s="625"/>
      <c r="AH36" s="625"/>
      <c r="AJ36" s="625"/>
      <c r="AK36" s="625"/>
      <c r="AL36" s="625"/>
    </row>
    <row r="37" spans="7:38" x14ac:dyDescent="0.25">
      <c r="G37" s="191">
        <v>5</v>
      </c>
      <c r="H37" s="261">
        <v>2</v>
      </c>
      <c r="I37" s="261">
        <v>4</v>
      </c>
      <c r="M37" s="621">
        <v>5</v>
      </c>
      <c r="N37" s="51">
        <v>3</v>
      </c>
      <c r="O37" s="51">
        <v>4</v>
      </c>
      <c r="P37" s="51">
        <v>3</v>
      </c>
      <c r="Q37" s="51">
        <v>2</v>
      </c>
      <c r="R37" s="51">
        <v>1</v>
      </c>
      <c r="S37" s="201">
        <v>5</v>
      </c>
      <c r="T37" s="318">
        <v>3</v>
      </c>
      <c r="U37" s="318">
        <v>4</v>
      </c>
      <c r="AF37" s="625"/>
      <c r="AG37" s="625"/>
      <c r="AH37" s="625"/>
      <c r="AJ37" s="625"/>
      <c r="AK37" s="625"/>
      <c r="AL37" s="625"/>
    </row>
    <row r="38" spans="7:38" x14ac:dyDescent="0.25">
      <c r="G38" s="191">
        <v>5</v>
      </c>
      <c r="H38" s="261">
        <v>3</v>
      </c>
      <c r="I38" s="261">
        <v>4</v>
      </c>
      <c r="M38" s="621">
        <v>5</v>
      </c>
      <c r="N38" s="51">
        <v>2</v>
      </c>
      <c r="O38" s="51">
        <v>4</v>
      </c>
      <c r="P38" s="51">
        <v>2</v>
      </c>
      <c r="Q38" s="51">
        <v>3</v>
      </c>
      <c r="R38" s="51">
        <v>1</v>
      </c>
      <c r="S38" s="201">
        <v>5</v>
      </c>
      <c r="T38" s="318">
        <v>2</v>
      </c>
      <c r="U38" s="318">
        <v>3</v>
      </c>
      <c r="AF38" s="625"/>
      <c r="AG38" s="625"/>
      <c r="AH38" s="625"/>
      <c r="AJ38" s="625"/>
      <c r="AK38" s="625"/>
      <c r="AL38" s="625"/>
    </row>
    <row r="39" spans="7:38" x14ac:dyDescent="0.25">
      <c r="G39" s="191">
        <v>5</v>
      </c>
      <c r="H39" s="261">
        <v>3</v>
      </c>
      <c r="I39" s="261">
        <v>4</v>
      </c>
      <c r="M39" s="621">
        <v>5</v>
      </c>
      <c r="N39" s="51">
        <v>2</v>
      </c>
      <c r="O39" s="51">
        <v>5</v>
      </c>
      <c r="P39" s="51">
        <v>1</v>
      </c>
      <c r="Q39" s="51">
        <v>3</v>
      </c>
      <c r="R39" s="51">
        <v>1</v>
      </c>
      <c r="S39" s="201">
        <v>7</v>
      </c>
      <c r="T39" s="318">
        <v>2</v>
      </c>
      <c r="U39" s="318">
        <v>4</v>
      </c>
      <c r="AF39" s="625"/>
      <c r="AG39" s="625"/>
      <c r="AH39" s="625"/>
      <c r="AJ39" s="625"/>
      <c r="AK39" s="625"/>
      <c r="AL39" s="625"/>
    </row>
    <row r="40" spans="7:38" x14ac:dyDescent="0.25">
      <c r="G40" s="191">
        <v>6</v>
      </c>
      <c r="H40" s="261">
        <v>3</v>
      </c>
      <c r="I40" s="261">
        <v>3</v>
      </c>
      <c r="M40" s="621">
        <v>5</v>
      </c>
      <c r="N40" s="51">
        <v>2</v>
      </c>
      <c r="O40" s="51">
        <v>3</v>
      </c>
      <c r="P40" s="51">
        <v>2</v>
      </c>
      <c r="Q40" s="51">
        <v>4</v>
      </c>
      <c r="R40" s="51">
        <v>2</v>
      </c>
      <c r="S40" s="201">
        <v>5</v>
      </c>
      <c r="T40" s="318">
        <v>3</v>
      </c>
      <c r="U40" s="318">
        <v>3</v>
      </c>
      <c r="AF40" s="625"/>
      <c r="AG40" s="625"/>
      <c r="AH40" s="625"/>
      <c r="AJ40" s="625"/>
      <c r="AK40" s="625"/>
      <c r="AL40" s="625"/>
    </row>
    <row r="41" spans="7:38" x14ac:dyDescent="0.25">
      <c r="G41" s="191">
        <v>5</v>
      </c>
      <c r="H41" s="261">
        <v>2</v>
      </c>
      <c r="I41" s="261">
        <v>3</v>
      </c>
      <c r="M41" s="621">
        <v>5</v>
      </c>
      <c r="N41" s="51">
        <v>2</v>
      </c>
      <c r="O41" s="51">
        <v>4</v>
      </c>
      <c r="P41" s="51">
        <v>2</v>
      </c>
      <c r="Q41" s="51">
        <v>2</v>
      </c>
      <c r="R41" s="51">
        <v>1</v>
      </c>
      <c r="S41" s="201">
        <v>5</v>
      </c>
      <c r="T41" s="318">
        <v>3</v>
      </c>
      <c r="U41" s="318">
        <v>3</v>
      </c>
      <c r="AF41" s="625"/>
      <c r="AG41" s="625"/>
      <c r="AH41" s="625"/>
      <c r="AJ41" s="625"/>
      <c r="AK41" s="625"/>
      <c r="AL41" s="625"/>
    </row>
    <row r="42" spans="7:38" x14ac:dyDescent="0.25">
      <c r="G42" s="191">
        <v>6</v>
      </c>
      <c r="H42" s="261">
        <v>4</v>
      </c>
      <c r="I42" s="261">
        <v>4</v>
      </c>
      <c r="M42" s="621">
        <v>5</v>
      </c>
      <c r="N42" s="51">
        <v>2</v>
      </c>
      <c r="O42" s="51">
        <v>3</v>
      </c>
      <c r="P42" s="51">
        <v>2</v>
      </c>
      <c r="Q42" s="51">
        <v>2</v>
      </c>
      <c r="R42" s="51">
        <v>1</v>
      </c>
      <c r="S42" s="201">
        <v>5</v>
      </c>
      <c r="T42" s="318">
        <v>2</v>
      </c>
      <c r="U42" s="318">
        <v>5</v>
      </c>
      <c r="AF42" s="625"/>
      <c r="AG42" s="625"/>
      <c r="AH42" s="625"/>
      <c r="AJ42" s="625"/>
      <c r="AK42" s="625"/>
      <c r="AL42" s="625"/>
    </row>
    <row r="43" spans="7:38" x14ac:dyDescent="0.25">
      <c r="G43" s="191">
        <v>6</v>
      </c>
      <c r="H43" s="261">
        <v>3</v>
      </c>
      <c r="I43" s="261">
        <v>4</v>
      </c>
      <c r="M43" s="621">
        <v>5</v>
      </c>
      <c r="N43" s="51">
        <v>3</v>
      </c>
      <c r="O43" s="51">
        <v>4</v>
      </c>
      <c r="P43" s="51">
        <v>1</v>
      </c>
      <c r="Q43" s="51">
        <v>3</v>
      </c>
      <c r="R43" s="51">
        <v>1</v>
      </c>
      <c r="S43" s="201">
        <v>5</v>
      </c>
      <c r="T43" s="318">
        <v>3</v>
      </c>
      <c r="U43" s="318">
        <v>3</v>
      </c>
      <c r="AF43" s="625"/>
      <c r="AG43" s="625"/>
      <c r="AH43" s="625"/>
      <c r="AJ43" s="625"/>
      <c r="AK43" s="625"/>
      <c r="AL43" s="625"/>
    </row>
    <row r="44" spans="7:38" x14ac:dyDescent="0.25">
      <c r="G44" s="191">
        <v>5</v>
      </c>
      <c r="H44" s="261">
        <v>2</v>
      </c>
      <c r="I44" s="261">
        <v>3</v>
      </c>
      <c r="M44" s="621">
        <v>5</v>
      </c>
      <c r="N44" s="51">
        <v>2</v>
      </c>
      <c r="O44" s="51">
        <v>3</v>
      </c>
      <c r="P44" s="51">
        <v>3</v>
      </c>
      <c r="Q44" s="51">
        <v>3</v>
      </c>
      <c r="R44" s="51">
        <v>1</v>
      </c>
      <c r="S44" s="201">
        <v>5</v>
      </c>
      <c r="T44" s="318">
        <v>2</v>
      </c>
      <c r="U44" s="318">
        <v>3</v>
      </c>
      <c r="AF44" s="625"/>
      <c r="AG44" s="625"/>
      <c r="AH44" s="625"/>
      <c r="AJ44" s="625"/>
      <c r="AK44" s="625"/>
      <c r="AL44" s="625"/>
    </row>
    <row r="45" spans="7:38" x14ac:dyDescent="0.25">
      <c r="G45" s="191">
        <v>5</v>
      </c>
      <c r="H45" s="261">
        <v>2</v>
      </c>
      <c r="I45" s="261">
        <v>3</v>
      </c>
      <c r="M45" s="621">
        <v>5</v>
      </c>
      <c r="N45" s="51">
        <v>4</v>
      </c>
      <c r="O45" s="51">
        <v>5</v>
      </c>
      <c r="P45" s="51">
        <v>3</v>
      </c>
      <c r="Q45" s="51">
        <v>4</v>
      </c>
      <c r="R45" s="51">
        <v>1</v>
      </c>
      <c r="S45" s="201">
        <v>6</v>
      </c>
      <c r="T45" s="318">
        <v>3</v>
      </c>
      <c r="U45" s="318">
        <v>4</v>
      </c>
      <c r="AF45" s="625"/>
      <c r="AG45" s="625"/>
      <c r="AH45" s="625"/>
      <c r="AJ45" s="625"/>
      <c r="AK45" s="625"/>
      <c r="AL45" s="625"/>
    </row>
    <row r="46" spans="7:38" x14ac:dyDescent="0.25">
      <c r="G46" s="191">
        <v>5</v>
      </c>
      <c r="H46" s="261">
        <v>2</v>
      </c>
      <c r="I46" s="261">
        <v>3</v>
      </c>
      <c r="M46" s="621">
        <v>5</v>
      </c>
      <c r="N46" s="51">
        <v>3</v>
      </c>
      <c r="O46" s="51">
        <v>3</v>
      </c>
      <c r="P46" s="51">
        <v>1</v>
      </c>
      <c r="Q46" s="51">
        <v>3</v>
      </c>
      <c r="R46" s="51">
        <v>1</v>
      </c>
      <c r="S46" s="201">
        <v>5</v>
      </c>
      <c r="T46" s="318">
        <v>2</v>
      </c>
      <c r="U46" s="318">
        <v>4</v>
      </c>
      <c r="AF46" s="625"/>
      <c r="AG46" s="625"/>
      <c r="AH46" s="625"/>
      <c r="AJ46" s="625"/>
    </row>
    <row r="47" spans="7:38" x14ac:dyDescent="0.25">
      <c r="G47" s="191">
        <v>5</v>
      </c>
      <c r="H47" s="261">
        <v>2</v>
      </c>
      <c r="I47" s="261">
        <v>3</v>
      </c>
      <c r="M47" s="621">
        <v>5</v>
      </c>
      <c r="N47" s="51">
        <v>2</v>
      </c>
      <c r="O47" s="51">
        <v>5</v>
      </c>
      <c r="P47" s="51">
        <v>2</v>
      </c>
      <c r="Q47" s="51">
        <v>4</v>
      </c>
      <c r="R47" s="51">
        <v>1</v>
      </c>
      <c r="S47" s="201">
        <v>5</v>
      </c>
      <c r="T47" s="318">
        <v>4</v>
      </c>
      <c r="U47" s="318">
        <v>3</v>
      </c>
    </row>
    <row r="48" spans="7:38" x14ac:dyDescent="0.25">
      <c r="G48" s="191">
        <v>5</v>
      </c>
      <c r="H48" s="261">
        <v>4</v>
      </c>
      <c r="I48" s="261">
        <v>5</v>
      </c>
      <c r="M48" s="621">
        <v>5</v>
      </c>
      <c r="N48" s="51">
        <v>2</v>
      </c>
      <c r="O48" s="51">
        <v>5</v>
      </c>
      <c r="P48" s="51">
        <v>3</v>
      </c>
      <c r="Q48" s="51">
        <v>2</v>
      </c>
      <c r="R48" s="51">
        <v>1</v>
      </c>
      <c r="S48" s="201">
        <v>5</v>
      </c>
      <c r="T48" s="318">
        <v>2</v>
      </c>
      <c r="U48" s="318">
        <v>3</v>
      </c>
    </row>
    <row r="49" spans="7:21" x14ac:dyDescent="0.25">
      <c r="G49" s="191">
        <v>5</v>
      </c>
      <c r="H49" s="261">
        <v>3</v>
      </c>
      <c r="I49" s="261">
        <v>4</v>
      </c>
      <c r="M49" s="621">
        <v>7</v>
      </c>
      <c r="N49" s="51">
        <v>3</v>
      </c>
      <c r="O49" s="51">
        <v>4</v>
      </c>
      <c r="P49" s="51">
        <v>2</v>
      </c>
      <c r="Q49" s="51">
        <v>3</v>
      </c>
      <c r="R49" s="51">
        <v>1</v>
      </c>
      <c r="S49" s="201">
        <v>6</v>
      </c>
      <c r="T49" s="318">
        <v>2</v>
      </c>
      <c r="U49" s="318">
        <v>3</v>
      </c>
    </row>
    <row r="50" spans="7:21" x14ac:dyDescent="0.25">
      <c r="G50" s="191">
        <v>5</v>
      </c>
      <c r="H50" s="261">
        <v>2</v>
      </c>
      <c r="I50" s="261">
        <v>3</v>
      </c>
      <c r="M50" s="621">
        <v>6</v>
      </c>
      <c r="N50" s="51">
        <v>2</v>
      </c>
      <c r="O50" s="51">
        <v>3</v>
      </c>
      <c r="P50" s="51">
        <v>3</v>
      </c>
      <c r="Q50" s="51">
        <v>2</v>
      </c>
      <c r="R50" s="51">
        <v>1</v>
      </c>
      <c r="S50" s="201">
        <v>5</v>
      </c>
      <c r="T50" s="318">
        <v>2</v>
      </c>
      <c r="U50" s="318">
        <v>4</v>
      </c>
    </row>
    <row r="51" spans="7:21" x14ac:dyDescent="0.25">
      <c r="G51" s="191">
        <v>5</v>
      </c>
      <c r="H51" s="261">
        <v>2</v>
      </c>
      <c r="I51" s="261">
        <v>4</v>
      </c>
      <c r="M51" s="621">
        <v>5</v>
      </c>
      <c r="N51" s="51">
        <v>2</v>
      </c>
      <c r="O51" s="51">
        <v>4</v>
      </c>
      <c r="P51" s="51">
        <v>2</v>
      </c>
      <c r="Q51" s="51">
        <v>3</v>
      </c>
      <c r="R51" s="51">
        <v>1</v>
      </c>
      <c r="S51" s="201">
        <v>7</v>
      </c>
      <c r="T51" s="318">
        <v>4</v>
      </c>
      <c r="U51" s="318">
        <v>3</v>
      </c>
    </row>
    <row r="52" spans="7:21" x14ac:dyDescent="0.25">
      <c r="G52" s="191">
        <v>5</v>
      </c>
      <c r="H52" s="261">
        <v>4</v>
      </c>
      <c r="I52" s="261">
        <v>3</v>
      </c>
      <c r="M52" s="621">
        <v>6</v>
      </c>
      <c r="N52" s="51">
        <v>2</v>
      </c>
      <c r="O52" s="51">
        <v>5</v>
      </c>
      <c r="P52" s="51">
        <v>1</v>
      </c>
      <c r="Q52" s="51">
        <v>4</v>
      </c>
      <c r="R52" s="51">
        <v>1</v>
      </c>
      <c r="S52" s="201">
        <v>5</v>
      </c>
      <c r="T52" s="318">
        <v>3</v>
      </c>
      <c r="U52" s="318">
        <v>5</v>
      </c>
    </row>
    <row r="53" spans="7:21" x14ac:dyDescent="0.25">
      <c r="G53" s="191">
        <v>5</v>
      </c>
      <c r="H53" s="261">
        <v>2</v>
      </c>
      <c r="I53" s="261">
        <v>4</v>
      </c>
      <c r="M53" s="621">
        <v>5</v>
      </c>
      <c r="N53" s="51">
        <v>3</v>
      </c>
      <c r="O53" s="51">
        <v>4</v>
      </c>
      <c r="P53" s="51">
        <v>3</v>
      </c>
      <c r="Q53" s="51">
        <v>4</v>
      </c>
      <c r="R53" s="51">
        <v>1</v>
      </c>
      <c r="S53" s="201">
        <v>5</v>
      </c>
      <c r="T53" s="318">
        <v>2</v>
      </c>
      <c r="U53" s="318">
        <v>4</v>
      </c>
    </row>
    <row r="54" spans="7:21" x14ac:dyDescent="0.25">
      <c r="G54" s="191">
        <v>5</v>
      </c>
      <c r="H54" s="261">
        <v>2</v>
      </c>
      <c r="I54" s="261">
        <v>4</v>
      </c>
      <c r="M54" s="621">
        <v>5</v>
      </c>
      <c r="N54" s="51">
        <v>3</v>
      </c>
      <c r="O54" s="51">
        <v>4</v>
      </c>
      <c r="P54" s="51">
        <v>1</v>
      </c>
      <c r="Q54" s="51">
        <v>4</v>
      </c>
      <c r="R54" s="51">
        <v>1</v>
      </c>
      <c r="S54" s="201">
        <v>5</v>
      </c>
      <c r="T54" s="318">
        <v>4</v>
      </c>
      <c r="U54" s="318">
        <v>3</v>
      </c>
    </row>
    <row r="55" spans="7:21" x14ac:dyDescent="0.25">
      <c r="G55" s="191">
        <v>5</v>
      </c>
      <c r="H55" s="261">
        <v>2</v>
      </c>
      <c r="I55" s="261">
        <v>4</v>
      </c>
      <c r="M55" s="621">
        <v>5</v>
      </c>
      <c r="N55" s="51">
        <v>3</v>
      </c>
      <c r="O55" s="51">
        <v>3</v>
      </c>
      <c r="P55" s="51">
        <v>2</v>
      </c>
      <c r="Q55" s="51">
        <v>2</v>
      </c>
      <c r="R55" s="51">
        <v>1</v>
      </c>
      <c r="S55" s="201">
        <v>7</v>
      </c>
      <c r="T55" s="318">
        <v>3</v>
      </c>
      <c r="U55" s="318">
        <v>4</v>
      </c>
    </row>
    <row r="56" spans="7:21" x14ac:dyDescent="0.25">
      <c r="G56" s="191">
        <v>5</v>
      </c>
      <c r="H56" s="261">
        <v>2</v>
      </c>
      <c r="I56" s="261">
        <v>3</v>
      </c>
      <c r="M56" s="621">
        <v>5</v>
      </c>
      <c r="N56" s="51">
        <v>3</v>
      </c>
      <c r="O56" s="51">
        <v>3</v>
      </c>
      <c r="P56" s="51">
        <v>2</v>
      </c>
      <c r="Q56" s="51">
        <v>2</v>
      </c>
      <c r="R56" s="51">
        <v>1</v>
      </c>
      <c r="S56" s="201">
        <v>5</v>
      </c>
      <c r="T56" s="318">
        <v>2</v>
      </c>
      <c r="U56" s="318">
        <v>3</v>
      </c>
    </row>
    <row r="57" spans="7:21" x14ac:dyDescent="0.25">
      <c r="G57" s="191">
        <v>5</v>
      </c>
      <c r="H57" s="261">
        <v>3</v>
      </c>
      <c r="I57" s="261">
        <v>5</v>
      </c>
      <c r="M57" s="621">
        <v>5</v>
      </c>
      <c r="N57" s="51">
        <v>4</v>
      </c>
      <c r="O57" s="51">
        <v>4</v>
      </c>
      <c r="P57" s="51">
        <v>3</v>
      </c>
      <c r="Q57" s="51">
        <v>2</v>
      </c>
      <c r="R57" s="51">
        <v>1</v>
      </c>
      <c r="S57" s="201">
        <v>5</v>
      </c>
      <c r="T57" s="318">
        <v>3</v>
      </c>
      <c r="U57" s="318">
        <v>5</v>
      </c>
    </row>
    <row r="58" spans="7:21" x14ac:dyDescent="0.25">
      <c r="G58" s="191">
        <v>5</v>
      </c>
      <c r="H58" s="261">
        <v>2</v>
      </c>
      <c r="I58" s="261">
        <v>3</v>
      </c>
      <c r="M58" s="621">
        <v>5</v>
      </c>
      <c r="N58" s="51">
        <v>3</v>
      </c>
      <c r="O58" s="51">
        <v>4</v>
      </c>
      <c r="P58" s="51">
        <v>2</v>
      </c>
      <c r="Q58" s="51">
        <v>4</v>
      </c>
      <c r="R58" s="51">
        <v>1</v>
      </c>
      <c r="S58" s="201">
        <v>5</v>
      </c>
      <c r="T58" s="318">
        <v>3</v>
      </c>
      <c r="U58" s="318">
        <v>3</v>
      </c>
    </row>
    <row r="59" spans="7:21" x14ac:dyDescent="0.25">
      <c r="G59" s="191">
        <v>5</v>
      </c>
      <c r="H59" s="261">
        <v>2</v>
      </c>
      <c r="I59" s="261">
        <v>4</v>
      </c>
      <c r="M59" s="621">
        <v>5</v>
      </c>
      <c r="N59" s="51">
        <v>3</v>
      </c>
      <c r="O59" s="51">
        <v>3</v>
      </c>
      <c r="P59" s="51">
        <v>1</v>
      </c>
      <c r="Q59" s="51">
        <v>2</v>
      </c>
      <c r="R59" s="51">
        <v>1</v>
      </c>
      <c r="S59" s="201">
        <v>7</v>
      </c>
      <c r="T59" s="318">
        <v>3</v>
      </c>
      <c r="U59" s="318">
        <v>3</v>
      </c>
    </row>
    <row r="60" spans="7:21" x14ac:dyDescent="0.25">
      <c r="G60" s="191">
        <v>5</v>
      </c>
      <c r="H60" s="261">
        <v>3</v>
      </c>
      <c r="I60" s="261">
        <v>4</v>
      </c>
      <c r="M60" s="621">
        <v>5</v>
      </c>
      <c r="N60" s="51">
        <v>4</v>
      </c>
      <c r="O60" s="51">
        <v>3</v>
      </c>
      <c r="P60" s="51">
        <v>2</v>
      </c>
      <c r="Q60" s="51">
        <v>4</v>
      </c>
      <c r="R60" s="51">
        <v>1</v>
      </c>
      <c r="S60" s="201">
        <v>5</v>
      </c>
      <c r="T60" s="318">
        <v>2</v>
      </c>
      <c r="U60" s="318">
        <v>3</v>
      </c>
    </row>
    <row r="61" spans="7:21" x14ac:dyDescent="0.25">
      <c r="G61" s="191">
        <v>6</v>
      </c>
      <c r="H61" s="261">
        <v>3</v>
      </c>
      <c r="I61" s="261">
        <v>4</v>
      </c>
      <c r="M61" s="621">
        <v>5</v>
      </c>
      <c r="N61" s="51">
        <v>2</v>
      </c>
      <c r="O61" s="51">
        <v>3</v>
      </c>
      <c r="P61" s="51">
        <v>3</v>
      </c>
      <c r="Q61" s="51">
        <v>4</v>
      </c>
      <c r="R61" s="51">
        <v>1</v>
      </c>
      <c r="S61" s="201">
        <v>5</v>
      </c>
      <c r="T61" s="318">
        <v>3</v>
      </c>
      <c r="U61" s="318">
        <v>3</v>
      </c>
    </row>
    <row r="62" spans="7:21" x14ac:dyDescent="0.25">
      <c r="G62" s="191">
        <v>5</v>
      </c>
      <c r="H62" s="261">
        <v>3</v>
      </c>
      <c r="I62" s="261">
        <v>5</v>
      </c>
      <c r="M62" s="621">
        <v>5</v>
      </c>
      <c r="N62" s="51">
        <v>2</v>
      </c>
      <c r="O62" s="51">
        <v>3</v>
      </c>
      <c r="P62" s="51">
        <v>1</v>
      </c>
      <c r="Q62" s="51">
        <v>3</v>
      </c>
      <c r="R62" s="51">
        <v>1</v>
      </c>
      <c r="S62" s="201">
        <v>5</v>
      </c>
      <c r="T62" s="318">
        <v>2</v>
      </c>
      <c r="U62" s="318">
        <v>3</v>
      </c>
    </row>
    <row r="63" spans="7:21" x14ac:dyDescent="0.25">
      <c r="G63" s="191">
        <v>5</v>
      </c>
      <c r="H63" s="261">
        <v>2</v>
      </c>
      <c r="I63" s="261">
        <v>3</v>
      </c>
      <c r="M63" s="621">
        <v>5</v>
      </c>
      <c r="N63" s="51">
        <v>2</v>
      </c>
      <c r="O63" s="51">
        <v>3</v>
      </c>
      <c r="P63" s="51">
        <v>3</v>
      </c>
      <c r="Q63" s="51">
        <v>4</v>
      </c>
      <c r="R63" s="51">
        <v>1</v>
      </c>
      <c r="S63" s="201">
        <v>5</v>
      </c>
      <c r="T63" s="318">
        <v>2</v>
      </c>
      <c r="U63" s="318">
        <v>3</v>
      </c>
    </row>
    <row r="64" spans="7:21" x14ac:dyDescent="0.25">
      <c r="G64" s="191">
        <v>5</v>
      </c>
      <c r="H64" s="261">
        <v>4</v>
      </c>
      <c r="I64" s="261">
        <v>3</v>
      </c>
      <c r="M64" s="621">
        <v>5</v>
      </c>
      <c r="N64" s="51">
        <v>3</v>
      </c>
      <c r="O64" s="51">
        <v>4</v>
      </c>
      <c r="P64" s="51">
        <v>1</v>
      </c>
      <c r="Q64" s="51">
        <v>3</v>
      </c>
      <c r="R64" s="51">
        <v>1</v>
      </c>
      <c r="S64" s="201">
        <v>5</v>
      </c>
      <c r="T64" s="318">
        <v>3</v>
      </c>
      <c r="U64" s="318">
        <v>3</v>
      </c>
    </row>
    <row r="65" spans="7:21" x14ac:dyDescent="0.25">
      <c r="G65" s="191">
        <v>6</v>
      </c>
      <c r="H65" s="261">
        <v>2</v>
      </c>
      <c r="I65" s="261">
        <v>3</v>
      </c>
      <c r="M65" s="621">
        <v>5</v>
      </c>
      <c r="N65" s="51">
        <v>3</v>
      </c>
      <c r="O65" s="51">
        <v>4</v>
      </c>
      <c r="P65" s="51">
        <v>2</v>
      </c>
      <c r="Q65" s="51">
        <v>4</v>
      </c>
      <c r="R65" s="51">
        <v>1</v>
      </c>
      <c r="S65" s="201">
        <v>5</v>
      </c>
      <c r="T65" s="318">
        <v>3</v>
      </c>
      <c r="U65" s="318">
        <v>3</v>
      </c>
    </row>
    <row r="66" spans="7:21" x14ac:dyDescent="0.25">
      <c r="G66" s="191">
        <v>5</v>
      </c>
      <c r="H66" s="261">
        <v>2</v>
      </c>
      <c r="I66" s="261">
        <v>4</v>
      </c>
      <c r="M66" s="621">
        <v>5</v>
      </c>
      <c r="N66" s="51">
        <v>2</v>
      </c>
      <c r="O66" s="51">
        <v>4</v>
      </c>
      <c r="P66" s="51">
        <v>1</v>
      </c>
      <c r="Q66" s="51">
        <v>2</v>
      </c>
      <c r="R66" s="51">
        <v>1</v>
      </c>
      <c r="S66" s="201">
        <v>5</v>
      </c>
      <c r="T66" s="318">
        <v>2</v>
      </c>
      <c r="U66" s="318">
        <v>3</v>
      </c>
    </row>
    <row r="67" spans="7:21" x14ac:dyDescent="0.25">
      <c r="G67" s="191">
        <v>5</v>
      </c>
      <c r="H67" s="261">
        <v>4</v>
      </c>
      <c r="I67" s="261">
        <v>4</v>
      </c>
      <c r="M67" s="621">
        <v>5</v>
      </c>
      <c r="N67" s="51">
        <v>2</v>
      </c>
      <c r="O67" s="51">
        <v>5</v>
      </c>
      <c r="P67" s="51">
        <v>3</v>
      </c>
      <c r="Q67" s="51">
        <v>3</v>
      </c>
      <c r="R67" s="51">
        <v>1</v>
      </c>
      <c r="S67" s="201">
        <v>5</v>
      </c>
      <c r="T67" s="318">
        <v>2</v>
      </c>
      <c r="U67" s="318">
        <v>3</v>
      </c>
    </row>
    <row r="68" spans="7:21" x14ac:dyDescent="0.25">
      <c r="G68" s="191">
        <v>5</v>
      </c>
      <c r="H68" s="261">
        <v>3</v>
      </c>
      <c r="I68" s="261">
        <v>3</v>
      </c>
      <c r="M68" s="621">
        <v>5</v>
      </c>
      <c r="N68" s="51">
        <v>2</v>
      </c>
      <c r="O68" s="51">
        <v>3</v>
      </c>
      <c r="P68" s="51">
        <v>1</v>
      </c>
      <c r="Q68" s="51">
        <v>2</v>
      </c>
      <c r="R68" s="51">
        <v>1</v>
      </c>
      <c r="S68" s="201">
        <v>5</v>
      </c>
      <c r="T68" s="318">
        <v>3</v>
      </c>
      <c r="U68" s="318">
        <v>4</v>
      </c>
    </row>
    <row r="69" spans="7:21" x14ac:dyDescent="0.25">
      <c r="G69" s="191">
        <v>5</v>
      </c>
      <c r="H69" s="261">
        <v>2</v>
      </c>
      <c r="I69" s="261">
        <v>3</v>
      </c>
      <c r="M69" s="621">
        <v>5</v>
      </c>
      <c r="N69" s="51">
        <v>3</v>
      </c>
      <c r="O69" s="51">
        <v>4</v>
      </c>
      <c r="P69" s="51">
        <v>3</v>
      </c>
      <c r="Q69" s="51">
        <v>2</v>
      </c>
      <c r="R69" s="51">
        <v>1</v>
      </c>
      <c r="S69" s="201">
        <v>6</v>
      </c>
      <c r="T69" s="318">
        <v>3</v>
      </c>
      <c r="U69" s="318">
        <v>4</v>
      </c>
    </row>
    <row r="70" spans="7:21" x14ac:dyDescent="0.25">
      <c r="G70" s="191">
        <v>5</v>
      </c>
      <c r="H70" s="261">
        <v>2</v>
      </c>
      <c r="I70" s="261">
        <v>5</v>
      </c>
      <c r="M70" s="621">
        <v>6</v>
      </c>
      <c r="N70" s="51">
        <v>3</v>
      </c>
      <c r="O70" s="51">
        <v>3</v>
      </c>
      <c r="P70" s="51">
        <v>1</v>
      </c>
      <c r="Q70" s="51">
        <v>4</v>
      </c>
      <c r="R70" s="51">
        <v>1</v>
      </c>
      <c r="S70" s="201">
        <v>5</v>
      </c>
      <c r="T70" s="318">
        <v>3</v>
      </c>
      <c r="U70" s="318">
        <v>5</v>
      </c>
    </row>
    <row r="71" spans="7:21" x14ac:dyDescent="0.25">
      <c r="G71" s="191">
        <v>6</v>
      </c>
      <c r="H71" s="261">
        <v>2</v>
      </c>
      <c r="I71" s="261">
        <v>3</v>
      </c>
      <c r="M71" s="621">
        <v>5</v>
      </c>
      <c r="N71" s="51">
        <v>2</v>
      </c>
      <c r="O71" s="51">
        <v>3</v>
      </c>
      <c r="P71" s="51">
        <v>3</v>
      </c>
      <c r="Q71" s="51">
        <v>2</v>
      </c>
      <c r="R71" s="51">
        <v>2</v>
      </c>
      <c r="S71" s="201">
        <v>6</v>
      </c>
      <c r="T71" s="318">
        <v>3</v>
      </c>
      <c r="U71" s="318">
        <v>3</v>
      </c>
    </row>
    <row r="72" spans="7:21" x14ac:dyDescent="0.25">
      <c r="G72" s="191">
        <v>5</v>
      </c>
      <c r="H72" s="261">
        <v>2</v>
      </c>
      <c r="I72" s="261">
        <v>3</v>
      </c>
      <c r="M72" s="621">
        <v>6</v>
      </c>
      <c r="N72" s="51">
        <v>2</v>
      </c>
      <c r="O72" s="51">
        <v>3</v>
      </c>
      <c r="P72" s="51">
        <v>1</v>
      </c>
      <c r="Q72" s="51">
        <v>4</v>
      </c>
      <c r="R72" s="51">
        <v>2</v>
      </c>
      <c r="S72" s="201">
        <v>5</v>
      </c>
      <c r="T72" s="318">
        <v>2</v>
      </c>
      <c r="U72" s="318">
        <v>4</v>
      </c>
    </row>
    <row r="73" spans="7:21" x14ac:dyDescent="0.25">
      <c r="H73" s="261">
        <v>2</v>
      </c>
      <c r="I73" s="261">
        <v>3</v>
      </c>
      <c r="M73" s="621">
        <v>5</v>
      </c>
      <c r="N73" s="51">
        <v>3</v>
      </c>
      <c r="O73" s="51">
        <v>4</v>
      </c>
      <c r="P73" s="51">
        <v>2</v>
      </c>
      <c r="Q73" s="51">
        <v>4</v>
      </c>
      <c r="R73" s="51">
        <v>1</v>
      </c>
      <c r="S73" s="201">
        <v>5</v>
      </c>
      <c r="T73" s="318">
        <v>4</v>
      </c>
      <c r="U73" s="318">
        <v>4</v>
      </c>
    </row>
    <row r="74" spans="7:21" x14ac:dyDescent="0.25">
      <c r="H74" s="261">
        <v>2</v>
      </c>
      <c r="I74" s="261">
        <v>4</v>
      </c>
      <c r="M74" s="621">
        <v>5</v>
      </c>
      <c r="N74" s="51">
        <v>2</v>
      </c>
      <c r="O74" s="51">
        <v>4</v>
      </c>
      <c r="P74" s="51">
        <v>2</v>
      </c>
      <c r="Q74" s="51">
        <v>2</v>
      </c>
      <c r="R74" s="51">
        <v>1</v>
      </c>
      <c r="S74" s="201">
        <v>5</v>
      </c>
      <c r="T74" s="318">
        <v>2</v>
      </c>
      <c r="U74" s="318">
        <v>3</v>
      </c>
    </row>
    <row r="75" spans="7:21" x14ac:dyDescent="0.25">
      <c r="H75" s="261">
        <v>2</v>
      </c>
      <c r="I75" s="261">
        <v>3</v>
      </c>
      <c r="M75" s="621">
        <v>5</v>
      </c>
      <c r="N75" s="51">
        <v>2</v>
      </c>
      <c r="O75" s="51">
        <v>3</v>
      </c>
      <c r="P75" s="51">
        <v>2</v>
      </c>
      <c r="Q75" s="51">
        <v>2</v>
      </c>
      <c r="R75" s="51">
        <v>1</v>
      </c>
      <c r="S75" s="201">
        <v>5</v>
      </c>
      <c r="T75" s="318">
        <v>3</v>
      </c>
      <c r="U75" s="318">
        <v>3</v>
      </c>
    </row>
    <row r="76" spans="7:21" x14ac:dyDescent="0.25">
      <c r="H76" s="261">
        <v>2</v>
      </c>
      <c r="I76" s="261">
        <v>3</v>
      </c>
      <c r="M76" s="621">
        <v>6</v>
      </c>
      <c r="N76" s="51">
        <v>2</v>
      </c>
      <c r="O76" s="51">
        <v>3</v>
      </c>
      <c r="P76" s="51">
        <v>2</v>
      </c>
      <c r="Q76" s="51">
        <v>4</v>
      </c>
      <c r="R76" s="51">
        <v>2</v>
      </c>
      <c r="S76" s="201">
        <v>5</v>
      </c>
      <c r="T76" s="318">
        <v>3</v>
      </c>
      <c r="U76" s="318">
        <v>3</v>
      </c>
    </row>
    <row r="77" spans="7:21" x14ac:dyDescent="0.25">
      <c r="H77" s="261">
        <v>2</v>
      </c>
      <c r="I77" s="261">
        <v>4</v>
      </c>
      <c r="M77" s="621">
        <v>5</v>
      </c>
      <c r="N77" s="51">
        <v>3</v>
      </c>
      <c r="O77" s="51">
        <v>3</v>
      </c>
      <c r="P77" s="51">
        <v>2</v>
      </c>
      <c r="Q77" s="51">
        <v>2</v>
      </c>
      <c r="R77" s="51">
        <v>1</v>
      </c>
      <c r="S77" s="201">
        <v>5</v>
      </c>
      <c r="T77" s="318">
        <v>3</v>
      </c>
      <c r="U77" s="318">
        <v>3</v>
      </c>
    </row>
    <row r="78" spans="7:21" x14ac:dyDescent="0.25">
      <c r="H78" s="261">
        <v>2</v>
      </c>
      <c r="I78" s="261">
        <v>3</v>
      </c>
      <c r="M78" s="621">
        <v>5</v>
      </c>
      <c r="N78" s="51">
        <v>3</v>
      </c>
      <c r="O78" s="51">
        <v>3</v>
      </c>
      <c r="P78" s="51">
        <v>2</v>
      </c>
      <c r="Q78" s="51">
        <v>4</v>
      </c>
      <c r="R78" s="51">
        <v>1</v>
      </c>
      <c r="S78" s="201">
        <v>5</v>
      </c>
      <c r="T78" s="318">
        <v>2</v>
      </c>
      <c r="U78" s="318">
        <v>3</v>
      </c>
    </row>
    <row r="79" spans="7:21" x14ac:dyDescent="0.25">
      <c r="H79" s="261">
        <v>2</v>
      </c>
      <c r="I79" s="261">
        <v>4</v>
      </c>
      <c r="M79" s="621">
        <v>5</v>
      </c>
      <c r="N79" s="51">
        <v>3</v>
      </c>
      <c r="O79" s="51">
        <v>3</v>
      </c>
      <c r="P79" s="51">
        <v>3</v>
      </c>
      <c r="Q79" s="51">
        <v>4</v>
      </c>
      <c r="R79" s="51">
        <v>1</v>
      </c>
      <c r="S79" s="201">
        <v>5</v>
      </c>
      <c r="T79" s="318">
        <v>3</v>
      </c>
      <c r="U79" s="318">
        <v>4</v>
      </c>
    </row>
    <row r="80" spans="7:21" x14ac:dyDescent="0.25">
      <c r="H80" s="261">
        <v>2</v>
      </c>
      <c r="I80" s="261">
        <v>3</v>
      </c>
      <c r="M80" s="621">
        <v>5</v>
      </c>
      <c r="N80" s="51">
        <v>3</v>
      </c>
      <c r="O80" s="51">
        <v>3</v>
      </c>
      <c r="P80" s="51">
        <v>2</v>
      </c>
      <c r="Q80" s="51">
        <v>4</v>
      </c>
      <c r="R80" s="51">
        <v>1</v>
      </c>
      <c r="S80" s="201">
        <v>5</v>
      </c>
      <c r="T80" s="318">
        <v>4</v>
      </c>
      <c r="U80" s="318">
        <v>5</v>
      </c>
    </row>
    <row r="81" spans="8:21" x14ac:dyDescent="0.25">
      <c r="H81" s="261">
        <v>3</v>
      </c>
      <c r="I81" s="261">
        <v>5</v>
      </c>
      <c r="M81" s="621">
        <v>5</v>
      </c>
      <c r="N81" s="51">
        <v>2</v>
      </c>
      <c r="O81" s="51">
        <v>3</v>
      </c>
      <c r="P81" s="51">
        <v>2</v>
      </c>
      <c r="Q81" s="51">
        <v>3</v>
      </c>
      <c r="R81" s="51">
        <v>1</v>
      </c>
      <c r="S81" s="201">
        <v>5</v>
      </c>
      <c r="T81" s="318">
        <v>2</v>
      </c>
      <c r="U81" s="318">
        <v>4</v>
      </c>
    </row>
    <row r="82" spans="8:21" x14ac:dyDescent="0.25">
      <c r="H82" s="261">
        <v>4</v>
      </c>
      <c r="I82" s="261">
        <v>4</v>
      </c>
      <c r="M82" s="621">
        <v>5</v>
      </c>
      <c r="N82" s="51">
        <v>4</v>
      </c>
      <c r="O82" s="51">
        <v>3</v>
      </c>
      <c r="S82" s="201">
        <v>6</v>
      </c>
      <c r="T82" s="318">
        <v>3</v>
      </c>
      <c r="U82" s="318">
        <v>5</v>
      </c>
    </row>
    <row r="83" spans="8:21" x14ac:dyDescent="0.25">
      <c r="H83" s="261">
        <v>2</v>
      </c>
      <c r="I83" s="261">
        <v>3</v>
      </c>
      <c r="M83" s="621">
        <v>5</v>
      </c>
      <c r="N83" s="51">
        <v>3</v>
      </c>
      <c r="O83" s="51">
        <v>3</v>
      </c>
      <c r="S83" s="201">
        <v>5</v>
      </c>
      <c r="T83" s="318">
        <v>2</v>
      </c>
      <c r="U83" s="318">
        <v>3</v>
      </c>
    </row>
    <row r="84" spans="8:21" x14ac:dyDescent="0.25">
      <c r="H84" s="261">
        <v>2</v>
      </c>
      <c r="I84" s="261">
        <v>5</v>
      </c>
      <c r="M84" s="621">
        <v>5</v>
      </c>
      <c r="N84" s="51">
        <v>3</v>
      </c>
      <c r="O84" s="51">
        <v>3</v>
      </c>
      <c r="S84" s="201">
        <v>6</v>
      </c>
      <c r="T84" s="318">
        <v>3</v>
      </c>
      <c r="U84" s="318">
        <v>3</v>
      </c>
    </row>
    <row r="85" spans="8:21" x14ac:dyDescent="0.25">
      <c r="H85" s="261">
        <v>2</v>
      </c>
      <c r="I85" s="261">
        <v>3</v>
      </c>
      <c r="M85" s="621">
        <v>5</v>
      </c>
      <c r="N85" s="51">
        <v>2</v>
      </c>
      <c r="O85" s="51">
        <v>3</v>
      </c>
      <c r="S85" s="201">
        <v>5</v>
      </c>
      <c r="T85" s="318">
        <v>2</v>
      </c>
      <c r="U85" s="318">
        <v>4</v>
      </c>
    </row>
    <row r="86" spans="8:21" x14ac:dyDescent="0.25">
      <c r="H86" s="261">
        <v>2</v>
      </c>
      <c r="I86" s="261">
        <v>3</v>
      </c>
      <c r="M86" s="621">
        <v>7</v>
      </c>
      <c r="N86" s="51">
        <v>3</v>
      </c>
      <c r="O86" s="51">
        <v>3</v>
      </c>
      <c r="S86" s="201">
        <v>6</v>
      </c>
      <c r="T86" s="318">
        <v>3</v>
      </c>
      <c r="U86" s="318">
        <v>3</v>
      </c>
    </row>
    <row r="87" spans="8:21" x14ac:dyDescent="0.25">
      <c r="H87" s="261">
        <v>2</v>
      </c>
      <c r="I87" s="261">
        <v>3</v>
      </c>
      <c r="M87" s="621">
        <v>5</v>
      </c>
      <c r="N87" s="51">
        <v>4</v>
      </c>
      <c r="O87" s="51">
        <v>3</v>
      </c>
      <c r="S87" s="201">
        <v>7</v>
      </c>
      <c r="T87" s="318">
        <v>2</v>
      </c>
      <c r="U87" s="318">
        <v>4</v>
      </c>
    </row>
    <row r="88" spans="8:21" x14ac:dyDescent="0.25">
      <c r="H88" s="261">
        <v>2</v>
      </c>
      <c r="I88" s="261">
        <v>3</v>
      </c>
      <c r="M88" s="621">
        <v>5</v>
      </c>
      <c r="N88" s="51">
        <v>2</v>
      </c>
      <c r="O88" s="51">
        <v>4</v>
      </c>
      <c r="S88" s="201">
        <v>5</v>
      </c>
      <c r="T88" s="318">
        <v>2</v>
      </c>
      <c r="U88" s="318">
        <v>3</v>
      </c>
    </row>
    <row r="89" spans="8:21" x14ac:dyDescent="0.25">
      <c r="H89" s="261">
        <v>2</v>
      </c>
      <c r="I89" s="261">
        <v>4</v>
      </c>
      <c r="M89" s="621">
        <v>5</v>
      </c>
      <c r="N89" s="51">
        <v>3</v>
      </c>
      <c r="O89" s="51">
        <v>3</v>
      </c>
      <c r="S89" s="201">
        <v>5</v>
      </c>
      <c r="T89" s="318">
        <v>2</v>
      </c>
      <c r="U89" s="318">
        <v>4</v>
      </c>
    </row>
    <row r="90" spans="8:21" x14ac:dyDescent="0.25">
      <c r="H90" s="261">
        <v>2</v>
      </c>
      <c r="I90" s="261">
        <v>3</v>
      </c>
      <c r="M90" s="621">
        <v>5</v>
      </c>
      <c r="N90" s="51">
        <v>2</v>
      </c>
      <c r="O90" s="51">
        <v>3</v>
      </c>
      <c r="S90" s="201">
        <v>5</v>
      </c>
      <c r="T90" s="318">
        <v>2</v>
      </c>
      <c r="U90" s="318">
        <v>3</v>
      </c>
    </row>
    <row r="91" spans="8:21" x14ac:dyDescent="0.25">
      <c r="H91" s="261">
        <v>3</v>
      </c>
      <c r="I91" s="261">
        <v>3</v>
      </c>
      <c r="M91" s="621">
        <v>5</v>
      </c>
      <c r="N91" s="51">
        <v>3</v>
      </c>
      <c r="O91" s="51">
        <v>3</v>
      </c>
      <c r="S91" s="201">
        <v>5</v>
      </c>
      <c r="T91" s="318">
        <v>2</v>
      </c>
      <c r="U91" s="318">
        <v>4</v>
      </c>
    </row>
    <row r="92" spans="8:21" x14ac:dyDescent="0.25">
      <c r="H92" s="261">
        <v>2</v>
      </c>
      <c r="I92" s="261">
        <v>3</v>
      </c>
      <c r="M92" s="621">
        <v>5</v>
      </c>
      <c r="N92" s="51">
        <v>2</v>
      </c>
      <c r="O92" s="51">
        <v>3</v>
      </c>
      <c r="S92" s="201">
        <v>5</v>
      </c>
      <c r="T92" s="318">
        <v>2</v>
      </c>
      <c r="U92" s="318">
        <v>3</v>
      </c>
    </row>
    <row r="93" spans="8:21" x14ac:dyDescent="0.25">
      <c r="H93" s="261">
        <v>2</v>
      </c>
      <c r="I93" s="261">
        <v>5</v>
      </c>
      <c r="M93" s="621">
        <v>5</v>
      </c>
      <c r="N93" s="51">
        <v>4</v>
      </c>
      <c r="O93" s="51">
        <v>3</v>
      </c>
      <c r="S93" s="201">
        <v>5</v>
      </c>
      <c r="T93" s="318">
        <v>2</v>
      </c>
      <c r="U93" s="318">
        <v>3</v>
      </c>
    </row>
    <row r="94" spans="8:21" x14ac:dyDescent="0.25">
      <c r="H94" s="261">
        <v>3</v>
      </c>
      <c r="I94" s="261">
        <v>3</v>
      </c>
      <c r="M94" s="621">
        <v>5</v>
      </c>
      <c r="N94" s="51">
        <v>2</v>
      </c>
      <c r="O94" s="51">
        <v>3</v>
      </c>
      <c r="S94" s="201">
        <v>5</v>
      </c>
      <c r="T94" s="318">
        <v>2</v>
      </c>
      <c r="U94" s="318">
        <v>3</v>
      </c>
    </row>
    <row r="95" spans="8:21" x14ac:dyDescent="0.25">
      <c r="H95" s="261">
        <v>2</v>
      </c>
      <c r="I95" s="261">
        <v>4</v>
      </c>
      <c r="M95" s="621">
        <v>5</v>
      </c>
      <c r="N95" s="51">
        <v>3</v>
      </c>
      <c r="O95" s="51">
        <v>3</v>
      </c>
      <c r="T95" s="318">
        <v>3</v>
      </c>
      <c r="U95" s="318">
        <v>3</v>
      </c>
    </row>
    <row r="96" spans="8:21" x14ac:dyDescent="0.25">
      <c r="H96" s="261">
        <v>2</v>
      </c>
      <c r="I96" s="261">
        <v>3</v>
      </c>
      <c r="M96" s="621">
        <v>5</v>
      </c>
      <c r="N96" s="51">
        <v>4</v>
      </c>
      <c r="O96" s="51">
        <v>4</v>
      </c>
      <c r="T96" s="318">
        <v>3</v>
      </c>
      <c r="U96" s="318">
        <v>3</v>
      </c>
    </row>
    <row r="97" spans="8:21" x14ac:dyDescent="0.25">
      <c r="H97" s="261">
        <v>2</v>
      </c>
      <c r="I97" s="261">
        <v>4</v>
      </c>
      <c r="M97" s="621">
        <v>5</v>
      </c>
      <c r="N97" s="51">
        <v>2</v>
      </c>
      <c r="O97" s="51">
        <v>3</v>
      </c>
      <c r="T97" s="318">
        <v>3</v>
      </c>
      <c r="U97" s="318">
        <v>3</v>
      </c>
    </row>
    <row r="98" spans="8:21" x14ac:dyDescent="0.25">
      <c r="H98" s="261">
        <v>2</v>
      </c>
      <c r="I98" s="261">
        <v>4</v>
      </c>
      <c r="M98" s="621">
        <v>7</v>
      </c>
      <c r="N98" s="51">
        <v>2</v>
      </c>
      <c r="O98" s="51">
        <v>3</v>
      </c>
      <c r="T98" s="318">
        <v>2</v>
      </c>
      <c r="U98" s="318">
        <v>4</v>
      </c>
    </row>
    <row r="99" spans="8:21" x14ac:dyDescent="0.25">
      <c r="H99" s="261">
        <v>2</v>
      </c>
      <c r="I99" s="261">
        <v>3</v>
      </c>
      <c r="M99" s="621">
        <v>5</v>
      </c>
      <c r="N99" s="51">
        <v>2</v>
      </c>
      <c r="O99" s="51">
        <v>4</v>
      </c>
      <c r="T99" s="318">
        <v>2</v>
      </c>
      <c r="U99" s="318">
        <v>4</v>
      </c>
    </row>
    <row r="100" spans="8:21" x14ac:dyDescent="0.25">
      <c r="H100" s="261">
        <v>2</v>
      </c>
      <c r="I100" s="261">
        <v>3</v>
      </c>
      <c r="M100" s="621">
        <v>5</v>
      </c>
      <c r="N100" s="51">
        <v>3</v>
      </c>
      <c r="O100" s="51">
        <v>3</v>
      </c>
      <c r="T100" s="318">
        <v>2</v>
      </c>
      <c r="U100" s="318">
        <v>3</v>
      </c>
    </row>
    <row r="101" spans="8:21" x14ac:dyDescent="0.25">
      <c r="H101" s="261">
        <v>2</v>
      </c>
      <c r="I101" s="261">
        <v>3</v>
      </c>
      <c r="M101" s="621">
        <v>5</v>
      </c>
      <c r="N101" s="51">
        <v>4</v>
      </c>
      <c r="O101" s="51">
        <v>3</v>
      </c>
      <c r="T101" s="318">
        <v>2</v>
      </c>
      <c r="U101" s="318">
        <v>3</v>
      </c>
    </row>
    <row r="102" spans="8:21" x14ac:dyDescent="0.25">
      <c r="H102" s="261">
        <v>2</v>
      </c>
      <c r="I102" s="261">
        <v>4</v>
      </c>
      <c r="M102" s="621">
        <v>5</v>
      </c>
      <c r="N102" s="51">
        <v>4</v>
      </c>
      <c r="O102" s="51">
        <v>3</v>
      </c>
      <c r="T102" s="318">
        <v>4</v>
      </c>
      <c r="U102" s="318">
        <v>3</v>
      </c>
    </row>
    <row r="103" spans="8:21" x14ac:dyDescent="0.25">
      <c r="H103" s="261">
        <v>3</v>
      </c>
      <c r="I103" s="261">
        <v>3</v>
      </c>
      <c r="M103" s="621">
        <v>5</v>
      </c>
      <c r="N103" s="51">
        <v>3</v>
      </c>
      <c r="O103" s="51">
        <v>4</v>
      </c>
      <c r="T103" s="318">
        <v>3</v>
      </c>
      <c r="U103" s="318">
        <v>4</v>
      </c>
    </row>
    <row r="104" spans="8:21" x14ac:dyDescent="0.25">
      <c r="H104" s="261">
        <v>3</v>
      </c>
      <c r="I104" s="261">
        <v>4</v>
      </c>
      <c r="M104" s="621">
        <v>5</v>
      </c>
      <c r="N104" s="51">
        <v>4</v>
      </c>
      <c r="O104" s="51">
        <v>3</v>
      </c>
      <c r="T104" s="318">
        <v>2</v>
      </c>
      <c r="U104" s="318">
        <v>3</v>
      </c>
    </row>
    <row r="105" spans="8:21" x14ac:dyDescent="0.25">
      <c r="H105" s="261">
        <v>3</v>
      </c>
      <c r="I105" s="261">
        <v>4</v>
      </c>
      <c r="M105" s="621">
        <v>7</v>
      </c>
      <c r="N105" s="51">
        <v>3</v>
      </c>
      <c r="O105" s="51">
        <v>5</v>
      </c>
      <c r="T105" s="318">
        <v>2</v>
      </c>
      <c r="U105" s="318">
        <v>4</v>
      </c>
    </row>
    <row r="106" spans="8:21" x14ac:dyDescent="0.25">
      <c r="H106" s="261">
        <v>3</v>
      </c>
      <c r="I106" s="261">
        <v>3</v>
      </c>
      <c r="M106" s="621">
        <v>5</v>
      </c>
      <c r="N106" s="51">
        <v>3</v>
      </c>
      <c r="O106" s="51">
        <v>4</v>
      </c>
      <c r="T106" s="318">
        <v>2</v>
      </c>
      <c r="U106" s="318">
        <v>4</v>
      </c>
    </row>
    <row r="107" spans="8:21" x14ac:dyDescent="0.25">
      <c r="H107" s="261">
        <v>2</v>
      </c>
      <c r="I107" s="261">
        <v>3</v>
      </c>
      <c r="M107" s="621">
        <v>7</v>
      </c>
      <c r="N107" s="51">
        <v>3</v>
      </c>
      <c r="O107" s="51">
        <v>3</v>
      </c>
      <c r="T107" s="318">
        <v>2</v>
      </c>
      <c r="U107" s="318">
        <v>4</v>
      </c>
    </row>
    <row r="108" spans="8:21" x14ac:dyDescent="0.25">
      <c r="H108" s="261">
        <v>3</v>
      </c>
      <c r="I108" s="261">
        <v>4</v>
      </c>
      <c r="M108" s="621">
        <v>7</v>
      </c>
      <c r="N108" s="51">
        <v>2</v>
      </c>
      <c r="O108" s="51">
        <v>3</v>
      </c>
      <c r="T108" s="318">
        <v>2</v>
      </c>
      <c r="U108" s="318">
        <v>4</v>
      </c>
    </row>
    <row r="109" spans="8:21" x14ac:dyDescent="0.25">
      <c r="H109" s="261">
        <v>2</v>
      </c>
      <c r="I109" s="261">
        <v>3</v>
      </c>
      <c r="M109" s="621">
        <v>5</v>
      </c>
      <c r="N109" s="51">
        <v>3</v>
      </c>
      <c r="O109" s="51">
        <v>3</v>
      </c>
      <c r="T109" s="318">
        <v>3</v>
      </c>
      <c r="U109" s="318">
        <v>3</v>
      </c>
    </row>
    <row r="110" spans="8:21" x14ac:dyDescent="0.25">
      <c r="H110" s="261">
        <v>4</v>
      </c>
      <c r="I110" s="261">
        <v>3</v>
      </c>
      <c r="M110" s="621">
        <v>5</v>
      </c>
      <c r="N110" s="51">
        <v>2</v>
      </c>
      <c r="O110" s="51">
        <v>3</v>
      </c>
      <c r="T110" s="318">
        <v>2</v>
      </c>
      <c r="U110" s="318">
        <v>3</v>
      </c>
    </row>
    <row r="111" spans="8:21" x14ac:dyDescent="0.25">
      <c r="H111" s="261">
        <v>2</v>
      </c>
      <c r="I111" s="261">
        <v>5</v>
      </c>
      <c r="M111" s="621">
        <v>5</v>
      </c>
      <c r="N111" s="51">
        <v>2</v>
      </c>
      <c r="O111" s="51">
        <v>3</v>
      </c>
      <c r="T111" s="318">
        <v>3</v>
      </c>
      <c r="U111" s="318">
        <v>3</v>
      </c>
    </row>
    <row r="112" spans="8:21" x14ac:dyDescent="0.25">
      <c r="H112" s="261">
        <v>2</v>
      </c>
      <c r="I112" s="261">
        <v>4</v>
      </c>
      <c r="M112" s="621">
        <v>5</v>
      </c>
      <c r="N112" s="51">
        <v>3</v>
      </c>
      <c r="O112" s="51">
        <v>3</v>
      </c>
      <c r="T112" s="318">
        <v>2</v>
      </c>
      <c r="U112" s="318">
        <v>4</v>
      </c>
    </row>
    <row r="113" spans="8:21" x14ac:dyDescent="0.25">
      <c r="H113" s="261">
        <v>2</v>
      </c>
      <c r="I113" s="261">
        <v>3</v>
      </c>
      <c r="M113" s="621">
        <v>5</v>
      </c>
      <c r="N113" s="51">
        <v>2</v>
      </c>
      <c r="O113" s="51">
        <v>4</v>
      </c>
      <c r="T113" s="318">
        <v>3</v>
      </c>
      <c r="U113" s="318">
        <v>3</v>
      </c>
    </row>
    <row r="114" spans="8:21" x14ac:dyDescent="0.25">
      <c r="H114" s="261">
        <v>2</v>
      </c>
      <c r="I114" s="261">
        <v>3</v>
      </c>
      <c r="M114" s="621">
        <v>5</v>
      </c>
      <c r="N114" s="51">
        <v>3</v>
      </c>
      <c r="O114" s="51">
        <v>3</v>
      </c>
      <c r="T114" s="318">
        <v>2</v>
      </c>
      <c r="U114" s="318">
        <v>3</v>
      </c>
    </row>
    <row r="115" spans="8:21" x14ac:dyDescent="0.25">
      <c r="H115" s="261">
        <v>2</v>
      </c>
      <c r="I115" s="261">
        <v>4</v>
      </c>
      <c r="M115" s="621">
        <v>6</v>
      </c>
      <c r="N115" s="51">
        <v>2</v>
      </c>
      <c r="O115" s="51">
        <v>3</v>
      </c>
      <c r="T115" s="318">
        <v>2</v>
      </c>
      <c r="U115" s="318">
        <v>3</v>
      </c>
    </row>
    <row r="116" spans="8:21" x14ac:dyDescent="0.25">
      <c r="H116" s="261">
        <v>2</v>
      </c>
      <c r="I116" s="261">
        <v>3</v>
      </c>
      <c r="M116" s="621">
        <v>5</v>
      </c>
      <c r="N116" s="51">
        <v>4</v>
      </c>
      <c r="O116" s="51">
        <v>3</v>
      </c>
      <c r="T116" s="318">
        <v>3</v>
      </c>
      <c r="U116" s="318">
        <v>3</v>
      </c>
    </row>
    <row r="117" spans="8:21" x14ac:dyDescent="0.25">
      <c r="H117" s="261">
        <v>2</v>
      </c>
      <c r="I117" s="261">
        <v>3</v>
      </c>
      <c r="M117" s="621">
        <v>5</v>
      </c>
      <c r="N117" s="51">
        <v>2</v>
      </c>
      <c r="O117" s="51">
        <v>5</v>
      </c>
      <c r="T117" s="318">
        <v>2</v>
      </c>
      <c r="U117" s="318">
        <v>4</v>
      </c>
    </row>
    <row r="118" spans="8:21" x14ac:dyDescent="0.25">
      <c r="H118" s="261">
        <v>2</v>
      </c>
      <c r="I118" s="261">
        <v>4</v>
      </c>
      <c r="M118" s="621">
        <v>5</v>
      </c>
      <c r="N118" s="51">
        <v>3</v>
      </c>
      <c r="O118" s="51">
        <v>4</v>
      </c>
      <c r="T118" s="318">
        <v>2</v>
      </c>
      <c r="U118" s="318">
        <v>3</v>
      </c>
    </row>
    <row r="119" spans="8:21" x14ac:dyDescent="0.25">
      <c r="H119" s="261">
        <v>3</v>
      </c>
      <c r="I119" s="261">
        <v>3</v>
      </c>
      <c r="M119" s="621">
        <v>6</v>
      </c>
      <c r="N119" s="51">
        <v>3</v>
      </c>
      <c r="O119" s="51">
        <v>3</v>
      </c>
      <c r="T119" s="318">
        <v>3</v>
      </c>
      <c r="U119" s="318">
        <v>3</v>
      </c>
    </row>
    <row r="120" spans="8:21" x14ac:dyDescent="0.25">
      <c r="H120" s="261">
        <v>2</v>
      </c>
      <c r="I120" s="261">
        <v>4</v>
      </c>
      <c r="M120" s="621">
        <v>5</v>
      </c>
      <c r="N120" s="51">
        <v>3</v>
      </c>
      <c r="O120" s="51">
        <v>5</v>
      </c>
      <c r="T120" s="318">
        <v>2</v>
      </c>
      <c r="U120" s="318">
        <v>4</v>
      </c>
    </row>
    <row r="121" spans="8:21" x14ac:dyDescent="0.25">
      <c r="H121" s="261">
        <v>3</v>
      </c>
      <c r="I121" s="261">
        <v>3</v>
      </c>
      <c r="M121" s="621">
        <v>5</v>
      </c>
      <c r="N121" s="51">
        <v>4</v>
      </c>
      <c r="O121" s="51">
        <v>3</v>
      </c>
      <c r="T121" s="318">
        <v>2</v>
      </c>
      <c r="U121" s="318">
        <v>3</v>
      </c>
    </row>
    <row r="122" spans="8:21" x14ac:dyDescent="0.25">
      <c r="H122" s="261">
        <v>3</v>
      </c>
      <c r="I122" s="261">
        <v>3</v>
      </c>
      <c r="M122" s="621">
        <v>5</v>
      </c>
      <c r="N122" s="51">
        <v>3</v>
      </c>
      <c r="O122" s="51">
        <v>3</v>
      </c>
      <c r="T122" s="318">
        <v>2</v>
      </c>
      <c r="U122" s="318">
        <v>3</v>
      </c>
    </row>
    <row r="123" spans="8:21" x14ac:dyDescent="0.25">
      <c r="H123" s="261">
        <v>2</v>
      </c>
      <c r="I123" s="261">
        <v>3</v>
      </c>
      <c r="M123" s="621">
        <v>5</v>
      </c>
      <c r="N123" s="51">
        <v>2</v>
      </c>
      <c r="O123" s="51">
        <v>3</v>
      </c>
      <c r="T123" s="318">
        <v>3</v>
      </c>
      <c r="U123" s="318">
        <v>4</v>
      </c>
    </row>
    <row r="124" spans="8:21" x14ac:dyDescent="0.25">
      <c r="H124" s="261">
        <v>2</v>
      </c>
      <c r="I124" s="261">
        <v>4</v>
      </c>
      <c r="M124" s="621">
        <v>5</v>
      </c>
      <c r="N124" s="51">
        <v>2</v>
      </c>
      <c r="O124" s="51">
        <v>3</v>
      </c>
      <c r="T124" s="318">
        <v>2</v>
      </c>
      <c r="U124" s="318">
        <v>3</v>
      </c>
    </row>
    <row r="125" spans="8:21" x14ac:dyDescent="0.25">
      <c r="H125" s="261">
        <v>4</v>
      </c>
      <c r="I125" s="261">
        <v>4</v>
      </c>
      <c r="M125" s="621">
        <v>5</v>
      </c>
      <c r="N125" s="51">
        <v>3</v>
      </c>
      <c r="O125" s="51">
        <v>4</v>
      </c>
      <c r="T125" s="318">
        <v>3</v>
      </c>
      <c r="U125" s="318">
        <v>3</v>
      </c>
    </row>
    <row r="126" spans="8:21" x14ac:dyDescent="0.25">
      <c r="H126" s="261">
        <v>2</v>
      </c>
      <c r="I126" s="261">
        <v>5</v>
      </c>
      <c r="M126" s="621">
        <v>5</v>
      </c>
      <c r="N126" s="51">
        <v>3</v>
      </c>
      <c r="O126" s="51">
        <v>4</v>
      </c>
      <c r="T126" s="318">
        <v>3</v>
      </c>
      <c r="U126" s="318">
        <v>5</v>
      </c>
    </row>
    <row r="127" spans="8:21" x14ac:dyDescent="0.25">
      <c r="H127" s="261">
        <v>2</v>
      </c>
      <c r="I127" s="261">
        <v>4</v>
      </c>
      <c r="M127" s="621">
        <v>6</v>
      </c>
      <c r="N127" s="51">
        <v>3</v>
      </c>
      <c r="O127" s="51">
        <v>4</v>
      </c>
      <c r="T127" s="318">
        <v>3</v>
      </c>
      <c r="U127" s="318">
        <v>4</v>
      </c>
    </row>
    <row r="128" spans="8:21" x14ac:dyDescent="0.25">
      <c r="H128" s="261">
        <v>3</v>
      </c>
      <c r="I128" s="261">
        <v>3</v>
      </c>
      <c r="M128" s="621">
        <v>5</v>
      </c>
      <c r="N128" s="51">
        <v>3</v>
      </c>
      <c r="O128" s="51">
        <v>5</v>
      </c>
      <c r="T128" s="318">
        <v>4</v>
      </c>
      <c r="U128" s="318">
        <v>4</v>
      </c>
    </row>
    <row r="129" spans="8:21" x14ac:dyDescent="0.25">
      <c r="H129" s="261">
        <v>2</v>
      </c>
      <c r="I129" s="261">
        <v>4</v>
      </c>
      <c r="M129" s="621">
        <v>5</v>
      </c>
      <c r="N129" s="51">
        <v>2</v>
      </c>
      <c r="O129" s="51">
        <v>3</v>
      </c>
      <c r="T129" s="318">
        <v>2</v>
      </c>
      <c r="U129" s="318">
        <v>3</v>
      </c>
    </row>
    <row r="130" spans="8:21" x14ac:dyDescent="0.25">
      <c r="H130" s="261">
        <v>3</v>
      </c>
      <c r="I130" s="261">
        <v>3</v>
      </c>
      <c r="M130" s="621">
        <v>5</v>
      </c>
      <c r="N130" s="51">
        <v>3</v>
      </c>
      <c r="O130" s="51">
        <v>3</v>
      </c>
      <c r="T130" s="318">
        <v>2</v>
      </c>
      <c r="U130" s="318">
        <v>5</v>
      </c>
    </row>
    <row r="131" spans="8:21" x14ac:dyDescent="0.25">
      <c r="H131" s="261">
        <v>3</v>
      </c>
      <c r="I131" s="261">
        <v>3</v>
      </c>
      <c r="M131" s="621">
        <v>5</v>
      </c>
      <c r="N131" s="51">
        <v>3</v>
      </c>
      <c r="O131" s="51">
        <v>3</v>
      </c>
      <c r="T131" s="318">
        <v>2</v>
      </c>
      <c r="U131" s="318">
        <v>3</v>
      </c>
    </row>
    <row r="132" spans="8:21" x14ac:dyDescent="0.25">
      <c r="H132" s="261">
        <v>3</v>
      </c>
      <c r="I132" s="261">
        <v>3</v>
      </c>
      <c r="M132" s="621">
        <v>6</v>
      </c>
      <c r="N132" s="51">
        <v>2</v>
      </c>
      <c r="O132" s="51">
        <v>3</v>
      </c>
      <c r="T132" s="318">
        <v>3</v>
      </c>
      <c r="U132" s="318">
        <v>4</v>
      </c>
    </row>
    <row r="133" spans="8:21" x14ac:dyDescent="0.25">
      <c r="H133" s="261">
        <v>2</v>
      </c>
      <c r="I133" s="261">
        <v>3</v>
      </c>
      <c r="M133" s="621">
        <v>5</v>
      </c>
      <c r="N133" s="51">
        <v>3</v>
      </c>
      <c r="O133" s="51">
        <v>3</v>
      </c>
      <c r="T133" s="318">
        <v>2</v>
      </c>
      <c r="U133" s="318">
        <v>3</v>
      </c>
    </row>
    <row r="134" spans="8:21" x14ac:dyDescent="0.25">
      <c r="H134" s="261">
        <v>2</v>
      </c>
      <c r="I134" s="261">
        <v>3</v>
      </c>
      <c r="M134" s="621">
        <v>5</v>
      </c>
      <c r="N134" s="51">
        <v>3</v>
      </c>
      <c r="O134" s="51">
        <v>4</v>
      </c>
      <c r="T134" s="318">
        <v>2</v>
      </c>
      <c r="U134" s="318">
        <v>3</v>
      </c>
    </row>
    <row r="135" spans="8:21" x14ac:dyDescent="0.25">
      <c r="H135" s="261">
        <v>2</v>
      </c>
      <c r="I135" s="261">
        <v>5</v>
      </c>
      <c r="M135" s="621">
        <v>5</v>
      </c>
      <c r="N135" s="51">
        <v>2</v>
      </c>
      <c r="O135" s="51">
        <v>3</v>
      </c>
      <c r="T135" s="318">
        <v>2</v>
      </c>
      <c r="U135" s="318">
        <v>3</v>
      </c>
    </row>
    <row r="136" spans="8:21" x14ac:dyDescent="0.25">
      <c r="H136" s="261">
        <v>2</v>
      </c>
      <c r="I136" s="261">
        <v>3</v>
      </c>
      <c r="M136" s="621">
        <v>5</v>
      </c>
      <c r="N136" s="51">
        <v>3</v>
      </c>
      <c r="O136" s="51">
        <v>3</v>
      </c>
      <c r="T136" s="318">
        <v>2</v>
      </c>
      <c r="U136" s="318">
        <v>3</v>
      </c>
    </row>
    <row r="137" spans="8:21" x14ac:dyDescent="0.25">
      <c r="H137" s="261">
        <v>4</v>
      </c>
      <c r="I137" s="261">
        <v>3</v>
      </c>
      <c r="M137" s="621">
        <v>7</v>
      </c>
      <c r="N137" s="51">
        <v>2</v>
      </c>
      <c r="O137" s="51">
        <v>3</v>
      </c>
      <c r="T137" s="318">
        <v>2</v>
      </c>
      <c r="U137" s="318">
        <v>4</v>
      </c>
    </row>
    <row r="138" spans="8:21" x14ac:dyDescent="0.25">
      <c r="H138" s="261">
        <v>2</v>
      </c>
      <c r="I138" s="261">
        <v>5</v>
      </c>
      <c r="M138" s="621">
        <v>5</v>
      </c>
      <c r="N138" s="51">
        <v>3</v>
      </c>
      <c r="O138" s="51">
        <v>3</v>
      </c>
      <c r="T138" s="318">
        <v>2</v>
      </c>
      <c r="U138" s="318">
        <v>3</v>
      </c>
    </row>
    <row r="139" spans="8:21" x14ac:dyDescent="0.25">
      <c r="H139" s="261">
        <v>2</v>
      </c>
      <c r="I139" s="261">
        <v>3</v>
      </c>
      <c r="M139" s="621">
        <v>5</v>
      </c>
      <c r="N139" s="51">
        <v>3</v>
      </c>
      <c r="O139" s="51">
        <v>3</v>
      </c>
      <c r="T139" s="318">
        <v>4</v>
      </c>
      <c r="U139" s="318">
        <v>4</v>
      </c>
    </row>
    <row r="140" spans="8:21" x14ac:dyDescent="0.25">
      <c r="H140" s="261">
        <v>3</v>
      </c>
      <c r="I140" s="261">
        <v>3</v>
      </c>
      <c r="M140" s="621">
        <v>5</v>
      </c>
      <c r="N140" s="51">
        <v>2</v>
      </c>
      <c r="O140" s="51">
        <v>5</v>
      </c>
      <c r="T140" s="318">
        <v>2</v>
      </c>
      <c r="U140" s="318">
        <v>3</v>
      </c>
    </row>
    <row r="141" spans="8:21" x14ac:dyDescent="0.25">
      <c r="H141" s="261">
        <v>2</v>
      </c>
      <c r="I141" s="261">
        <v>5</v>
      </c>
      <c r="M141" s="621">
        <v>6</v>
      </c>
      <c r="N141" s="51">
        <v>2</v>
      </c>
      <c r="O141" s="51">
        <v>3</v>
      </c>
      <c r="T141" s="318">
        <v>2</v>
      </c>
      <c r="U141" s="318">
        <v>3</v>
      </c>
    </row>
    <row r="142" spans="8:21" x14ac:dyDescent="0.25">
      <c r="H142" s="261">
        <v>2</v>
      </c>
      <c r="I142" s="261">
        <v>3</v>
      </c>
      <c r="M142" s="621">
        <v>5</v>
      </c>
      <c r="N142" s="51">
        <v>2</v>
      </c>
      <c r="O142" s="51">
        <v>4</v>
      </c>
      <c r="T142" s="318">
        <v>3</v>
      </c>
      <c r="U142" s="318">
        <v>5</v>
      </c>
    </row>
    <row r="143" spans="8:21" x14ac:dyDescent="0.25">
      <c r="H143" s="261">
        <v>4</v>
      </c>
      <c r="I143" s="261">
        <v>3</v>
      </c>
      <c r="M143" s="621">
        <v>5</v>
      </c>
      <c r="N143" s="51">
        <v>3</v>
      </c>
      <c r="O143" s="51">
        <v>3</v>
      </c>
      <c r="T143" s="318">
        <v>4</v>
      </c>
      <c r="U143" s="318">
        <v>4</v>
      </c>
    </row>
    <row r="144" spans="8:21" x14ac:dyDescent="0.25">
      <c r="H144" s="261">
        <v>4</v>
      </c>
      <c r="I144" s="261">
        <v>4</v>
      </c>
      <c r="M144" s="621">
        <v>5</v>
      </c>
      <c r="N144" s="51">
        <v>2</v>
      </c>
      <c r="O144" s="51">
        <v>5</v>
      </c>
      <c r="T144" s="318">
        <v>2</v>
      </c>
      <c r="U144" s="318">
        <v>3</v>
      </c>
    </row>
    <row r="145" spans="8:21" x14ac:dyDescent="0.25">
      <c r="H145" s="261">
        <v>3</v>
      </c>
      <c r="I145" s="261">
        <v>3</v>
      </c>
      <c r="M145" s="621">
        <v>5</v>
      </c>
      <c r="N145" s="51">
        <v>3</v>
      </c>
      <c r="O145" s="51">
        <v>4</v>
      </c>
      <c r="T145" s="318">
        <v>2</v>
      </c>
      <c r="U145" s="318">
        <v>4</v>
      </c>
    </row>
    <row r="146" spans="8:21" x14ac:dyDescent="0.25">
      <c r="H146" s="261">
        <v>2</v>
      </c>
      <c r="I146" s="261">
        <v>3</v>
      </c>
      <c r="M146" s="621">
        <v>5</v>
      </c>
      <c r="N146" s="51">
        <v>2</v>
      </c>
      <c r="O146" s="51">
        <v>3</v>
      </c>
      <c r="T146" s="318">
        <v>2</v>
      </c>
      <c r="U146" s="318">
        <v>3</v>
      </c>
    </row>
    <row r="147" spans="8:21" x14ac:dyDescent="0.25">
      <c r="H147" s="261">
        <v>3</v>
      </c>
      <c r="I147" s="261">
        <v>3</v>
      </c>
      <c r="M147" s="621">
        <v>5</v>
      </c>
      <c r="N147" s="51">
        <v>4</v>
      </c>
      <c r="O147" s="51">
        <v>4</v>
      </c>
      <c r="T147" s="318">
        <v>2</v>
      </c>
      <c r="U147" s="318">
        <v>3</v>
      </c>
    </row>
    <row r="148" spans="8:21" x14ac:dyDescent="0.25">
      <c r="H148" s="261">
        <v>2</v>
      </c>
      <c r="I148" s="261">
        <v>3</v>
      </c>
      <c r="M148" s="621">
        <v>7</v>
      </c>
      <c r="N148" s="51">
        <v>2</v>
      </c>
      <c r="O148" s="51">
        <v>5</v>
      </c>
      <c r="T148" s="318">
        <v>2</v>
      </c>
      <c r="U148" s="318">
        <v>4</v>
      </c>
    </row>
    <row r="149" spans="8:21" x14ac:dyDescent="0.25">
      <c r="H149" s="261">
        <v>3</v>
      </c>
      <c r="I149" s="261">
        <v>3</v>
      </c>
      <c r="M149" s="621">
        <v>5</v>
      </c>
      <c r="N149" s="51">
        <v>2</v>
      </c>
      <c r="O149" s="51">
        <v>3</v>
      </c>
      <c r="T149" s="318">
        <v>3</v>
      </c>
      <c r="U149" s="318">
        <v>3</v>
      </c>
    </row>
    <row r="150" spans="8:21" x14ac:dyDescent="0.25">
      <c r="H150" s="261">
        <v>2</v>
      </c>
      <c r="I150" s="261">
        <v>3</v>
      </c>
      <c r="M150" s="621">
        <v>5</v>
      </c>
      <c r="N150" s="51">
        <v>2</v>
      </c>
      <c r="O150" s="51">
        <v>3</v>
      </c>
      <c r="T150" s="318">
        <v>2</v>
      </c>
      <c r="U150" s="318">
        <v>3</v>
      </c>
    </row>
    <row r="151" spans="8:21" x14ac:dyDescent="0.25">
      <c r="H151" s="261">
        <v>2</v>
      </c>
      <c r="I151" s="261">
        <v>3</v>
      </c>
      <c r="M151" s="621">
        <v>5</v>
      </c>
      <c r="N151" s="51">
        <v>2</v>
      </c>
      <c r="O151" s="51">
        <v>3</v>
      </c>
      <c r="T151" s="318">
        <v>3</v>
      </c>
      <c r="U151" s="318">
        <v>3</v>
      </c>
    </row>
    <row r="152" spans="8:21" x14ac:dyDescent="0.25">
      <c r="H152" s="261">
        <v>3</v>
      </c>
      <c r="I152" s="261">
        <v>3</v>
      </c>
      <c r="M152" s="621">
        <v>5</v>
      </c>
      <c r="N152" s="51">
        <v>3</v>
      </c>
      <c r="O152" s="51">
        <v>3</v>
      </c>
      <c r="T152" s="318">
        <v>2</v>
      </c>
      <c r="U152" s="318">
        <v>4</v>
      </c>
    </row>
    <row r="153" spans="8:21" x14ac:dyDescent="0.25">
      <c r="H153" s="261">
        <v>2</v>
      </c>
      <c r="I153" s="261">
        <v>4</v>
      </c>
      <c r="M153" s="621">
        <v>5</v>
      </c>
      <c r="N153" s="51">
        <v>2</v>
      </c>
      <c r="O153" s="51">
        <v>3</v>
      </c>
      <c r="T153" s="318">
        <v>2</v>
      </c>
      <c r="U153" s="318">
        <v>5</v>
      </c>
    </row>
    <row r="154" spans="8:21" x14ac:dyDescent="0.25">
      <c r="H154" s="261">
        <v>3</v>
      </c>
      <c r="I154" s="261">
        <v>3</v>
      </c>
      <c r="M154" s="621">
        <v>5</v>
      </c>
      <c r="N154" s="51">
        <v>3</v>
      </c>
      <c r="O154" s="51">
        <v>5</v>
      </c>
      <c r="T154" s="318">
        <v>2</v>
      </c>
      <c r="U154" s="318">
        <v>3</v>
      </c>
    </row>
    <row r="155" spans="8:21" x14ac:dyDescent="0.25">
      <c r="H155" s="261">
        <v>2</v>
      </c>
      <c r="I155" s="261">
        <v>3</v>
      </c>
      <c r="M155" s="621">
        <v>5</v>
      </c>
      <c r="N155" s="51">
        <v>3</v>
      </c>
      <c r="O155" s="51">
        <v>3</v>
      </c>
      <c r="T155" s="318">
        <v>3</v>
      </c>
      <c r="U155" s="318">
        <v>3</v>
      </c>
    </row>
    <row r="156" spans="8:21" x14ac:dyDescent="0.25">
      <c r="H156" s="261">
        <v>3</v>
      </c>
      <c r="I156" s="261">
        <v>4</v>
      </c>
      <c r="M156" s="621">
        <v>5</v>
      </c>
      <c r="N156" s="51">
        <v>4</v>
      </c>
      <c r="O156" s="51">
        <v>3</v>
      </c>
      <c r="T156" s="318">
        <v>4</v>
      </c>
      <c r="U156" s="318">
        <v>3</v>
      </c>
    </row>
    <row r="157" spans="8:21" x14ac:dyDescent="0.25">
      <c r="H157" s="261">
        <v>4</v>
      </c>
      <c r="I157" s="261">
        <v>4</v>
      </c>
      <c r="M157" s="621">
        <v>5</v>
      </c>
      <c r="N157" s="51">
        <v>3</v>
      </c>
      <c r="O157" s="51">
        <v>4</v>
      </c>
      <c r="T157" s="318">
        <v>2</v>
      </c>
      <c r="U157" s="318">
        <v>4</v>
      </c>
    </row>
    <row r="158" spans="8:21" x14ac:dyDescent="0.25">
      <c r="H158" s="261">
        <v>2</v>
      </c>
      <c r="I158" s="261">
        <v>4</v>
      </c>
      <c r="M158" s="621">
        <v>5</v>
      </c>
      <c r="N158" s="51">
        <v>3</v>
      </c>
      <c r="O158" s="51">
        <v>4</v>
      </c>
      <c r="T158" s="318">
        <v>3</v>
      </c>
      <c r="U158" s="318">
        <v>3</v>
      </c>
    </row>
    <row r="159" spans="8:21" x14ac:dyDescent="0.25">
      <c r="H159" s="261">
        <v>3</v>
      </c>
      <c r="I159" s="261">
        <v>3</v>
      </c>
      <c r="M159" s="621">
        <v>6</v>
      </c>
      <c r="N159" s="51">
        <v>4</v>
      </c>
      <c r="O159" s="51">
        <v>4</v>
      </c>
      <c r="T159" s="318">
        <v>2</v>
      </c>
      <c r="U159" s="318">
        <v>3</v>
      </c>
    </row>
    <row r="160" spans="8:21" x14ac:dyDescent="0.25">
      <c r="H160" s="261">
        <v>3</v>
      </c>
      <c r="I160" s="261">
        <v>3</v>
      </c>
      <c r="M160" s="621">
        <v>6</v>
      </c>
      <c r="N160" s="51">
        <v>2</v>
      </c>
      <c r="O160" s="51">
        <v>4</v>
      </c>
      <c r="T160" s="318">
        <v>3</v>
      </c>
      <c r="U160" s="318">
        <v>3</v>
      </c>
    </row>
    <row r="161" spans="8:21" x14ac:dyDescent="0.25">
      <c r="H161" s="261">
        <v>3</v>
      </c>
      <c r="I161" s="261">
        <v>3</v>
      </c>
      <c r="M161" s="621">
        <v>5</v>
      </c>
      <c r="N161" s="51">
        <v>2</v>
      </c>
      <c r="O161" s="51">
        <v>4</v>
      </c>
      <c r="T161" s="318">
        <v>3</v>
      </c>
      <c r="U161" s="318">
        <v>5</v>
      </c>
    </row>
    <row r="162" spans="8:21" x14ac:dyDescent="0.25">
      <c r="H162" s="261">
        <v>3</v>
      </c>
      <c r="I162" s="261">
        <v>3</v>
      </c>
      <c r="M162" s="621">
        <v>5</v>
      </c>
      <c r="N162" s="51">
        <v>3</v>
      </c>
      <c r="O162" s="51">
        <v>3</v>
      </c>
      <c r="T162" s="318">
        <v>2</v>
      </c>
      <c r="U162" s="318">
        <v>3</v>
      </c>
    </row>
    <row r="163" spans="8:21" x14ac:dyDescent="0.25">
      <c r="H163" s="261">
        <v>3</v>
      </c>
      <c r="I163" s="261">
        <v>3</v>
      </c>
      <c r="M163" s="621">
        <v>5</v>
      </c>
      <c r="N163" s="51">
        <v>2</v>
      </c>
      <c r="O163" s="51">
        <v>4</v>
      </c>
      <c r="T163" s="318">
        <v>3</v>
      </c>
      <c r="U163" s="318">
        <v>3</v>
      </c>
    </row>
    <row r="164" spans="8:21" x14ac:dyDescent="0.25">
      <c r="H164" s="261">
        <v>2</v>
      </c>
      <c r="I164" s="261">
        <v>3</v>
      </c>
      <c r="M164" s="621">
        <v>5</v>
      </c>
      <c r="N164" s="51">
        <v>3</v>
      </c>
      <c r="O164" s="51">
        <v>3</v>
      </c>
      <c r="T164" s="318">
        <v>2</v>
      </c>
      <c r="U164" s="318">
        <v>3</v>
      </c>
    </row>
    <row r="165" spans="8:21" x14ac:dyDescent="0.25">
      <c r="H165" s="261">
        <v>2</v>
      </c>
      <c r="I165" s="261">
        <v>3</v>
      </c>
      <c r="M165" s="621">
        <v>5</v>
      </c>
      <c r="N165" s="51">
        <v>2</v>
      </c>
      <c r="O165" s="51">
        <v>3</v>
      </c>
      <c r="T165" s="318">
        <v>3</v>
      </c>
      <c r="U165" s="318">
        <v>3</v>
      </c>
    </row>
    <row r="166" spans="8:21" x14ac:dyDescent="0.25">
      <c r="H166" s="261">
        <v>4</v>
      </c>
      <c r="I166" s="261">
        <v>3</v>
      </c>
      <c r="M166" s="621">
        <v>7</v>
      </c>
      <c r="N166" s="51">
        <v>3</v>
      </c>
      <c r="O166" s="51">
        <v>4</v>
      </c>
      <c r="T166" s="318">
        <v>2</v>
      </c>
      <c r="U166" s="318">
        <v>3</v>
      </c>
    </row>
    <row r="167" spans="8:21" x14ac:dyDescent="0.25">
      <c r="H167" s="261">
        <v>3</v>
      </c>
      <c r="I167" s="261">
        <v>4</v>
      </c>
      <c r="M167" s="621">
        <v>6</v>
      </c>
      <c r="N167" s="51">
        <v>2</v>
      </c>
      <c r="O167" s="51">
        <v>3</v>
      </c>
      <c r="T167" s="318">
        <v>2</v>
      </c>
      <c r="U167" s="318">
        <v>3</v>
      </c>
    </row>
    <row r="168" spans="8:21" x14ac:dyDescent="0.25">
      <c r="H168" s="261">
        <v>3</v>
      </c>
      <c r="I168" s="261">
        <v>3</v>
      </c>
      <c r="M168" s="621">
        <v>5</v>
      </c>
      <c r="N168" s="51">
        <v>3</v>
      </c>
      <c r="O168" s="51">
        <v>3</v>
      </c>
      <c r="T168" s="318">
        <v>2</v>
      </c>
      <c r="U168" s="318">
        <v>3</v>
      </c>
    </row>
    <row r="169" spans="8:21" x14ac:dyDescent="0.25">
      <c r="H169" s="261">
        <v>2</v>
      </c>
      <c r="I169" s="261">
        <v>3</v>
      </c>
      <c r="M169" s="621">
        <v>6</v>
      </c>
      <c r="N169" s="51">
        <v>3</v>
      </c>
      <c r="O169" s="51">
        <v>3</v>
      </c>
      <c r="T169" s="318">
        <v>3</v>
      </c>
      <c r="U169" s="318">
        <v>3</v>
      </c>
    </row>
    <row r="170" spans="8:21" x14ac:dyDescent="0.25">
      <c r="H170" s="261">
        <v>3</v>
      </c>
      <c r="I170" s="261">
        <v>3</v>
      </c>
      <c r="M170" s="621">
        <v>5</v>
      </c>
      <c r="N170" s="51">
        <v>3</v>
      </c>
      <c r="O170" s="51">
        <v>3</v>
      </c>
      <c r="T170" s="318">
        <v>3</v>
      </c>
      <c r="U170" s="318">
        <v>3</v>
      </c>
    </row>
    <row r="171" spans="8:21" x14ac:dyDescent="0.25">
      <c r="H171" s="261">
        <v>3</v>
      </c>
      <c r="I171" s="261">
        <v>5</v>
      </c>
      <c r="M171" s="621">
        <v>5</v>
      </c>
      <c r="N171" s="51">
        <v>4</v>
      </c>
      <c r="O171" s="51">
        <v>4</v>
      </c>
      <c r="T171" s="318">
        <v>2</v>
      </c>
      <c r="U171" s="318">
        <v>4</v>
      </c>
    </row>
    <row r="172" spans="8:21" x14ac:dyDescent="0.25">
      <c r="H172" s="261">
        <v>3</v>
      </c>
      <c r="I172" s="261">
        <v>3</v>
      </c>
      <c r="M172" s="621">
        <v>6</v>
      </c>
      <c r="N172" s="51">
        <v>2</v>
      </c>
      <c r="O172" s="51">
        <v>3</v>
      </c>
      <c r="T172" s="318">
        <v>2</v>
      </c>
      <c r="U172" s="318">
        <v>4</v>
      </c>
    </row>
    <row r="173" spans="8:21" x14ac:dyDescent="0.25">
      <c r="H173" s="261">
        <v>2</v>
      </c>
      <c r="I173" s="261">
        <v>3</v>
      </c>
      <c r="M173" s="621">
        <v>5</v>
      </c>
      <c r="N173" s="51">
        <v>2</v>
      </c>
      <c r="O173" s="51">
        <v>3</v>
      </c>
      <c r="T173" s="318">
        <v>3</v>
      </c>
      <c r="U173" s="318">
        <v>4</v>
      </c>
    </row>
    <row r="174" spans="8:21" x14ac:dyDescent="0.25">
      <c r="H174" s="261">
        <v>2</v>
      </c>
      <c r="I174" s="261">
        <v>3</v>
      </c>
      <c r="M174" s="621">
        <v>5</v>
      </c>
      <c r="N174" s="51">
        <v>3</v>
      </c>
      <c r="O174" s="51">
        <v>3</v>
      </c>
      <c r="T174" s="318">
        <v>3</v>
      </c>
      <c r="U174" s="318">
        <v>3</v>
      </c>
    </row>
    <row r="175" spans="8:21" x14ac:dyDescent="0.25">
      <c r="H175" s="261">
        <v>2</v>
      </c>
      <c r="I175" s="261">
        <v>3</v>
      </c>
      <c r="M175" s="621">
        <v>5</v>
      </c>
      <c r="N175" s="51">
        <v>2</v>
      </c>
      <c r="O175" s="51">
        <v>4</v>
      </c>
      <c r="T175" s="318">
        <v>2</v>
      </c>
      <c r="U175" s="318">
        <v>5</v>
      </c>
    </row>
    <row r="176" spans="8:21" x14ac:dyDescent="0.25">
      <c r="H176" s="261">
        <v>4</v>
      </c>
      <c r="I176" s="261">
        <v>3</v>
      </c>
      <c r="M176" s="621">
        <v>5</v>
      </c>
      <c r="N176" s="51">
        <v>3</v>
      </c>
      <c r="O176" s="51">
        <v>3</v>
      </c>
      <c r="T176" s="318">
        <v>2</v>
      </c>
      <c r="U176" s="318">
        <v>3</v>
      </c>
    </row>
    <row r="177" spans="8:21" x14ac:dyDescent="0.25">
      <c r="H177" s="261">
        <v>2</v>
      </c>
      <c r="I177" s="261">
        <v>3</v>
      </c>
      <c r="M177" s="621">
        <v>5</v>
      </c>
      <c r="N177" s="51">
        <v>2</v>
      </c>
      <c r="O177" s="51">
        <v>3</v>
      </c>
      <c r="T177" s="318">
        <v>2</v>
      </c>
      <c r="U177" s="318">
        <v>5</v>
      </c>
    </row>
    <row r="178" spans="8:21" x14ac:dyDescent="0.25">
      <c r="H178" s="261">
        <v>3</v>
      </c>
      <c r="I178" s="261">
        <v>3</v>
      </c>
      <c r="M178" s="621">
        <v>5</v>
      </c>
      <c r="N178" s="51">
        <v>2</v>
      </c>
      <c r="O178" s="51">
        <v>3</v>
      </c>
      <c r="T178" s="318">
        <v>3</v>
      </c>
      <c r="U178" s="318">
        <v>4</v>
      </c>
    </row>
    <row r="179" spans="8:21" x14ac:dyDescent="0.25">
      <c r="H179" s="261">
        <v>3</v>
      </c>
      <c r="I179" s="261">
        <v>3</v>
      </c>
      <c r="M179" s="621">
        <v>5</v>
      </c>
      <c r="N179" s="51">
        <v>4</v>
      </c>
      <c r="O179" s="51">
        <v>3</v>
      </c>
      <c r="T179" s="318">
        <v>4</v>
      </c>
      <c r="U179" s="318">
        <v>3</v>
      </c>
    </row>
    <row r="180" spans="8:21" x14ac:dyDescent="0.25">
      <c r="H180" s="261">
        <v>2</v>
      </c>
      <c r="I180" s="261">
        <v>3</v>
      </c>
      <c r="M180" s="621">
        <v>5</v>
      </c>
      <c r="N180" s="51">
        <v>4</v>
      </c>
      <c r="O180" s="51">
        <v>3</v>
      </c>
      <c r="T180" s="318">
        <v>3</v>
      </c>
      <c r="U180" s="318">
        <v>4</v>
      </c>
    </row>
    <row r="181" spans="8:21" x14ac:dyDescent="0.25">
      <c r="H181" s="261">
        <v>3</v>
      </c>
      <c r="I181" s="261">
        <v>4</v>
      </c>
      <c r="M181" s="621">
        <v>5</v>
      </c>
      <c r="N181" s="51">
        <v>2</v>
      </c>
      <c r="O181" s="51">
        <v>3</v>
      </c>
      <c r="T181" s="318">
        <v>2</v>
      </c>
      <c r="U181" s="318">
        <v>3</v>
      </c>
    </row>
    <row r="182" spans="8:21" x14ac:dyDescent="0.25">
      <c r="H182" s="261">
        <v>2</v>
      </c>
      <c r="I182" s="261">
        <v>3</v>
      </c>
      <c r="M182" s="621">
        <v>5</v>
      </c>
      <c r="N182" s="51">
        <v>3</v>
      </c>
      <c r="O182" s="51">
        <v>3</v>
      </c>
      <c r="T182" s="318">
        <v>3</v>
      </c>
      <c r="U182" s="318">
        <v>4</v>
      </c>
    </row>
    <row r="183" spans="8:21" x14ac:dyDescent="0.25">
      <c r="H183" s="261">
        <v>3</v>
      </c>
      <c r="I183" s="261">
        <v>3</v>
      </c>
      <c r="M183" s="621">
        <v>5</v>
      </c>
      <c r="N183" s="51">
        <v>3</v>
      </c>
      <c r="O183" s="51">
        <v>5</v>
      </c>
      <c r="T183" s="318">
        <v>2</v>
      </c>
      <c r="U183" s="318">
        <v>3</v>
      </c>
    </row>
    <row r="184" spans="8:21" x14ac:dyDescent="0.25">
      <c r="H184" s="261">
        <v>3</v>
      </c>
      <c r="I184" s="261">
        <v>3</v>
      </c>
      <c r="M184" s="621">
        <v>7</v>
      </c>
      <c r="N184" s="51">
        <v>3</v>
      </c>
      <c r="O184" s="51">
        <v>3</v>
      </c>
      <c r="T184" s="318">
        <v>3</v>
      </c>
      <c r="U184" s="318">
        <v>4</v>
      </c>
    </row>
    <row r="185" spans="8:21" x14ac:dyDescent="0.25">
      <c r="H185" s="261">
        <v>2</v>
      </c>
      <c r="I185" s="261">
        <v>4</v>
      </c>
      <c r="M185" s="621">
        <v>5</v>
      </c>
      <c r="N185" s="51">
        <v>4</v>
      </c>
      <c r="O185" s="51">
        <v>3</v>
      </c>
      <c r="T185" s="318">
        <v>3</v>
      </c>
      <c r="U185" s="318">
        <v>4</v>
      </c>
    </row>
    <row r="186" spans="8:21" x14ac:dyDescent="0.25">
      <c r="H186" s="261">
        <v>3</v>
      </c>
      <c r="I186" s="261">
        <v>3</v>
      </c>
      <c r="M186" s="621">
        <v>5</v>
      </c>
      <c r="N186" s="51">
        <v>4</v>
      </c>
      <c r="O186" s="51">
        <v>4</v>
      </c>
      <c r="T186" s="318">
        <v>2</v>
      </c>
      <c r="U186" s="318">
        <v>5</v>
      </c>
    </row>
    <row r="187" spans="8:21" x14ac:dyDescent="0.25">
      <c r="H187" s="261">
        <v>2</v>
      </c>
      <c r="I187" s="261">
        <v>4</v>
      </c>
      <c r="M187" s="621">
        <v>5</v>
      </c>
      <c r="N187" s="51">
        <v>3</v>
      </c>
      <c r="O187" s="51">
        <v>3</v>
      </c>
      <c r="T187" s="318">
        <v>2</v>
      </c>
      <c r="U187" s="318">
        <v>3</v>
      </c>
    </row>
    <row r="188" spans="8:21" x14ac:dyDescent="0.25">
      <c r="H188" s="261">
        <v>2</v>
      </c>
      <c r="I188" s="261">
        <v>4</v>
      </c>
      <c r="M188" s="621">
        <v>7</v>
      </c>
      <c r="N188" s="51">
        <v>3</v>
      </c>
      <c r="O188" s="51">
        <v>4</v>
      </c>
      <c r="T188" s="318">
        <v>3</v>
      </c>
      <c r="U188" s="318">
        <v>4</v>
      </c>
    </row>
    <row r="189" spans="8:21" x14ac:dyDescent="0.25">
      <c r="H189" s="261">
        <v>3</v>
      </c>
      <c r="I189" s="261">
        <v>3</v>
      </c>
      <c r="M189" s="621">
        <v>5</v>
      </c>
      <c r="N189" s="51">
        <v>3</v>
      </c>
      <c r="O189" s="51">
        <v>3</v>
      </c>
      <c r="T189" s="318">
        <v>4</v>
      </c>
      <c r="U189" s="318">
        <v>4</v>
      </c>
    </row>
    <row r="190" spans="8:21" x14ac:dyDescent="0.25">
      <c r="H190" s="261">
        <v>4</v>
      </c>
      <c r="I190" s="261">
        <v>3</v>
      </c>
      <c r="M190" s="621">
        <v>5</v>
      </c>
      <c r="N190" s="51">
        <v>3</v>
      </c>
      <c r="O190" s="51">
        <v>5</v>
      </c>
      <c r="T190" s="318">
        <v>4</v>
      </c>
      <c r="U190" s="318">
        <v>3</v>
      </c>
    </row>
    <row r="191" spans="8:21" x14ac:dyDescent="0.25">
      <c r="H191" s="261">
        <v>3</v>
      </c>
      <c r="I191" s="261">
        <v>3</v>
      </c>
      <c r="M191" s="621">
        <v>5</v>
      </c>
      <c r="N191" s="51">
        <v>3</v>
      </c>
      <c r="O191" s="51">
        <v>4</v>
      </c>
      <c r="T191" s="318">
        <v>3</v>
      </c>
      <c r="U191" s="318">
        <v>3</v>
      </c>
    </row>
    <row r="192" spans="8:21" x14ac:dyDescent="0.25">
      <c r="H192" s="261">
        <v>2</v>
      </c>
      <c r="I192" s="261">
        <v>3</v>
      </c>
      <c r="M192" s="621">
        <v>5</v>
      </c>
      <c r="N192" s="51">
        <v>2</v>
      </c>
      <c r="O192" s="51">
        <v>4</v>
      </c>
      <c r="T192" s="318">
        <v>2</v>
      </c>
      <c r="U192" s="318">
        <v>3</v>
      </c>
    </row>
    <row r="193" spans="8:21" x14ac:dyDescent="0.25">
      <c r="H193" s="261">
        <v>3</v>
      </c>
      <c r="I193" s="261">
        <v>3</v>
      </c>
      <c r="M193" s="621">
        <v>6</v>
      </c>
      <c r="N193" s="51">
        <v>2</v>
      </c>
      <c r="O193" s="51">
        <v>3</v>
      </c>
      <c r="T193" s="318">
        <v>3</v>
      </c>
      <c r="U193" s="318">
        <v>4</v>
      </c>
    </row>
    <row r="194" spans="8:21" x14ac:dyDescent="0.25">
      <c r="H194" s="261">
        <v>3</v>
      </c>
      <c r="I194" s="261">
        <v>3</v>
      </c>
      <c r="M194" s="621">
        <v>7</v>
      </c>
      <c r="N194" s="51">
        <v>2</v>
      </c>
      <c r="O194" s="51">
        <v>5</v>
      </c>
      <c r="T194" s="318">
        <v>2</v>
      </c>
      <c r="U194" s="318">
        <v>3</v>
      </c>
    </row>
    <row r="195" spans="8:21" x14ac:dyDescent="0.25">
      <c r="H195" s="261">
        <v>2</v>
      </c>
      <c r="I195" s="261">
        <v>4</v>
      </c>
      <c r="M195" s="621">
        <v>6</v>
      </c>
      <c r="N195" s="51">
        <v>3</v>
      </c>
      <c r="O195" s="51">
        <v>3</v>
      </c>
      <c r="T195" s="318">
        <v>2</v>
      </c>
      <c r="U195" s="318">
        <v>5</v>
      </c>
    </row>
    <row r="196" spans="8:21" x14ac:dyDescent="0.25">
      <c r="H196" s="261">
        <v>3</v>
      </c>
      <c r="I196" s="261">
        <v>4</v>
      </c>
      <c r="M196" s="621">
        <v>5</v>
      </c>
      <c r="N196" s="51">
        <v>3</v>
      </c>
      <c r="O196" s="51">
        <v>3</v>
      </c>
      <c r="T196" s="318">
        <v>3</v>
      </c>
      <c r="U196" s="318">
        <v>5</v>
      </c>
    </row>
    <row r="197" spans="8:21" x14ac:dyDescent="0.25">
      <c r="H197" s="261">
        <v>3</v>
      </c>
      <c r="I197" s="261">
        <v>3</v>
      </c>
      <c r="M197" s="621">
        <v>5</v>
      </c>
      <c r="N197" s="51">
        <v>2</v>
      </c>
      <c r="O197" s="51">
        <v>4</v>
      </c>
      <c r="T197" s="318">
        <v>3</v>
      </c>
      <c r="U197" s="318">
        <v>4</v>
      </c>
    </row>
    <row r="198" spans="8:21" x14ac:dyDescent="0.25">
      <c r="H198" s="261">
        <v>3</v>
      </c>
      <c r="I198" s="261">
        <v>3</v>
      </c>
      <c r="M198" s="621">
        <v>5</v>
      </c>
      <c r="N198" s="51">
        <v>2</v>
      </c>
      <c r="O198" s="51">
        <v>3</v>
      </c>
      <c r="T198" s="318">
        <v>3</v>
      </c>
      <c r="U198" s="318">
        <v>3</v>
      </c>
    </row>
    <row r="199" spans="8:21" x14ac:dyDescent="0.25">
      <c r="H199" s="261">
        <v>3</v>
      </c>
      <c r="I199" s="261">
        <v>4</v>
      </c>
      <c r="M199" s="621">
        <v>7</v>
      </c>
      <c r="N199" s="51">
        <v>2</v>
      </c>
      <c r="O199" s="51">
        <v>5</v>
      </c>
      <c r="T199" s="318">
        <v>2</v>
      </c>
      <c r="U199" s="318">
        <v>3</v>
      </c>
    </row>
    <row r="200" spans="8:21" x14ac:dyDescent="0.25">
      <c r="H200" s="261">
        <v>2</v>
      </c>
      <c r="I200" s="261">
        <v>4</v>
      </c>
      <c r="M200" s="621">
        <v>5</v>
      </c>
      <c r="N200" s="51">
        <v>2</v>
      </c>
      <c r="O200" s="51">
        <v>4</v>
      </c>
      <c r="T200" s="318">
        <v>4</v>
      </c>
      <c r="U200" s="318">
        <v>4</v>
      </c>
    </row>
    <row r="201" spans="8:21" x14ac:dyDescent="0.25">
      <c r="H201" s="261">
        <v>2</v>
      </c>
      <c r="I201" s="261">
        <v>3</v>
      </c>
      <c r="M201" s="621">
        <v>6</v>
      </c>
      <c r="N201" s="51">
        <v>3</v>
      </c>
      <c r="O201" s="51">
        <v>4</v>
      </c>
      <c r="T201" s="318">
        <v>2</v>
      </c>
      <c r="U201" s="318">
        <v>3</v>
      </c>
    </row>
    <row r="202" spans="8:21" x14ac:dyDescent="0.25">
      <c r="H202" s="261">
        <v>2</v>
      </c>
      <c r="I202" s="261">
        <v>4</v>
      </c>
      <c r="M202" s="621">
        <v>5</v>
      </c>
      <c r="N202" s="51">
        <v>3</v>
      </c>
      <c r="O202" s="51">
        <v>3</v>
      </c>
      <c r="T202" s="318">
        <v>3</v>
      </c>
      <c r="U202" s="318">
        <v>3</v>
      </c>
    </row>
    <row r="203" spans="8:21" x14ac:dyDescent="0.25">
      <c r="H203" s="261">
        <v>3</v>
      </c>
      <c r="I203" s="261">
        <v>3</v>
      </c>
      <c r="M203" s="621">
        <v>5</v>
      </c>
      <c r="N203" s="51">
        <v>3</v>
      </c>
      <c r="O203" s="51">
        <v>3</v>
      </c>
      <c r="T203" s="318">
        <v>3</v>
      </c>
      <c r="U203" s="318">
        <v>4</v>
      </c>
    </row>
    <row r="204" spans="8:21" x14ac:dyDescent="0.25">
      <c r="H204" s="261">
        <v>2</v>
      </c>
      <c r="I204" s="261">
        <v>5</v>
      </c>
      <c r="M204" s="621">
        <v>5</v>
      </c>
      <c r="N204" s="51">
        <v>3</v>
      </c>
      <c r="O204" s="51">
        <v>3</v>
      </c>
      <c r="T204" s="318">
        <v>2</v>
      </c>
      <c r="U204" s="318">
        <v>3</v>
      </c>
    </row>
    <row r="205" spans="8:21" x14ac:dyDescent="0.25">
      <c r="H205" s="261">
        <v>2</v>
      </c>
      <c r="I205" s="261">
        <v>3</v>
      </c>
      <c r="M205" s="621">
        <v>5</v>
      </c>
      <c r="N205" s="51">
        <v>2</v>
      </c>
      <c r="O205" s="51">
        <v>3</v>
      </c>
      <c r="T205" s="318">
        <v>2</v>
      </c>
      <c r="U205" s="318">
        <v>3</v>
      </c>
    </row>
    <row r="206" spans="8:21" x14ac:dyDescent="0.25">
      <c r="H206" s="261">
        <v>3</v>
      </c>
      <c r="I206" s="261">
        <v>3</v>
      </c>
      <c r="M206" s="621">
        <v>6</v>
      </c>
      <c r="N206" s="51">
        <v>4</v>
      </c>
      <c r="O206" s="51">
        <v>4</v>
      </c>
      <c r="T206" s="318">
        <v>3</v>
      </c>
      <c r="U206" s="318">
        <v>3</v>
      </c>
    </row>
    <row r="207" spans="8:21" x14ac:dyDescent="0.25">
      <c r="H207" s="261">
        <v>4</v>
      </c>
      <c r="I207" s="261">
        <v>3</v>
      </c>
      <c r="M207" s="621">
        <v>5</v>
      </c>
      <c r="N207" s="51">
        <v>2</v>
      </c>
      <c r="O207" s="51">
        <v>4</v>
      </c>
      <c r="T207" s="318">
        <v>2</v>
      </c>
      <c r="U207" s="318">
        <v>3</v>
      </c>
    </row>
    <row r="208" spans="8:21" x14ac:dyDescent="0.25">
      <c r="H208" s="261">
        <v>2</v>
      </c>
      <c r="I208" s="261">
        <v>3</v>
      </c>
      <c r="M208" s="621">
        <v>6</v>
      </c>
      <c r="N208" s="51">
        <v>2</v>
      </c>
      <c r="O208" s="51">
        <v>3</v>
      </c>
      <c r="T208" s="318">
        <v>2</v>
      </c>
      <c r="U208" s="318">
        <v>3</v>
      </c>
    </row>
    <row r="209" spans="8:21" x14ac:dyDescent="0.25">
      <c r="H209" s="261">
        <v>2</v>
      </c>
      <c r="I209" s="261">
        <v>3</v>
      </c>
      <c r="M209" s="621">
        <v>5</v>
      </c>
      <c r="N209" s="51">
        <v>2</v>
      </c>
      <c r="O209" s="51">
        <v>3</v>
      </c>
      <c r="T209" s="318">
        <v>2</v>
      </c>
      <c r="U209" s="318">
        <v>4</v>
      </c>
    </row>
    <row r="210" spans="8:21" x14ac:dyDescent="0.25">
      <c r="H210" s="261">
        <v>2</v>
      </c>
      <c r="I210" s="261">
        <v>4</v>
      </c>
      <c r="M210" s="621">
        <v>5</v>
      </c>
      <c r="N210" s="51">
        <v>3</v>
      </c>
      <c r="O210" s="51">
        <v>3</v>
      </c>
      <c r="T210" s="318">
        <v>2</v>
      </c>
      <c r="U210" s="318">
        <v>4</v>
      </c>
    </row>
    <row r="211" spans="8:21" x14ac:dyDescent="0.25">
      <c r="H211" s="261">
        <v>3</v>
      </c>
      <c r="I211" s="261">
        <v>5</v>
      </c>
      <c r="M211" s="621">
        <v>5</v>
      </c>
      <c r="N211" s="51">
        <v>2</v>
      </c>
      <c r="O211" s="51">
        <v>4</v>
      </c>
      <c r="T211" s="318">
        <v>2</v>
      </c>
      <c r="U211" s="318">
        <v>3</v>
      </c>
    </row>
    <row r="212" spans="8:21" x14ac:dyDescent="0.25">
      <c r="H212" s="261">
        <v>2</v>
      </c>
      <c r="I212" s="261">
        <v>3</v>
      </c>
      <c r="M212" s="621">
        <v>5</v>
      </c>
      <c r="N212" s="51">
        <v>2</v>
      </c>
      <c r="O212" s="51">
        <v>5</v>
      </c>
      <c r="T212" s="318">
        <v>2</v>
      </c>
      <c r="U212" s="318">
        <v>3</v>
      </c>
    </row>
    <row r="213" spans="8:21" x14ac:dyDescent="0.25">
      <c r="H213" s="261">
        <v>2</v>
      </c>
      <c r="I213" s="261">
        <v>4</v>
      </c>
      <c r="M213" s="621">
        <v>7</v>
      </c>
      <c r="N213" s="51">
        <v>2</v>
      </c>
      <c r="O213" s="51">
        <v>4</v>
      </c>
      <c r="T213" s="318">
        <v>3</v>
      </c>
      <c r="U213" s="318">
        <v>5</v>
      </c>
    </row>
    <row r="214" spans="8:21" x14ac:dyDescent="0.25">
      <c r="H214" s="261">
        <v>2</v>
      </c>
      <c r="I214" s="261">
        <v>4</v>
      </c>
      <c r="M214" s="621">
        <v>5</v>
      </c>
      <c r="N214" s="51">
        <v>2</v>
      </c>
      <c r="O214" s="51">
        <v>5</v>
      </c>
      <c r="T214" s="318">
        <v>2</v>
      </c>
      <c r="U214" s="318">
        <v>3</v>
      </c>
    </row>
    <row r="215" spans="8:21" x14ac:dyDescent="0.25">
      <c r="H215" s="261">
        <v>2</v>
      </c>
      <c r="I215" s="261">
        <v>4</v>
      </c>
      <c r="M215" s="621">
        <v>5</v>
      </c>
      <c r="N215" s="51">
        <v>2</v>
      </c>
      <c r="O215" s="51">
        <v>4</v>
      </c>
      <c r="T215" s="318">
        <v>4</v>
      </c>
      <c r="U215" s="318">
        <v>3</v>
      </c>
    </row>
    <row r="216" spans="8:21" x14ac:dyDescent="0.25">
      <c r="H216" s="261">
        <v>3</v>
      </c>
      <c r="I216" s="261">
        <v>3</v>
      </c>
      <c r="M216" s="621">
        <v>5</v>
      </c>
      <c r="N216" s="51">
        <v>3</v>
      </c>
      <c r="O216" s="51">
        <v>3</v>
      </c>
      <c r="T216" s="318">
        <v>2</v>
      </c>
      <c r="U216" s="318">
        <v>3</v>
      </c>
    </row>
    <row r="217" spans="8:21" x14ac:dyDescent="0.25">
      <c r="H217" s="261">
        <v>2</v>
      </c>
      <c r="I217" s="261">
        <v>3</v>
      </c>
      <c r="M217" s="621">
        <v>5</v>
      </c>
      <c r="N217" s="51">
        <v>3</v>
      </c>
      <c r="O217" s="51">
        <v>3</v>
      </c>
      <c r="T217" s="318">
        <v>4</v>
      </c>
      <c r="U217" s="318">
        <v>5</v>
      </c>
    </row>
    <row r="218" spans="8:21" x14ac:dyDescent="0.25">
      <c r="H218" s="261">
        <v>2</v>
      </c>
      <c r="I218" s="261">
        <v>5</v>
      </c>
      <c r="M218" s="621">
        <v>5</v>
      </c>
      <c r="N218" s="51">
        <v>3</v>
      </c>
      <c r="O218" s="51">
        <v>3</v>
      </c>
      <c r="T218" s="318">
        <v>3</v>
      </c>
      <c r="U218" s="318">
        <v>3</v>
      </c>
    </row>
    <row r="219" spans="8:21" x14ac:dyDescent="0.25">
      <c r="H219" s="261">
        <v>3</v>
      </c>
      <c r="I219" s="261">
        <v>3</v>
      </c>
      <c r="M219" s="621">
        <v>6</v>
      </c>
      <c r="N219" s="51">
        <v>3</v>
      </c>
      <c r="O219" s="51">
        <v>3</v>
      </c>
      <c r="T219" s="318">
        <v>2</v>
      </c>
      <c r="U219" s="318">
        <v>3</v>
      </c>
    </row>
    <row r="220" spans="8:21" x14ac:dyDescent="0.25">
      <c r="H220" s="261">
        <v>2</v>
      </c>
      <c r="I220" s="261">
        <v>5</v>
      </c>
      <c r="M220" s="621">
        <v>5</v>
      </c>
      <c r="N220" s="51">
        <v>3</v>
      </c>
      <c r="O220" s="51">
        <v>3</v>
      </c>
      <c r="T220" s="318">
        <v>2</v>
      </c>
      <c r="U220" s="318">
        <v>5</v>
      </c>
    </row>
    <row r="221" spans="8:21" x14ac:dyDescent="0.25">
      <c r="H221" s="261">
        <v>2</v>
      </c>
      <c r="I221" s="261">
        <v>4</v>
      </c>
      <c r="M221" s="621">
        <v>5</v>
      </c>
      <c r="N221" s="51">
        <v>2</v>
      </c>
      <c r="O221" s="51">
        <v>3</v>
      </c>
      <c r="T221" s="318">
        <v>3</v>
      </c>
      <c r="U221" s="318">
        <v>3</v>
      </c>
    </row>
    <row r="222" spans="8:21" x14ac:dyDescent="0.25">
      <c r="H222" s="261">
        <v>3</v>
      </c>
      <c r="I222" s="261">
        <v>3</v>
      </c>
      <c r="M222" s="621">
        <v>5</v>
      </c>
      <c r="N222" s="51">
        <v>3</v>
      </c>
      <c r="O222" s="51">
        <v>3</v>
      </c>
      <c r="T222" s="318">
        <v>2</v>
      </c>
      <c r="U222" s="318">
        <v>3</v>
      </c>
    </row>
    <row r="223" spans="8:21" x14ac:dyDescent="0.25">
      <c r="H223" s="261">
        <v>2</v>
      </c>
      <c r="I223" s="261">
        <v>3</v>
      </c>
      <c r="M223" s="621">
        <v>5</v>
      </c>
      <c r="N223" s="51">
        <v>2</v>
      </c>
      <c r="O223" s="51">
        <v>4</v>
      </c>
      <c r="T223" s="318">
        <v>2</v>
      </c>
      <c r="U223" s="318">
        <v>3</v>
      </c>
    </row>
    <row r="224" spans="8:21" x14ac:dyDescent="0.25">
      <c r="H224" s="261">
        <v>3</v>
      </c>
      <c r="I224" s="261">
        <v>4</v>
      </c>
      <c r="M224" s="621">
        <v>5</v>
      </c>
      <c r="N224" s="51">
        <v>3</v>
      </c>
      <c r="O224" s="51">
        <v>5</v>
      </c>
      <c r="T224" s="318">
        <v>2</v>
      </c>
      <c r="U224" s="318">
        <v>3</v>
      </c>
    </row>
    <row r="225" spans="8:21" x14ac:dyDescent="0.25">
      <c r="H225" s="261">
        <v>3</v>
      </c>
      <c r="I225" s="261">
        <v>3</v>
      </c>
      <c r="M225" s="621">
        <v>7</v>
      </c>
      <c r="N225" s="51">
        <v>4</v>
      </c>
      <c r="O225" s="51">
        <v>3</v>
      </c>
      <c r="T225" s="318">
        <v>2</v>
      </c>
      <c r="U225" s="318">
        <v>4</v>
      </c>
    </row>
    <row r="226" spans="8:21" x14ac:dyDescent="0.25">
      <c r="H226" s="261">
        <v>2</v>
      </c>
      <c r="I226" s="261">
        <v>4</v>
      </c>
      <c r="M226" s="621">
        <v>5</v>
      </c>
      <c r="N226" s="51">
        <v>2</v>
      </c>
      <c r="O226" s="51">
        <v>4</v>
      </c>
      <c r="T226" s="318">
        <v>2</v>
      </c>
      <c r="U226" s="318">
        <v>3</v>
      </c>
    </row>
    <row r="227" spans="8:21" x14ac:dyDescent="0.25">
      <c r="H227" s="261">
        <v>3</v>
      </c>
      <c r="I227" s="261">
        <v>3</v>
      </c>
      <c r="M227" s="621">
        <v>5</v>
      </c>
      <c r="N227" s="51">
        <v>2</v>
      </c>
      <c r="O227" s="51">
        <v>3</v>
      </c>
      <c r="T227" s="318">
        <v>2</v>
      </c>
      <c r="U227" s="318">
        <v>4</v>
      </c>
    </row>
    <row r="228" spans="8:21" x14ac:dyDescent="0.25">
      <c r="H228" s="261">
        <v>2</v>
      </c>
      <c r="I228" s="261">
        <v>3</v>
      </c>
      <c r="M228" s="621">
        <v>5</v>
      </c>
      <c r="N228" s="51">
        <v>2</v>
      </c>
      <c r="O228" s="51">
        <v>3</v>
      </c>
      <c r="T228" s="318">
        <v>3</v>
      </c>
      <c r="U228" s="318">
        <v>3</v>
      </c>
    </row>
    <row r="229" spans="8:21" x14ac:dyDescent="0.25">
      <c r="H229" s="261">
        <v>2</v>
      </c>
      <c r="I229" s="261">
        <v>4</v>
      </c>
      <c r="M229" s="621">
        <v>5</v>
      </c>
      <c r="N229" s="51">
        <v>3</v>
      </c>
      <c r="O229" s="51">
        <v>3</v>
      </c>
      <c r="T229" s="318">
        <v>3</v>
      </c>
      <c r="U229" s="318">
        <v>4</v>
      </c>
    </row>
    <row r="230" spans="8:21" x14ac:dyDescent="0.25">
      <c r="H230" s="261">
        <v>2</v>
      </c>
      <c r="I230" s="261">
        <v>4</v>
      </c>
      <c r="M230" s="621">
        <v>5</v>
      </c>
      <c r="N230" s="51">
        <v>3</v>
      </c>
      <c r="O230" s="51">
        <v>3</v>
      </c>
      <c r="T230" s="318">
        <v>3</v>
      </c>
      <c r="U230" s="318">
        <v>3</v>
      </c>
    </row>
    <row r="231" spans="8:21" x14ac:dyDescent="0.25">
      <c r="H231" s="261">
        <v>2</v>
      </c>
      <c r="I231" s="261">
        <v>3</v>
      </c>
      <c r="M231" s="621">
        <v>5</v>
      </c>
      <c r="N231" s="51">
        <v>2</v>
      </c>
      <c r="O231" s="51">
        <v>3</v>
      </c>
      <c r="T231" s="318">
        <v>3</v>
      </c>
      <c r="U231" s="318">
        <v>3</v>
      </c>
    </row>
    <row r="232" spans="8:21" x14ac:dyDescent="0.25">
      <c r="H232" s="261">
        <v>3</v>
      </c>
      <c r="I232" s="261">
        <v>4</v>
      </c>
      <c r="M232" s="621">
        <v>5</v>
      </c>
      <c r="N232" s="51">
        <v>4</v>
      </c>
      <c r="O232" s="51">
        <v>5</v>
      </c>
      <c r="T232" s="318">
        <v>4</v>
      </c>
      <c r="U232" s="318">
        <v>3</v>
      </c>
    </row>
    <row r="233" spans="8:21" x14ac:dyDescent="0.25">
      <c r="H233" s="261">
        <v>4</v>
      </c>
      <c r="I233" s="261">
        <v>4</v>
      </c>
      <c r="M233" s="621">
        <v>5</v>
      </c>
      <c r="N233" s="51">
        <v>3</v>
      </c>
      <c r="O233" s="51">
        <v>4</v>
      </c>
      <c r="T233" s="318">
        <v>2</v>
      </c>
      <c r="U233" s="318">
        <v>3</v>
      </c>
    </row>
    <row r="234" spans="8:21" x14ac:dyDescent="0.25">
      <c r="H234" s="261">
        <v>3</v>
      </c>
      <c r="I234" s="261">
        <v>3</v>
      </c>
      <c r="M234" s="621">
        <v>5</v>
      </c>
      <c r="N234" s="51">
        <v>3</v>
      </c>
      <c r="O234" s="51">
        <v>3</v>
      </c>
      <c r="T234" s="318">
        <v>2</v>
      </c>
      <c r="U234" s="318">
        <v>3</v>
      </c>
    </row>
    <row r="235" spans="8:21" x14ac:dyDescent="0.25">
      <c r="H235" s="261">
        <v>2</v>
      </c>
      <c r="I235" s="261">
        <v>3</v>
      </c>
      <c r="M235" s="621">
        <v>7</v>
      </c>
      <c r="N235" s="51">
        <v>3</v>
      </c>
      <c r="O235" s="51">
        <v>3</v>
      </c>
      <c r="T235" s="318">
        <v>4</v>
      </c>
      <c r="U235" s="318">
        <v>3</v>
      </c>
    </row>
    <row r="236" spans="8:21" x14ac:dyDescent="0.25">
      <c r="H236" s="261">
        <v>2</v>
      </c>
      <c r="I236" s="261">
        <v>3</v>
      </c>
      <c r="M236" s="621">
        <v>7</v>
      </c>
      <c r="N236" s="51">
        <v>2</v>
      </c>
      <c r="O236" s="51">
        <v>3</v>
      </c>
      <c r="T236" s="318">
        <v>3</v>
      </c>
      <c r="U236" s="318">
        <v>3</v>
      </c>
    </row>
    <row r="237" spans="8:21" x14ac:dyDescent="0.25">
      <c r="H237" s="261">
        <v>2</v>
      </c>
      <c r="I237" s="261">
        <v>4</v>
      </c>
      <c r="M237" s="621">
        <v>5</v>
      </c>
      <c r="N237" s="51">
        <v>2</v>
      </c>
      <c r="O237" s="51">
        <v>3</v>
      </c>
      <c r="T237" s="318">
        <v>3</v>
      </c>
      <c r="U237" s="318">
        <v>3</v>
      </c>
    </row>
    <row r="238" spans="8:21" x14ac:dyDescent="0.25">
      <c r="H238" s="261">
        <v>3</v>
      </c>
      <c r="I238" s="261">
        <v>3</v>
      </c>
      <c r="M238" s="621">
        <v>5</v>
      </c>
      <c r="N238" s="51">
        <v>2</v>
      </c>
      <c r="O238" s="51">
        <v>3</v>
      </c>
      <c r="T238" s="318">
        <v>3</v>
      </c>
      <c r="U238" s="318">
        <v>3</v>
      </c>
    </row>
    <row r="239" spans="8:21" x14ac:dyDescent="0.25">
      <c r="H239" s="261">
        <v>3</v>
      </c>
      <c r="I239" s="261">
        <v>4</v>
      </c>
      <c r="M239" s="621">
        <v>5</v>
      </c>
      <c r="N239" s="51">
        <v>3</v>
      </c>
      <c r="O239" s="51">
        <v>4</v>
      </c>
      <c r="T239" s="318">
        <v>3</v>
      </c>
      <c r="U239" s="318">
        <v>3</v>
      </c>
    </row>
    <row r="240" spans="8:21" x14ac:dyDescent="0.25">
      <c r="H240" s="261">
        <v>4</v>
      </c>
      <c r="I240" s="261">
        <v>4</v>
      </c>
      <c r="M240" s="621">
        <v>5</v>
      </c>
      <c r="N240" s="51">
        <v>4</v>
      </c>
      <c r="O240" s="51">
        <v>4</v>
      </c>
      <c r="T240" s="318">
        <v>3</v>
      </c>
      <c r="U240" s="318">
        <v>3</v>
      </c>
    </row>
    <row r="241" spans="8:21" x14ac:dyDescent="0.25">
      <c r="H241" s="261">
        <v>3</v>
      </c>
      <c r="I241" s="261">
        <v>3</v>
      </c>
      <c r="M241" s="621">
        <v>5</v>
      </c>
      <c r="N241" s="51">
        <v>4</v>
      </c>
      <c r="O241" s="51">
        <v>3</v>
      </c>
      <c r="T241" s="318">
        <v>3</v>
      </c>
      <c r="U241" s="318">
        <v>3</v>
      </c>
    </row>
    <row r="242" spans="8:21" x14ac:dyDescent="0.25">
      <c r="H242" s="261">
        <v>3</v>
      </c>
      <c r="I242" s="261">
        <v>4</v>
      </c>
      <c r="M242" s="621">
        <v>5</v>
      </c>
      <c r="N242" s="51">
        <v>2</v>
      </c>
      <c r="O242" s="51">
        <v>4</v>
      </c>
      <c r="T242" s="318">
        <v>2</v>
      </c>
      <c r="U242" s="318">
        <v>3</v>
      </c>
    </row>
    <row r="243" spans="8:21" x14ac:dyDescent="0.25">
      <c r="H243" s="261">
        <v>3</v>
      </c>
      <c r="I243" s="261">
        <v>4</v>
      </c>
      <c r="M243" s="621">
        <v>5</v>
      </c>
      <c r="N243" s="51">
        <v>2</v>
      </c>
      <c r="O243" s="51">
        <v>5</v>
      </c>
      <c r="T243" s="318">
        <v>4</v>
      </c>
      <c r="U243" s="318">
        <v>3</v>
      </c>
    </row>
    <row r="244" spans="8:21" x14ac:dyDescent="0.25">
      <c r="H244" s="261">
        <v>3</v>
      </c>
      <c r="I244" s="261">
        <v>5</v>
      </c>
      <c r="M244" s="621">
        <v>5</v>
      </c>
      <c r="N244" s="51">
        <v>3</v>
      </c>
      <c r="O244" s="51">
        <v>3</v>
      </c>
      <c r="T244" s="318">
        <v>2</v>
      </c>
      <c r="U244" s="318">
        <v>3</v>
      </c>
    </row>
    <row r="245" spans="8:21" x14ac:dyDescent="0.25">
      <c r="H245" s="261">
        <v>3</v>
      </c>
      <c r="I245" s="261">
        <v>3</v>
      </c>
      <c r="M245" s="621">
        <v>5</v>
      </c>
      <c r="N245" s="51">
        <v>2</v>
      </c>
      <c r="O245" s="51">
        <v>5</v>
      </c>
      <c r="T245" s="318">
        <v>4</v>
      </c>
      <c r="U245" s="318">
        <v>3</v>
      </c>
    </row>
    <row r="246" spans="8:21" x14ac:dyDescent="0.25">
      <c r="H246" s="261">
        <v>2</v>
      </c>
      <c r="I246" s="261">
        <v>3</v>
      </c>
      <c r="M246" s="621">
        <v>5</v>
      </c>
      <c r="N246" s="51">
        <v>3</v>
      </c>
      <c r="O246" s="51">
        <v>3</v>
      </c>
      <c r="T246" s="318">
        <v>3</v>
      </c>
      <c r="U246" s="318">
        <v>3</v>
      </c>
    </row>
    <row r="247" spans="8:21" x14ac:dyDescent="0.25">
      <c r="H247" s="261">
        <v>2</v>
      </c>
      <c r="I247" s="261">
        <v>3</v>
      </c>
      <c r="M247" s="621">
        <v>5</v>
      </c>
      <c r="N247" s="51">
        <v>2</v>
      </c>
      <c r="O247" s="51">
        <v>3</v>
      </c>
      <c r="T247" s="318">
        <v>2</v>
      </c>
      <c r="U247" s="318">
        <v>3</v>
      </c>
    </row>
    <row r="248" spans="8:21" x14ac:dyDescent="0.25">
      <c r="H248" s="261">
        <v>2</v>
      </c>
      <c r="I248" s="261">
        <v>4</v>
      </c>
      <c r="M248" s="621">
        <v>5</v>
      </c>
      <c r="N248" s="51">
        <v>2</v>
      </c>
      <c r="O248" s="51">
        <v>3</v>
      </c>
      <c r="T248" s="318">
        <v>2</v>
      </c>
      <c r="U248" s="318">
        <v>4</v>
      </c>
    </row>
    <row r="249" spans="8:21" x14ac:dyDescent="0.25">
      <c r="H249" s="261">
        <v>2</v>
      </c>
      <c r="I249" s="261">
        <v>3</v>
      </c>
      <c r="M249" s="621">
        <v>5</v>
      </c>
      <c r="N249" s="51">
        <v>2</v>
      </c>
      <c r="O249" s="51">
        <v>3</v>
      </c>
      <c r="T249" s="318">
        <v>3</v>
      </c>
      <c r="U249" s="318">
        <v>3</v>
      </c>
    </row>
    <row r="250" spans="8:21" x14ac:dyDescent="0.25">
      <c r="H250" s="261">
        <v>2</v>
      </c>
      <c r="I250" s="261">
        <v>4</v>
      </c>
      <c r="M250" s="621">
        <v>5</v>
      </c>
      <c r="N250" s="51">
        <v>2</v>
      </c>
      <c r="O250" s="51">
        <v>4</v>
      </c>
      <c r="T250" s="318">
        <v>2</v>
      </c>
      <c r="U250" s="318">
        <v>3</v>
      </c>
    </row>
    <row r="251" spans="8:21" x14ac:dyDescent="0.25">
      <c r="H251" s="261">
        <v>3</v>
      </c>
      <c r="I251" s="261">
        <v>3</v>
      </c>
      <c r="M251" s="621">
        <v>5</v>
      </c>
      <c r="N251" s="51">
        <v>2</v>
      </c>
      <c r="O251" s="51">
        <v>4</v>
      </c>
      <c r="T251" s="318">
        <v>2</v>
      </c>
      <c r="U251" s="318">
        <v>3</v>
      </c>
    </row>
    <row r="252" spans="8:21" x14ac:dyDescent="0.25">
      <c r="H252" s="261">
        <v>2</v>
      </c>
      <c r="I252" s="261">
        <v>3</v>
      </c>
      <c r="M252" s="621">
        <v>5</v>
      </c>
      <c r="N252" s="51">
        <v>3</v>
      </c>
      <c r="O252" s="51">
        <v>3</v>
      </c>
      <c r="T252" s="318">
        <v>2</v>
      </c>
      <c r="U252" s="318">
        <v>4</v>
      </c>
    </row>
    <row r="253" spans="8:21" x14ac:dyDescent="0.25">
      <c r="H253" s="261">
        <v>2</v>
      </c>
      <c r="I253" s="261">
        <v>3</v>
      </c>
      <c r="M253" s="621">
        <v>5</v>
      </c>
      <c r="N253" s="51">
        <v>2</v>
      </c>
      <c r="O253" s="51">
        <v>5</v>
      </c>
      <c r="T253" s="318">
        <v>3</v>
      </c>
      <c r="U253" s="318">
        <v>3</v>
      </c>
    </row>
    <row r="254" spans="8:21" x14ac:dyDescent="0.25">
      <c r="H254" s="261">
        <v>3</v>
      </c>
      <c r="I254" s="261">
        <v>5</v>
      </c>
      <c r="M254" s="621">
        <v>5</v>
      </c>
      <c r="N254" s="51">
        <v>4</v>
      </c>
      <c r="O254" s="51">
        <v>5</v>
      </c>
      <c r="T254" s="318">
        <v>2</v>
      </c>
      <c r="U254" s="318">
        <v>4</v>
      </c>
    </row>
    <row r="255" spans="8:21" x14ac:dyDescent="0.25">
      <c r="H255" s="261">
        <v>3</v>
      </c>
      <c r="I255" s="261">
        <v>4</v>
      </c>
      <c r="M255" s="621">
        <v>5</v>
      </c>
      <c r="N255" s="51">
        <v>3</v>
      </c>
      <c r="O255" s="51">
        <v>3</v>
      </c>
      <c r="T255" s="318">
        <v>2</v>
      </c>
      <c r="U255" s="318">
        <v>5</v>
      </c>
    </row>
    <row r="256" spans="8:21" x14ac:dyDescent="0.25">
      <c r="H256" s="261">
        <v>3</v>
      </c>
      <c r="I256" s="261">
        <v>4</v>
      </c>
      <c r="M256" s="621">
        <v>5</v>
      </c>
      <c r="N256" s="51">
        <v>3</v>
      </c>
      <c r="O256" s="51">
        <v>3</v>
      </c>
      <c r="T256" s="318">
        <v>2</v>
      </c>
      <c r="U256" s="318">
        <v>3</v>
      </c>
    </row>
    <row r="257" spans="8:21" x14ac:dyDescent="0.25">
      <c r="H257" s="261">
        <v>4</v>
      </c>
      <c r="I257" s="261">
        <v>4</v>
      </c>
      <c r="M257" s="621">
        <v>5</v>
      </c>
      <c r="N257" s="51">
        <v>3</v>
      </c>
      <c r="O257" s="51">
        <v>4</v>
      </c>
      <c r="T257" s="318">
        <v>2</v>
      </c>
      <c r="U257" s="318">
        <v>4</v>
      </c>
    </row>
    <row r="258" spans="8:21" x14ac:dyDescent="0.25">
      <c r="H258" s="261">
        <v>3</v>
      </c>
      <c r="I258" s="261">
        <v>3</v>
      </c>
      <c r="M258" s="621">
        <v>5</v>
      </c>
      <c r="N258" s="51">
        <v>3</v>
      </c>
      <c r="O258" s="51">
        <v>4</v>
      </c>
      <c r="T258" s="318">
        <v>3</v>
      </c>
      <c r="U258" s="318">
        <v>5</v>
      </c>
    </row>
    <row r="259" spans="8:21" x14ac:dyDescent="0.25">
      <c r="H259" s="261">
        <v>3</v>
      </c>
      <c r="I259" s="261">
        <v>3</v>
      </c>
      <c r="M259" s="621">
        <v>6</v>
      </c>
      <c r="N259" s="51">
        <v>4</v>
      </c>
      <c r="O259" s="51">
        <v>3</v>
      </c>
      <c r="T259" s="318">
        <v>3</v>
      </c>
      <c r="U259" s="318">
        <v>3</v>
      </c>
    </row>
    <row r="260" spans="8:21" x14ac:dyDescent="0.25">
      <c r="H260" s="261">
        <v>3</v>
      </c>
      <c r="I260" s="261">
        <v>4</v>
      </c>
      <c r="M260" s="621">
        <v>5</v>
      </c>
      <c r="N260" s="51">
        <v>3</v>
      </c>
      <c r="O260" s="51">
        <v>3</v>
      </c>
      <c r="T260" s="318">
        <v>3</v>
      </c>
      <c r="U260" s="318">
        <v>3</v>
      </c>
    </row>
    <row r="261" spans="8:21" x14ac:dyDescent="0.25">
      <c r="H261" s="261">
        <v>3</v>
      </c>
      <c r="I261" s="261">
        <v>3</v>
      </c>
      <c r="M261" s="621">
        <v>5</v>
      </c>
      <c r="N261" s="51">
        <v>2</v>
      </c>
      <c r="O261" s="51">
        <v>3</v>
      </c>
      <c r="T261" s="318">
        <v>2</v>
      </c>
      <c r="U261" s="318">
        <v>4</v>
      </c>
    </row>
    <row r="262" spans="8:21" x14ac:dyDescent="0.25">
      <c r="H262" s="261">
        <v>2</v>
      </c>
      <c r="I262" s="261">
        <v>3</v>
      </c>
      <c r="M262" s="621">
        <v>5</v>
      </c>
      <c r="N262" s="51">
        <v>2</v>
      </c>
      <c r="O262" s="51">
        <v>3</v>
      </c>
      <c r="T262" s="318">
        <v>2</v>
      </c>
      <c r="U262" s="318">
        <v>5</v>
      </c>
    </row>
    <row r="263" spans="8:21" x14ac:dyDescent="0.25">
      <c r="H263" s="261">
        <v>3</v>
      </c>
      <c r="I263" s="261">
        <v>4</v>
      </c>
      <c r="M263" s="621">
        <v>5</v>
      </c>
      <c r="N263" s="51">
        <v>3</v>
      </c>
      <c r="O263" s="51">
        <v>4</v>
      </c>
      <c r="T263" s="318">
        <v>3</v>
      </c>
      <c r="U263" s="318">
        <v>3</v>
      </c>
    </row>
    <row r="264" spans="8:21" x14ac:dyDescent="0.25">
      <c r="H264" s="261">
        <v>3</v>
      </c>
      <c r="I264" s="261">
        <v>5</v>
      </c>
      <c r="M264" s="621">
        <v>5</v>
      </c>
      <c r="N264" s="51">
        <v>3</v>
      </c>
      <c r="O264" s="51">
        <v>3</v>
      </c>
      <c r="T264" s="318">
        <v>3</v>
      </c>
      <c r="U264" s="318">
        <v>3</v>
      </c>
    </row>
    <row r="265" spans="8:21" x14ac:dyDescent="0.25">
      <c r="H265" s="261">
        <v>4</v>
      </c>
      <c r="I265" s="261">
        <v>3</v>
      </c>
      <c r="M265" s="621">
        <v>5</v>
      </c>
      <c r="N265" s="51">
        <v>3</v>
      </c>
      <c r="O265" s="51">
        <v>3</v>
      </c>
      <c r="T265" s="318">
        <v>2</v>
      </c>
      <c r="U265" s="318">
        <v>4</v>
      </c>
    </row>
    <row r="266" spans="8:21" x14ac:dyDescent="0.25">
      <c r="H266" s="261">
        <v>2</v>
      </c>
      <c r="I266" s="261">
        <v>3</v>
      </c>
      <c r="M266" s="621">
        <v>5</v>
      </c>
      <c r="N266" s="51">
        <v>2</v>
      </c>
      <c r="O266" s="51">
        <v>3</v>
      </c>
      <c r="T266" s="318">
        <v>3</v>
      </c>
      <c r="U266" s="318">
        <v>3</v>
      </c>
    </row>
    <row r="267" spans="8:21" x14ac:dyDescent="0.25">
      <c r="H267" s="261">
        <v>2</v>
      </c>
      <c r="I267" s="261">
        <v>3</v>
      </c>
      <c r="M267" s="621">
        <v>5</v>
      </c>
      <c r="N267" s="51">
        <v>3</v>
      </c>
      <c r="O267" s="51">
        <v>3</v>
      </c>
      <c r="T267" s="318">
        <v>2</v>
      </c>
      <c r="U267" s="318">
        <v>4</v>
      </c>
    </row>
    <row r="268" spans="8:21" x14ac:dyDescent="0.25">
      <c r="H268" s="261">
        <v>2</v>
      </c>
      <c r="I268" s="261">
        <v>5</v>
      </c>
      <c r="M268" s="621">
        <v>6</v>
      </c>
      <c r="N268" s="51">
        <v>2</v>
      </c>
      <c r="O268" s="51">
        <v>3</v>
      </c>
      <c r="T268" s="318">
        <v>3</v>
      </c>
      <c r="U268" s="318">
        <v>3</v>
      </c>
    </row>
    <row r="269" spans="8:21" x14ac:dyDescent="0.25">
      <c r="H269" s="261">
        <v>4</v>
      </c>
      <c r="I269" s="261">
        <v>3</v>
      </c>
      <c r="M269" s="621">
        <v>5</v>
      </c>
      <c r="N269" s="51">
        <v>3</v>
      </c>
      <c r="O269" s="51">
        <v>3</v>
      </c>
      <c r="T269" s="318">
        <v>2</v>
      </c>
      <c r="U269" s="318">
        <v>4</v>
      </c>
    </row>
    <row r="270" spans="8:21" x14ac:dyDescent="0.25">
      <c r="H270" s="261">
        <v>2</v>
      </c>
      <c r="I270" s="261">
        <v>3</v>
      </c>
      <c r="M270" s="621">
        <v>5</v>
      </c>
      <c r="N270" s="51">
        <v>3</v>
      </c>
      <c r="O270" s="51">
        <v>3</v>
      </c>
      <c r="T270" s="318">
        <v>2</v>
      </c>
      <c r="U270" s="318">
        <v>4</v>
      </c>
    </row>
    <row r="271" spans="8:21" x14ac:dyDescent="0.25">
      <c r="H271" s="261">
        <v>3</v>
      </c>
      <c r="I271" s="261">
        <v>3</v>
      </c>
      <c r="M271" s="621">
        <v>5</v>
      </c>
      <c r="N271" s="51">
        <v>3</v>
      </c>
      <c r="O271" s="51">
        <v>3</v>
      </c>
      <c r="T271" s="318">
        <v>4</v>
      </c>
      <c r="U271" s="318">
        <v>3</v>
      </c>
    </row>
    <row r="272" spans="8:21" x14ac:dyDescent="0.25">
      <c r="H272" s="261">
        <v>2</v>
      </c>
      <c r="I272" s="261">
        <v>3</v>
      </c>
      <c r="M272" s="621">
        <v>5</v>
      </c>
      <c r="N272" s="51">
        <v>2</v>
      </c>
      <c r="O272" s="51">
        <v>3</v>
      </c>
      <c r="T272" s="318">
        <v>2</v>
      </c>
      <c r="U272" s="318">
        <v>3</v>
      </c>
    </row>
    <row r="273" spans="8:21" x14ac:dyDescent="0.25">
      <c r="H273" s="261">
        <v>3</v>
      </c>
      <c r="I273" s="261">
        <v>3</v>
      </c>
      <c r="M273" s="621">
        <v>5</v>
      </c>
      <c r="N273" s="51">
        <v>4</v>
      </c>
      <c r="O273" s="51">
        <v>5</v>
      </c>
      <c r="T273" s="318">
        <v>3</v>
      </c>
      <c r="U273" s="318">
        <v>4</v>
      </c>
    </row>
    <row r="274" spans="8:21" x14ac:dyDescent="0.25">
      <c r="H274" s="261">
        <v>2</v>
      </c>
      <c r="I274" s="261">
        <v>3</v>
      </c>
      <c r="M274" s="621">
        <v>5</v>
      </c>
      <c r="N274" s="51">
        <v>2</v>
      </c>
      <c r="O274" s="51">
        <v>4</v>
      </c>
      <c r="T274" s="318">
        <v>2</v>
      </c>
      <c r="U274" s="318">
        <v>3</v>
      </c>
    </row>
    <row r="275" spans="8:21" x14ac:dyDescent="0.25">
      <c r="H275" s="261">
        <v>3</v>
      </c>
      <c r="I275" s="261">
        <v>4</v>
      </c>
      <c r="M275" s="621">
        <v>5</v>
      </c>
      <c r="N275" s="51">
        <v>3</v>
      </c>
      <c r="O275" s="51">
        <v>4</v>
      </c>
      <c r="T275" s="318">
        <v>3</v>
      </c>
      <c r="U275" s="318">
        <v>4</v>
      </c>
    </row>
    <row r="276" spans="8:21" x14ac:dyDescent="0.25">
      <c r="H276" s="261">
        <v>3</v>
      </c>
      <c r="I276" s="261">
        <v>4</v>
      </c>
      <c r="M276" s="621">
        <v>5</v>
      </c>
      <c r="N276" s="51">
        <v>3</v>
      </c>
      <c r="O276" s="51">
        <v>4</v>
      </c>
      <c r="T276" s="318">
        <v>4</v>
      </c>
      <c r="U276" s="318">
        <v>3</v>
      </c>
    </row>
    <row r="277" spans="8:21" x14ac:dyDescent="0.25">
      <c r="H277" s="261">
        <v>2</v>
      </c>
      <c r="I277" s="261">
        <v>3</v>
      </c>
      <c r="M277" s="621">
        <v>5</v>
      </c>
      <c r="N277" s="51">
        <v>3</v>
      </c>
      <c r="O277" s="51">
        <v>3</v>
      </c>
      <c r="T277" s="318">
        <v>2</v>
      </c>
      <c r="U277" s="318">
        <v>5</v>
      </c>
    </row>
    <row r="278" spans="8:21" x14ac:dyDescent="0.25">
      <c r="H278" s="261">
        <v>2</v>
      </c>
      <c r="I278" s="261">
        <v>3</v>
      </c>
      <c r="M278" s="621">
        <v>5</v>
      </c>
      <c r="N278" s="51">
        <v>3</v>
      </c>
      <c r="O278" s="51">
        <v>4</v>
      </c>
      <c r="T278" s="318">
        <v>3</v>
      </c>
      <c r="U278" s="318">
        <v>5</v>
      </c>
    </row>
    <row r="279" spans="8:21" x14ac:dyDescent="0.25">
      <c r="H279" s="261">
        <v>3</v>
      </c>
      <c r="I279" s="261">
        <v>3</v>
      </c>
      <c r="M279" s="621">
        <v>5</v>
      </c>
      <c r="N279" s="51">
        <v>2</v>
      </c>
      <c r="O279" s="51">
        <v>3</v>
      </c>
      <c r="T279" s="318">
        <v>2</v>
      </c>
      <c r="U279" s="318">
        <v>5</v>
      </c>
    </row>
    <row r="280" spans="8:21" x14ac:dyDescent="0.25">
      <c r="H280" s="261">
        <v>2</v>
      </c>
      <c r="I280" s="261">
        <v>4</v>
      </c>
      <c r="M280" s="621">
        <v>5</v>
      </c>
      <c r="N280" s="51">
        <v>3</v>
      </c>
      <c r="O280" s="51">
        <v>4</v>
      </c>
      <c r="T280" s="318">
        <v>2</v>
      </c>
      <c r="U280" s="318">
        <v>4</v>
      </c>
    </row>
    <row r="281" spans="8:21" x14ac:dyDescent="0.25">
      <c r="H281" s="261">
        <v>3</v>
      </c>
      <c r="I281" s="261">
        <v>3</v>
      </c>
      <c r="M281" s="621">
        <v>5</v>
      </c>
      <c r="N281" s="51">
        <v>4</v>
      </c>
      <c r="O281" s="51">
        <v>3</v>
      </c>
      <c r="T281" s="318">
        <v>2</v>
      </c>
      <c r="U281" s="318">
        <v>4</v>
      </c>
    </row>
    <row r="282" spans="8:21" x14ac:dyDescent="0.25">
      <c r="H282" s="261">
        <v>3</v>
      </c>
      <c r="I282" s="261">
        <v>3</v>
      </c>
      <c r="M282" s="621">
        <v>5</v>
      </c>
      <c r="N282" s="51">
        <v>2</v>
      </c>
      <c r="O282" s="51">
        <v>3</v>
      </c>
      <c r="T282" s="318">
        <v>2</v>
      </c>
      <c r="U282" s="318">
        <v>4</v>
      </c>
    </row>
    <row r="283" spans="8:21" x14ac:dyDescent="0.25">
      <c r="H283" s="261">
        <v>3</v>
      </c>
      <c r="I283" s="261">
        <v>4</v>
      </c>
      <c r="M283" s="621">
        <v>5</v>
      </c>
      <c r="N283" s="51">
        <v>4</v>
      </c>
      <c r="O283" s="51">
        <v>3</v>
      </c>
      <c r="T283" s="318">
        <v>2</v>
      </c>
      <c r="U283" s="318">
        <v>3</v>
      </c>
    </row>
    <row r="284" spans="8:21" x14ac:dyDescent="0.25">
      <c r="H284" s="261">
        <v>2</v>
      </c>
      <c r="I284" s="261">
        <v>3</v>
      </c>
      <c r="M284" s="621">
        <v>5</v>
      </c>
      <c r="N284" s="51">
        <v>3</v>
      </c>
      <c r="O284" s="51">
        <v>4</v>
      </c>
      <c r="T284" s="318">
        <v>2</v>
      </c>
      <c r="U284" s="318">
        <v>3</v>
      </c>
    </row>
    <row r="285" spans="8:21" x14ac:dyDescent="0.25">
      <c r="H285" s="261">
        <v>2</v>
      </c>
      <c r="I285" s="261">
        <v>4</v>
      </c>
      <c r="M285" s="621">
        <v>5</v>
      </c>
      <c r="N285" s="51">
        <v>3</v>
      </c>
      <c r="O285" s="51">
        <v>3</v>
      </c>
      <c r="T285" s="318">
        <v>2</v>
      </c>
      <c r="U285" s="318">
        <v>3</v>
      </c>
    </row>
    <row r="286" spans="8:21" x14ac:dyDescent="0.25">
      <c r="H286" s="261">
        <v>3</v>
      </c>
      <c r="I286" s="261">
        <v>4</v>
      </c>
      <c r="M286" s="621">
        <v>5</v>
      </c>
      <c r="N286" s="51">
        <v>2</v>
      </c>
      <c r="O286" s="51">
        <v>3</v>
      </c>
      <c r="T286" s="318">
        <v>3</v>
      </c>
      <c r="U286" s="318">
        <v>3</v>
      </c>
    </row>
    <row r="287" spans="8:21" x14ac:dyDescent="0.25">
      <c r="H287" s="261">
        <v>4</v>
      </c>
      <c r="I287" s="261">
        <v>3</v>
      </c>
      <c r="M287" s="621">
        <v>5</v>
      </c>
      <c r="N287" s="51">
        <v>2</v>
      </c>
      <c r="O287" s="51">
        <v>3</v>
      </c>
      <c r="T287" s="318">
        <v>2</v>
      </c>
      <c r="U287" s="318">
        <v>4</v>
      </c>
    </row>
    <row r="288" spans="8:21" x14ac:dyDescent="0.25">
      <c r="H288" s="261">
        <v>2</v>
      </c>
      <c r="I288" s="261">
        <v>4</v>
      </c>
      <c r="M288" s="621">
        <v>5</v>
      </c>
      <c r="N288" s="51">
        <v>4</v>
      </c>
      <c r="O288" s="51">
        <v>3</v>
      </c>
      <c r="T288" s="318">
        <v>3</v>
      </c>
      <c r="U288" s="318">
        <v>3</v>
      </c>
    </row>
    <row r="289" spans="8:21" x14ac:dyDescent="0.25">
      <c r="H289" s="261">
        <v>2</v>
      </c>
      <c r="I289" s="261">
        <v>3</v>
      </c>
      <c r="M289" s="621">
        <v>5</v>
      </c>
      <c r="N289" s="51">
        <v>3</v>
      </c>
      <c r="O289" s="51">
        <v>3</v>
      </c>
      <c r="T289" s="318">
        <v>3</v>
      </c>
      <c r="U289" s="318">
        <v>3</v>
      </c>
    </row>
    <row r="290" spans="8:21" x14ac:dyDescent="0.25">
      <c r="H290" s="261">
        <v>2</v>
      </c>
      <c r="I290" s="261">
        <v>3</v>
      </c>
      <c r="M290" s="621">
        <v>5</v>
      </c>
      <c r="N290" s="51">
        <v>4</v>
      </c>
      <c r="O290" s="51">
        <v>4</v>
      </c>
      <c r="T290" s="318">
        <v>2</v>
      </c>
      <c r="U290" s="318">
        <v>3</v>
      </c>
    </row>
    <row r="291" spans="8:21" x14ac:dyDescent="0.25">
      <c r="H291" s="261">
        <v>2</v>
      </c>
      <c r="I291" s="261">
        <v>4</v>
      </c>
      <c r="M291" s="621">
        <v>5</v>
      </c>
      <c r="N291" s="51">
        <v>3</v>
      </c>
      <c r="O291" s="51">
        <v>3</v>
      </c>
      <c r="T291" s="318">
        <v>2</v>
      </c>
      <c r="U291" s="318">
        <v>3</v>
      </c>
    </row>
    <row r="292" spans="8:21" x14ac:dyDescent="0.25">
      <c r="H292" s="261">
        <v>2</v>
      </c>
      <c r="I292" s="261">
        <v>3</v>
      </c>
      <c r="M292" s="621">
        <v>5</v>
      </c>
      <c r="N292" s="51">
        <v>3</v>
      </c>
      <c r="O292" s="51">
        <v>4</v>
      </c>
      <c r="T292" s="318">
        <v>2</v>
      </c>
      <c r="U292" s="318">
        <v>4</v>
      </c>
    </row>
    <row r="293" spans="8:21" x14ac:dyDescent="0.25">
      <c r="H293" s="261">
        <v>2</v>
      </c>
      <c r="I293" s="261">
        <v>3</v>
      </c>
      <c r="M293" s="621">
        <v>6</v>
      </c>
      <c r="N293" s="51">
        <v>3</v>
      </c>
      <c r="O293" s="51">
        <v>3</v>
      </c>
      <c r="T293" s="318">
        <v>3</v>
      </c>
      <c r="U293" s="318">
        <v>4</v>
      </c>
    </row>
    <row r="294" spans="8:21" x14ac:dyDescent="0.25">
      <c r="H294" s="261">
        <v>4</v>
      </c>
      <c r="I294" s="261">
        <v>3</v>
      </c>
      <c r="M294" s="621">
        <v>5</v>
      </c>
      <c r="N294" s="51">
        <v>2</v>
      </c>
      <c r="O294" s="51">
        <v>4</v>
      </c>
      <c r="T294" s="318">
        <v>3</v>
      </c>
      <c r="U294" s="318">
        <v>3</v>
      </c>
    </row>
    <row r="295" spans="8:21" x14ac:dyDescent="0.25">
      <c r="H295" s="261">
        <v>3</v>
      </c>
      <c r="I295" s="261">
        <v>3</v>
      </c>
      <c r="M295" s="621">
        <v>5</v>
      </c>
      <c r="N295" s="51">
        <v>3</v>
      </c>
      <c r="O295" s="51">
        <v>3</v>
      </c>
      <c r="T295" s="318">
        <v>2</v>
      </c>
      <c r="U295" s="318">
        <v>3</v>
      </c>
    </row>
    <row r="296" spans="8:21" x14ac:dyDescent="0.25">
      <c r="H296" s="261">
        <v>2</v>
      </c>
      <c r="I296" s="261">
        <v>3</v>
      </c>
      <c r="M296" s="621">
        <v>5</v>
      </c>
      <c r="N296" s="51">
        <v>2</v>
      </c>
      <c r="O296" s="51">
        <v>3</v>
      </c>
      <c r="T296" s="318">
        <v>2</v>
      </c>
      <c r="U296" s="318">
        <v>3</v>
      </c>
    </row>
    <row r="297" spans="8:21" x14ac:dyDescent="0.25">
      <c r="H297" s="261">
        <v>2</v>
      </c>
      <c r="I297" s="261">
        <v>5</v>
      </c>
      <c r="M297" s="621">
        <v>5</v>
      </c>
      <c r="N297" s="51">
        <v>3</v>
      </c>
      <c r="O297" s="51">
        <v>3</v>
      </c>
      <c r="T297" s="318">
        <v>3</v>
      </c>
      <c r="U297" s="318">
        <v>5</v>
      </c>
    </row>
    <row r="298" spans="8:21" x14ac:dyDescent="0.25">
      <c r="H298" s="261">
        <v>2</v>
      </c>
      <c r="I298" s="261">
        <v>4</v>
      </c>
      <c r="M298" s="621">
        <v>5</v>
      </c>
      <c r="N298" s="51">
        <v>3</v>
      </c>
      <c r="O298" s="51">
        <v>4</v>
      </c>
      <c r="T298" s="318">
        <v>2</v>
      </c>
      <c r="U298" s="318">
        <v>4</v>
      </c>
    </row>
    <row r="299" spans="8:21" x14ac:dyDescent="0.25">
      <c r="H299" s="261">
        <v>4</v>
      </c>
      <c r="I299" s="261">
        <v>3</v>
      </c>
      <c r="M299" s="621">
        <v>5</v>
      </c>
      <c r="N299" s="51">
        <v>3</v>
      </c>
      <c r="O299" s="51">
        <v>3</v>
      </c>
      <c r="T299" s="318">
        <v>2</v>
      </c>
      <c r="U299" s="318">
        <v>3</v>
      </c>
    </row>
    <row r="300" spans="8:21" x14ac:dyDescent="0.25">
      <c r="H300" s="261">
        <v>2</v>
      </c>
      <c r="I300" s="261">
        <v>3</v>
      </c>
      <c r="M300" s="621">
        <v>5</v>
      </c>
      <c r="N300" s="51">
        <v>2</v>
      </c>
      <c r="O300" s="51">
        <v>5</v>
      </c>
      <c r="T300" s="318">
        <v>3</v>
      </c>
      <c r="U300" s="318">
        <v>3</v>
      </c>
    </row>
    <row r="301" spans="8:21" x14ac:dyDescent="0.25">
      <c r="H301" s="261">
        <v>3</v>
      </c>
      <c r="I301" s="261">
        <v>3</v>
      </c>
      <c r="M301" s="621">
        <v>7</v>
      </c>
      <c r="N301" s="51">
        <v>2</v>
      </c>
      <c r="O301" s="51">
        <v>3</v>
      </c>
      <c r="T301" s="318">
        <v>3</v>
      </c>
      <c r="U301" s="318">
        <v>3</v>
      </c>
    </row>
    <row r="302" spans="8:21" x14ac:dyDescent="0.25">
      <c r="H302" s="261">
        <v>3</v>
      </c>
      <c r="I302" s="261">
        <v>3</v>
      </c>
      <c r="M302" s="621">
        <v>5</v>
      </c>
      <c r="N302" s="51">
        <v>2</v>
      </c>
      <c r="O302" s="51">
        <v>4</v>
      </c>
      <c r="T302" s="318">
        <v>3</v>
      </c>
      <c r="U302" s="318">
        <v>3</v>
      </c>
    </row>
    <row r="303" spans="8:21" x14ac:dyDescent="0.25">
      <c r="H303" s="261">
        <v>3</v>
      </c>
      <c r="I303" s="261">
        <v>4</v>
      </c>
      <c r="M303" s="621">
        <v>5</v>
      </c>
      <c r="N303" s="51">
        <v>3</v>
      </c>
      <c r="O303" s="51">
        <v>3</v>
      </c>
      <c r="T303" s="318">
        <v>2</v>
      </c>
      <c r="U303" s="318">
        <v>4</v>
      </c>
    </row>
    <row r="304" spans="8:21" x14ac:dyDescent="0.25">
      <c r="H304" s="261">
        <v>2</v>
      </c>
      <c r="I304" s="261">
        <v>5</v>
      </c>
      <c r="M304" s="621">
        <v>5</v>
      </c>
      <c r="N304" s="51">
        <v>2</v>
      </c>
      <c r="O304" s="51">
        <v>3</v>
      </c>
      <c r="T304" s="318">
        <v>2</v>
      </c>
      <c r="U304" s="318">
        <v>3</v>
      </c>
    </row>
    <row r="305" spans="8:21" x14ac:dyDescent="0.25">
      <c r="H305" s="261">
        <v>3</v>
      </c>
      <c r="I305" s="261">
        <v>4</v>
      </c>
      <c r="M305" s="621">
        <v>5</v>
      </c>
      <c r="N305" s="51">
        <v>3</v>
      </c>
      <c r="O305" s="51">
        <v>3</v>
      </c>
      <c r="T305" s="318">
        <v>3</v>
      </c>
      <c r="U305" s="318">
        <v>4</v>
      </c>
    </row>
    <row r="306" spans="8:21" x14ac:dyDescent="0.25">
      <c r="H306" s="261">
        <v>4</v>
      </c>
      <c r="I306" s="261">
        <v>3</v>
      </c>
      <c r="M306" s="621">
        <v>5</v>
      </c>
      <c r="N306" s="51">
        <v>3</v>
      </c>
      <c r="O306" s="51">
        <v>4</v>
      </c>
      <c r="T306" s="318">
        <v>3</v>
      </c>
      <c r="U306" s="318">
        <v>4</v>
      </c>
    </row>
    <row r="307" spans="8:21" x14ac:dyDescent="0.25">
      <c r="H307" s="261">
        <v>2</v>
      </c>
      <c r="I307" s="261">
        <v>4</v>
      </c>
      <c r="M307" s="621">
        <v>5</v>
      </c>
      <c r="N307" s="51">
        <v>3</v>
      </c>
      <c r="O307" s="51">
        <v>3</v>
      </c>
      <c r="T307" s="318">
        <v>2</v>
      </c>
      <c r="U307" s="318">
        <v>3</v>
      </c>
    </row>
    <row r="308" spans="8:21" x14ac:dyDescent="0.25">
      <c r="H308" s="261">
        <v>2</v>
      </c>
      <c r="I308" s="261">
        <v>4</v>
      </c>
      <c r="M308" s="621">
        <v>5</v>
      </c>
      <c r="N308" s="51">
        <v>3</v>
      </c>
      <c r="O308" s="51">
        <v>4</v>
      </c>
      <c r="T308" s="318">
        <v>3</v>
      </c>
      <c r="U308" s="318">
        <v>4</v>
      </c>
    </row>
    <row r="309" spans="8:21" x14ac:dyDescent="0.25">
      <c r="H309" s="261">
        <v>2</v>
      </c>
      <c r="I309" s="261">
        <v>3</v>
      </c>
      <c r="M309" s="621">
        <v>5</v>
      </c>
      <c r="N309" s="51">
        <v>2</v>
      </c>
      <c r="O309" s="51">
        <v>5</v>
      </c>
      <c r="T309" s="318">
        <v>4</v>
      </c>
      <c r="U309" s="318">
        <v>4</v>
      </c>
    </row>
    <row r="310" spans="8:21" x14ac:dyDescent="0.25">
      <c r="H310" s="261">
        <v>4</v>
      </c>
      <c r="I310" s="261">
        <v>3</v>
      </c>
      <c r="M310" s="621">
        <v>5</v>
      </c>
      <c r="N310" s="51">
        <v>3</v>
      </c>
      <c r="O310" s="51">
        <v>4</v>
      </c>
      <c r="T310" s="318">
        <v>2</v>
      </c>
      <c r="U310" s="318">
        <v>3</v>
      </c>
    </row>
    <row r="311" spans="8:21" x14ac:dyDescent="0.25">
      <c r="H311" s="261">
        <v>3</v>
      </c>
      <c r="I311" s="261">
        <v>5</v>
      </c>
      <c r="M311" s="621">
        <v>5</v>
      </c>
      <c r="N311" s="51">
        <v>3</v>
      </c>
      <c r="O311" s="51">
        <v>3</v>
      </c>
      <c r="T311" s="318">
        <v>3</v>
      </c>
      <c r="U311" s="318">
        <v>3</v>
      </c>
    </row>
    <row r="312" spans="8:21" x14ac:dyDescent="0.25">
      <c r="H312" s="261">
        <v>3</v>
      </c>
      <c r="I312" s="261">
        <v>4</v>
      </c>
      <c r="M312" s="621">
        <v>5</v>
      </c>
      <c r="N312" s="51">
        <v>2</v>
      </c>
      <c r="O312" s="51">
        <v>3</v>
      </c>
      <c r="T312" s="318">
        <v>3</v>
      </c>
      <c r="U312" s="318">
        <v>4</v>
      </c>
    </row>
    <row r="313" spans="8:21" x14ac:dyDescent="0.25">
      <c r="H313" s="261">
        <v>3</v>
      </c>
      <c r="I313" s="261">
        <v>3</v>
      </c>
      <c r="M313" s="621">
        <v>5</v>
      </c>
      <c r="N313" s="51">
        <v>3</v>
      </c>
      <c r="O313" s="51">
        <v>4</v>
      </c>
      <c r="T313" s="318">
        <v>2</v>
      </c>
      <c r="U313" s="318">
        <v>4</v>
      </c>
    </row>
    <row r="314" spans="8:21" x14ac:dyDescent="0.25">
      <c r="H314" s="261">
        <v>2</v>
      </c>
      <c r="I314" s="261">
        <v>3</v>
      </c>
      <c r="M314" s="621">
        <v>5</v>
      </c>
      <c r="N314" s="51">
        <v>2</v>
      </c>
      <c r="O314" s="51">
        <v>3</v>
      </c>
      <c r="T314" s="318">
        <v>2</v>
      </c>
      <c r="U314" s="318">
        <v>3</v>
      </c>
    </row>
    <row r="315" spans="8:21" x14ac:dyDescent="0.25">
      <c r="H315" s="261">
        <v>2</v>
      </c>
      <c r="I315" s="261">
        <v>3</v>
      </c>
      <c r="M315" s="621">
        <v>5</v>
      </c>
      <c r="N315" s="51">
        <v>4</v>
      </c>
      <c r="O315" s="51">
        <v>4</v>
      </c>
      <c r="T315" s="318">
        <v>2</v>
      </c>
      <c r="U315" s="318">
        <v>3</v>
      </c>
    </row>
    <row r="316" spans="8:21" x14ac:dyDescent="0.25">
      <c r="H316" s="261">
        <v>3</v>
      </c>
      <c r="I316" s="261">
        <v>3</v>
      </c>
      <c r="M316" s="621">
        <v>5</v>
      </c>
      <c r="N316" s="51">
        <v>4</v>
      </c>
      <c r="O316" s="51">
        <v>3</v>
      </c>
      <c r="T316" s="318">
        <v>2</v>
      </c>
      <c r="U316" s="318">
        <v>3</v>
      </c>
    </row>
    <row r="317" spans="8:21" x14ac:dyDescent="0.25">
      <c r="H317" s="261">
        <v>3</v>
      </c>
      <c r="I317" s="261">
        <v>4</v>
      </c>
      <c r="M317" s="621">
        <v>5</v>
      </c>
      <c r="N317" s="51">
        <v>4</v>
      </c>
      <c r="O317" s="51">
        <v>3</v>
      </c>
      <c r="T317" s="318">
        <v>2</v>
      </c>
      <c r="U317" s="318">
        <v>3</v>
      </c>
    </row>
    <row r="318" spans="8:21" x14ac:dyDescent="0.25">
      <c r="H318" s="261">
        <v>2</v>
      </c>
      <c r="I318" s="261">
        <v>3</v>
      </c>
      <c r="M318" s="621">
        <v>5</v>
      </c>
      <c r="N318" s="51">
        <v>2</v>
      </c>
      <c r="O318" s="51">
        <v>3</v>
      </c>
      <c r="T318" s="318">
        <v>3</v>
      </c>
      <c r="U318" s="318">
        <v>4</v>
      </c>
    </row>
    <row r="319" spans="8:21" x14ac:dyDescent="0.25">
      <c r="H319" s="261">
        <v>4</v>
      </c>
      <c r="I319" s="261">
        <v>3</v>
      </c>
      <c r="M319" s="621">
        <v>5</v>
      </c>
      <c r="N319" s="51">
        <v>2</v>
      </c>
      <c r="O319" s="51">
        <v>3</v>
      </c>
      <c r="T319" s="318">
        <v>3</v>
      </c>
      <c r="U319" s="318">
        <v>3</v>
      </c>
    </row>
    <row r="320" spans="8:21" x14ac:dyDescent="0.25">
      <c r="H320" s="261">
        <v>2</v>
      </c>
      <c r="I320" s="261">
        <v>3</v>
      </c>
      <c r="M320" s="621">
        <v>5</v>
      </c>
      <c r="N320" s="51">
        <v>2</v>
      </c>
      <c r="O320" s="51">
        <v>3</v>
      </c>
      <c r="T320" s="318">
        <v>2</v>
      </c>
      <c r="U320" s="318">
        <v>5</v>
      </c>
    </row>
    <row r="321" spans="8:21" x14ac:dyDescent="0.25">
      <c r="H321" s="261">
        <v>2</v>
      </c>
      <c r="I321" s="261">
        <v>4</v>
      </c>
      <c r="M321" s="621">
        <v>6</v>
      </c>
      <c r="N321" s="51">
        <v>3</v>
      </c>
      <c r="O321" s="51">
        <v>3</v>
      </c>
      <c r="T321" s="318">
        <v>3</v>
      </c>
      <c r="U321" s="318">
        <v>3</v>
      </c>
    </row>
    <row r="322" spans="8:21" x14ac:dyDescent="0.25">
      <c r="H322" s="261">
        <v>3</v>
      </c>
      <c r="I322" s="261">
        <v>3</v>
      </c>
      <c r="M322" s="621">
        <v>5</v>
      </c>
      <c r="N322" s="51">
        <v>3</v>
      </c>
      <c r="O322" s="51">
        <v>3</v>
      </c>
      <c r="T322" s="318">
        <v>2</v>
      </c>
      <c r="U322" s="318">
        <v>4</v>
      </c>
    </row>
    <row r="323" spans="8:21" x14ac:dyDescent="0.25">
      <c r="H323" s="261">
        <v>2</v>
      </c>
      <c r="I323" s="261">
        <v>4</v>
      </c>
      <c r="M323" s="621">
        <v>5</v>
      </c>
      <c r="N323" s="51">
        <v>2</v>
      </c>
      <c r="O323" s="51">
        <v>5</v>
      </c>
      <c r="T323" s="318">
        <v>3</v>
      </c>
      <c r="U323" s="318">
        <v>3</v>
      </c>
    </row>
    <row r="324" spans="8:21" x14ac:dyDescent="0.25">
      <c r="H324" s="261">
        <v>3</v>
      </c>
      <c r="I324" s="261">
        <v>3</v>
      </c>
      <c r="M324" s="621">
        <v>5</v>
      </c>
      <c r="N324" s="51">
        <v>3</v>
      </c>
      <c r="O324" s="51">
        <v>3</v>
      </c>
      <c r="T324" s="318">
        <v>4</v>
      </c>
      <c r="U324" s="318">
        <v>3</v>
      </c>
    </row>
    <row r="325" spans="8:21" x14ac:dyDescent="0.25">
      <c r="H325" s="261">
        <v>3</v>
      </c>
      <c r="I325" s="261">
        <v>3</v>
      </c>
      <c r="M325" s="621">
        <v>5</v>
      </c>
      <c r="N325" s="51">
        <v>3</v>
      </c>
      <c r="O325" s="51">
        <v>4</v>
      </c>
      <c r="T325" s="318">
        <v>3</v>
      </c>
      <c r="U325" s="318">
        <v>3</v>
      </c>
    </row>
    <row r="326" spans="8:21" x14ac:dyDescent="0.25">
      <c r="H326" s="261">
        <v>2</v>
      </c>
      <c r="I326" s="261">
        <v>5</v>
      </c>
      <c r="M326" s="621">
        <v>5</v>
      </c>
      <c r="N326" s="51">
        <v>2</v>
      </c>
      <c r="O326" s="51">
        <v>3</v>
      </c>
      <c r="T326" s="318">
        <v>2</v>
      </c>
      <c r="U326" s="318">
        <v>3</v>
      </c>
    </row>
    <row r="327" spans="8:21" x14ac:dyDescent="0.25">
      <c r="H327" s="261">
        <v>3</v>
      </c>
      <c r="I327" s="261">
        <v>5</v>
      </c>
      <c r="M327" s="621">
        <v>5</v>
      </c>
      <c r="N327" s="51">
        <v>2</v>
      </c>
      <c r="O327" s="51">
        <v>3</v>
      </c>
      <c r="T327" s="318">
        <v>4</v>
      </c>
      <c r="U327" s="318">
        <v>4</v>
      </c>
    </row>
    <row r="328" spans="8:21" x14ac:dyDescent="0.25">
      <c r="H328" s="261">
        <v>2</v>
      </c>
      <c r="I328" s="261">
        <v>3</v>
      </c>
      <c r="M328" s="621">
        <v>5</v>
      </c>
      <c r="N328" s="51">
        <v>3</v>
      </c>
      <c r="O328" s="51">
        <v>4</v>
      </c>
      <c r="T328" s="318">
        <v>3</v>
      </c>
      <c r="U328" s="318">
        <v>3</v>
      </c>
    </row>
    <row r="329" spans="8:21" x14ac:dyDescent="0.25">
      <c r="H329" s="261">
        <v>3</v>
      </c>
      <c r="I329" s="261">
        <v>4</v>
      </c>
      <c r="M329" s="621">
        <v>5</v>
      </c>
      <c r="N329" s="51">
        <v>3</v>
      </c>
      <c r="O329" s="51">
        <v>3</v>
      </c>
      <c r="T329" s="318">
        <v>4</v>
      </c>
      <c r="U329" s="318">
        <v>3</v>
      </c>
    </row>
    <row r="330" spans="8:21" x14ac:dyDescent="0.25">
      <c r="H330" s="261">
        <v>3</v>
      </c>
      <c r="I330" s="261">
        <v>3</v>
      </c>
      <c r="M330" s="621">
        <v>5</v>
      </c>
      <c r="N330" s="51">
        <v>2</v>
      </c>
      <c r="O330" s="51">
        <v>3</v>
      </c>
      <c r="T330" s="318">
        <v>2</v>
      </c>
      <c r="U330" s="318">
        <v>4</v>
      </c>
    </row>
    <row r="331" spans="8:21" x14ac:dyDescent="0.25">
      <c r="H331" s="261">
        <v>3</v>
      </c>
      <c r="I331" s="261">
        <v>3</v>
      </c>
      <c r="M331" s="621">
        <v>5</v>
      </c>
      <c r="N331" s="51">
        <v>2</v>
      </c>
      <c r="O331" s="51">
        <v>3</v>
      </c>
      <c r="T331" s="318">
        <v>4</v>
      </c>
      <c r="U331" s="318">
        <v>3</v>
      </c>
    </row>
    <row r="332" spans="8:21" x14ac:dyDescent="0.25">
      <c r="H332" s="261">
        <v>3</v>
      </c>
      <c r="I332" s="261">
        <v>4</v>
      </c>
      <c r="M332" s="621">
        <v>5</v>
      </c>
      <c r="N332" s="51">
        <v>2</v>
      </c>
      <c r="O332" s="51">
        <v>3</v>
      </c>
      <c r="T332" s="318">
        <v>2</v>
      </c>
      <c r="U332" s="318">
        <v>3</v>
      </c>
    </row>
    <row r="333" spans="8:21" x14ac:dyDescent="0.25">
      <c r="H333" s="261">
        <v>2</v>
      </c>
      <c r="I333" s="261">
        <v>3</v>
      </c>
      <c r="M333" s="621">
        <v>5</v>
      </c>
      <c r="N333" s="51">
        <v>2</v>
      </c>
      <c r="O333" s="51">
        <v>3</v>
      </c>
      <c r="T333" s="318">
        <v>4</v>
      </c>
      <c r="U333" s="318">
        <v>3</v>
      </c>
    </row>
    <row r="334" spans="8:21" x14ac:dyDescent="0.25">
      <c r="H334" s="261">
        <v>2</v>
      </c>
      <c r="I334" s="261">
        <v>4</v>
      </c>
      <c r="M334" s="621">
        <v>5</v>
      </c>
      <c r="N334" s="51">
        <v>2</v>
      </c>
      <c r="O334" s="51">
        <v>3</v>
      </c>
      <c r="T334" s="318">
        <v>2</v>
      </c>
      <c r="U334" s="318">
        <v>3</v>
      </c>
    </row>
    <row r="335" spans="8:21" x14ac:dyDescent="0.25">
      <c r="H335" s="261">
        <v>2</v>
      </c>
      <c r="I335" s="261">
        <v>3</v>
      </c>
      <c r="M335" s="621">
        <v>5</v>
      </c>
      <c r="N335" s="51">
        <v>2</v>
      </c>
      <c r="O335" s="51">
        <v>3</v>
      </c>
      <c r="T335" s="318">
        <v>2</v>
      </c>
      <c r="U335" s="318">
        <v>3</v>
      </c>
    </row>
    <row r="336" spans="8:21" x14ac:dyDescent="0.25">
      <c r="H336" s="261">
        <v>4</v>
      </c>
      <c r="I336" s="261">
        <v>3</v>
      </c>
      <c r="M336" s="621">
        <v>5</v>
      </c>
      <c r="N336" s="51">
        <v>3</v>
      </c>
      <c r="O336" s="51">
        <v>3</v>
      </c>
      <c r="T336" s="318">
        <v>3</v>
      </c>
      <c r="U336" s="318">
        <v>5</v>
      </c>
    </row>
    <row r="337" spans="8:21" x14ac:dyDescent="0.25">
      <c r="H337" s="261">
        <v>3</v>
      </c>
      <c r="I337" s="261">
        <v>3</v>
      </c>
      <c r="M337" s="621">
        <v>5</v>
      </c>
      <c r="N337" s="51">
        <v>3</v>
      </c>
      <c r="O337" s="51">
        <v>3</v>
      </c>
      <c r="T337" s="318">
        <v>3</v>
      </c>
      <c r="U337" s="318">
        <v>4</v>
      </c>
    </row>
    <row r="338" spans="8:21" x14ac:dyDescent="0.25">
      <c r="H338" s="261">
        <v>2</v>
      </c>
      <c r="I338" s="261">
        <v>3</v>
      </c>
      <c r="M338" s="621">
        <v>5</v>
      </c>
      <c r="N338" s="51">
        <v>4</v>
      </c>
      <c r="O338" s="51">
        <v>3</v>
      </c>
      <c r="T338" s="318">
        <v>2</v>
      </c>
      <c r="U338" s="318">
        <v>5</v>
      </c>
    </row>
    <row r="339" spans="8:21" x14ac:dyDescent="0.25">
      <c r="H339" s="261">
        <v>3</v>
      </c>
      <c r="I339" s="261">
        <v>4</v>
      </c>
      <c r="M339" s="621">
        <v>5</v>
      </c>
      <c r="N339" s="51">
        <v>3</v>
      </c>
      <c r="O339" s="51">
        <v>4</v>
      </c>
      <c r="T339" s="318">
        <v>3</v>
      </c>
      <c r="U339" s="318">
        <v>5</v>
      </c>
    </row>
    <row r="340" spans="8:21" x14ac:dyDescent="0.25">
      <c r="H340" s="261">
        <v>2</v>
      </c>
      <c r="I340" s="261">
        <v>4</v>
      </c>
      <c r="M340" s="621">
        <v>5</v>
      </c>
      <c r="N340" s="51">
        <v>2</v>
      </c>
      <c r="O340" s="51">
        <v>4</v>
      </c>
      <c r="T340" s="318">
        <v>2</v>
      </c>
      <c r="U340" s="318">
        <v>4</v>
      </c>
    </row>
    <row r="341" spans="8:21" x14ac:dyDescent="0.25">
      <c r="H341" s="261">
        <v>2</v>
      </c>
      <c r="I341" s="261">
        <v>4</v>
      </c>
      <c r="M341" s="621">
        <v>5</v>
      </c>
      <c r="N341" s="51">
        <v>2</v>
      </c>
      <c r="O341" s="51">
        <v>3</v>
      </c>
      <c r="T341" s="318">
        <v>3</v>
      </c>
      <c r="U341" s="318">
        <v>3</v>
      </c>
    </row>
    <row r="342" spans="8:21" x14ac:dyDescent="0.25">
      <c r="H342" s="261">
        <v>2</v>
      </c>
      <c r="I342" s="261">
        <v>5</v>
      </c>
      <c r="M342" s="621">
        <v>5</v>
      </c>
      <c r="N342" s="51">
        <v>2</v>
      </c>
      <c r="O342" s="51">
        <v>3</v>
      </c>
      <c r="T342" s="318">
        <v>3</v>
      </c>
      <c r="U342" s="318">
        <v>4</v>
      </c>
    </row>
    <row r="343" spans="8:21" x14ac:dyDescent="0.25">
      <c r="H343" s="261">
        <v>2</v>
      </c>
      <c r="I343" s="261">
        <v>4</v>
      </c>
      <c r="M343" s="621">
        <v>5</v>
      </c>
      <c r="N343" s="51">
        <v>3</v>
      </c>
      <c r="O343" s="51">
        <v>3</v>
      </c>
      <c r="T343" s="318">
        <v>2</v>
      </c>
      <c r="U343" s="318">
        <v>4</v>
      </c>
    </row>
    <row r="344" spans="8:21" x14ac:dyDescent="0.25">
      <c r="H344" s="261">
        <v>3</v>
      </c>
      <c r="I344" s="261">
        <v>3</v>
      </c>
      <c r="M344" s="621">
        <v>5</v>
      </c>
      <c r="N344" s="51">
        <v>2</v>
      </c>
      <c r="O344" s="51">
        <v>3</v>
      </c>
      <c r="T344" s="318">
        <v>3</v>
      </c>
      <c r="U344" s="318">
        <v>4</v>
      </c>
    </row>
    <row r="345" spans="8:21" x14ac:dyDescent="0.25">
      <c r="H345" s="261">
        <v>3</v>
      </c>
      <c r="I345" s="261">
        <v>4</v>
      </c>
      <c r="M345" s="621">
        <v>5</v>
      </c>
      <c r="N345" s="51">
        <v>3</v>
      </c>
      <c r="O345" s="51">
        <v>3</v>
      </c>
      <c r="T345" s="318">
        <v>3</v>
      </c>
      <c r="U345" s="318">
        <v>3</v>
      </c>
    </row>
    <row r="346" spans="8:21" x14ac:dyDescent="0.25">
      <c r="H346" s="261">
        <v>3</v>
      </c>
      <c r="I346" s="261">
        <v>4</v>
      </c>
      <c r="M346" s="621">
        <v>6</v>
      </c>
      <c r="N346" s="51">
        <v>2</v>
      </c>
      <c r="O346" s="51">
        <v>4</v>
      </c>
      <c r="T346" s="318">
        <v>2</v>
      </c>
      <c r="U346" s="318">
        <v>5</v>
      </c>
    </row>
    <row r="347" spans="8:21" x14ac:dyDescent="0.25">
      <c r="H347" s="261">
        <v>3</v>
      </c>
      <c r="I347" s="261">
        <v>4</v>
      </c>
      <c r="M347" s="621">
        <v>5</v>
      </c>
      <c r="N347" s="51">
        <v>2</v>
      </c>
      <c r="O347" s="51">
        <v>3</v>
      </c>
      <c r="T347" s="318">
        <v>2</v>
      </c>
      <c r="U347" s="318">
        <v>3</v>
      </c>
    </row>
    <row r="348" spans="8:21" x14ac:dyDescent="0.25">
      <c r="H348" s="261">
        <v>3</v>
      </c>
      <c r="I348" s="261">
        <v>3</v>
      </c>
      <c r="M348" s="621">
        <v>5</v>
      </c>
      <c r="N348" s="51">
        <v>3</v>
      </c>
      <c r="O348" s="51">
        <v>3</v>
      </c>
      <c r="T348" s="318">
        <v>3</v>
      </c>
      <c r="U348" s="318">
        <v>3</v>
      </c>
    </row>
    <row r="349" spans="8:21" x14ac:dyDescent="0.25">
      <c r="H349" s="261">
        <v>3</v>
      </c>
      <c r="I349" s="261">
        <v>3</v>
      </c>
      <c r="M349" s="621">
        <v>5</v>
      </c>
      <c r="N349" s="51">
        <v>3</v>
      </c>
      <c r="O349" s="51">
        <v>3</v>
      </c>
      <c r="T349" s="318">
        <v>3</v>
      </c>
      <c r="U349" s="318">
        <v>4</v>
      </c>
    </row>
    <row r="350" spans="8:21" x14ac:dyDescent="0.25">
      <c r="H350" s="261">
        <v>2</v>
      </c>
      <c r="I350" s="261">
        <v>4</v>
      </c>
      <c r="M350" s="621">
        <v>5</v>
      </c>
      <c r="N350" s="51">
        <v>3</v>
      </c>
      <c r="O350" s="51">
        <v>3</v>
      </c>
      <c r="T350" s="318">
        <v>3</v>
      </c>
      <c r="U350" s="318">
        <v>5</v>
      </c>
    </row>
    <row r="351" spans="8:21" x14ac:dyDescent="0.25">
      <c r="H351" s="261">
        <v>3</v>
      </c>
      <c r="I351" s="261">
        <v>4</v>
      </c>
      <c r="M351" s="621">
        <v>5</v>
      </c>
      <c r="N351" s="51">
        <v>2</v>
      </c>
      <c r="O351" s="51">
        <v>3</v>
      </c>
      <c r="T351" s="318">
        <v>2</v>
      </c>
      <c r="U351" s="318">
        <v>3</v>
      </c>
    </row>
    <row r="352" spans="8:21" x14ac:dyDescent="0.25">
      <c r="H352" s="261">
        <v>3</v>
      </c>
      <c r="I352" s="261">
        <v>4</v>
      </c>
      <c r="M352" s="621">
        <v>5</v>
      </c>
      <c r="N352" s="51">
        <v>3</v>
      </c>
      <c r="O352" s="51">
        <v>3</v>
      </c>
      <c r="T352" s="318">
        <v>3</v>
      </c>
      <c r="U352" s="318">
        <v>5</v>
      </c>
    </row>
    <row r="353" spans="8:21" x14ac:dyDescent="0.25">
      <c r="H353" s="261">
        <v>3</v>
      </c>
      <c r="I353" s="261">
        <v>4</v>
      </c>
      <c r="M353" s="621">
        <v>5</v>
      </c>
      <c r="N353" s="51">
        <v>3</v>
      </c>
      <c r="O353" s="51">
        <v>3</v>
      </c>
      <c r="T353" s="318">
        <v>2</v>
      </c>
      <c r="U353" s="318">
        <v>3</v>
      </c>
    </row>
    <row r="354" spans="8:21" x14ac:dyDescent="0.25">
      <c r="H354" s="261">
        <v>3</v>
      </c>
      <c r="I354" s="261">
        <v>3</v>
      </c>
      <c r="M354" s="621">
        <v>5</v>
      </c>
      <c r="N354" s="51">
        <v>2</v>
      </c>
      <c r="O354" s="51">
        <v>4</v>
      </c>
      <c r="T354" s="318">
        <v>2</v>
      </c>
      <c r="U354" s="318">
        <v>3</v>
      </c>
    </row>
    <row r="355" spans="8:21" x14ac:dyDescent="0.25">
      <c r="H355" s="261">
        <v>3</v>
      </c>
      <c r="I355" s="261">
        <v>3</v>
      </c>
      <c r="M355" s="621">
        <v>5</v>
      </c>
      <c r="N355" s="51">
        <v>2</v>
      </c>
      <c r="O355" s="51">
        <v>3</v>
      </c>
      <c r="T355" s="318">
        <v>3</v>
      </c>
      <c r="U355" s="318">
        <v>3</v>
      </c>
    </row>
    <row r="356" spans="8:21" x14ac:dyDescent="0.25">
      <c r="H356" s="261">
        <v>3</v>
      </c>
      <c r="I356" s="261">
        <v>3</v>
      </c>
      <c r="M356" s="621">
        <v>5</v>
      </c>
      <c r="N356" s="51">
        <v>3</v>
      </c>
      <c r="O356" s="51">
        <v>3</v>
      </c>
      <c r="T356" s="318">
        <v>3</v>
      </c>
      <c r="U356" s="318">
        <v>3</v>
      </c>
    </row>
    <row r="357" spans="8:21" x14ac:dyDescent="0.25">
      <c r="H357" s="261">
        <v>2</v>
      </c>
      <c r="I357" s="261">
        <v>3</v>
      </c>
      <c r="M357" s="621">
        <v>5</v>
      </c>
      <c r="N357" s="51">
        <v>2</v>
      </c>
      <c r="O357" s="51">
        <v>3</v>
      </c>
      <c r="T357" s="318">
        <v>2</v>
      </c>
      <c r="U357" s="318">
        <v>3</v>
      </c>
    </row>
    <row r="358" spans="8:21" x14ac:dyDescent="0.25">
      <c r="H358" s="261">
        <v>3</v>
      </c>
      <c r="I358" s="261">
        <v>4</v>
      </c>
      <c r="M358" s="621">
        <v>5</v>
      </c>
      <c r="N358" s="51">
        <v>3</v>
      </c>
      <c r="O358" s="51">
        <v>3</v>
      </c>
      <c r="T358" s="318">
        <v>2</v>
      </c>
      <c r="U358" s="318">
        <v>3</v>
      </c>
    </row>
    <row r="359" spans="8:21" x14ac:dyDescent="0.25">
      <c r="H359" s="261">
        <v>2</v>
      </c>
      <c r="I359" s="261">
        <v>5</v>
      </c>
      <c r="M359" s="621">
        <v>5</v>
      </c>
      <c r="N359" s="51">
        <v>2</v>
      </c>
      <c r="O359" s="51">
        <v>4</v>
      </c>
      <c r="T359" s="318">
        <v>3</v>
      </c>
      <c r="U359" s="318">
        <v>3</v>
      </c>
    </row>
    <row r="360" spans="8:21" x14ac:dyDescent="0.25">
      <c r="H360" s="261">
        <v>3</v>
      </c>
      <c r="I360" s="261">
        <v>3</v>
      </c>
      <c r="M360" s="621">
        <v>5</v>
      </c>
      <c r="N360" s="51">
        <v>3</v>
      </c>
      <c r="O360" s="51">
        <v>3</v>
      </c>
      <c r="T360" s="318">
        <v>4</v>
      </c>
      <c r="U360" s="318">
        <v>3</v>
      </c>
    </row>
    <row r="361" spans="8:21" x14ac:dyDescent="0.25">
      <c r="H361" s="261">
        <v>2</v>
      </c>
      <c r="I361" s="261">
        <v>3</v>
      </c>
      <c r="M361" s="621">
        <v>5</v>
      </c>
      <c r="N361" s="51">
        <v>2</v>
      </c>
      <c r="O361" s="51">
        <v>4</v>
      </c>
      <c r="T361" s="318">
        <v>3</v>
      </c>
      <c r="U361" s="318">
        <v>3</v>
      </c>
    </row>
    <row r="362" spans="8:21" x14ac:dyDescent="0.25">
      <c r="H362" s="261">
        <v>3</v>
      </c>
      <c r="I362" s="261">
        <v>3</v>
      </c>
      <c r="M362" s="621">
        <v>5</v>
      </c>
      <c r="N362" s="51">
        <v>2</v>
      </c>
      <c r="O362" s="51">
        <v>3</v>
      </c>
      <c r="T362" s="318">
        <v>3</v>
      </c>
      <c r="U362" s="318">
        <v>3</v>
      </c>
    </row>
    <row r="363" spans="8:21" x14ac:dyDescent="0.25">
      <c r="H363" s="261">
        <v>2</v>
      </c>
      <c r="I363" s="261">
        <v>3</v>
      </c>
      <c r="M363" s="621">
        <v>5</v>
      </c>
      <c r="N363" s="51">
        <v>2</v>
      </c>
      <c r="O363" s="51">
        <v>3</v>
      </c>
      <c r="T363" s="318">
        <v>2</v>
      </c>
      <c r="U363" s="318">
        <v>3</v>
      </c>
    </row>
    <row r="364" spans="8:21" x14ac:dyDescent="0.25">
      <c r="H364" s="261">
        <v>2</v>
      </c>
      <c r="I364" s="261">
        <v>3</v>
      </c>
      <c r="M364" s="621">
        <v>5</v>
      </c>
      <c r="N364" s="51">
        <v>3</v>
      </c>
      <c r="O364" s="51">
        <v>3</v>
      </c>
      <c r="T364" s="318">
        <v>2</v>
      </c>
      <c r="U364" s="318">
        <v>4</v>
      </c>
    </row>
    <row r="365" spans="8:21" x14ac:dyDescent="0.25">
      <c r="H365" s="261">
        <v>3</v>
      </c>
      <c r="I365" s="261">
        <v>3</v>
      </c>
      <c r="M365" s="621">
        <v>7</v>
      </c>
      <c r="N365" s="51">
        <v>4</v>
      </c>
      <c r="O365" s="51">
        <v>3</v>
      </c>
      <c r="T365" s="318">
        <v>3</v>
      </c>
      <c r="U365" s="318">
        <v>3</v>
      </c>
    </row>
    <row r="366" spans="8:21" x14ac:dyDescent="0.25">
      <c r="H366" s="261">
        <v>2</v>
      </c>
      <c r="I366" s="261">
        <v>4</v>
      </c>
      <c r="M366" s="621">
        <v>5</v>
      </c>
      <c r="N366" s="51">
        <v>4</v>
      </c>
      <c r="O366" s="51">
        <v>4</v>
      </c>
      <c r="T366" s="318">
        <v>3</v>
      </c>
      <c r="U366" s="318">
        <v>3</v>
      </c>
    </row>
    <row r="367" spans="8:21" x14ac:dyDescent="0.25">
      <c r="H367" s="261">
        <v>2</v>
      </c>
      <c r="I367" s="261">
        <v>3</v>
      </c>
      <c r="M367" s="621">
        <v>5</v>
      </c>
      <c r="N367" s="51">
        <v>3</v>
      </c>
      <c r="O367" s="51">
        <v>4</v>
      </c>
      <c r="T367" s="318">
        <v>2</v>
      </c>
      <c r="U367" s="318">
        <v>3</v>
      </c>
    </row>
    <row r="368" spans="8:21" x14ac:dyDescent="0.25">
      <c r="H368" s="261">
        <v>3</v>
      </c>
      <c r="I368" s="261">
        <v>3</v>
      </c>
      <c r="M368" s="621">
        <v>7</v>
      </c>
      <c r="N368" s="51">
        <v>4</v>
      </c>
      <c r="O368" s="51">
        <v>3</v>
      </c>
      <c r="T368" s="318">
        <v>2</v>
      </c>
      <c r="U368" s="318">
        <v>3</v>
      </c>
    </row>
    <row r="369" spans="8:21" x14ac:dyDescent="0.25">
      <c r="H369" s="261">
        <v>3</v>
      </c>
      <c r="I369" s="261">
        <v>4</v>
      </c>
      <c r="M369" s="621">
        <v>5</v>
      </c>
      <c r="N369" s="51">
        <v>3</v>
      </c>
      <c r="O369" s="51">
        <v>3</v>
      </c>
      <c r="T369" s="318">
        <v>3</v>
      </c>
      <c r="U369" s="318">
        <v>3</v>
      </c>
    </row>
    <row r="370" spans="8:21" x14ac:dyDescent="0.25">
      <c r="H370" s="261">
        <v>3</v>
      </c>
      <c r="I370" s="261">
        <v>3</v>
      </c>
      <c r="N370" s="51">
        <v>3</v>
      </c>
      <c r="O370" s="51">
        <v>3</v>
      </c>
      <c r="T370" s="318">
        <v>3</v>
      </c>
      <c r="U370" s="318">
        <v>4</v>
      </c>
    </row>
    <row r="371" spans="8:21" x14ac:dyDescent="0.25">
      <c r="H371" s="261">
        <v>3</v>
      </c>
      <c r="I371" s="261">
        <v>3</v>
      </c>
      <c r="N371" s="51">
        <v>2</v>
      </c>
      <c r="O371" s="51">
        <v>3</v>
      </c>
      <c r="T371" s="318">
        <v>2</v>
      </c>
      <c r="U371" s="318">
        <v>4</v>
      </c>
    </row>
    <row r="372" spans="8:21" x14ac:dyDescent="0.25">
      <c r="H372" s="261">
        <v>2</v>
      </c>
      <c r="I372" s="261">
        <v>3</v>
      </c>
      <c r="N372" s="51">
        <v>3</v>
      </c>
      <c r="O372" s="51">
        <v>4</v>
      </c>
      <c r="T372" s="318">
        <v>2</v>
      </c>
      <c r="U372" s="318">
        <v>3</v>
      </c>
    </row>
    <row r="373" spans="8:21" x14ac:dyDescent="0.25">
      <c r="H373" s="261">
        <v>2</v>
      </c>
      <c r="I373" s="261">
        <v>3</v>
      </c>
      <c r="N373" s="51">
        <v>2</v>
      </c>
      <c r="O373" s="51">
        <v>3</v>
      </c>
      <c r="T373" s="318">
        <v>2</v>
      </c>
      <c r="U373" s="318">
        <v>3</v>
      </c>
    </row>
    <row r="374" spans="8:21" x14ac:dyDescent="0.25">
      <c r="H374" s="261">
        <v>2</v>
      </c>
      <c r="I374" s="261">
        <v>3</v>
      </c>
      <c r="N374" s="51">
        <v>4</v>
      </c>
      <c r="O374" s="51">
        <v>3</v>
      </c>
      <c r="T374" s="318">
        <v>2</v>
      </c>
      <c r="U374" s="318">
        <v>3</v>
      </c>
    </row>
    <row r="375" spans="8:21" x14ac:dyDescent="0.25">
      <c r="H375" s="261">
        <v>3</v>
      </c>
      <c r="I375" s="261">
        <v>3</v>
      </c>
      <c r="N375" s="51">
        <v>3</v>
      </c>
      <c r="O375" s="51">
        <v>5</v>
      </c>
      <c r="T375" s="318">
        <v>4</v>
      </c>
      <c r="U375" s="318">
        <v>4</v>
      </c>
    </row>
    <row r="376" spans="8:21" x14ac:dyDescent="0.25">
      <c r="H376" s="261">
        <v>2</v>
      </c>
      <c r="I376" s="261">
        <v>3</v>
      </c>
      <c r="N376" s="51">
        <v>2</v>
      </c>
      <c r="O376" s="51">
        <v>4</v>
      </c>
      <c r="T376" s="318">
        <v>2</v>
      </c>
      <c r="U376" s="318">
        <v>3</v>
      </c>
    </row>
    <row r="377" spans="8:21" x14ac:dyDescent="0.25">
      <c r="H377" s="261">
        <v>3</v>
      </c>
      <c r="I377" s="261">
        <v>3</v>
      </c>
      <c r="N377" s="51">
        <v>2</v>
      </c>
      <c r="O377" s="51">
        <v>3</v>
      </c>
      <c r="T377" s="318">
        <v>4</v>
      </c>
      <c r="U377" s="318">
        <v>4</v>
      </c>
    </row>
    <row r="378" spans="8:21" x14ac:dyDescent="0.25">
      <c r="H378" s="261">
        <v>3</v>
      </c>
      <c r="I378" s="261">
        <v>4</v>
      </c>
      <c r="N378" s="51">
        <v>3</v>
      </c>
      <c r="O378" s="51">
        <v>4</v>
      </c>
      <c r="T378" s="318">
        <v>2</v>
      </c>
      <c r="U378" s="318">
        <v>4</v>
      </c>
    </row>
    <row r="379" spans="8:21" x14ac:dyDescent="0.25">
      <c r="H379" s="261">
        <v>2</v>
      </c>
      <c r="I379" s="261">
        <v>5</v>
      </c>
      <c r="N379" s="51">
        <v>4</v>
      </c>
      <c r="O379" s="51">
        <v>3</v>
      </c>
      <c r="T379" s="318">
        <v>3</v>
      </c>
      <c r="U379" s="318">
        <v>3</v>
      </c>
    </row>
    <row r="380" spans="8:21" x14ac:dyDescent="0.25">
      <c r="H380" s="261">
        <v>4</v>
      </c>
      <c r="I380" s="261">
        <v>4</v>
      </c>
      <c r="N380" s="51">
        <v>3</v>
      </c>
      <c r="O380" s="51">
        <v>4</v>
      </c>
      <c r="T380" s="318">
        <v>3</v>
      </c>
      <c r="U380" s="318">
        <v>3</v>
      </c>
    </row>
    <row r="381" spans="8:21" x14ac:dyDescent="0.25">
      <c r="H381" s="261">
        <v>2</v>
      </c>
      <c r="I381" s="261">
        <v>3</v>
      </c>
      <c r="N381" s="51">
        <v>3</v>
      </c>
      <c r="O381" s="51">
        <v>3</v>
      </c>
      <c r="T381" s="318">
        <v>3</v>
      </c>
      <c r="U381" s="318">
        <v>5</v>
      </c>
    </row>
    <row r="382" spans="8:21" x14ac:dyDescent="0.25">
      <c r="H382" s="261">
        <v>2</v>
      </c>
      <c r="I382" s="261">
        <v>3</v>
      </c>
      <c r="N382" s="51">
        <v>2</v>
      </c>
      <c r="O382" s="51">
        <v>3</v>
      </c>
      <c r="T382" s="318">
        <v>2</v>
      </c>
      <c r="U382" s="318">
        <v>3</v>
      </c>
    </row>
    <row r="383" spans="8:21" x14ac:dyDescent="0.25">
      <c r="H383" s="261">
        <v>3</v>
      </c>
      <c r="I383" s="261">
        <v>3</v>
      </c>
      <c r="N383" s="51">
        <v>3</v>
      </c>
      <c r="O383" s="51">
        <v>3</v>
      </c>
      <c r="T383" s="318">
        <v>2</v>
      </c>
      <c r="U383" s="318">
        <v>4</v>
      </c>
    </row>
    <row r="384" spans="8:21" x14ac:dyDescent="0.25">
      <c r="H384" s="261">
        <v>3</v>
      </c>
      <c r="I384" s="261">
        <v>3</v>
      </c>
      <c r="N384" s="51">
        <v>2</v>
      </c>
      <c r="O384" s="51">
        <v>4</v>
      </c>
      <c r="T384" s="318">
        <v>2</v>
      </c>
      <c r="U384" s="318">
        <v>3</v>
      </c>
    </row>
    <row r="385" spans="8:21" x14ac:dyDescent="0.25">
      <c r="H385" s="261">
        <v>2</v>
      </c>
      <c r="I385" s="261">
        <v>4</v>
      </c>
      <c r="N385" s="51">
        <v>2</v>
      </c>
      <c r="O385" s="51">
        <v>3</v>
      </c>
      <c r="T385" s="318">
        <v>3</v>
      </c>
      <c r="U385" s="318">
        <v>3</v>
      </c>
    </row>
    <row r="386" spans="8:21" x14ac:dyDescent="0.25">
      <c r="H386" s="261">
        <v>4</v>
      </c>
      <c r="I386" s="261">
        <v>3</v>
      </c>
      <c r="N386" s="51">
        <v>2</v>
      </c>
      <c r="O386" s="51">
        <v>3</v>
      </c>
      <c r="T386" s="318">
        <v>2</v>
      </c>
      <c r="U386" s="318">
        <v>3</v>
      </c>
    </row>
    <row r="387" spans="8:21" x14ac:dyDescent="0.25">
      <c r="H387" s="261">
        <v>3</v>
      </c>
      <c r="I387" s="261">
        <v>3</v>
      </c>
      <c r="N387" s="51">
        <v>3</v>
      </c>
      <c r="O387" s="51">
        <v>5</v>
      </c>
      <c r="T387" s="318">
        <v>3</v>
      </c>
      <c r="U387" s="318">
        <v>3</v>
      </c>
    </row>
    <row r="388" spans="8:21" x14ac:dyDescent="0.25">
      <c r="N388" s="51">
        <v>4</v>
      </c>
      <c r="O388" s="51">
        <v>3</v>
      </c>
      <c r="T388" s="318">
        <v>2</v>
      </c>
      <c r="U388" s="318">
        <v>3</v>
      </c>
    </row>
    <row r="389" spans="8:21" x14ac:dyDescent="0.25">
      <c r="N389" s="51">
        <v>4</v>
      </c>
      <c r="O389" s="51">
        <v>5</v>
      </c>
      <c r="T389" s="318">
        <v>3</v>
      </c>
      <c r="U389" s="318">
        <v>3</v>
      </c>
    </row>
    <row r="390" spans="8:21" x14ac:dyDescent="0.25">
      <c r="N390" s="51">
        <v>2</v>
      </c>
      <c r="O390" s="51">
        <v>3</v>
      </c>
      <c r="T390" s="318">
        <v>2</v>
      </c>
      <c r="U390" s="318">
        <v>5</v>
      </c>
    </row>
    <row r="391" spans="8:21" x14ac:dyDescent="0.25">
      <c r="N391" s="51">
        <v>2</v>
      </c>
      <c r="O391" s="51">
        <v>3</v>
      </c>
      <c r="T391" s="318">
        <v>3</v>
      </c>
      <c r="U391" s="318">
        <v>4</v>
      </c>
    </row>
    <row r="392" spans="8:21" x14ac:dyDescent="0.25">
      <c r="N392" s="51">
        <v>2</v>
      </c>
      <c r="O392" s="51">
        <v>4</v>
      </c>
      <c r="T392" s="318">
        <v>3</v>
      </c>
      <c r="U392" s="318">
        <v>5</v>
      </c>
    </row>
    <row r="393" spans="8:21" x14ac:dyDescent="0.25">
      <c r="N393" s="51">
        <v>2</v>
      </c>
      <c r="O393" s="51">
        <v>5</v>
      </c>
      <c r="T393" s="318">
        <v>3</v>
      </c>
      <c r="U393" s="318">
        <v>4</v>
      </c>
    </row>
    <row r="394" spans="8:21" x14ac:dyDescent="0.25">
      <c r="N394" s="51">
        <v>3</v>
      </c>
      <c r="O394" s="51">
        <v>4</v>
      </c>
      <c r="T394" s="318">
        <v>2</v>
      </c>
      <c r="U394" s="318">
        <v>3</v>
      </c>
    </row>
    <row r="395" spans="8:21" x14ac:dyDescent="0.25">
      <c r="N395" s="51">
        <v>3</v>
      </c>
      <c r="O395" s="51">
        <v>4</v>
      </c>
      <c r="T395" s="318">
        <v>3</v>
      </c>
      <c r="U395" s="318">
        <v>3</v>
      </c>
    </row>
    <row r="396" spans="8:21" x14ac:dyDescent="0.25">
      <c r="N396" s="51">
        <v>4</v>
      </c>
      <c r="O396" s="51">
        <v>5</v>
      </c>
      <c r="T396" s="318">
        <v>3</v>
      </c>
      <c r="U396" s="318">
        <v>3</v>
      </c>
    </row>
    <row r="397" spans="8:21" x14ac:dyDescent="0.25">
      <c r="N397" s="51">
        <v>2</v>
      </c>
      <c r="O397" s="51">
        <v>5</v>
      </c>
      <c r="T397" s="318">
        <v>2</v>
      </c>
      <c r="U397" s="318">
        <v>3</v>
      </c>
    </row>
    <row r="398" spans="8:21" x14ac:dyDescent="0.25">
      <c r="N398" s="51">
        <v>3</v>
      </c>
      <c r="O398" s="51">
        <v>3</v>
      </c>
      <c r="T398" s="318">
        <v>3</v>
      </c>
      <c r="U398" s="318">
        <v>4</v>
      </c>
    </row>
    <row r="399" spans="8:21" x14ac:dyDescent="0.25">
      <c r="N399" s="51">
        <v>2</v>
      </c>
      <c r="O399" s="51">
        <v>3</v>
      </c>
      <c r="T399" s="318">
        <v>4</v>
      </c>
      <c r="U399" s="318">
        <v>3</v>
      </c>
    </row>
    <row r="400" spans="8:21" x14ac:dyDescent="0.25">
      <c r="N400" s="51">
        <v>3</v>
      </c>
      <c r="O400" s="51">
        <v>3</v>
      </c>
      <c r="T400" s="318">
        <v>2</v>
      </c>
      <c r="U400" s="318">
        <v>3</v>
      </c>
    </row>
    <row r="401" spans="14:21" x14ac:dyDescent="0.25">
      <c r="N401" s="51">
        <v>3</v>
      </c>
      <c r="O401" s="51">
        <v>3</v>
      </c>
      <c r="T401" s="318">
        <v>3</v>
      </c>
      <c r="U401" s="318">
        <v>3</v>
      </c>
    </row>
    <row r="402" spans="14:21" x14ac:dyDescent="0.25">
      <c r="N402" s="51">
        <v>2</v>
      </c>
      <c r="O402" s="51">
        <v>4</v>
      </c>
      <c r="T402" s="318">
        <v>2</v>
      </c>
      <c r="U402" s="318">
        <v>5</v>
      </c>
    </row>
    <row r="403" spans="14:21" x14ac:dyDescent="0.25">
      <c r="N403" s="51">
        <v>2</v>
      </c>
      <c r="O403" s="51">
        <v>3</v>
      </c>
      <c r="T403" s="318">
        <v>3</v>
      </c>
      <c r="U403" s="318">
        <v>2</v>
      </c>
    </row>
    <row r="404" spans="14:21" x14ac:dyDescent="0.25">
      <c r="N404" s="51">
        <v>4</v>
      </c>
      <c r="O404" s="51">
        <v>3</v>
      </c>
      <c r="T404" s="318">
        <v>3</v>
      </c>
      <c r="U404" s="318">
        <v>4</v>
      </c>
    </row>
    <row r="405" spans="14:21" x14ac:dyDescent="0.25">
      <c r="N405" s="51">
        <v>4</v>
      </c>
      <c r="O405" s="51">
        <v>3</v>
      </c>
      <c r="T405" s="318">
        <v>2</v>
      </c>
      <c r="U405" s="318">
        <v>3</v>
      </c>
    </row>
    <row r="406" spans="14:21" x14ac:dyDescent="0.25">
      <c r="N406" s="51">
        <v>2</v>
      </c>
      <c r="O406" s="51">
        <v>5</v>
      </c>
      <c r="T406" s="318">
        <v>3</v>
      </c>
      <c r="U406" s="318">
        <v>3</v>
      </c>
    </row>
    <row r="407" spans="14:21" x14ac:dyDescent="0.25">
      <c r="N407" s="51">
        <v>2</v>
      </c>
      <c r="O407" s="51">
        <v>3</v>
      </c>
      <c r="T407" s="318">
        <v>3</v>
      </c>
      <c r="U407" s="318">
        <v>3</v>
      </c>
    </row>
    <row r="408" spans="14:21" x14ac:dyDescent="0.25">
      <c r="N408" s="51">
        <v>2</v>
      </c>
      <c r="O408" s="51">
        <v>3</v>
      </c>
      <c r="T408" s="318">
        <v>2</v>
      </c>
      <c r="U408" s="318">
        <v>3</v>
      </c>
    </row>
    <row r="409" spans="14:21" x14ac:dyDescent="0.25">
      <c r="N409" s="51">
        <v>3</v>
      </c>
      <c r="O409" s="51">
        <v>5</v>
      </c>
      <c r="T409" s="318">
        <v>4</v>
      </c>
      <c r="U409" s="318">
        <v>3</v>
      </c>
    </row>
    <row r="410" spans="14:21" x14ac:dyDescent="0.25">
      <c r="N410" s="51">
        <v>2</v>
      </c>
      <c r="O410" s="51">
        <v>3</v>
      </c>
      <c r="T410" s="318">
        <v>3</v>
      </c>
      <c r="U410" s="318">
        <v>5</v>
      </c>
    </row>
    <row r="411" spans="14:21" x14ac:dyDescent="0.25">
      <c r="N411" s="51">
        <v>2</v>
      </c>
      <c r="O411" s="51">
        <v>3</v>
      </c>
      <c r="T411" s="318">
        <v>3</v>
      </c>
      <c r="U411" s="318">
        <v>3</v>
      </c>
    </row>
    <row r="412" spans="14:21" x14ac:dyDescent="0.25">
      <c r="N412" s="51">
        <v>2</v>
      </c>
      <c r="O412" s="51">
        <v>3</v>
      </c>
      <c r="T412" s="318">
        <v>2</v>
      </c>
      <c r="U412" s="318">
        <v>3</v>
      </c>
    </row>
    <row r="413" spans="14:21" x14ac:dyDescent="0.25">
      <c r="N413" s="51">
        <v>2</v>
      </c>
      <c r="O413" s="51">
        <v>5</v>
      </c>
      <c r="T413" s="318">
        <v>3</v>
      </c>
      <c r="U413" s="318">
        <v>3</v>
      </c>
    </row>
    <row r="414" spans="14:21" x14ac:dyDescent="0.25">
      <c r="N414" s="51">
        <v>2</v>
      </c>
      <c r="O414" s="51">
        <v>3</v>
      </c>
      <c r="T414" s="318">
        <v>3</v>
      </c>
      <c r="U414" s="318">
        <v>4</v>
      </c>
    </row>
    <row r="415" spans="14:21" x14ac:dyDescent="0.25">
      <c r="N415" s="51">
        <v>3</v>
      </c>
      <c r="O415" s="51">
        <v>3</v>
      </c>
      <c r="T415" s="318">
        <v>2</v>
      </c>
      <c r="U415" s="318">
        <v>4</v>
      </c>
    </row>
    <row r="416" spans="14:21" x14ac:dyDescent="0.25">
      <c r="N416" s="51">
        <v>3</v>
      </c>
      <c r="O416" s="51">
        <v>3</v>
      </c>
      <c r="T416" s="318">
        <v>2</v>
      </c>
      <c r="U416" s="318">
        <v>3</v>
      </c>
    </row>
    <row r="417" spans="14:21" x14ac:dyDescent="0.25">
      <c r="N417" s="51">
        <v>3</v>
      </c>
      <c r="O417" s="51">
        <v>3</v>
      </c>
      <c r="T417" s="318">
        <v>2</v>
      </c>
      <c r="U417" s="318">
        <v>3</v>
      </c>
    </row>
    <row r="418" spans="14:21" x14ac:dyDescent="0.25">
      <c r="N418" s="51">
        <v>2</v>
      </c>
      <c r="O418" s="51">
        <v>3</v>
      </c>
      <c r="T418" s="318">
        <v>3</v>
      </c>
      <c r="U418" s="318">
        <v>5</v>
      </c>
    </row>
    <row r="419" spans="14:21" x14ac:dyDescent="0.25">
      <c r="N419" s="51">
        <v>3</v>
      </c>
      <c r="O419" s="51">
        <v>3</v>
      </c>
      <c r="T419" s="318">
        <v>2</v>
      </c>
      <c r="U419" s="318">
        <v>3</v>
      </c>
    </row>
    <row r="420" spans="14:21" x14ac:dyDescent="0.25">
      <c r="N420" s="51">
        <v>2</v>
      </c>
      <c r="O420" s="51">
        <v>3</v>
      </c>
      <c r="T420" s="318">
        <v>2</v>
      </c>
      <c r="U420" s="318">
        <v>4</v>
      </c>
    </row>
    <row r="421" spans="14:21" x14ac:dyDescent="0.25">
      <c r="N421" s="51">
        <v>3</v>
      </c>
      <c r="O421" s="51">
        <v>5</v>
      </c>
      <c r="T421" s="318">
        <v>2</v>
      </c>
      <c r="U421" s="318">
        <v>3</v>
      </c>
    </row>
    <row r="422" spans="14:21" x14ac:dyDescent="0.25">
      <c r="N422" s="51">
        <v>4</v>
      </c>
      <c r="O422" s="51">
        <v>4</v>
      </c>
      <c r="T422" s="318">
        <v>2</v>
      </c>
      <c r="U422" s="318">
        <v>3</v>
      </c>
    </row>
    <row r="423" spans="14:21" x14ac:dyDescent="0.25">
      <c r="N423" s="51">
        <v>3</v>
      </c>
      <c r="O423" s="51">
        <v>4</v>
      </c>
      <c r="T423" s="318">
        <v>3</v>
      </c>
      <c r="U423" s="318">
        <v>3</v>
      </c>
    </row>
    <row r="424" spans="14:21" x14ac:dyDescent="0.25">
      <c r="N424" s="51">
        <v>3</v>
      </c>
      <c r="O424" s="51">
        <v>3</v>
      </c>
      <c r="T424" s="318">
        <v>2</v>
      </c>
      <c r="U424" s="318">
        <v>3</v>
      </c>
    </row>
    <row r="425" spans="14:21" x14ac:dyDescent="0.25">
      <c r="N425" s="51">
        <v>3</v>
      </c>
      <c r="O425" s="51">
        <v>3</v>
      </c>
      <c r="T425" s="318">
        <v>2</v>
      </c>
      <c r="U425" s="318">
        <v>4</v>
      </c>
    </row>
    <row r="426" spans="14:21" x14ac:dyDescent="0.25">
      <c r="N426" s="51">
        <v>2</v>
      </c>
      <c r="O426" s="51">
        <v>4</v>
      </c>
      <c r="T426" s="318">
        <v>3</v>
      </c>
      <c r="U426" s="318">
        <v>3</v>
      </c>
    </row>
    <row r="427" spans="14:21" x14ac:dyDescent="0.25">
      <c r="N427" s="51">
        <v>2</v>
      </c>
      <c r="O427" s="51">
        <v>3</v>
      </c>
      <c r="T427" s="318">
        <v>3</v>
      </c>
      <c r="U427" s="318">
        <v>4</v>
      </c>
    </row>
    <row r="428" spans="14:21" x14ac:dyDescent="0.25">
      <c r="N428" s="51">
        <v>3</v>
      </c>
      <c r="O428" s="51">
        <v>3</v>
      </c>
      <c r="T428" s="318">
        <v>2</v>
      </c>
      <c r="U428" s="318">
        <v>3</v>
      </c>
    </row>
    <row r="429" spans="14:21" x14ac:dyDescent="0.25">
      <c r="N429" s="51">
        <v>2</v>
      </c>
      <c r="O429" s="51">
        <v>3</v>
      </c>
      <c r="T429" s="318">
        <v>3</v>
      </c>
      <c r="U429" s="318">
        <v>4</v>
      </c>
    </row>
    <row r="430" spans="14:21" x14ac:dyDescent="0.25">
      <c r="N430" s="51">
        <v>2</v>
      </c>
      <c r="O430" s="51">
        <v>3</v>
      </c>
      <c r="T430" s="318">
        <v>3</v>
      </c>
      <c r="U430" s="318">
        <v>3</v>
      </c>
    </row>
    <row r="431" spans="14:21" x14ac:dyDescent="0.25">
      <c r="N431" s="51">
        <v>3</v>
      </c>
      <c r="O431" s="51">
        <v>4</v>
      </c>
      <c r="T431" s="318">
        <v>4</v>
      </c>
      <c r="U431" s="318">
        <v>3</v>
      </c>
    </row>
    <row r="432" spans="14:21" x14ac:dyDescent="0.25">
      <c r="N432" s="51">
        <v>2</v>
      </c>
      <c r="O432" s="51">
        <v>3</v>
      </c>
      <c r="T432" s="318">
        <v>3</v>
      </c>
      <c r="U432" s="318">
        <v>5</v>
      </c>
    </row>
    <row r="433" spans="14:21" x14ac:dyDescent="0.25">
      <c r="N433" s="51">
        <v>4</v>
      </c>
      <c r="O433" s="51">
        <v>3</v>
      </c>
      <c r="T433" s="318">
        <v>2</v>
      </c>
      <c r="U433" s="318">
        <v>5</v>
      </c>
    </row>
    <row r="434" spans="14:21" x14ac:dyDescent="0.25">
      <c r="N434" s="51">
        <v>2</v>
      </c>
      <c r="O434" s="51">
        <v>4</v>
      </c>
      <c r="T434" s="318">
        <v>2</v>
      </c>
      <c r="U434" s="318">
        <v>4</v>
      </c>
    </row>
    <row r="435" spans="14:21" x14ac:dyDescent="0.25">
      <c r="N435" s="51">
        <v>3</v>
      </c>
      <c r="O435" s="51">
        <v>3</v>
      </c>
      <c r="T435" s="318">
        <v>4</v>
      </c>
      <c r="U435" s="318">
        <v>3</v>
      </c>
    </row>
    <row r="436" spans="14:21" x14ac:dyDescent="0.25">
      <c r="N436" s="51">
        <v>4</v>
      </c>
      <c r="O436" s="51">
        <v>5</v>
      </c>
      <c r="T436" s="318">
        <v>2</v>
      </c>
      <c r="U436" s="318">
        <v>4</v>
      </c>
    </row>
    <row r="437" spans="14:21" x14ac:dyDescent="0.25">
      <c r="N437" s="51">
        <v>2</v>
      </c>
      <c r="O437" s="51">
        <v>4</v>
      </c>
      <c r="T437" s="318">
        <v>3</v>
      </c>
      <c r="U437" s="318">
        <v>3</v>
      </c>
    </row>
    <row r="438" spans="14:21" x14ac:dyDescent="0.25">
      <c r="N438" s="51">
        <v>3</v>
      </c>
      <c r="O438" s="51">
        <v>3</v>
      </c>
      <c r="T438" s="318">
        <v>3</v>
      </c>
      <c r="U438" s="318">
        <v>3</v>
      </c>
    </row>
    <row r="439" spans="14:21" x14ac:dyDescent="0.25">
      <c r="N439" s="51">
        <v>3</v>
      </c>
      <c r="O439" s="51">
        <v>4</v>
      </c>
      <c r="T439" s="318">
        <v>3</v>
      </c>
      <c r="U439" s="318">
        <v>3</v>
      </c>
    </row>
    <row r="440" spans="14:21" x14ac:dyDescent="0.25">
      <c r="N440" s="51">
        <v>2</v>
      </c>
      <c r="O440" s="51">
        <v>3</v>
      </c>
      <c r="T440" s="318">
        <v>2</v>
      </c>
      <c r="U440" s="318">
        <v>3</v>
      </c>
    </row>
    <row r="441" spans="14:21" x14ac:dyDescent="0.25">
      <c r="N441" s="51">
        <v>3</v>
      </c>
      <c r="O441" s="51">
        <v>4</v>
      </c>
      <c r="T441" s="318">
        <v>2</v>
      </c>
      <c r="U441" s="318">
        <v>4</v>
      </c>
    </row>
    <row r="442" spans="14:21" x14ac:dyDescent="0.25">
      <c r="N442" s="51">
        <v>2</v>
      </c>
      <c r="O442" s="51">
        <v>3</v>
      </c>
      <c r="T442" s="318">
        <v>3</v>
      </c>
      <c r="U442" s="318">
        <v>4</v>
      </c>
    </row>
    <row r="443" spans="14:21" x14ac:dyDescent="0.25">
      <c r="N443" s="51">
        <v>3</v>
      </c>
      <c r="O443" s="51">
        <v>3</v>
      </c>
      <c r="T443" s="318">
        <v>3</v>
      </c>
      <c r="U443" s="318">
        <v>3</v>
      </c>
    </row>
    <row r="444" spans="14:21" x14ac:dyDescent="0.25">
      <c r="N444" s="51">
        <v>4</v>
      </c>
      <c r="O444" s="51">
        <v>4</v>
      </c>
      <c r="T444" s="318">
        <v>4</v>
      </c>
      <c r="U444" s="318">
        <v>4</v>
      </c>
    </row>
    <row r="445" spans="14:21" x14ac:dyDescent="0.25">
      <c r="N445" s="51">
        <v>3</v>
      </c>
      <c r="O445" s="51">
        <v>3</v>
      </c>
      <c r="T445" s="318">
        <v>3</v>
      </c>
      <c r="U445" s="318">
        <v>5</v>
      </c>
    </row>
    <row r="446" spans="14:21" x14ac:dyDescent="0.25">
      <c r="N446" s="51">
        <v>2</v>
      </c>
      <c r="O446" s="51">
        <v>3</v>
      </c>
      <c r="T446" s="318">
        <v>2</v>
      </c>
      <c r="U446" s="318">
        <v>3</v>
      </c>
    </row>
    <row r="447" spans="14:21" x14ac:dyDescent="0.25">
      <c r="N447" s="51">
        <v>3</v>
      </c>
      <c r="O447" s="51">
        <v>4</v>
      </c>
      <c r="T447" s="318">
        <v>3</v>
      </c>
      <c r="U447" s="318">
        <v>3</v>
      </c>
    </row>
    <row r="448" spans="14:21" x14ac:dyDescent="0.25">
      <c r="N448" s="51">
        <v>2</v>
      </c>
      <c r="O448" s="51">
        <v>3</v>
      </c>
      <c r="T448" s="318">
        <v>2</v>
      </c>
      <c r="U448" s="318">
        <v>4</v>
      </c>
    </row>
    <row r="449" spans="14:21" x14ac:dyDescent="0.25">
      <c r="N449" s="51">
        <v>2</v>
      </c>
      <c r="O449" s="51">
        <v>4</v>
      </c>
      <c r="T449" s="318">
        <v>2</v>
      </c>
      <c r="U449" s="318">
        <v>4</v>
      </c>
    </row>
    <row r="450" spans="14:21" x14ac:dyDescent="0.25">
      <c r="N450" s="51">
        <v>2</v>
      </c>
      <c r="O450" s="51">
        <v>3</v>
      </c>
      <c r="T450" s="318">
        <v>2</v>
      </c>
      <c r="U450" s="318">
        <v>5</v>
      </c>
    </row>
    <row r="451" spans="14:21" x14ac:dyDescent="0.25">
      <c r="N451" s="51">
        <v>2</v>
      </c>
      <c r="O451" s="51">
        <v>4</v>
      </c>
      <c r="T451" s="318">
        <v>3</v>
      </c>
      <c r="U451" s="318">
        <v>4</v>
      </c>
    </row>
    <row r="452" spans="14:21" x14ac:dyDescent="0.25">
      <c r="N452" s="51">
        <v>2</v>
      </c>
      <c r="O452" s="51">
        <v>3</v>
      </c>
      <c r="T452" s="318">
        <v>3</v>
      </c>
      <c r="U452" s="318">
        <v>4</v>
      </c>
    </row>
    <row r="453" spans="14:21" x14ac:dyDescent="0.25">
      <c r="N453" s="51">
        <v>2</v>
      </c>
      <c r="O453" s="51">
        <v>3</v>
      </c>
      <c r="T453" s="318">
        <v>2</v>
      </c>
      <c r="U453" s="318">
        <v>4</v>
      </c>
    </row>
    <row r="454" spans="14:21" x14ac:dyDescent="0.25">
      <c r="N454" s="51">
        <v>3</v>
      </c>
      <c r="O454" s="51">
        <v>4</v>
      </c>
      <c r="T454" s="318">
        <v>3</v>
      </c>
      <c r="U454" s="318">
        <v>4</v>
      </c>
    </row>
    <row r="455" spans="14:21" x14ac:dyDescent="0.25">
      <c r="N455" s="51">
        <v>4</v>
      </c>
      <c r="O455" s="51">
        <v>3</v>
      </c>
      <c r="T455" s="318">
        <v>3</v>
      </c>
      <c r="U455" s="318">
        <v>3</v>
      </c>
    </row>
    <row r="456" spans="14:21" x14ac:dyDescent="0.25">
      <c r="N456" s="51">
        <v>3</v>
      </c>
      <c r="O456" s="51">
        <v>3</v>
      </c>
      <c r="T456" s="318">
        <v>3</v>
      </c>
      <c r="U456" s="318">
        <v>3</v>
      </c>
    </row>
    <row r="457" spans="14:21" x14ac:dyDescent="0.25">
      <c r="N457" s="51">
        <v>3</v>
      </c>
      <c r="O457" s="51">
        <v>3</v>
      </c>
      <c r="T457" s="318">
        <v>3</v>
      </c>
      <c r="U457" s="318">
        <v>3</v>
      </c>
    </row>
    <row r="458" spans="14:21" x14ac:dyDescent="0.25">
      <c r="N458" s="51">
        <v>2</v>
      </c>
      <c r="O458" s="51">
        <v>4</v>
      </c>
      <c r="T458" s="318">
        <v>3</v>
      </c>
      <c r="U458" s="318">
        <v>3</v>
      </c>
    </row>
    <row r="459" spans="14:21" x14ac:dyDescent="0.25">
      <c r="N459" s="51">
        <v>3</v>
      </c>
      <c r="O459" s="51">
        <v>3</v>
      </c>
      <c r="T459" s="318">
        <v>4</v>
      </c>
      <c r="U459" s="318">
        <v>3</v>
      </c>
    </row>
    <row r="460" spans="14:21" x14ac:dyDescent="0.25">
      <c r="N460" s="51">
        <v>3</v>
      </c>
      <c r="O460" s="51">
        <v>3</v>
      </c>
      <c r="T460" s="318">
        <v>2</v>
      </c>
      <c r="U460" s="318">
        <v>5</v>
      </c>
    </row>
    <row r="461" spans="14:21" x14ac:dyDescent="0.25">
      <c r="N461" s="51">
        <v>3</v>
      </c>
      <c r="O461" s="51">
        <v>3</v>
      </c>
      <c r="T461" s="318">
        <v>3</v>
      </c>
      <c r="U461" s="318">
        <v>3</v>
      </c>
    </row>
    <row r="462" spans="14:21" x14ac:dyDescent="0.25">
      <c r="N462" s="51">
        <v>3</v>
      </c>
      <c r="O462" s="51">
        <v>3</v>
      </c>
      <c r="T462" s="318">
        <v>3</v>
      </c>
      <c r="U462" s="318">
        <v>3</v>
      </c>
    </row>
    <row r="463" spans="14:21" x14ac:dyDescent="0.25">
      <c r="N463" s="51">
        <v>3</v>
      </c>
      <c r="O463" s="51">
        <v>3</v>
      </c>
      <c r="T463" s="318">
        <v>2</v>
      </c>
      <c r="U463" s="318">
        <v>4</v>
      </c>
    </row>
    <row r="464" spans="14:21" x14ac:dyDescent="0.25">
      <c r="N464" s="51">
        <v>3</v>
      </c>
      <c r="O464" s="51">
        <v>4</v>
      </c>
      <c r="T464" s="318">
        <v>2</v>
      </c>
      <c r="U464" s="318">
        <v>3</v>
      </c>
    </row>
    <row r="465" spans="14:21" x14ac:dyDescent="0.25">
      <c r="N465" s="51">
        <v>3</v>
      </c>
      <c r="O465" s="51">
        <v>3</v>
      </c>
      <c r="T465" s="318">
        <v>2</v>
      </c>
      <c r="U465" s="318">
        <v>5</v>
      </c>
    </row>
    <row r="466" spans="14:21" x14ac:dyDescent="0.25">
      <c r="N466" s="51">
        <v>2</v>
      </c>
      <c r="O466" s="51">
        <v>3</v>
      </c>
      <c r="T466" s="318">
        <v>2</v>
      </c>
      <c r="U466" s="318">
        <v>3</v>
      </c>
    </row>
    <row r="467" spans="14:21" x14ac:dyDescent="0.25">
      <c r="N467" s="51">
        <v>4</v>
      </c>
      <c r="O467" s="51">
        <v>3</v>
      </c>
      <c r="T467" s="318">
        <v>2</v>
      </c>
      <c r="U467" s="318">
        <v>3</v>
      </c>
    </row>
    <row r="468" spans="14:21" x14ac:dyDescent="0.25">
      <c r="N468" s="51">
        <v>2</v>
      </c>
      <c r="O468" s="51">
        <v>3</v>
      </c>
      <c r="T468" s="318">
        <v>2</v>
      </c>
      <c r="U468" s="318">
        <v>3</v>
      </c>
    </row>
    <row r="469" spans="14:21" x14ac:dyDescent="0.25">
      <c r="N469" s="51">
        <v>4</v>
      </c>
      <c r="O469" s="51">
        <v>4</v>
      </c>
      <c r="T469" s="318">
        <v>2</v>
      </c>
      <c r="U469" s="318">
        <v>5</v>
      </c>
    </row>
    <row r="470" spans="14:21" x14ac:dyDescent="0.25">
      <c r="N470" s="51">
        <v>3</v>
      </c>
      <c r="O470" s="51">
        <v>3</v>
      </c>
      <c r="T470" s="318">
        <v>3</v>
      </c>
      <c r="U470" s="318">
        <v>3</v>
      </c>
    </row>
    <row r="471" spans="14:21" x14ac:dyDescent="0.25">
      <c r="N471" s="51">
        <v>3</v>
      </c>
      <c r="O471" s="51">
        <v>4</v>
      </c>
      <c r="T471" s="318">
        <v>2</v>
      </c>
      <c r="U471" s="318">
        <v>4</v>
      </c>
    </row>
    <row r="472" spans="14:21" x14ac:dyDescent="0.25">
      <c r="N472" s="51">
        <v>3</v>
      </c>
      <c r="O472" s="51">
        <v>4</v>
      </c>
      <c r="T472" s="318">
        <v>2</v>
      </c>
      <c r="U472" s="318">
        <v>4</v>
      </c>
    </row>
    <row r="473" spans="14:21" x14ac:dyDescent="0.25">
      <c r="N473" s="51">
        <v>3</v>
      </c>
      <c r="O473" s="51">
        <v>4</v>
      </c>
      <c r="T473" s="318">
        <v>2</v>
      </c>
      <c r="U473" s="318">
        <v>3</v>
      </c>
    </row>
    <row r="474" spans="14:21" x14ac:dyDescent="0.25">
      <c r="N474" s="51">
        <v>3</v>
      </c>
      <c r="O474" s="51">
        <v>3</v>
      </c>
      <c r="T474" s="318">
        <v>3</v>
      </c>
      <c r="U474" s="318">
        <v>5</v>
      </c>
    </row>
    <row r="475" spans="14:21" x14ac:dyDescent="0.25">
      <c r="N475" s="51">
        <v>2</v>
      </c>
      <c r="O475" s="51">
        <v>4</v>
      </c>
      <c r="T475" s="318">
        <v>3</v>
      </c>
      <c r="U475" s="318">
        <v>3</v>
      </c>
    </row>
    <row r="476" spans="14:21" x14ac:dyDescent="0.25">
      <c r="N476" s="51">
        <v>2</v>
      </c>
      <c r="O476" s="51">
        <v>3</v>
      </c>
      <c r="T476" s="318">
        <v>2</v>
      </c>
      <c r="U476" s="318">
        <v>3</v>
      </c>
    </row>
    <row r="477" spans="14:21" x14ac:dyDescent="0.25">
      <c r="N477" s="51">
        <v>2</v>
      </c>
      <c r="O477" s="51">
        <v>3</v>
      </c>
      <c r="T477" s="318">
        <v>2</v>
      </c>
      <c r="U477" s="318">
        <v>5</v>
      </c>
    </row>
    <row r="478" spans="14:21" x14ac:dyDescent="0.25">
      <c r="N478" s="51">
        <v>2</v>
      </c>
      <c r="O478" s="51">
        <v>3</v>
      </c>
      <c r="T478" s="318">
        <v>2</v>
      </c>
      <c r="U478" s="318">
        <v>3</v>
      </c>
    </row>
    <row r="479" spans="14:21" x14ac:dyDescent="0.25">
      <c r="N479" s="51">
        <v>2</v>
      </c>
      <c r="O479" s="51">
        <v>4</v>
      </c>
      <c r="T479" s="318">
        <v>2</v>
      </c>
      <c r="U479" s="318">
        <v>4</v>
      </c>
    </row>
    <row r="480" spans="14:21" x14ac:dyDescent="0.25">
      <c r="N480" s="51">
        <v>2</v>
      </c>
      <c r="O480" s="51">
        <v>3</v>
      </c>
      <c r="T480" s="318">
        <v>2</v>
      </c>
      <c r="U480" s="318">
        <v>3</v>
      </c>
    </row>
    <row r="481" spans="14:21" x14ac:dyDescent="0.25">
      <c r="N481" s="51">
        <v>2</v>
      </c>
      <c r="O481" s="51">
        <v>3</v>
      </c>
      <c r="T481" s="318">
        <v>2</v>
      </c>
      <c r="U481" s="318">
        <v>3</v>
      </c>
    </row>
    <row r="482" spans="14:21" x14ac:dyDescent="0.25">
      <c r="N482" s="51">
        <v>2</v>
      </c>
      <c r="O482" s="51">
        <v>4</v>
      </c>
      <c r="T482" s="318">
        <v>3</v>
      </c>
      <c r="U482" s="318">
        <v>3</v>
      </c>
    </row>
    <row r="483" spans="14:21" x14ac:dyDescent="0.25">
      <c r="N483" s="51">
        <v>2</v>
      </c>
      <c r="O483" s="51">
        <v>4</v>
      </c>
      <c r="T483" s="318">
        <v>2</v>
      </c>
      <c r="U483" s="318">
        <v>4</v>
      </c>
    </row>
    <row r="484" spans="14:21" x14ac:dyDescent="0.25">
      <c r="N484" s="51">
        <v>3</v>
      </c>
      <c r="O484" s="51">
        <v>4</v>
      </c>
      <c r="T484" s="318">
        <v>3</v>
      </c>
      <c r="U484" s="318">
        <v>3</v>
      </c>
    </row>
    <row r="485" spans="14:21" x14ac:dyDescent="0.25">
      <c r="N485" s="51">
        <v>3</v>
      </c>
      <c r="O485" s="51">
        <v>3</v>
      </c>
      <c r="T485" s="318">
        <v>2</v>
      </c>
      <c r="U485" s="318">
        <v>4</v>
      </c>
    </row>
    <row r="486" spans="14:21" x14ac:dyDescent="0.25">
      <c r="N486" s="51">
        <v>2</v>
      </c>
      <c r="O486" s="51">
        <v>3</v>
      </c>
      <c r="T486" s="318">
        <v>2</v>
      </c>
      <c r="U486" s="318">
        <v>4</v>
      </c>
    </row>
    <row r="487" spans="14:21" x14ac:dyDescent="0.25">
      <c r="N487" s="51">
        <v>4</v>
      </c>
      <c r="O487" s="51">
        <v>3</v>
      </c>
      <c r="T487" s="318">
        <v>4</v>
      </c>
      <c r="U487" s="318">
        <v>5</v>
      </c>
    </row>
    <row r="488" spans="14:21" x14ac:dyDescent="0.25">
      <c r="N488" s="51">
        <v>4</v>
      </c>
      <c r="O488" s="51">
        <v>3</v>
      </c>
      <c r="T488" s="318">
        <v>3</v>
      </c>
      <c r="U488" s="318">
        <v>3</v>
      </c>
    </row>
    <row r="489" spans="14:21" x14ac:dyDescent="0.25">
      <c r="N489" s="51">
        <v>2</v>
      </c>
      <c r="O489" s="51">
        <v>4</v>
      </c>
      <c r="T489" s="318">
        <v>2</v>
      </c>
      <c r="U489" s="318">
        <v>3</v>
      </c>
    </row>
    <row r="490" spans="14:21" x14ac:dyDescent="0.25">
      <c r="N490" s="51">
        <v>2</v>
      </c>
      <c r="O490" s="51">
        <v>3</v>
      </c>
      <c r="T490" s="318">
        <v>2</v>
      </c>
      <c r="U490" s="318">
        <v>3</v>
      </c>
    </row>
    <row r="491" spans="14:21" x14ac:dyDescent="0.25">
      <c r="N491" s="51">
        <v>2</v>
      </c>
      <c r="O491" s="51">
        <v>3</v>
      </c>
      <c r="T491" s="318">
        <v>2</v>
      </c>
      <c r="U491" s="318">
        <v>3</v>
      </c>
    </row>
    <row r="492" spans="14:21" x14ac:dyDescent="0.25">
      <c r="N492" s="51">
        <v>3</v>
      </c>
      <c r="O492" s="51">
        <v>4</v>
      </c>
      <c r="T492" s="318">
        <v>2</v>
      </c>
      <c r="U492" s="318">
        <v>3</v>
      </c>
    </row>
    <row r="493" spans="14:21" x14ac:dyDescent="0.25">
      <c r="N493" s="51">
        <v>2</v>
      </c>
      <c r="O493" s="51">
        <v>4</v>
      </c>
      <c r="T493" s="318">
        <v>2</v>
      </c>
      <c r="U493" s="318">
        <v>3</v>
      </c>
    </row>
    <row r="494" spans="14:21" x14ac:dyDescent="0.25">
      <c r="N494" s="51">
        <v>3</v>
      </c>
      <c r="O494" s="51">
        <v>3</v>
      </c>
      <c r="T494" s="318">
        <v>3</v>
      </c>
      <c r="U494" s="318">
        <v>3</v>
      </c>
    </row>
    <row r="495" spans="14:21" x14ac:dyDescent="0.25">
      <c r="N495" s="51">
        <v>2</v>
      </c>
      <c r="O495" s="51">
        <v>3</v>
      </c>
      <c r="T495" s="318">
        <v>3</v>
      </c>
      <c r="U495" s="318">
        <v>3</v>
      </c>
    </row>
    <row r="496" spans="14:21" x14ac:dyDescent="0.25">
      <c r="N496" s="51">
        <v>3</v>
      </c>
      <c r="O496" s="51">
        <v>3</v>
      </c>
      <c r="T496" s="318">
        <v>3</v>
      </c>
      <c r="U496" s="318">
        <v>5</v>
      </c>
    </row>
    <row r="497" spans="14:21" x14ac:dyDescent="0.25">
      <c r="N497" s="51">
        <v>2</v>
      </c>
      <c r="O497" s="51">
        <v>4</v>
      </c>
      <c r="T497" s="318">
        <v>3</v>
      </c>
      <c r="U497" s="318">
        <v>4</v>
      </c>
    </row>
    <row r="498" spans="14:21" x14ac:dyDescent="0.25">
      <c r="N498" s="51">
        <v>2</v>
      </c>
      <c r="O498" s="51">
        <v>3</v>
      </c>
      <c r="T498" s="318">
        <v>3</v>
      </c>
      <c r="U498" s="318">
        <v>4</v>
      </c>
    </row>
    <row r="499" spans="14:21" x14ac:dyDescent="0.25">
      <c r="N499" s="51">
        <v>2</v>
      </c>
      <c r="O499" s="51">
        <v>4</v>
      </c>
      <c r="T499" s="318">
        <v>2</v>
      </c>
      <c r="U499" s="318">
        <v>3</v>
      </c>
    </row>
    <row r="500" spans="14:21" x14ac:dyDescent="0.25">
      <c r="N500" s="51">
        <v>3</v>
      </c>
      <c r="O500" s="51">
        <v>3</v>
      </c>
      <c r="T500" s="318">
        <v>3</v>
      </c>
      <c r="U500" s="318">
        <v>3</v>
      </c>
    </row>
    <row r="501" spans="14:21" x14ac:dyDescent="0.25">
      <c r="N501" s="51">
        <v>3</v>
      </c>
      <c r="O501" s="51">
        <v>5</v>
      </c>
      <c r="T501" s="318">
        <v>2</v>
      </c>
      <c r="U501" s="318">
        <v>3</v>
      </c>
    </row>
    <row r="502" spans="14:21" x14ac:dyDescent="0.25">
      <c r="N502" s="51">
        <v>4</v>
      </c>
      <c r="O502" s="51">
        <v>3</v>
      </c>
      <c r="T502" s="318">
        <v>3</v>
      </c>
      <c r="U502" s="318">
        <v>3</v>
      </c>
    </row>
    <row r="503" spans="14:21" x14ac:dyDescent="0.25">
      <c r="N503" s="51">
        <v>2</v>
      </c>
      <c r="O503" s="51">
        <v>3</v>
      </c>
      <c r="T503" s="318">
        <v>2</v>
      </c>
      <c r="U503" s="318">
        <v>3</v>
      </c>
    </row>
    <row r="504" spans="14:21" x14ac:dyDescent="0.25">
      <c r="N504" s="51">
        <v>2</v>
      </c>
      <c r="O504" s="51">
        <v>4</v>
      </c>
      <c r="T504" s="318">
        <v>3</v>
      </c>
      <c r="U504" s="318">
        <v>3</v>
      </c>
    </row>
    <row r="505" spans="14:21" x14ac:dyDescent="0.25">
      <c r="N505" s="51">
        <v>2</v>
      </c>
      <c r="O505" s="51">
        <v>3</v>
      </c>
      <c r="T505" s="318">
        <v>4</v>
      </c>
      <c r="U505" s="318">
        <v>3</v>
      </c>
    </row>
    <row r="506" spans="14:21" x14ac:dyDescent="0.25">
      <c r="N506" s="51">
        <v>2</v>
      </c>
      <c r="O506" s="51">
        <v>3</v>
      </c>
      <c r="T506" s="318">
        <v>3</v>
      </c>
      <c r="U506" s="318">
        <v>4</v>
      </c>
    </row>
    <row r="507" spans="14:21" x14ac:dyDescent="0.25">
      <c r="N507" s="51">
        <v>4</v>
      </c>
      <c r="O507" s="51">
        <v>3</v>
      </c>
      <c r="T507" s="318">
        <v>3</v>
      </c>
      <c r="U507" s="318">
        <v>4</v>
      </c>
    </row>
    <row r="508" spans="14:21" x14ac:dyDescent="0.25">
      <c r="N508" s="51">
        <v>2</v>
      </c>
      <c r="O508" s="51">
        <v>3</v>
      </c>
      <c r="T508" s="318">
        <v>2</v>
      </c>
      <c r="U508" s="318">
        <v>4</v>
      </c>
    </row>
    <row r="509" spans="14:21" x14ac:dyDescent="0.25">
      <c r="N509" s="51">
        <v>2</v>
      </c>
      <c r="O509" s="51">
        <v>3</v>
      </c>
      <c r="T509" s="318">
        <v>2</v>
      </c>
      <c r="U509" s="318">
        <v>3</v>
      </c>
    </row>
    <row r="510" spans="14:21" x14ac:dyDescent="0.25">
      <c r="N510" s="51">
        <v>3</v>
      </c>
      <c r="O510" s="51">
        <v>3</v>
      </c>
      <c r="T510" s="318">
        <v>2</v>
      </c>
      <c r="U510" s="318">
        <v>3</v>
      </c>
    </row>
    <row r="511" spans="14:21" x14ac:dyDescent="0.25">
      <c r="N511" s="51">
        <v>3</v>
      </c>
      <c r="O511" s="51">
        <v>3</v>
      </c>
      <c r="T511" s="318">
        <v>3</v>
      </c>
      <c r="U511" s="318">
        <v>4</v>
      </c>
    </row>
    <row r="512" spans="14:21" x14ac:dyDescent="0.25">
      <c r="N512" s="51">
        <v>3</v>
      </c>
      <c r="O512" s="51">
        <v>4</v>
      </c>
      <c r="T512" s="318">
        <v>3</v>
      </c>
      <c r="U512" s="318">
        <v>4</v>
      </c>
    </row>
    <row r="513" spans="14:21" x14ac:dyDescent="0.25">
      <c r="N513" s="51">
        <v>3</v>
      </c>
      <c r="O513" s="51">
        <v>3</v>
      </c>
      <c r="T513" s="318">
        <v>2</v>
      </c>
      <c r="U513" s="318">
        <v>3</v>
      </c>
    </row>
    <row r="514" spans="14:21" x14ac:dyDescent="0.25">
      <c r="N514" s="51">
        <v>2</v>
      </c>
      <c r="O514" s="51">
        <v>4</v>
      </c>
      <c r="T514" s="318">
        <v>4</v>
      </c>
      <c r="U514" s="318">
        <v>5</v>
      </c>
    </row>
    <row r="515" spans="14:21" x14ac:dyDescent="0.25">
      <c r="N515" s="51">
        <v>2</v>
      </c>
      <c r="O515" s="51">
        <v>4</v>
      </c>
      <c r="T515" s="318">
        <v>3</v>
      </c>
      <c r="U515" s="318">
        <v>5</v>
      </c>
    </row>
    <row r="516" spans="14:21" x14ac:dyDescent="0.25">
      <c r="N516" s="51">
        <v>3</v>
      </c>
      <c r="O516" s="51">
        <v>3</v>
      </c>
      <c r="T516" s="318">
        <v>3</v>
      </c>
      <c r="U516" s="318">
        <v>3</v>
      </c>
    </row>
    <row r="517" spans="14:21" x14ac:dyDescent="0.25">
      <c r="N517" s="51">
        <v>3</v>
      </c>
      <c r="O517" s="51">
        <v>4</v>
      </c>
      <c r="T517" s="318">
        <v>4</v>
      </c>
      <c r="U517" s="318">
        <v>3</v>
      </c>
    </row>
    <row r="518" spans="14:21" x14ac:dyDescent="0.25">
      <c r="N518" s="51">
        <v>2</v>
      </c>
      <c r="O518" s="51">
        <v>5</v>
      </c>
      <c r="T518" s="318">
        <v>3</v>
      </c>
      <c r="U518" s="318">
        <v>3</v>
      </c>
    </row>
    <row r="519" spans="14:21" x14ac:dyDescent="0.25">
      <c r="N519" s="51">
        <v>2</v>
      </c>
      <c r="O519" s="51">
        <v>4</v>
      </c>
      <c r="T519" s="318">
        <v>4</v>
      </c>
      <c r="U519" s="318">
        <v>3</v>
      </c>
    </row>
    <row r="520" spans="14:21" x14ac:dyDescent="0.25">
      <c r="N520" s="51">
        <v>3</v>
      </c>
      <c r="O520" s="51">
        <v>5</v>
      </c>
      <c r="T520" s="318">
        <v>2</v>
      </c>
      <c r="U520" s="318">
        <v>3</v>
      </c>
    </row>
    <row r="521" spans="14:21" x14ac:dyDescent="0.25">
      <c r="N521" s="51">
        <v>3</v>
      </c>
      <c r="O521" s="51">
        <v>3</v>
      </c>
      <c r="T521" s="318">
        <v>2</v>
      </c>
      <c r="U521" s="318">
        <v>3</v>
      </c>
    </row>
    <row r="522" spans="14:21" x14ac:dyDescent="0.25">
      <c r="N522" s="51">
        <v>3</v>
      </c>
      <c r="O522" s="51">
        <v>4</v>
      </c>
      <c r="T522" s="318">
        <v>2</v>
      </c>
      <c r="U522" s="318">
        <v>3</v>
      </c>
    </row>
    <row r="523" spans="14:21" x14ac:dyDescent="0.25">
      <c r="N523" s="51">
        <v>3</v>
      </c>
      <c r="O523" s="51">
        <v>3</v>
      </c>
      <c r="T523" s="318">
        <v>3</v>
      </c>
      <c r="U523" s="318">
        <v>4</v>
      </c>
    </row>
    <row r="524" spans="14:21" x14ac:dyDescent="0.25">
      <c r="N524" s="51">
        <v>4</v>
      </c>
      <c r="O524" s="51">
        <v>3</v>
      </c>
      <c r="T524" s="318">
        <v>3</v>
      </c>
      <c r="U524" s="318">
        <v>3</v>
      </c>
    </row>
    <row r="525" spans="14:21" x14ac:dyDescent="0.25">
      <c r="N525" s="51">
        <v>2</v>
      </c>
      <c r="O525" s="51">
        <v>3</v>
      </c>
      <c r="T525" s="318">
        <v>2</v>
      </c>
      <c r="U525" s="318">
        <v>4</v>
      </c>
    </row>
    <row r="526" spans="14:21" x14ac:dyDescent="0.25">
      <c r="N526" s="51">
        <v>2</v>
      </c>
      <c r="O526" s="51">
        <v>4</v>
      </c>
      <c r="T526" s="318">
        <v>4</v>
      </c>
      <c r="U526" s="318">
        <v>3</v>
      </c>
    </row>
    <row r="527" spans="14:21" x14ac:dyDescent="0.25">
      <c r="N527" s="51">
        <v>2</v>
      </c>
      <c r="O527" s="51">
        <v>4</v>
      </c>
      <c r="T527" s="318">
        <v>3</v>
      </c>
      <c r="U527" s="318">
        <v>4</v>
      </c>
    </row>
    <row r="528" spans="14:21" x14ac:dyDescent="0.25">
      <c r="N528" s="51">
        <v>3</v>
      </c>
      <c r="O528" s="51">
        <v>3</v>
      </c>
      <c r="T528" s="318">
        <v>2</v>
      </c>
      <c r="U528" s="318">
        <v>3</v>
      </c>
    </row>
    <row r="529" spans="14:21" x14ac:dyDescent="0.25">
      <c r="N529" s="51">
        <v>2</v>
      </c>
      <c r="O529" s="51">
        <v>3</v>
      </c>
      <c r="T529" s="318">
        <v>3</v>
      </c>
      <c r="U529" s="318">
        <v>3</v>
      </c>
    </row>
    <row r="530" spans="14:21" x14ac:dyDescent="0.25">
      <c r="N530" s="51">
        <v>2</v>
      </c>
      <c r="O530" s="51">
        <v>3</v>
      </c>
      <c r="T530" s="318">
        <v>3</v>
      </c>
      <c r="U530" s="318">
        <v>4</v>
      </c>
    </row>
    <row r="531" spans="14:21" x14ac:dyDescent="0.25">
      <c r="N531" s="51">
        <v>2</v>
      </c>
      <c r="O531" s="51">
        <v>3</v>
      </c>
      <c r="T531" s="318">
        <v>3</v>
      </c>
      <c r="U531" s="318">
        <v>3</v>
      </c>
    </row>
    <row r="532" spans="14:21" x14ac:dyDescent="0.25">
      <c r="N532" s="51">
        <v>2</v>
      </c>
      <c r="O532" s="51">
        <v>3</v>
      </c>
      <c r="T532" s="318">
        <v>2</v>
      </c>
      <c r="U532" s="318">
        <v>4</v>
      </c>
    </row>
    <row r="533" spans="14:21" x14ac:dyDescent="0.25">
      <c r="N533" s="51">
        <v>2</v>
      </c>
      <c r="O533" s="51">
        <v>3</v>
      </c>
      <c r="T533" s="318">
        <v>2</v>
      </c>
      <c r="U533" s="318">
        <v>3</v>
      </c>
    </row>
    <row r="534" spans="14:21" x14ac:dyDescent="0.25">
      <c r="N534" s="51">
        <v>3</v>
      </c>
      <c r="O534" s="51">
        <v>4</v>
      </c>
      <c r="T534" s="318">
        <v>2</v>
      </c>
      <c r="U534" s="318">
        <v>4</v>
      </c>
    </row>
    <row r="535" spans="14:21" x14ac:dyDescent="0.25">
      <c r="N535" s="51">
        <v>3</v>
      </c>
      <c r="O535" s="51">
        <v>3</v>
      </c>
      <c r="T535" s="318">
        <v>2</v>
      </c>
      <c r="U535" s="318">
        <v>5</v>
      </c>
    </row>
    <row r="536" spans="14:21" x14ac:dyDescent="0.25">
      <c r="N536" s="51">
        <v>2</v>
      </c>
      <c r="O536" s="51">
        <v>3</v>
      </c>
      <c r="T536" s="318">
        <v>2</v>
      </c>
      <c r="U536" s="318">
        <v>3</v>
      </c>
    </row>
    <row r="537" spans="14:21" x14ac:dyDescent="0.25">
      <c r="N537" s="51">
        <v>4</v>
      </c>
      <c r="O537" s="51">
        <v>3</v>
      </c>
      <c r="T537" s="318">
        <v>2</v>
      </c>
      <c r="U537" s="318">
        <v>4</v>
      </c>
    </row>
    <row r="538" spans="14:21" x14ac:dyDescent="0.25">
      <c r="N538" s="51">
        <v>2</v>
      </c>
      <c r="O538" s="51">
        <v>3</v>
      </c>
      <c r="T538" s="318">
        <v>2</v>
      </c>
      <c r="U538" s="318">
        <v>3</v>
      </c>
    </row>
    <row r="539" spans="14:21" x14ac:dyDescent="0.25">
      <c r="N539" s="51">
        <v>2</v>
      </c>
      <c r="O539" s="51">
        <v>5</v>
      </c>
      <c r="T539" s="318">
        <v>2</v>
      </c>
      <c r="U539" s="318">
        <v>3</v>
      </c>
    </row>
    <row r="540" spans="14:21" x14ac:dyDescent="0.25">
      <c r="N540" s="51">
        <v>2</v>
      </c>
      <c r="O540" s="51">
        <v>4</v>
      </c>
      <c r="T540" s="318">
        <v>2</v>
      </c>
      <c r="U540" s="318">
        <v>3</v>
      </c>
    </row>
    <row r="541" spans="14:21" x14ac:dyDescent="0.25">
      <c r="N541" s="51">
        <v>3</v>
      </c>
      <c r="O541" s="51">
        <v>4</v>
      </c>
      <c r="T541" s="318">
        <v>2</v>
      </c>
      <c r="U541" s="318">
        <v>3</v>
      </c>
    </row>
    <row r="542" spans="14:21" x14ac:dyDescent="0.25">
      <c r="N542" s="51">
        <v>4</v>
      </c>
      <c r="O542" s="51">
        <v>3</v>
      </c>
      <c r="T542" s="318">
        <v>3</v>
      </c>
      <c r="U542" s="318">
        <v>5</v>
      </c>
    </row>
    <row r="543" spans="14:21" x14ac:dyDescent="0.25">
      <c r="N543" s="51">
        <v>4</v>
      </c>
      <c r="O543" s="51">
        <v>4</v>
      </c>
      <c r="T543" s="318">
        <v>2</v>
      </c>
      <c r="U543" s="318">
        <v>3</v>
      </c>
    </row>
    <row r="544" spans="14:21" x14ac:dyDescent="0.25">
      <c r="N544" s="51">
        <v>2</v>
      </c>
      <c r="O544" s="51">
        <v>3</v>
      </c>
      <c r="T544" s="318">
        <v>2</v>
      </c>
      <c r="U544" s="318">
        <v>4</v>
      </c>
    </row>
    <row r="545" spans="14:21" x14ac:dyDescent="0.25">
      <c r="N545" s="51">
        <v>4</v>
      </c>
      <c r="O545" s="51">
        <v>4</v>
      </c>
      <c r="T545" s="318">
        <v>2</v>
      </c>
      <c r="U545" s="318">
        <v>3</v>
      </c>
    </row>
    <row r="546" spans="14:21" x14ac:dyDescent="0.25">
      <c r="N546" s="51">
        <v>3</v>
      </c>
      <c r="O546" s="51">
        <v>3</v>
      </c>
      <c r="T546" s="318">
        <v>3</v>
      </c>
      <c r="U546" s="318">
        <v>3</v>
      </c>
    </row>
    <row r="547" spans="14:21" x14ac:dyDescent="0.25">
      <c r="N547" s="51">
        <v>2</v>
      </c>
      <c r="O547" s="51">
        <v>3</v>
      </c>
      <c r="T547" s="318">
        <v>3</v>
      </c>
      <c r="U547" s="318">
        <v>5</v>
      </c>
    </row>
    <row r="548" spans="14:21" x14ac:dyDescent="0.25">
      <c r="N548" s="51">
        <v>2</v>
      </c>
      <c r="O548" s="51">
        <v>5</v>
      </c>
      <c r="T548" s="318">
        <v>2</v>
      </c>
      <c r="U548" s="318">
        <v>4</v>
      </c>
    </row>
    <row r="549" spans="14:21" x14ac:dyDescent="0.25">
      <c r="N549" s="51">
        <v>3</v>
      </c>
      <c r="O549" s="51">
        <v>4</v>
      </c>
      <c r="T549" s="318">
        <v>2</v>
      </c>
      <c r="U549" s="318">
        <v>3</v>
      </c>
    </row>
    <row r="550" spans="14:21" x14ac:dyDescent="0.25">
      <c r="N550" s="51">
        <v>3</v>
      </c>
      <c r="O550" s="51">
        <v>3</v>
      </c>
      <c r="T550" s="318">
        <v>3</v>
      </c>
      <c r="U550" s="318">
        <v>3</v>
      </c>
    </row>
    <row r="551" spans="14:21" x14ac:dyDescent="0.25">
      <c r="N551" s="51">
        <v>3</v>
      </c>
      <c r="O551" s="51">
        <v>3</v>
      </c>
      <c r="T551" s="318">
        <v>2</v>
      </c>
      <c r="U551" s="318">
        <v>4</v>
      </c>
    </row>
    <row r="552" spans="14:21" x14ac:dyDescent="0.25">
      <c r="N552" s="51">
        <v>3</v>
      </c>
      <c r="O552" s="51">
        <v>3</v>
      </c>
      <c r="T552" s="318">
        <v>2</v>
      </c>
      <c r="U552" s="318">
        <v>3</v>
      </c>
    </row>
    <row r="553" spans="14:21" x14ac:dyDescent="0.25">
      <c r="N553" s="51">
        <v>2</v>
      </c>
      <c r="O553" s="51">
        <v>4</v>
      </c>
      <c r="T553" s="318">
        <v>2</v>
      </c>
      <c r="U553" s="318">
        <v>3</v>
      </c>
    </row>
    <row r="554" spans="14:21" x14ac:dyDescent="0.25">
      <c r="N554" s="51">
        <v>3</v>
      </c>
      <c r="O554" s="51">
        <v>5</v>
      </c>
      <c r="T554" s="318">
        <v>3</v>
      </c>
      <c r="U554" s="318">
        <v>4</v>
      </c>
    </row>
    <row r="555" spans="14:21" x14ac:dyDescent="0.25">
      <c r="N555" s="51">
        <v>3</v>
      </c>
      <c r="O555" s="51">
        <v>4</v>
      </c>
      <c r="T555" s="318">
        <v>3</v>
      </c>
      <c r="U555" s="318">
        <v>5</v>
      </c>
    </row>
    <row r="556" spans="14:21" x14ac:dyDescent="0.25">
      <c r="N556" s="51">
        <v>2</v>
      </c>
      <c r="O556" s="51">
        <v>3</v>
      </c>
      <c r="T556" s="318">
        <v>3</v>
      </c>
      <c r="U556" s="318">
        <v>5</v>
      </c>
    </row>
    <row r="557" spans="14:21" x14ac:dyDescent="0.25">
      <c r="N557" s="51">
        <v>3</v>
      </c>
      <c r="O557" s="51">
        <v>3</v>
      </c>
      <c r="T557" s="318">
        <v>3</v>
      </c>
      <c r="U557" s="318">
        <v>3</v>
      </c>
    </row>
    <row r="558" spans="14:21" x14ac:dyDescent="0.25">
      <c r="N558" s="51">
        <v>3</v>
      </c>
      <c r="O558" s="51">
        <v>4</v>
      </c>
      <c r="T558" s="318">
        <v>3</v>
      </c>
      <c r="U558" s="318">
        <v>3</v>
      </c>
    </row>
    <row r="559" spans="14:21" x14ac:dyDescent="0.25">
      <c r="N559" s="51">
        <v>4</v>
      </c>
      <c r="O559" s="51">
        <v>3</v>
      </c>
      <c r="T559" s="318">
        <v>2</v>
      </c>
      <c r="U559" s="318">
        <v>4</v>
      </c>
    </row>
    <row r="560" spans="14:21" x14ac:dyDescent="0.25">
      <c r="N560" s="51">
        <v>3</v>
      </c>
      <c r="O560" s="51">
        <v>3</v>
      </c>
      <c r="T560" s="318">
        <v>3</v>
      </c>
      <c r="U560" s="318">
        <v>3</v>
      </c>
    </row>
    <row r="561" spans="14:21" x14ac:dyDescent="0.25">
      <c r="N561" s="51">
        <v>2</v>
      </c>
      <c r="O561" s="51">
        <v>3</v>
      </c>
      <c r="T561" s="318">
        <v>3</v>
      </c>
      <c r="U561" s="318">
        <v>3</v>
      </c>
    </row>
    <row r="562" spans="14:21" x14ac:dyDescent="0.25">
      <c r="N562" s="51">
        <v>2</v>
      </c>
      <c r="O562" s="51">
        <v>3</v>
      </c>
      <c r="T562" s="318">
        <v>2</v>
      </c>
      <c r="U562" s="318">
        <v>3</v>
      </c>
    </row>
    <row r="563" spans="14:21" x14ac:dyDescent="0.25">
      <c r="N563" s="51">
        <v>2</v>
      </c>
      <c r="O563" s="51">
        <v>4</v>
      </c>
      <c r="T563" s="318">
        <v>2</v>
      </c>
      <c r="U563" s="318">
        <v>3</v>
      </c>
    </row>
    <row r="564" spans="14:21" x14ac:dyDescent="0.25">
      <c r="N564" s="51">
        <v>2</v>
      </c>
      <c r="O564" s="51">
        <v>3</v>
      </c>
      <c r="T564" s="318">
        <v>2</v>
      </c>
      <c r="U564" s="318">
        <v>3</v>
      </c>
    </row>
    <row r="565" spans="14:21" x14ac:dyDescent="0.25">
      <c r="N565" s="51">
        <v>3</v>
      </c>
      <c r="O565" s="51">
        <v>5</v>
      </c>
      <c r="T565" s="318">
        <v>2</v>
      </c>
      <c r="U565" s="318">
        <v>4</v>
      </c>
    </row>
    <row r="566" spans="14:21" x14ac:dyDescent="0.25">
      <c r="N566" s="51">
        <v>3</v>
      </c>
      <c r="O566" s="51">
        <v>3</v>
      </c>
      <c r="T566" s="318">
        <v>2</v>
      </c>
      <c r="U566" s="318">
        <v>5</v>
      </c>
    </row>
    <row r="567" spans="14:21" x14ac:dyDescent="0.25">
      <c r="N567" s="51">
        <v>2</v>
      </c>
      <c r="O567" s="51">
        <v>4</v>
      </c>
      <c r="T567" s="318">
        <v>2</v>
      </c>
      <c r="U567" s="318">
        <v>5</v>
      </c>
    </row>
    <row r="568" spans="14:21" x14ac:dyDescent="0.25">
      <c r="N568" s="51">
        <v>2</v>
      </c>
      <c r="O568" s="51">
        <v>4</v>
      </c>
      <c r="T568" s="318">
        <v>2</v>
      </c>
      <c r="U568" s="318">
        <v>3</v>
      </c>
    </row>
    <row r="569" spans="14:21" x14ac:dyDescent="0.25">
      <c r="N569" s="51">
        <v>2</v>
      </c>
      <c r="O569" s="51">
        <v>3</v>
      </c>
      <c r="T569" s="318">
        <v>2</v>
      </c>
      <c r="U569" s="318">
        <v>4</v>
      </c>
    </row>
    <row r="570" spans="14:21" x14ac:dyDescent="0.25">
      <c r="N570" s="51">
        <v>4</v>
      </c>
      <c r="O570" s="51">
        <v>3</v>
      </c>
      <c r="T570" s="318">
        <v>3</v>
      </c>
      <c r="U570" s="318">
        <v>3</v>
      </c>
    </row>
    <row r="571" spans="14:21" x14ac:dyDescent="0.25">
      <c r="N571" s="51">
        <v>4</v>
      </c>
      <c r="O571" s="51">
        <v>3</v>
      </c>
      <c r="T571" s="318">
        <v>2</v>
      </c>
      <c r="U571" s="318">
        <v>3</v>
      </c>
    </row>
    <row r="572" spans="14:21" x14ac:dyDescent="0.25">
      <c r="N572" s="51">
        <v>2</v>
      </c>
      <c r="O572" s="51">
        <v>3</v>
      </c>
      <c r="T572" s="318">
        <v>2</v>
      </c>
      <c r="U572" s="318">
        <v>3</v>
      </c>
    </row>
    <row r="573" spans="14:21" x14ac:dyDescent="0.25">
      <c r="N573" s="51">
        <v>2</v>
      </c>
      <c r="O573" s="51">
        <v>5</v>
      </c>
      <c r="T573" s="318">
        <v>2</v>
      </c>
      <c r="U573" s="318">
        <v>3</v>
      </c>
    </row>
    <row r="574" spans="14:21" x14ac:dyDescent="0.25">
      <c r="N574" s="51">
        <v>2</v>
      </c>
      <c r="O574" s="51">
        <v>4</v>
      </c>
      <c r="T574" s="318">
        <v>2</v>
      </c>
      <c r="U574" s="318">
        <v>3</v>
      </c>
    </row>
    <row r="575" spans="14:21" x14ac:dyDescent="0.25">
      <c r="N575" s="51">
        <v>4</v>
      </c>
      <c r="O575" s="51">
        <v>3</v>
      </c>
      <c r="T575" s="318">
        <v>4</v>
      </c>
      <c r="U575" s="318">
        <v>4</v>
      </c>
    </row>
    <row r="576" spans="14:21" x14ac:dyDescent="0.25">
      <c r="N576" s="51">
        <v>3</v>
      </c>
      <c r="O576" s="51">
        <v>4</v>
      </c>
      <c r="T576" s="318">
        <v>3</v>
      </c>
      <c r="U576" s="318">
        <v>3</v>
      </c>
    </row>
    <row r="577" spans="14:21" x14ac:dyDescent="0.25">
      <c r="N577" s="51">
        <v>2</v>
      </c>
      <c r="O577" s="51">
        <v>3</v>
      </c>
      <c r="T577" s="318">
        <v>2</v>
      </c>
      <c r="U577" s="318">
        <v>5</v>
      </c>
    </row>
    <row r="578" spans="14:21" x14ac:dyDescent="0.25">
      <c r="N578" s="51">
        <v>2</v>
      </c>
      <c r="O578" s="51">
        <v>3</v>
      </c>
      <c r="T578" s="318">
        <v>3</v>
      </c>
      <c r="U578" s="318">
        <v>3</v>
      </c>
    </row>
    <row r="579" spans="14:21" x14ac:dyDescent="0.25">
      <c r="N579" s="51">
        <v>3</v>
      </c>
      <c r="O579" s="51">
        <v>5</v>
      </c>
      <c r="T579" s="318">
        <v>2</v>
      </c>
      <c r="U579" s="318">
        <v>3</v>
      </c>
    </row>
    <row r="580" spans="14:21" x14ac:dyDescent="0.25">
      <c r="N580" s="51">
        <v>3</v>
      </c>
      <c r="O580" s="51">
        <v>4</v>
      </c>
      <c r="T580" s="318">
        <v>2</v>
      </c>
      <c r="U580" s="318">
        <v>3</v>
      </c>
    </row>
    <row r="581" spans="14:21" x14ac:dyDescent="0.25">
      <c r="N581" s="51">
        <v>2</v>
      </c>
      <c r="O581" s="51">
        <v>3</v>
      </c>
      <c r="T581" s="318">
        <v>4</v>
      </c>
      <c r="U581" s="318">
        <v>3</v>
      </c>
    </row>
    <row r="582" spans="14:21" x14ac:dyDescent="0.25">
      <c r="N582" s="51">
        <v>3</v>
      </c>
      <c r="O582" s="51">
        <v>4</v>
      </c>
      <c r="T582" s="318">
        <v>3</v>
      </c>
      <c r="U582" s="318">
        <v>3</v>
      </c>
    </row>
    <row r="583" spans="14:21" x14ac:dyDescent="0.25">
      <c r="N583" s="51">
        <v>2</v>
      </c>
      <c r="O583" s="51">
        <v>3</v>
      </c>
      <c r="T583" s="318">
        <v>4</v>
      </c>
      <c r="U583" s="318">
        <v>5</v>
      </c>
    </row>
    <row r="584" spans="14:21" x14ac:dyDescent="0.25">
      <c r="N584" s="51">
        <v>3</v>
      </c>
      <c r="O584" s="51">
        <v>3</v>
      </c>
      <c r="T584" s="318">
        <v>3</v>
      </c>
      <c r="U584" s="318">
        <v>4</v>
      </c>
    </row>
    <row r="585" spans="14:21" x14ac:dyDescent="0.25">
      <c r="N585" s="51">
        <v>3</v>
      </c>
      <c r="O585" s="51">
        <v>3</v>
      </c>
      <c r="T585" s="318">
        <v>3</v>
      </c>
      <c r="U585" s="318">
        <v>4</v>
      </c>
    </row>
    <row r="586" spans="14:21" x14ac:dyDescent="0.25">
      <c r="N586" s="51">
        <v>3</v>
      </c>
      <c r="O586" s="51">
        <v>4</v>
      </c>
      <c r="T586" s="318">
        <v>2</v>
      </c>
      <c r="U586" s="318">
        <v>3</v>
      </c>
    </row>
    <row r="587" spans="14:21" x14ac:dyDescent="0.25">
      <c r="N587" s="51">
        <v>2</v>
      </c>
      <c r="O587" s="51">
        <v>3</v>
      </c>
      <c r="T587" s="318">
        <v>3</v>
      </c>
      <c r="U587" s="318">
        <v>4</v>
      </c>
    </row>
    <row r="588" spans="14:21" x14ac:dyDescent="0.25">
      <c r="N588" s="51">
        <v>3</v>
      </c>
      <c r="O588" s="51">
        <v>5</v>
      </c>
      <c r="T588" s="318">
        <v>3</v>
      </c>
      <c r="U588" s="318">
        <v>3</v>
      </c>
    </row>
    <row r="589" spans="14:21" x14ac:dyDescent="0.25">
      <c r="N589" s="51">
        <v>3</v>
      </c>
      <c r="O589" s="51">
        <v>3</v>
      </c>
      <c r="T589" s="318">
        <v>3</v>
      </c>
      <c r="U589" s="318">
        <v>3</v>
      </c>
    </row>
    <row r="590" spans="14:21" x14ac:dyDescent="0.25">
      <c r="N590" s="51">
        <v>4</v>
      </c>
      <c r="O590" s="51">
        <v>3</v>
      </c>
      <c r="T590" s="318">
        <v>2</v>
      </c>
      <c r="U590" s="318">
        <v>3</v>
      </c>
    </row>
    <row r="591" spans="14:21" x14ac:dyDescent="0.25">
      <c r="N591" s="51">
        <v>3</v>
      </c>
      <c r="O591" s="51">
        <v>3</v>
      </c>
      <c r="T591" s="318">
        <v>2</v>
      </c>
      <c r="U591" s="318">
        <v>3</v>
      </c>
    </row>
    <row r="592" spans="14:21" x14ac:dyDescent="0.25">
      <c r="N592" s="51">
        <v>2</v>
      </c>
      <c r="O592" s="51">
        <v>5</v>
      </c>
      <c r="T592" s="318">
        <v>2</v>
      </c>
      <c r="U592" s="318">
        <v>3</v>
      </c>
    </row>
    <row r="593" spans="14:21" x14ac:dyDescent="0.25">
      <c r="N593" s="51">
        <v>2</v>
      </c>
      <c r="O593" s="51">
        <v>3</v>
      </c>
      <c r="T593" s="318">
        <v>2</v>
      </c>
      <c r="U593" s="318">
        <v>4</v>
      </c>
    </row>
    <row r="594" spans="14:21" x14ac:dyDescent="0.25">
      <c r="N594" s="51">
        <v>3</v>
      </c>
      <c r="O594" s="51">
        <v>3</v>
      </c>
      <c r="T594" s="318">
        <v>3</v>
      </c>
      <c r="U594" s="318">
        <v>4</v>
      </c>
    </row>
    <row r="595" spans="14:21" x14ac:dyDescent="0.25">
      <c r="N595" s="51">
        <v>2</v>
      </c>
      <c r="O595" s="51">
        <v>3</v>
      </c>
      <c r="T595" s="318">
        <v>3</v>
      </c>
      <c r="U595" s="318">
        <v>4</v>
      </c>
    </row>
    <row r="596" spans="14:21" x14ac:dyDescent="0.25">
      <c r="N596" s="51">
        <v>3</v>
      </c>
      <c r="O596" s="51">
        <v>3</v>
      </c>
      <c r="T596" s="318">
        <v>2</v>
      </c>
      <c r="U596" s="318">
        <v>3</v>
      </c>
    </row>
    <row r="597" spans="14:21" x14ac:dyDescent="0.25">
      <c r="N597" s="51">
        <v>2</v>
      </c>
      <c r="O597" s="51">
        <v>3</v>
      </c>
      <c r="T597" s="318">
        <v>2</v>
      </c>
      <c r="U597" s="318">
        <v>5</v>
      </c>
    </row>
    <row r="598" spans="14:21" x14ac:dyDescent="0.25">
      <c r="N598" s="51">
        <v>3</v>
      </c>
      <c r="O598" s="51">
        <v>3</v>
      </c>
      <c r="T598" s="318">
        <v>3</v>
      </c>
      <c r="U598" s="318">
        <v>3</v>
      </c>
    </row>
    <row r="599" spans="14:21" x14ac:dyDescent="0.25">
      <c r="N599" s="51">
        <v>4</v>
      </c>
      <c r="O599" s="51">
        <v>3</v>
      </c>
      <c r="T599" s="318">
        <v>3</v>
      </c>
      <c r="U599" s="318">
        <v>3</v>
      </c>
    </row>
    <row r="600" spans="14:21" x14ac:dyDescent="0.25">
      <c r="N600" s="51">
        <v>3</v>
      </c>
      <c r="O600" s="51">
        <v>3</v>
      </c>
      <c r="T600" s="318">
        <v>4</v>
      </c>
      <c r="U600" s="318">
        <v>3</v>
      </c>
    </row>
    <row r="601" spans="14:21" x14ac:dyDescent="0.25">
      <c r="N601" s="51">
        <v>2</v>
      </c>
      <c r="O601" s="51">
        <v>4</v>
      </c>
      <c r="T601" s="318">
        <v>3</v>
      </c>
      <c r="U601" s="318">
        <v>5</v>
      </c>
    </row>
    <row r="602" spans="14:21" x14ac:dyDescent="0.25">
      <c r="N602" s="51">
        <v>2</v>
      </c>
      <c r="O602" s="51">
        <v>3</v>
      </c>
      <c r="T602" s="318">
        <v>3</v>
      </c>
      <c r="U602" s="318">
        <v>3</v>
      </c>
    </row>
    <row r="603" spans="14:21" x14ac:dyDescent="0.25">
      <c r="N603" s="51">
        <v>2</v>
      </c>
      <c r="O603" s="51">
        <v>5</v>
      </c>
      <c r="T603" s="318">
        <v>2</v>
      </c>
      <c r="U603" s="318">
        <v>3</v>
      </c>
    </row>
    <row r="604" spans="14:21" x14ac:dyDescent="0.25">
      <c r="N604" s="51">
        <v>2</v>
      </c>
      <c r="O604" s="51">
        <v>3</v>
      </c>
      <c r="T604" s="318">
        <v>3</v>
      </c>
      <c r="U604" s="318">
        <v>3</v>
      </c>
    </row>
    <row r="605" spans="14:21" x14ac:dyDescent="0.25">
      <c r="N605" s="51">
        <v>3</v>
      </c>
      <c r="O605" s="51">
        <v>3</v>
      </c>
      <c r="T605" s="318">
        <v>3</v>
      </c>
      <c r="U605" s="318">
        <v>3</v>
      </c>
    </row>
    <row r="606" spans="14:21" x14ac:dyDescent="0.25">
      <c r="N606" s="51">
        <v>4</v>
      </c>
      <c r="O606" s="51">
        <v>4</v>
      </c>
      <c r="T606" s="318">
        <v>3</v>
      </c>
      <c r="U606" s="318">
        <v>3</v>
      </c>
    </row>
    <row r="607" spans="14:21" x14ac:dyDescent="0.25">
      <c r="N607" s="51">
        <v>2</v>
      </c>
      <c r="O607" s="51">
        <v>4</v>
      </c>
      <c r="T607" s="318">
        <v>2</v>
      </c>
      <c r="U607" s="318">
        <v>4</v>
      </c>
    </row>
    <row r="608" spans="14:21" x14ac:dyDescent="0.25">
      <c r="N608" s="51">
        <v>4</v>
      </c>
      <c r="O608" s="51">
        <v>4</v>
      </c>
      <c r="T608" s="318">
        <v>3</v>
      </c>
      <c r="U608" s="318">
        <v>3</v>
      </c>
    </row>
    <row r="609" spans="14:21" x14ac:dyDescent="0.25">
      <c r="N609" s="51">
        <v>2</v>
      </c>
      <c r="O609" s="51">
        <v>3</v>
      </c>
      <c r="T609" s="318">
        <v>2</v>
      </c>
      <c r="U609" s="318">
        <v>3</v>
      </c>
    </row>
    <row r="610" spans="14:21" x14ac:dyDescent="0.25">
      <c r="N610" s="51">
        <v>2</v>
      </c>
      <c r="O610" s="51">
        <v>4</v>
      </c>
      <c r="T610" s="318">
        <v>3</v>
      </c>
      <c r="U610" s="318">
        <v>4</v>
      </c>
    </row>
    <row r="611" spans="14:21" x14ac:dyDescent="0.25">
      <c r="N611" s="51">
        <v>2</v>
      </c>
      <c r="O611" s="51">
        <v>4</v>
      </c>
      <c r="T611" s="318">
        <v>2</v>
      </c>
      <c r="U611" s="318">
        <v>3</v>
      </c>
    </row>
    <row r="612" spans="14:21" x14ac:dyDescent="0.25">
      <c r="N612" s="51">
        <v>3</v>
      </c>
      <c r="O612" s="51">
        <v>4</v>
      </c>
      <c r="T612" s="318">
        <v>2</v>
      </c>
      <c r="U612" s="318">
        <v>4</v>
      </c>
    </row>
    <row r="613" spans="14:21" x14ac:dyDescent="0.25">
      <c r="N613" s="51">
        <v>3</v>
      </c>
      <c r="O613" s="51">
        <v>3</v>
      </c>
      <c r="T613" s="318">
        <v>2</v>
      </c>
      <c r="U613" s="318">
        <v>3</v>
      </c>
    </row>
    <row r="614" spans="14:21" x14ac:dyDescent="0.25">
      <c r="N614" s="51">
        <v>3</v>
      </c>
      <c r="O614" s="51">
        <v>4</v>
      </c>
      <c r="T614" s="318">
        <v>2</v>
      </c>
      <c r="U614" s="318">
        <v>3</v>
      </c>
    </row>
    <row r="615" spans="14:21" x14ac:dyDescent="0.25">
      <c r="N615" s="51">
        <v>2</v>
      </c>
      <c r="O615" s="51">
        <v>3</v>
      </c>
      <c r="T615" s="318">
        <v>3</v>
      </c>
      <c r="U615" s="318">
        <v>4</v>
      </c>
    </row>
    <row r="616" spans="14:21" x14ac:dyDescent="0.25">
      <c r="N616" s="51">
        <v>4</v>
      </c>
      <c r="O616" s="51">
        <v>3</v>
      </c>
      <c r="T616" s="318">
        <v>2</v>
      </c>
      <c r="U616" s="318">
        <v>4</v>
      </c>
    </row>
    <row r="617" spans="14:21" x14ac:dyDescent="0.25">
      <c r="N617" s="51">
        <v>2</v>
      </c>
      <c r="O617" s="51">
        <v>3</v>
      </c>
      <c r="T617" s="318">
        <v>2</v>
      </c>
      <c r="U617" s="318">
        <v>3</v>
      </c>
    </row>
    <row r="618" spans="14:21" x14ac:dyDescent="0.25">
      <c r="N618" s="51">
        <v>2</v>
      </c>
      <c r="O618" s="51">
        <v>4</v>
      </c>
      <c r="T618" s="318">
        <v>4</v>
      </c>
      <c r="U618" s="318">
        <v>4</v>
      </c>
    </row>
    <row r="619" spans="14:21" x14ac:dyDescent="0.25">
      <c r="N619" s="51">
        <v>2</v>
      </c>
      <c r="O619" s="51">
        <v>3</v>
      </c>
      <c r="T619" s="318">
        <v>3</v>
      </c>
      <c r="U619" s="318">
        <v>4</v>
      </c>
    </row>
    <row r="620" spans="14:21" x14ac:dyDescent="0.25">
      <c r="N620" s="51">
        <v>2</v>
      </c>
      <c r="O620" s="51">
        <v>4</v>
      </c>
      <c r="T620" s="318">
        <v>2</v>
      </c>
      <c r="U620" s="318">
        <v>3</v>
      </c>
    </row>
    <row r="621" spans="14:21" x14ac:dyDescent="0.25">
      <c r="N621" s="51">
        <v>2</v>
      </c>
      <c r="O621" s="51">
        <v>3</v>
      </c>
      <c r="T621" s="318">
        <v>2</v>
      </c>
      <c r="U621" s="318">
        <v>4</v>
      </c>
    </row>
    <row r="622" spans="14:21" x14ac:dyDescent="0.25">
      <c r="N622" s="51">
        <v>2</v>
      </c>
      <c r="O622" s="51">
        <v>3</v>
      </c>
      <c r="T622" s="318">
        <v>2</v>
      </c>
      <c r="U622" s="318">
        <v>3</v>
      </c>
    </row>
    <row r="623" spans="14:21" x14ac:dyDescent="0.25">
      <c r="N623" s="51">
        <v>3</v>
      </c>
      <c r="O623" s="51">
        <v>3</v>
      </c>
      <c r="T623" s="318">
        <v>2</v>
      </c>
      <c r="U623" s="318">
        <v>4</v>
      </c>
    </row>
    <row r="624" spans="14:21" x14ac:dyDescent="0.25">
      <c r="N624" s="51">
        <v>2</v>
      </c>
      <c r="O624" s="51">
        <v>3</v>
      </c>
      <c r="T624" s="318">
        <v>3</v>
      </c>
      <c r="U624" s="318">
        <v>3</v>
      </c>
    </row>
    <row r="625" spans="14:21" x14ac:dyDescent="0.25">
      <c r="N625" s="51">
        <v>3</v>
      </c>
      <c r="O625" s="51">
        <v>3</v>
      </c>
      <c r="T625" s="318">
        <v>3</v>
      </c>
      <c r="U625" s="318">
        <v>3</v>
      </c>
    </row>
    <row r="626" spans="14:21" x14ac:dyDescent="0.25">
      <c r="N626" s="51">
        <v>3</v>
      </c>
      <c r="O626" s="51">
        <v>3</v>
      </c>
      <c r="T626" s="318">
        <v>2</v>
      </c>
      <c r="U626" s="318">
        <v>3</v>
      </c>
    </row>
    <row r="627" spans="14:21" x14ac:dyDescent="0.25">
      <c r="N627" s="51">
        <v>2</v>
      </c>
      <c r="O627" s="51">
        <v>3</v>
      </c>
      <c r="T627" s="318">
        <v>4</v>
      </c>
      <c r="U627" s="318">
        <v>3</v>
      </c>
    </row>
    <row r="628" spans="14:21" x14ac:dyDescent="0.25">
      <c r="N628" s="51">
        <v>4</v>
      </c>
      <c r="O628" s="51">
        <v>3</v>
      </c>
      <c r="T628" s="318">
        <v>3</v>
      </c>
      <c r="U628" s="318">
        <v>3</v>
      </c>
    </row>
    <row r="629" spans="14:21" x14ac:dyDescent="0.25">
      <c r="N629" s="51">
        <v>3</v>
      </c>
      <c r="O629" s="51">
        <v>4</v>
      </c>
      <c r="T629" s="318">
        <v>3</v>
      </c>
      <c r="U629" s="318">
        <v>4</v>
      </c>
    </row>
    <row r="630" spans="14:21" x14ac:dyDescent="0.25">
      <c r="N630" s="51">
        <v>3</v>
      </c>
      <c r="O630" s="51">
        <v>3</v>
      </c>
      <c r="T630" s="318">
        <v>3</v>
      </c>
      <c r="U630" s="318">
        <v>3</v>
      </c>
    </row>
    <row r="631" spans="14:21" x14ac:dyDescent="0.25">
      <c r="N631" s="51">
        <v>2</v>
      </c>
      <c r="O631" s="51">
        <v>3</v>
      </c>
      <c r="T631" s="318">
        <v>3</v>
      </c>
      <c r="U631" s="318">
        <v>4</v>
      </c>
    </row>
    <row r="632" spans="14:21" x14ac:dyDescent="0.25">
      <c r="N632" s="51">
        <v>4</v>
      </c>
      <c r="O632" s="51">
        <v>3</v>
      </c>
      <c r="T632" s="318">
        <v>4</v>
      </c>
      <c r="U632" s="318">
        <v>4</v>
      </c>
    </row>
    <row r="633" spans="14:21" x14ac:dyDescent="0.25">
      <c r="N633" s="51">
        <v>2</v>
      </c>
      <c r="O633" s="51">
        <v>4</v>
      </c>
      <c r="T633" s="318">
        <v>3</v>
      </c>
      <c r="U633" s="318">
        <v>3</v>
      </c>
    </row>
    <row r="634" spans="14:21" x14ac:dyDescent="0.25">
      <c r="N634" s="51">
        <v>3</v>
      </c>
      <c r="O634" s="51">
        <v>3</v>
      </c>
      <c r="T634" s="318">
        <v>2</v>
      </c>
      <c r="U634" s="318">
        <v>3</v>
      </c>
    </row>
    <row r="635" spans="14:21" x14ac:dyDescent="0.25">
      <c r="N635" s="51">
        <v>3</v>
      </c>
      <c r="O635" s="51">
        <v>4</v>
      </c>
      <c r="T635" s="318">
        <v>3</v>
      </c>
      <c r="U635" s="318">
        <v>3</v>
      </c>
    </row>
    <row r="636" spans="14:21" x14ac:dyDescent="0.25">
      <c r="N636" s="51">
        <v>2</v>
      </c>
      <c r="O636" s="51">
        <v>4</v>
      </c>
      <c r="T636" s="318">
        <v>3</v>
      </c>
      <c r="U636" s="318">
        <v>3</v>
      </c>
    </row>
    <row r="637" spans="14:21" x14ac:dyDescent="0.25">
      <c r="N637" s="51">
        <v>3</v>
      </c>
      <c r="O637" s="51">
        <v>4</v>
      </c>
      <c r="T637" s="318">
        <v>2</v>
      </c>
      <c r="U637" s="318">
        <v>4</v>
      </c>
    </row>
    <row r="638" spans="14:21" x14ac:dyDescent="0.25">
      <c r="N638" s="51">
        <v>3</v>
      </c>
      <c r="O638" s="51">
        <v>3</v>
      </c>
      <c r="T638" s="318">
        <v>3</v>
      </c>
      <c r="U638" s="318">
        <v>4</v>
      </c>
    </row>
    <row r="639" spans="14:21" x14ac:dyDescent="0.25">
      <c r="N639" s="51">
        <v>3</v>
      </c>
      <c r="O639" s="51">
        <v>5</v>
      </c>
      <c r="T639" s="318">
        <v>4</v>
      </c>
      <c r="U639" s="318">
        <v>4</v>
      </c>
    </row>
    <row r="640" spans="14:21" x14ac:dyDescent="0.25">
      <c r="N640" s="51">
        <v>3</v>
      </c>
      <c r="O640" s="51">
        <v>3</v>
      </c>
      <c r="T640" s="318">
        <v>3</v>
      </c>
      <c r="U640" s="318">
        <v>3</v>
      </c>
    </row>
    <row r="641" spans="14:21" x14ac:dyDescent="0.25">
      <c r="N641" s="51">
        <v>2</v>
      </c>
      <c r="O641" s="51">
        <v>4</v>
      </c>
      <c r="T641" s="318">
        <v>2</v>
      </c>
      <c r="U641" s="318">
        <v>4</v>
      </c>
    </row>
    <row r="642" spans="14:21" x14ac:dyDescent="0.25">
      <c r="N642" s="51">
        <v>1</v>
      </c>
      <c r="O642" s="51">
        <v>3</v>
      </c>
      <c r="T642" s="318">
        <v>3</v>
      </c>
      <c r="U642" s="318">
        <v>5</v>
      </c>
    </row>
    <row r="643" spans="14:21" x14ac:dyDescent="0.25">
      <c r="N643" s="51">
        <v>2</v>
      </c>
      <c r="O643" s="51">
        <v>3</v>
      </c>
      <c r="T643" s="318">
        <v>3</v>
      </c>
      <c r="U643" s="318">
        <v>3</v>
      </c>
    </row>
    <row r="644" spans="14:21" x14ac:dyDescent="0.25">
      <c r="N644" s="51">
        <v>3</v>
      </c>
      <c r="O644" s="51">
        <v>3</v>
      </c>
      <c r="T644" s="318">
        <v>2</v>
      </c>
      <c r="U644" s="318">
        <v>4</v>
      </c>
    </row>
    <row r="645" spans="14:21" x14ac:dyDescent="0.25">
      <c r="N645" s="51">
        <v>2</v>
      </c>
      <c r="O645" s="51">
        <v>3</v>
      </c>
      <c r="T645" s="318">
        <v>3</v>
      </c>
      <c r="U645" s="318">
        <v>3</v>
      </c>
    </row>
    <row r="646" spans="14:21" x14ac:dyDescent="0.25">
      <c r="N646" s="51">
        <v>3</v>
      </c>
      <c r="O646" s="51">
        <v>3</v>
      </c>
      <c r="T646" s="318">
        <v>2</v>
      </c>
      <c r="U646" s="318">
        <v>3</v>
      </c>
    </row>
    <row r="647" spans="14:21" x14ac:dyDescent="0.25">
      <c r="N647" s="51">
        <v>2</v>
      </c>
      <c r="O647" s="51">
        <v>5</v>
      </c>
      <c r="T647" s="318">
        <v>3</v>
      </c>
      <c r="U647" s="318">
        <v>3</v>
      </c>
    </row>
    <row r="648" spans="14:21" x14ac:dyDescent="0.25">
      <c r="N648" s="51">
        <v>2</v>
      </c>
      <c r="O648" s="51">
        <v>3</v>
      </c>
      <c r="T648" s="318">
        <v>3</v>
      </c>
      <c r="U648" s="318">
        <v>4</v>
      </c>
    </row>
    <row r="649" spans="14:21" x14ac:dyDescent="0.25">
      <c r="N649" s="51">
        <v>3</v>
      </c>
      <c r="O649" s="51">
        <v>3</v>
      </c>
      <c r="T649" s="318">
        <v>3</v>
      </c>
      <c r="U649" s="318">
        <v>4</v>
      </c>
    </row>
    <row r="650" spans="14:21" x14ac:dyDescent="0.25">
      <c r="N650" s="51">
        <v>4</v>
      </c>
      <c r="O650" s="51">
        <v>4</v>
      </c>
      <c r="T650" s="318">
        <v>4</v>
      </c>
      <c r="U650" s="318">
        <v>3</v>
      </c>
    </row>
    <row r="651" spans="14:21" x14ac:dyDescent="0.25">
      <c r="N651" s="51">
        <v>2</v>
      </c>
      <c r="O651" s="51">
        <v>3</v>
      </c>
      <c r="T651" s="318">
        <v>2</v>
      </c>
      <c r="U651" s="318">
        <v>3</v>
      </c>
    </row>
    <row r="652" spans="14:21" x14ac:dyDescent="0.25">
      <c r="N652" s="51">
        <v>3</v>
      </c>
      <c r="O652" s="51">
        <v>3</v>
      </c>
      <c r="T652" s="318">
        <v>2</v>
      </c>
      <c r="U652" s="318">
        <v>3</v>
      </c>
    </row>
    <row r="653" spans="14:21" x14ac:dyDescent="0.25">
      <c r="N653" s="51">
        <v>3</v>
      </c>
      <c r="O653" s="51">
        <v>3</v>
      </c>
      <c r="T653" s="318">
        <v>4</v>
      </c>
      <c r="U653" s="318">
        <v>3</v>
      </c>
    </row>
    <row r="654" spans="14:21" x14ac:dyDescent="0.25">
      <c r="N654" s="51">
        <v>2</v>
      </c>
      <c r="O654" s="51">
        <v>4</v>
      </c>
      <c r="T654" s="318">
        <v>3</v>
      </c>
      <c r="U654" s="318">
        <v>3</v>
      </c>
    </row>
    <row r="655" spans="14:21" x14ac:dyDescent="0.25">
      <c r="N655" s="51">
        <v>4</v>
      </c>
      <c r="O655" s="51">
        <v>3</v>
      </c>
      <c r="T655" s="318">
        <v>3</v>
      </c>
      <c r="U655" s="318">
        <v>3</v>
      </c>
    </row>
    <row r="656" spans="14:21" x14ac:dyDescent="0.25">
      <c r="N656" s="51">
        <v>3</v>
      </c>
      <c r="O656" s="51">
        <v>3</v>
      </c>
      <c r="T656" s="318">
        <v>2</v>
      </c>
      <c r="U656" s="318">
        <v>3</v>
      </c>
    </row>
    <row r="657" spans="14:21" x14ac:dyDescent="0.25">
      <c r="N657" s="51">
        <v>3</v>
      </c>
      <c r="O657" s="51">
        <v>3</v>
      </c>
      <c r="T657" s="318">
        <v>2</v>
      </c>
      <c r="U657" s="318">
        <v>3</v>
      </c>
    </row>
    <row r="658" spans="14:21" x14ac:dyDescent="0.25">
      <c r="N658" s="51">
        <v>2</v>
      </c>
      <c r="O658" s="51">
        <v>3</v>
      </c>
      <c r="T658" s="318">
        <v>2</v>
      </c>
      <c r="U658" s="318">
        <v>3</v>
      </c>
    </row>
    <row r="659" spans="14:21" x14ac:dyDescent="0.25">
      <c r="N659" s="51">
        <v>3</v>
      </c>
      <c r="O659" s="51">
        <v>3</v>
      </c>
      <c r="T659" s="318">
        <v>2</v>
      </c>
      <c r="U659" s="318">
        <v>5</v>
      </c>
    </row>
    <row r="660" spans="14:21" x14ac:dyDescent="0.25">
      <c r="N660" s="51">
        <v>4</v>
      </c>
      <c r="O660" s="51">
        <v>4</v>
      </c>
      <c r="T660" s="318">
        <v>3</v>
      </c>
      <c r="U660" s="318">
        <v>3</v>
      </c>
    </row>
    <row r="661" spans="14:21" x14ac:dyDescent="0.25">
      <c r="N661" s="51">
        <v>2</v>
      </c>
      <c r="O661" s="51">
        <v>3</v>
      </c>
      <c r="T661" s="318">
        <v>3</v>
      </c>
      <c r="U661" s="318">
        <v>4</v>
      </c>
    </row>
    <row r="662" spans="14:21" x14ac:dyDescent="0.25">
      <c r="N662" s="51">
        <v>2</v>
      </c>
      <c r="O662" s="51">
        <v>3</v>
      </c>
      <c r="T662" s="318">
        <v>2</v>
      </c>
      <c r="U662" s="318">
        <v>3</v>
      </c>
    </row>
    <row r="663" spans="14:21" x14ac:dyDescent="0.25">
      <c r="N663" s="51">
        <v>3</v>
      </c>
      <c r="O663" s="51">
        <v>3</v>
      </c>
      <c r="T663" s="318">
        <v>4</v>
      </c>
      <c r="U663" s="318">
        <v>3</v>
      </c>
    </row>
    <row r="664" spans="14:21" x14ac:dyDescent="0.25">
      <c r="N664" s="51">
        <v>3</v>
      </c>
      <c r="O664" s="51">
        <v>5</v>
      </c>
      <c r="T664" s="318">
        <v>2</v>
      </c>
      <c r="U664" s="318">
        <v>5</v>
      </c>
    </row>
    <row r="665" spans="14:21" x14ac:dyDescent="0.25">
      <c r="N665" s="51">
        <v>4</v>
      </c>
      <c r="O665" s="51">
        <v>3</v>
      </c>
      <c r="T665" s="318">
        <v>3</v>
      </c>
      <c r="U665" s="318">
        <v>3</v>
      </c>
    </row>
    <row r="666" spans="14:21" x14ac:dyDescent="0.25">
      <c r="N666" s="51">
        <v>2</v>
      </c>
      <c r="O666" s="51">
        <v>4</v>
      </c>
      <c r="T666" s="318">
        <v>2</v>
      </c>
      <c r="U666" s="318">
        <v>4</v>
      </c>
    </row>
    <row r="667" spans="14:21" x14ac:dyDescent="0.25">
      <c r="N667" s="51">
        <v>2</v>
      </c>
      <c r="O667" s="51">
        <v>5</v>
      </c>
      <c r="T667" s="318">
        <v>2</v>
      </c>
      <c r="U667" s="318">
        <v>4</v>
      </c>
    </row>
    <row r="668" spans="14:21" x14ac:dyDescent="0.25">
      <c r="N668" s="51">
        <v>2</v>
      </c>
      <c r="O668" s="51">
        <v>3</v>
      </c>
      <c r="T668" s="318">
        <v>3</v>
      </c>
      <c r="U668" s="318">
        <v>3</v>
      </c>
    </row>
    <row r="669" spans="14:21" x14ac:dyDescent="0.25">
      <c r="N669" s="51">
        <v>2</v>
      </c>
      <c r="O669" s="51">
        <v>4</v>
      </c>
      <c r="T669" s="318">
        <v>2</v>
      </c>
      <c r="U669" s="318">
        <v>3</v>
      </c>
    </row>
    <row r="670" spans="14:21" x14ac:dyDescent="0.25">
      <c r="N670" s="51">
        <v>2</v>
      </c>
      <c r="O670" s="51">
        <v>5</v>
      </c>
      <c r="T670" s="318">
        <v>3</v>
      </c>
      <c r="U670" s="318">
        <v>3</v>
      </c>
    </row>
    <row r="671" spans="14:21" x14ac:dyDescent="0.25">
      <c r="N671" s="51">
        <v>2</v>
      </c>
      <c r="O671" s="51">
        <v>4</v>
      </c>
      <c r="T671" s="318">
        <v>3</v>
      </c>
      <c r="U671" s="318">
        <v>4</v>
      </c>
    </row>
    <row r="672" spans="14:21" x14ac:dyDescent="0.25">
      <c r="N672" s="51">
        <v>2</v>
      </c>
      <c r="O672" s="51">
        <v>3</v>
      </c>
      <c r="T672" s="318">
        <v>2</v>
      </c>
      <c r="U672" s="318">
        <v>4</v>
      </c>
    </row>
    <row r="673" spans="14:21" x14ac:dyDescent="0.25">
      <c r="N673" s="51">
        <v>2</v>
      </c>
      <c r="O673" s="51">
        <v>3</v>
      </c>
      <c r="T673" s="318">
        <v>4</v>
      </c>
      <c r="U673" s="318">
        <v>3</v>
      </c>
    </row>
    <row r="674" spans="14:21" x14ac:dyDescent="0.25">
      <c r="N674" s="51">
        <v>3</v>
      </c>
      <c r="O674" s="51">
        <v>5</v>
      </c>
      <c r="T674" s="318">
        <v>2</v>
      </c>
      <c r="U674" s="318">
        <v>3</v>
      </c>
    </row>
    <row r="675" spans="14:21" x14ac:dyDescent="0.25">
      <c r="N675" s="51">
        <v>2</v>
      </c>
      <c r="O675" s="51">
        <v>4</v>
      </c>
      <c r="T675" s="318">
        <v>2</v>
      </c>
      <c r="U675" s="318">
        <v>3</v>
      </c>
    </row>
    <row r="676" spans="14:21" x14ac:dyDescent="0.25">
      <c r="N676" s="51">
        <v>4</v>
      </c>
      <c r="O676" s="51">
        <v>3</v>
      </c>
      <c r="T676" s="318">
        <v>2</v>
      </c>
      <c r="U676" s="318">
        <v>4</v>
      </c>
    </row>
    <row r="677" spans="14:21" x14ac:dyDescent="0.25">
      <c r="N677" s="51">
        <v>4</v>
      </c>
      <c r="O677" s="51">
        <v>3</v>
      </c>
      <c r="T677" s="318">
        <v>2</v>
      </c>
      <c r="U677" s="318">
        <v>4</v>
      </c>
    </row>
    <row r="678" spans="14:21" x14ac:dyDescent="0.25">
      <c r="N678" s="51">
        <v>2</v>
      </c>
      <c r="O678" s="51">
        <v>4</v>
      </c>
      <c r="T678" s="318">
        <v>3</v>
      </c>
      <c r="U678" s="318">
        <v>4</v>
      </c>
    </row>
    <row r="679" spans="14:21" x14ac:dyDescent="0.25">
      <c r="N679" s="51">
        <v>4</v>
      </c>
      <c r="O679" s="51">
        <v>3</v>
      </c>
      <c r="T679" s="318">
        <v>3</v>
      </c>
      <c r="U679" s="318">
        <v>3</v>
      </c>
    </row>
    <row r="680" spans="14:21" x14ac:dyDescent="0.25">
      <c r="N680" s="51">
        <v>2</v>
      </c>
      <c r="O680" s="51">
        <v>3</v>
      </c>
      <c r="T680" s="318">
        <v>4</v>
      </c>
      <c r="U680" s="318">
        <v>3</v>
      </c>
    </row>
    <row r="681" spans="14:21" x14ac:dyDescent="0.25">
      <c r="N681" s="51">
        <v>3</v>
      </c>
      <c r="O681" s="51">
        <v>3</v>
      </c>
      <c r="T681" s="318">
        <v>3</v>
      </c>
      <c r="U681" s="318">
        <v>4</v>
      </c>
    </row>
    <row r="682" spans="14:21" x14ac:dyDescent="0.25">
      <c r="N682" s="51">
        <v>2</v>
      </c>
      <c r="O682" s="51">
        <v>5</v>
      </c>
      <c r="T682" s="318">
        <v>2</v>
      </c>
      <c r="U682" s="318">
        <v>3</v>
      </c>
    </row>
    <row r="683" spans="14:21" x14ac:dyDescent="0.25">
      <c r="N683" s="51">
        <v>2</v>
      </c>
      <c r="O683" s="51">
        <v>3</v>
      </c>
      <c r="T683" s="318">
        <v>2</v>
      </c>
      <c r="U683" s="318">
        <v>3</v>
      </c>
    </row>
    <row r="684" spans="14:21" x14ac:dyDescent="0.25">
      <c r="N684" s="51">
        <v>2</v>
      </c>
      <c r="O684" s="51">
        <v>3</v>
      </c>
      <c r="T684" s="318">
        <v>3</v>
      </c>
      <c r="U684" s="318">
        <v>3</v>
      </c>
    </row>
    <row r="685" spans="14:21" x14ac:dyDescent="0.25">
      <c r="N685" s="51">
        <v>3</v>
      </c>
      <c r="O685" s="51">
        <v>5</v>
      </c>
      <c r="T685" s="318">
        <v>2</v>
      </c>
      <c r="U685" s="318">
        <v>3</v>
      </c>
    </row>
    <row r="686" spans="14:21" x14ac:dyDescent="0.25">
      <c r="N686" s="51">
        <v>2</v>
      </c>
      <c r="O686" s="51">
        <v>3</v>
      </c>
      <c r="T686" s="318">
        <v>3</v>
      </c>
      <c r="U686" s="318">
        <v>4</v>
      </c>
    </row>
    <row r="687" spans="14:21" x14ac:dyDescent="0.25">
      <c r="N687" s="51">
        <v>2</v>
      </c>
      <c r="O687" s="51">
        <v>3</v>
      </c>
      <c r="T687" s="318">
        <v>2</v>
      </c>
      <c r="U687" s="318">
        <v>4</v>
      </c>
    </row>
    <row r="688" spans="14:21" x14ac:dyDescent="0.25">
      <c r="N688" s="51">
        <v>2</v>
      </c>
      <c r="O688" s="51">
        <v>3</v>
      </c>
      <c r="T688" s="318">
        <v>2</v>
      </c>
      <c r="U688" s="318">
        <v>4</v>
      </c>
    </row>
    <row r="689" spans="14:21" x14ac:dyDescent="0.25">
      <c r="N689" s="51">
        <v>3</v>
      </c>
      <c r="O689" s="51">
        <v>3</v>
      </c>
      <c r="T689" s="318">
        <v>2</v>
      </c>
      <c r="U689" s="318">
        <v>4</v>
      </c>
    </row>
    <row r="690" spans="14:21" x14ac:dyDescent="0.25">
      <c r="N690" s="51">
        <v>3</v>
      </c>
      <c r="O690" s="51">
        <v>4</v>
      </c>
      <c r="T690" s="318">
        <v>3</v>
      </c>
      <c r="U690" s="318">
        <v>3</v>
      </c>
    </row>
    <row r="691" spans="14:21" x14ac:dyDescent="0.25">
      <c r="N691" s="51">
        <v>2</v>
      </c>
      <c r="O691" s="51">
        <v>3</v>
      </c>
      <c r="T691" s="318">
        <v>2</v>
      </c>
      <c r="U691" s="318">
        <v>4</v>
      </c>
    </row>
    <row r="692" spans="14:21" x14ac:dyDescent="0.25">
      <c r="N692" s="51">
        <v>2</v>
      </c>
      <c r="O692" s="51">
        <v>5</v>
      </c>
      <c r="T692" s="318">
        <v>4</v>
      </c>
      <c r="U692" s="318">
        <v>3</v>
      </c>
    </row>
    <row r="693" spans="14:21" x14ac:dyDescent="0.25">
      <c r="N693" s="51">
        <v>2</v>
      </c>
      <c r="O693" s="51">
        <v>3</v>
      </c>
      <c r="T693" s="318">
        <v>3</v>
      </c>
      <c r="U693" s="318">
        <v>3</v>
      </c>
    </row>
    <row r="694" spans="14:21" x14ac:dyDescent="0.25">
      <c r="N694" s="51">
        <v>2</v>
      </c>
      <c r="O694" s="51">
        <v>3</v>
      </c>
      <c r="T694" s="318">
        <v>2</v>
      </c>
      <c r="U694" s="318">
        <v>4</v>
      </c>
    </row>
    <row r="695" spans="14:21" x14ac:dyDescent="0.25">
      <c r="N695" s="51">
        <v>3</v>
      </c>
      <c r="O695" s="51">
        <v>3</v>
      </c>
      <c r="T695" s="318">
        <v>2</v>
      </c>
      <c r="U695" s="318">
        <v>3</v>
      </c>
    </row>
    <row r="696" spans="14:21" x14ac:dyDescent="0.25">
      <c r="N696" s="51">
        <v>2</v>
      </c>
      <c r="O696" s="51">
        <v>3</v>
      </c>
      <c r="T696" s="318">
        <v>3</v>
      </c>
      <c r="U696" s="318">
        <v>3</v>
      </c>
    </row>
    <row r="697" spans="14:21" x14ac:dyDescent="0.25">
      <c r="N697" s="51">
        <v>2</v>
      </c>
      <c r="O697" s="51">
        <v>3</v>
      </c>
      <c r="T697" s="318">
        <v>2</v>
      </c>
      <c r="U697" s="318">
        <v>5</v>
      </c>
    </row>
    <row r="698" spans="14:21" x14ac:dyDescent="0.25">
      <c r="N698" s="51">
        <v>3</v>
      </c>
      <c r="O698" s="51">
        <v>3</v>
      </c>
      <c r="T698" s="318">
        <v>3</v>
      </c>
      <c r="U698" s="318">
        <v>3</v>
      </c>
    </row>
    <row r="699" spans="14:21" x14ac:dyDescent="0.25">
      <c r="N699" s="51">
        <v>2</v>
      </c>
      <c r="O699" s="51">
        <v>4</v>
      </c>
      <c r="T699" s="318">
        <v>3</v>
      </c>
      <c r="U699" s="318">
        <v>3</v>
      </c>
    </row>
    <row r="700" spans="14:21" x14ac:dyDescent="0.25">
      <c r="N700" s="51">
        <v>2</v>
      </c>
      <c r="O700" s="51">
        <v>3</v>
      </c>
      <c r="T700" s="318">
        <v>4</v>
      </c>
      <c r="U700" s="318">
        <v>3</v>
      </c>
    </row>
    <row r="701" spans="14:21" x14ac:dyDescent="0.25">
      <c r="N701" s="51">
        <v>3</v>
      </c>
      <c r="O701" s="51">
        <v>3</v>
      </c>
      <c r="T701" s="318">
        <v>2</v>
      </c>
      <c r="U701" s="318">
        <v>3</v>
      </c>
    </row>
    <row r="702" spans="14:21" x14ac:dyDescent="0.25">
      <c r="N702" s="51">
        <v>2</v>
      </c>
      <c r="O702" s="51">
        <v>3</v>
      </c>
      <c r="T702" s="318">
        <v>3</v>
      </c>
      <c r="U702" s="318">
        <v>3</v>
      </c>
    </row>
    <row r="703" spans="14:21" x14ac:dyDescent="0.25">
      <c r="N703" s="51">
        <v>2</v>
      </c>
      <c r="O703" s="51">
        <v>3</v>
      </c>
      <c r="T703" s="318">
        <v>3</v>
      </c>
      <c r="U703" s="318">
        <v>5</v>
      </c>
    </row>
    <row r="704" spans="14:21" x14ac:dyDescent="0.25">
      <c r="N704" s="51">
        <v>3</v>
      </c>
      <c r="O704" s="51">
        <v>3</v>
      </c>
      <c r="T704" s="318">
        <v>3</v>
      </c>
      <c r="U704" s="318">
        <v>3</v>
      </c>
    </row>
    <row r="705" spans="14:21" x14ac:dyDescent="0.25">
      <c r="N705" s="51">
        <v>3</v>
      </c>
      <c r="O705" s="51">
        <v>4</v>
      </c>
      <c r="T705" s="318">
        <v>2</v>
      </c>
      <c r="U705" s="318">
        <v>4</v>
      </c>
    </row>
    <row r="706" spans="14:21" x14ac:dyDescent="0.25">
      <c r="N706" s="51">
        <v>3</v>
      </c>
      <c r="O706" s="51">
        <v>3</v>
      </c>
      <c r="T706" s="318">
        <v>2</v>
      </c>
      <c r="U706" s="318">
        <v>3</v>
      </c>
    </row>
    <row r="707" spans="14:21" x14ac:dyDescent="0.25">
      <c r="N707" s="51">
        <v>2</v>
      </c>
      <c r="O707" s="51">
        <v>3</v>
      </c>
      <c r="T707" s="318">
        <v>3</v>
      </c>
      <c r="U707" s="318">
        <v>3</v>
      </c>
    </row>
    <row r="708" spans="14:21" x14ac:dyDescent="0.25">
      <c r="N708" s="51">
        <v>2</v>
      </c>
      <c r="O708" s="51">
        <v>4</v>
      </c>
      <c r="T708" s="318">
        <v>2</v>
      </c>
      <c r="U708" s="318">
        <v>4</v>
      </c>
    </row>
    <row r="709" spans="14:21" x14ac:dyDescent="0.25">
      <c r="N709" s="51">
        <v>3</v>
      </c>
      <c r="O709" s="51">
        <v>3</v>
      </c>
      <c r="T709" s="318">
        <v>4</v>
      </c>
      <c r="U709" s="318">
        <v>4</v>
      </c>
    </row>
    <row r="710" spans="14:21" x14ac:dyDescent="0.25">
      <c r="N710" s="51">
        <v>3</v>
      </c>
      <c r="O710" s="51">
        <v>4</v>
      </c>
      <c r="T710" s="318">
        <v>2</v>
      </c>
      <c r="U710" s="318">
        <v>3</v>
      </c>
    </row>
    <row r="711" spans="14:21" x14ac:dyDescent="0.25">
      <c r="N711" s="51">
        <v>2</v>
      </c>
      <c r="O711" s="51">
        <v>3</v>
      </c>
      <c r="T711" s="318">
        <v>2</v>
      </c>
      <c r="U711" s="318">
        <v>3</v>
      </c>
    </row>
    <row r="712" spans="14:21" x14ac:dyDescent="0.25">
      <c r="N712" s="51">
        <v>2</v>
      </c>
      <c r="O712" s="51">
        <v>4</v>
      </c>
      <c r="T712" s="318">
        <v>3</v>
      </c>
      <c r="U712" s="318">
        <v>5</v>
      </c>
    </row>
    <row r="713" spans="14:21" x14ac:dyDescent="0.25">
      <c r="N713" s="51">
        <v>2</v>
      </c>
      <c r="O713" s="51">
        <v>3</v>
      </c>
      <c r="T713" s="318">
        <v>3</v>
      </c>
      <c r="U713" s="318">
        <v>3</v>
      </c>
    </row>
    <row r="714" spans="14:21" x14ac:dyDescent="0.25">
      <c r="N714" s="51">
        <v>4</v>
      </c>
      <c r="O714" s="51">
        <v>3</v>
      </c>
      <c r="T714" s="318">
        <v>4</v>
      </c>
      <c r="U714" s="318">
        <v>3</v>
      </c>
    </row>
    <row r="715" spans="14:21" x14ac:dyDescent="0.25">
      <c r="N715" s="51">
        <v>4</v>
      </c>
      <c r="O715" s="51">
        <v>3</v>
      </c>
      <c r="T715" s="318">
        <v>3</v>
      </c>
      <c r="U715" s="318">
        <v>3</v>
      </c>
    </row>
    <row r="716" spans="14:21" x14ac:dyDescent="0.25">
      <c r="N716" s="51">
        <v>4</v>
      </c>
      <c r="O716" s="51">
        <v>3</v>
      </c>
      <c r="T716" s="318">
        <v>2</v>
      </c>
      <c r="U716" s="318">
        <v>5</v>
      </c>
    </row>
    <row r="717" spans="14:21" x14ac:dyDescent="0.25">
      <c r="N717" s="51">
        <v>2</v>
      </c>
      <c r="O717" s="51">
        <v>4</v>
      </c>
      <c r="T717" s="318">
        <v>2</v>
      </c>
      <c r="U717" s="318">
        <v>3</v>
      </c>
    </row>
    <row r="718" spans="14:21" x14ac:dyDescent="0.25">
      <c r="N718" s="51">
        <v>2</v>
      </c>
      <c r="O718" s="51">
        <v>3</v>
      </c>
      <c r="T718" s="318">
        <v>3</v>
      </c>
      <c r="U718" s="318">
        <v>3</v>
      </c>
    </row>
    <row r="719" spans="14:21" x14ac:dyDescent="0.25">
      <c r="N719" s="51">
        <v>2</v>
      </c>
      <c r="O719" s="51">
        <v>3</v>
      </c>
      <c r="T719" s="318">
        <v>3</v>
      </c>
      <c r="U719" s="318">
        <v>3</v>
      </c>
    </row>
    <row r="720" spans="14:21" x14ac:dyDescent="0.25">
      <c r="N720" s="51">
        <v>3</v>
      </c>
      <c r="O720" s="51">
        <v>3</v>
      </c>
      <c r="T720" s="318">
        <v>2</v>
      </c>
      <c r="U720" s="318">
        <v>3</v>
      </c>
    </row>
    <row r="721" spans="14:21" x14ac:dyDescent="0.25">
      <c r="N721" s="51">
        <v>2</v>
      </c>
      <c r="O721" s="51">
        <v>4</v>
      </c>
      <c r="T721" s="318">
        <v>2</v>
      </c>
      <c r="U721" s="318">
        <v>3</v>
      </c>
    </row>
    <row r="722" spans="14:21" x14ac:dyDescent="0.25">
      <c r="N722" s="51">
        <v>3</v>
      </c>
      <c r="O722" s="51">
        <v>3</v>
      </c>
      <c r="T722" s="318">
        <v>2</v>
      </c>
      <c r="U722" s="318">
        <v>3</v>
      </c>
    </row>
    <row r="723" spans="14:21" x14ac:dyDescent="0.25">
      <c r="N723" s="51">
        <v>3</v>
      </c>
      <c r="O723" s="51">
        <v>3</v>
      </c>
      <c r="T723" s="318">
        <v>2</v>
      </c>
      <c r="U723" s="318">
        <v>5</v>
      </c>
    </row>
    <row r="724" spans="14:21" x14ac:dyDescent="0.25">
      <c r="N724" s="51">
        <v>3</v>
      </c>
      <c r="O724" s="51">
        <v>3</v>
      </c>
      <c r="T724" s="318">
        <v>2</v>
      </c>
      <c r="U724" s="318">
        <v>3</v>
      </c>
    </row>
    <row r="725" spans="14:21" x14ac:dyDescent="0.25">
      <c r="N725" s="51">
        <v>2</v>
      </c>
      <c r="O725" s="51">
        <v>3</v>
      </c>
      <c r="T725" s="318">
        <v>2</v>
      </c>
      <c r="U725" s="318">
        <v>3</v>
      </c>
    </row>
    <row r="726" spans="14:21" x14ac:dyDescent="0.25">
      <c r="N726" s="51">
        <v>3</v>
      </c>
      <c r="O726" s="51">
        <v>3</v>
      </c>
      <c r="T726" s="318">
        <v>3</v>
      </c>
      <c r="U726" s="318">
        <v>3</v>
      </c>
    </row>
    <row r="727" spans="14:21" x14ac:dyDescent="0.25">
      <c r="N727" s="51">
        <v>3</v>
      </c>
      <c r="O727" s="51">
        <v>3</v>
      </c>
      <c r="T727" s="318">
        <v>3</v>
      </c>
      <c r="U727" s="318">
        <v>3</v>
      </c>
    </row>
    <row r="728" spans="14:21" x14ac:dyDescent="0.25">
      <c r="N728" s="51">
        <v>2</v>
      </c>
      <c r="O728" s="51">
        <v>3</v>
      </c>
      <c r="T728" s="318">
        <v>2</v>
      </c>
      <c r="U728" s="318">
        <v>4</v>
      </c>
    </row>
    <row r="729" spans="14:21" x14ac:dyDescent="0.25">
      <c r="N729" s="51">
        <v>3</v>
      </c>
      <c r="O729" s="51">
        <v>3</v>
      </c>
      <c r="T729" s="318">
        <v>3</v>
      </c>
      <c r="U729" s="318">
        <v>3</v>
      </c>
    </row>
    <row r="730" spans="14:21" x14ac:dyDescent="0.25">
      <c r="N730" s="51">
        <v>2</v>
      </c>
      <c r="O730" s="51">
        <v>4</v>
      </c>
      <c r="T730" s="318">
        <v>2</v>
      </c>
      <c r="U730" s="318">
        <v>3</v>
      </c>
    </row>
    <row r="731" spans="14:21" x14ac:dyDescent="0.25">
      <c r="N731" s="51">
        <v>3</v>
      </c>
      <c r="O731" s="51">
        <v>3</v>
      </c>
      <c r="T731" s="318">
        <v>3</v>
      </c>
      <c r="U731" s="318">
        <v>3</v>
      </c>
    </row>
    <row r="732" spans="14:21" x14ac:dyDescent="0.25">
      <c r="N732" s="51">
        <v>2</v>
      </c>
      <c r="O732" s="51">
        <v>3</v>
      </c>
      <c r="T732" s="318">
        <v>2</v>
      </c>
      <c r="U732" s="318">
        <v>3</v>
      </c>
    </row>
    <row r="733" spans="14:21" x14ac:dyDescent="0.25">
      <c r="N733" s="51">
        <v>3</v>
      </c>
      <c r="O733" s="51">
        <v>3</v>
      </c>
      <c r="T733" s="318">
        <v>2</v>
      </c>
      <c r="U733" s="318">
        <v>4</v>
      </c>
    </row>
    <row r="734" spans="14:21" x14ac:dyDescent="0.25">
      <c r="N734" s="51">
        <v>3</v>
      </c>
      <c r="O734" s="51">
        <v>4</v>
      </c>
      <c r="T734" s="318">
        <v>4</v>
      </c>
      <c r="U734" s="318">
        <v>3</v>
      </c>
    </row>
    <row r="735" spans="14:21" x14ac:dyDescent="0.25">
      <c r="N735" s="51">
        <v>3</v>
      </c>
      <c r="O735" s="51">
        <v>3</v>
      </c>
      <c r="T735" s="318">
        <v>2</v>
      </c>
      <c r="U735" s="318">
        <v>4</v>
      </c>
    </row>
    <row r="736" spans="14:21" x14ac:dyDescent="0.25">
      <c r="N736" s="51">
        <v>2</v>
      </c>
      <c r="O736" s="51">
        <v>3</v>
      </c>
      <c r="T736" s="318">
        <v>2</v>
      </c>
      <c r="U736" s="318">
        <v>5</v>
      </c>
    </row>
    <row r="737" spans="14:21" x14ac:dyDescent="0.25">
      <c r="N737" s="51">
        <v>3</v>
      </c>
      <c r="O737" s="51">
        <v>5</v>
      </c>
      <c r="T737" s="318">
        <v>3</v>
      </c>
      <c r="U737" s="318">
        <v>3</v>
      </c>
    </row>
    <row r="738" spans="14:21" x14ac:dyDescent="0.25">
      <c r="N738" s="51">
        <v>2</v>
      </c>
      <c r="O738" s="51">
        <v>4</v>
      </c>
      <c r="T738" s="318">
        <v>2</v>
      </c>
      <c r="U738" s="318">
        <v>4</v>
      </c>
    </row>
    <row r="739" spans="14:21" x14ac:dyDescent="0.25">
      <c r="N739" s="51">
        <v>3</v>
      </c>
      <c r="O739" s="51">
        <v>3</v>
      </c>
      <c r="T739" s="318">
        <v>2</v>
      </c>
      <c r="U739" s="318">
        <v>5</v>
      </c>
    </row>
    <row r="740" spans="14:21" x14ac:dyDescent="0.25">
      <c r="N740" s="51">
        <v>2</v>
      </c>
      <c r="O740" s="51">
        <v>5</v>
      </c>
      <c r="T740" s="318">
        <v>3</v>
      </c>
      <c r="U740" s="318">
        <v>3</v>
      </c>
    </row>
    <row r="741" spans="14:21" x14ac:dyDescent="0.25">
      <c r="N741" s="51">
        <v>2</v>
      </c>
      <c r="O741" s="51">
        <v>3</v>
      </c>
      <c r="T741" s="318">
        <v>2</v>
      </c>
      <c r="U741" s="318">
        <v>5</v>
      </c>
    </row>
    <row r="742" spans="14:21" x14ac:dyDescent="0.25">
      <c r="N742" s="51">
        <v>3</v>
      </c>
      <c r="O742" s="51">
        <v>3</v>
      </c>
      <c r="T742" s="318">
        <v>3</v>
      </c>
      <c r="U742" s="318">
        <v>3</v>
      </c>
    </row>
    <row r="743" spans="14:21" x14ac:dyDescent="0.25">
      <c r="N743" s="51">
        <v>4</v>
      </c>
      <c r="O743" s="51">
        <v>4</v>
      </c>
      <c r="T743" s="318">
        <v>4</v>
      </c>
      <c r="U743" s="318">
        <v>3</v>
      </c>
    </row>
    <row r="744" spans="14:21" x14ac:dyDescent="0.25">
      <c r="N744" s="51">
        <v>2</v>
      </c>
      <c r="O744" s="51">
        <v>5</v>
      </c>
      <c r="T744" s="318">
        <v>3</v>
      </c>
      <c r="U744" s="318">
        <v>5</v>
      </c>
    </row>
    <row r="745" spans="14:21" x14ac:dyDescent="0.25">
      <c r="N745" s="51">
        <v>2</v>
      </c>
      <c r="O745" s="51">
        <v>3</v>
      </c>
      <c r="T745" s="318">
        <v>4</v>
      </c>
      <c r="U745" s="318">
        <v>3</v>
      </c>
    </row>
    <row r="746" spans="14:21" x14ac:dyDescent="0.25">
      <c r="N746" s="51">
        <v>4</v>
      </c>
      <c r="O746" s="51">
        <v>3</v>
      </c>
      <c r="T746" s="318">
        <v>3</v>
      </c>
      <c r="U746" s="318">
        <v>4</v>
      </c>
    </row>
    <row r="747" spans="14:21" x14ac:dyDescent="0.25">
      <c r="N747" s="51">
        <v>2</v>
      </c>
      <c r="O747" s="51">
        <v>3</v>
      </c>
      <c r="T747" s="318">
        <v>4</v>
      </c>
      <c r="U747" s="318">
        <v>3</v>
      </c>
    </row>
    <row r="748" spans="14:21" x14ac:dyDescent="0.25">
      <c r="N748" s="51">
        <v>2</v>
      </c>
      <c r="O748" s="51">
        <v>5</v>
      </c>
      <c r="T748" s="318">
        <v>2</v>
      </c>
      <c r="U748" s="318">
        <v>3</v>
      </c>
    </row>
    <row r="749" spans="14:21" x14ac:dyDescent="0.25">
      <c r="N749" s="51">
        <v>3</v>
      </c>
      <c r="O749" s="51">
        <v>3</v>
      </c>
      <c r="T749" s="318">
        <v>3</v>
      </c>
      <c r="U749" s="318">
        <v>4</v>
      </c>
    </row>
    <row r="750" spans="14:21" x14ac:dyDescent="0.25">
      <c r="N750" s="51">
        <v>3</v>
      </c>
      <c r="O750" s="51">
        <v>4</v>
      </c>
      <c r="T750" s="318">
        <v>3</v>
      </c>
      <c r="U750" s="318">
        <v>4</v>
      </c>
    </row>
    <row r="751" spans="14:21" x14ac:dyDescent="0.25">
      <c r="N751" s="51">
        <v>3</v>
      </c>
      <c r="O751" s="51">
        <v>3</v>
      </c>
      <c r="T751" s="318">
        <v>2</v>
      </c>
      <c r="U751" s="318">
        <v>5</v>
      </c>
    </row>
    <row r="752" spans="14:21" x14ac:dyDescent="0.25">
      <c r="N752" s="51">
        <v>2</v>
      </c>
      <c r="O752" s="51">
        <v>5</v>
      </c>
      <c r="T752" s="318">
        <v>2</v>
      </c>
      <c r="U752" s="318">
        <v>3</v>
      </c>
    </row>
    <row r="753" spans="14:21" x14ac:dyDescent="0.25">
      <c r="N753" s="51">
        <v>2</v>
      </c>
      <c r="O753" s="51">
        <v>3</v>
      </c>
      <c r="T753" s="318">
        <v>2</v>
      </c>
      <c r="U753" s="318">
        <v>4</v>
      </c>
    </row>
    <row r="754" spans="14:21" x14ac:dyDescent="0.25">
      <c r="N754" s="51">
        <v>3</v>
      </c>
      <c r="O754" s="51">
        <v>3</v>
      </c>
      <c r="T754" s="318">
        <v>3</v>
      </c>
      <c r="U754" s="318">
        <v>5</v>
      </c>
    </row>
    <row r="755" spans="14:21" x14ac:dyDescent="0.25">
      <c r="N755" s="51">
        <v>3</v>
      </c>
      <c r="O755" s="51">
        <v>3</v>
      </c>
      <c r="T755" s="318">
        <v>3</v>
      </c>
      <c r="U755" s="318">
        <v>3</v>
      </c>
    </row>
    <row r="756" spans="14:21" x14ac:dyDescent="0.25">
      <c r="N756" s="51">
        <v>3</v>
      </c>
      <c r="O756" s="51">
        <v>3</v>
      </c>
      <c r="T756" s="318">
        <v>2</v>
      </c>
      <c r="U756" s="318">
        <v>3</v>
      </c>
    </row>
    <row r="757" spans="14:21" x14ac:dyDescent="0.25">
      <c r="N757" s="51">
        <v>4</v>
      </c>
      <c r="O757" s="51">
        <v>3</v>
      </c>
      <c r="T757" s="318">
        <v>2</v>
      </c>
      <c r="U757" s="318">
        <v>5</v>
      </c>
    </row>
    <row r="758" spans="14:21" x14ac:dyDescent="0.25">
      <c r="N758" s="51">
        <v>2</v>
      </c>
      <c r="O758" s="51">
        <v>3</v>
      </c>
      <c r="T758" s="318">
        <v>4</v>
      </c>
      <c r="U758" s="318">
        <v>3</v>
      </c>
    </row>
    <row r="759" spans="14:21" x14ac:dyDescent="0.25">
      <c r="N759" s="51">
        <v>3</v>
      </c>
      <c r="O759" s="51">
        <v>3</v>
      </c>
      <c r="T759" s="318">
        <v>2</v>
      </c>
      <c r="U759" s="318">
        <v>3</v>
      </c>
    </row>
    <row r="760" spans="14:21" x14ac:dyDescent="0.25">
      <c r="N760" s="51">
        <v>3</v>
      </c>
      <c r="O760" s="51">
        <v>4</v>
      </c>
      <c r="T760" s="318">
        <v>2</v>
      </c>
      <c r="U760" s="318">
        <v>4</v>
      </c>
    </row>
    <row r="761" spans="14:21" x14ac:dyDescent="0.25">
      <c r="N761" s="51">
        <v>3</v>
      </c>
      <c r="O761" s="51">
        <v>4</v>
      </c>
      <c r="T761" s="318">
        <v>3</v>
      </c>
      <c r="U761" s="318">
        <v>3</v>
      </c>
    </row>
    <row r="762" spans="14:21" x14ac:dyDescent="0.25">
      <c r="N762" s="51">
        <v>2</v>
      </c>
      <c r="O762" s="51">
        <v>3</v>
      </c>
      <c r="T762" s="318">
        <v>2</v>
      </c>
      <c r="U762" s="318">
        <v>3</v>
      </c>
    </row>
    <row r="763" spans="14:21" x14ac:dyDescent="0.25">
      <c r="N763" s="51">
        <v>4</v>
      </c>
      <c r="O763" s="51">
        <v>4</v>
      </c>
      <c r="T763" s="318">
        <v>2</v>
      </c>
      <c r="U763" s="318">
        <v>3</v>
      </c>
    </row>
    <row r="764" spans="14:21" x14ac:dyDescent="0.25">
      <c r="N764" s="51">
        <v>2</v>
      </c>
      <c r="O764" s="51">
        <v>3</v>
      </c>
      <c r="T764" s="318">
        <v>2</v>
      </c>
      <c r="U764" s="318">
        <v>5</v>
      </c>
    </row>
    <row r="765" spans="14:21" x14ac:dyDescent="0.25">
      <c r="N765" s="51">
        <v>3</v>
      </c>
      <c r="O765" s="51">
        <v>4</v>
      </c>
      <c r="T765" s="318">
        <v>2</v>
      </c>
      <c r="U765" s="318">
        <v>5</v>
      </c>
    </row>
    <row r="766" spans="14:21" x14ac:dyDescent="0.25">
      <c r="N766" s="51">
        <v>2</v>
      </c>
      <c r="O766" s="51">
        <v>3</v>
      </c>
      <c r="T766" s="318">
        <v>4</v>
      </c>
      <c r="U766" s="318">
        <v>4</v>
      </c>
    </row>
    <row r="767" spans="14:21" x14ac:dyDescent="0.25">
      <c r="N767" s="51">
        <v>4</v>
      </c>
      <c r="O767" s="51">
        <v>4</v>
      </c>
      <c r="T767" s="318">
        <v>3</v>
      </c>
      <c r="U767" s="318">
        <v>4</v>
      </c>
    </row>
    <row r="768" spans="14:21" x14ac:dyDescent="0.25">
      <c r="N768" s="51">
        <v>2</v>
      </c>
      <c r="O768" s="51">
        <v>3</v>
      </c>
      <c r="T768" s="318">
        <v>2</v>
      </c>
      <c r="U768" s="318">
        <v>3</v>
      </c>
    </row>
    <row r="769" spans="14:21" x14ac:dyDescent="0.25">
      <c r="N769" s="51">
        <v>2</v>
      </c>
      <c r="O769" s="51">
        <v>3</v>
      </c>
      <c r="T769" s="318">
        <v>3</v>
      </c>
      <c r="U769" s="318">
        <v>3</v>
      </c>
    </row>
    <row r="770" spans="14:21" x14ac:dyDescent="0.25">
      <c r="N770" s="51">
        <v>2</v>
      </c>
      <c r="O770" s="51">
        <v>3</v>
      </c>
      <c r="T770" s="318">
        <v>2</v>
      </c>
      <c r="U770" s="318">
        <v>3</v>
      </c>
    </row>
    <row r="771" spans="14:21" x14ac:dyDescent="0.25">
      <c r="N771" s="51">
        <v>2</v>
      </c>
      <c r="O771" s="51">
        <v>5</v>
      </c>
      <c r="T771" s="318">
        <v>2</v>
      </c>
      <c r="U771" s="318">
        <v>5</v>
      </c>
    </row>
    <row r="772" spans="14:21" x14ac:dyDescent="0.25">
      <c r="N772" s="51">
        <v>2</v>
      </c>
      <c r="O772" s="51">
        <v>4</v>
      </c>
      <c r="T772" s="318">
        <v>2</v>
      </c>
      <c r="U772" s="318">
        <v>3</v>
      </c>
    </row>
    <row r="773" spans="14:21" x14ac:dyDescent="0.25">
      <c r="N773" s="51">
        <v>2</v>
      </c>
      <c r="O773" s="51">
        <v>3</v>
      </c>
      <c r="T773" s="318">
        <v>2</v>
      </c>
      <c r="U773" s="318">
        <v>4</v>
      </c>
    </row>
    <row r="774" spans="14:21" x14ac:dyDescent="0.25">
      <c r="N774" s="51">
        <v>4</v>
      </c>
      <c r="O774" s="51">
        <v>3</v>
      </c>
      <c r="T774" s="318">
        <v>3</v>
      </c>
      <c r="U774" s="318">
        <v>5</v>
      </c>
    </row>
    <row r="775" spans="14:21" x14ac:dyDescent="0.25">
      <c r="N775" s="51">
        <v>2</v>
      </c>
      <c r="O775" s="51">
        <v>3</v>
      </c>
      <c r="T775" s="318">
        <v>2</v>
      </c>
      <c r="U775" s="318">
        <v>3</v>
      </c>
    </row>
    <row r="776" spans="14:21" x14ac:dyDescent="0.25">
      <c r="N776" s="51">
        <v>4</v>
      </c>
      <c r="O776" s="51">
        <v>3</v>
      </c>
      <c r="T776" s="318">
        <v>3</v>
      </c>
      <c r="U776" s="318">
        <v>3</v>
      </c>
    </row>
    <row r="777" spans="14:21" x14ac:dyDescent="0.25">
      <c r="N777" s="51">
        <v>4</v>
      </c>
      <c r="O777" s="51">
        <v>4</v>
      </c>
      <c r="T777" s="318">
        <v>2</v>
      </c>
      <c r="U777" s="318">
        <v>3</v>
      </c>
    </row>
    <row r="778" spans="14:21" x14ac:dyDescent="0.25">
      <c r="N778" s="51">
        <v>3</v>
      </c>
      <c r="O778" s="51">
        <v>4</v>
      </c>
      <c r="T778" s="318">
        <v>2</v>
      </c>
      <c r="U778" s="318">
        <v>3</v>
      </c>
    </row>
    <row r="779" spans="14:21" x14ac:dyDescent="0.25">
      <c r="N779" s="51">
        <v>2</v>
      </c>
      <c r="O779" s="51">
        <v>3</v>
      </c>
      <c r="T779" s="318">
        <v>3</v>
      </c>
      <c r="U779" s="318">
        <v>3</v>
      </c>
    </row>
    <row r="780" spans="14:21" x14ac:dyDescent="0.25">
      <c r="N780" s="51">
        <v>3</v>
      </c>
      <c r="O780" s="51">
        <v>3</v>
      </c>
      <c r="T780" s="318">
        <v>2</v>
      </c>
      <c r="U780" s="318">
        <v>5</v>
      </c>
    </row>
    <row r="781" spans="14:21" x14ac:dyDescent="0.25">
      <c r="N781" s="51">
        <v>3</v>
      </c>
      <c r="O781" s="51">
        <v>4</v>
      </c>
      <c r="T781" s="318">
        <v>2</v>
      </c>
      <c r="U781" s="318">
        <v>4</v>
      </c>
    </row>
    <row r="782" spans="14:21" x14ac:dyDescent="0.25">
      <c r="N782" s="51">
        <v>2</v>
      </c>
      <c r="O782" s="51">
        <v>3</v>
      </c>
      <c r="T782" s="318">
        <v>3</v>
      </c>
      <c r="U782" s="318">
        <v>4</v>
      </c>
    </row>
    <row r="783" spans="14:21" x14ac:dyDescent="0.25">
      <c r="N783" s="51">
        <v>3</v>
      </c>
      <c r="O783" s="51">
        <v>3</v>
      </c>
      <c r="T783" s="318">
        <v>2</v>
      </c>
      <c r="U783" s="318">
        <v>4</v>
      </c>
    </row>
    <row r="784" spans="14:21" x14ac:dyDescent="0.25">
      <c r="N784" s="51">
        <v>2</v>
      </c>
      <c r="O784" s="51">
        <v>5</v>
      </c>
      <c r="T784" s="318">
        <v>3</v>
      </c>
      <c r="U784" s="318">
        <v>4</v>
      </c>
    </row>
    <row r="785" spans="14:21" x14ac:dyDescent="0.25">
      <c r="N785" s="51">
        <v>2</v>
      </c>
      <c r="O785" s="51">
        <v>3</v>
      </c>
      <c r="T785" s="318">
        <v>3</v>
      </c>
      <c r="U785" s="318">
        <v>4</v>
      </c>
    </row>
    <row r="786" spans="14:21" x14ac:dyDescent="0.25">
      <c r="N786" s="51">
        <v>2</v>
      </c>
      <c r="O786" s="51">
        <v>5</v>
      </c>
      <c r="T786" s="318">
        <v>2</v>
      </c>
      <c r="U786" s="318">
        <v>4</v>
      </c>
    </row>
    <row r="787" spans="14:21" x14ac:dyDescent="0.25">
      <c r="N787" s="51">
        <v>4</v>
      </c>
      <c r="O787" s="51">
        <v>5</v>
      </c>
      <c r="T787" s="318">
        <v>2</v>
      </c>
      <c r="U787" s="318">
        <v>3</v>
      </c>
    </row>
    <row r="788" spans="14:21" x14ac:dyDescent="0.25">
      <c r="N788" s="51">
        <v>2</v>
      </c>
      <c r="O788" s="51">
        <v>3</v>
      </c>
      <c r="T788" s="318">
        <v>2</v>
      </c>
      <c r="U788" s="318">
        <v>4</v>
      </c>
    </row>
    <row r="789" spans="14:21" x14ac:dyDescent="0.25">
      <c r="N789" s="51">
        <v>2</v>
      </c>
      <c r="O789" s="51">
        <v>3</v>
      </c>
      <c r="T789" s="318">
        <v>4</v>
      </c>
      <c r="U789" s="318">
        <v>5</v>
      </c>
    </row>
    <row r="790" spans="14:21" x14ac:dyDescent="0.25">
      <c r="N790" s="51">
        <v>4</v>
      </c>
      <c r="O790" s="51">
        <v>4</v>
      </c>
      <c r="T790" s="318">
        <v>3</v>
      </c>
      <c r="U790" s="318">
        <v>3</v>
      </c>
    </row>
    <row r="791" spans="14:21" x14ac:dyDescent="0.25">
      <c r="N791" s="51">
        <v>3</v>
      </c>
      <c r="O791" s="51">
        <v>3</v>
      </c>
      <c r="T791" s="318">
        <v>2</v>
      </c>
      <c r="U791" s="318">
        <v>3</v>
      </c>
    </row>
    <row r="792" spans="14:21" x14ac:dyDescent="0.25">
      <c r="N792" s="51">
        <v>3</v>
      </c>
      <c r="O792" s="51">
        <v>4</v>
      </c>
      <c r="T792" s="318">
        <v>4</v>
      </c>
      <c r="U792" s="318">
        <v>3</v>
      </c>
    </row>
    <row r="793" spans="14:21" x14ac:dyDescent="0.25">
      <c r="N793" s="51">
        <v>4</v>
      </c>
      <c r="O793" s="51">
        <v>3</v>
      </c>
      <c r="T793" s="318">
        <v>2</v>
      </c>
      <c r="U793" s="318">
        <v>3</v>
      </c>
    </row>
    <row r="794" spans="14:21" x14ac:dyDescent="0.25">
      <c r="N794" s="51">
        <v>3</v>
      </c>
      <c r="O794" s="51">
        <v>4</v>
      </c>
      <c r="T794" s="318">
        <v>3</v>
      </c>
      <c r="U794" s="318">
        <v>3</v>
      </c>
    </row>
    <row r="795" spans="14:21" x14ac:dyDescent="0.25">
      <c r="N795" s="51">
        <v>3</v>
      </c>
      <c r="O795" s="51">
        <v>4</v>
      </c>
      <c r="T795" s="318">
        <v>4</v>
      </c>
      <c r="U795" s="318">
        <v>3</v>
      </c>
    </row>
    <row r="796" spans="14:21" x14ac:dyDescent="0.25">
      <c r="N796" s="51">
        <v>3</v>
      </c>
      <c r="O796" s="51">
        <v>4</v>
      </c>
      <c r="T796" s="318">
        <v>4</v>
      </c>
      <c r="U796" s="318">
        <v>4</v>
      </c>
    </row>
    <row r="797" spans="14:21" x14ac:dyDescent="0.25">
      <c r="N797" s="51">
        <v>2</v>
      </c>
      <c r="O797" s="51">
        <v>3</v>
      </c>
      <c r="T797" s="318">
        <v>2</v>
      </c>
      <c r="U797" s="318">
        <v>4</v>
      </c>
    </row>
    <row r="798" spans="14:21" x14ac:dyDescent="0.25">
      <c r="N798" s="51">
        <v>2</v>
      </c>
      <c r="O798" s="51">
        <v>3</v>
      </c>
      <c r="T798" s="318">
        <v>4</v>
      </c>
      <c r="U798" s="318">
        <v>4</v>
      </c>
    </row>
    <row r="799" spans="14:21" x14ac:dyDescent="0.25">
      <c r="N799" s="51">
        <v>2</v>
      </c>
      <c r="O799" s="51">
        <v>3</v>
      </c>
      <c r="T799" s="318">
        <v>2</v>
      </c>
      <c r="U799" s="318">
        <v>4</v>
      </c>
    </row>
    <row r="800" spans="14:21" x14ac:dyDescent="0.25">
      <c r="N800" s="51">
        <v>4</v>
      </c>
      <c r="O800" s="51">
        <v>3</v>
      </c>
      <c r="T800" s="318">
        <v>2</v>
      </c>
      <c r="U800" s="318">
        <v>3</v>
      </c>
    </row>
    <row r="801" spans="14:21" x14ac:dyDescent="0.25">
      <c r="N801" s="51">
        <v>2</v>
      </c>
      <c r="O801" s="51">
        <v>3</v>
      </c>
      <c r="T801" s="318">
        <v>2</v>
      </c>
      <c r="U801" s="318">
        <v>3</v>
      </c>
    </row>
    <row r="802" spans="14:21" x14ac:dyDescent="0.25">
      <c r="N802" s="51">
        <v>3</v>
      </c>
      <c r="O802" s="51">
        <v>4</v>
      </c>
      <c r="T802" s="318">
        <v>2</v>
      </c>
      <c r="U802" s="318">
        <v>3</v>
      </c>
    </row>
    <row r="803" spans="14:21" x14ac:dyDescent="0.25">
      <c r="N803" s="51">
        <v>3</v>
      </c>
      <c r="O803" s="51">
        <v>5</v>
      </c>
      <c r="T803" s="318">
        <v>3</v>
      </c>
      <c r="U803" s="318">
        <v>3</v>
      </c>
    </row>
    <row r="804" spans="14:21" x14ac:dyDescent="0.25">
      <c r="N804" s="51">
        <v>4</v>
      </c>
      <c r="O804" s="51">
        <v>3</v>
      </c>
      <c r="T804" s="318">
        <v>3</v>
      </c>
      <c r="U804" s="318">
        <v>3</v>
      </c>
    </row>
    <row r="805" spans="14:21" x14ac:dyDescent="0.25">
      <c r="N805" s="51">
        <v>4</v>
      </c>
      <c r="O805" s="51">
        <v>3</v>
      </c>
      <c r="T805" s="318">
        <v>2</v>
      </c>
      <c r="U805" s="318">
        <v>3</v>
      </c>
    </row>
    <row r="806" spans="14:21" x14ac:dyDescent="0.25">
      <c r="N806" s="51">
        <v>3</v>
      </c>
      <c r="O806" s="51">
        <v>3</v>
      </c>
      <c r="T806" s="318">
        <v>2</v>
      </c>
      <c r="U806" s="318">
        <v>5</v>
      </c>
    </row>
    <row r="807" spans="14:21" x14ac:dyDescent="0.25">
      <c r="N807" s="51">
        <v>2</v>
      </c>
      <c r="O807" s="51">
        <v>3</v>
      </c>
      <c r="T807" s="318">
        <v>2</v>
      </c>
      <c r="U807" s="318">
        <v>3</v>
      </c>
    </row>
    <row r="808" spans="14:21" x14ac:dyDescent="0.25">
      <c r="N808" s="51">
        <v>3</v>
      </c>
      <c r="O808" s="51">
        <v>3</v>
      </c>
      <c r="T808" s="318">
        <v>2</v>
      </c>
      <c r="U808" s="318">
        <v>4</v>
      </c>
    </row>
    <row r="809" spans="14:21" x14ac:dyDescent="0.25">
      <c r="N809" s="51">
        <v>2</v>
      </c>
      <c r="O809" s="51">
        <v>3</v>
      </c>
      <c r="T809" s="318">
        <v>2</v>
      </c>
      <c r="U809" s="318">
        <v>5</v>
      </c>
    </row>
    <row r="810" spans="14:21" x14ac:dyDescent="0.25">
      <c r="N810" s="51">
        <v>3</v>
      </c>
      <c r="O810" s="51">
        <v>4</v>
      </c>
      <c r="T810" s="318">
        <v>2</v>
      </c>
      <c r="U810" s="318">
        <v>4</v>
      </c>
    </row>
    <row r="811" spans="14:21" x14ac:dyDescent="0.25">
      <c r="N811" s="51">
        <v>3</v>
      </c>
      <c r="O811" s="51">
        <v>3</v>
      </c>
      <c r="T811" s="318">
        <v>3</v>
      </c>
      <c r="U811" s="318">
        <v>5</v>
      </c>
    </row>
    <row r="812" spans="14:21" x14ac:dyDescent="0.25">
      <c r="N812" s="51">
        <v>2</v>
      </c>
      <c r="O812" s="51">
        <v>3</v>
      </c>
      <c r="T812" s="318">
        <v>3</v>
      </c>
      <c r="U812" s="318">
        <v>4</v>
      </c>
    </row>
    <row r="813" spans="14:21" x14ac:dyDescent="0.25">
      <c r="N813" s="51">
        <v>2</v>
      </c>
      <c r="O813" s="51">
        <v>4</v>
      </c>
      <c r="T813" s="318">
        <v>2</v>
      </c>
      <c r="U813" s="318">
        <v>4</v>
      </c>
    </row>
    <row r="814" spans="14:21" x14ac:dyDescent="0.25">
      <c r="N814" s="51">
        <v>4</v>
      </c>
      <c r="O814" s="51">
        <v>3</v>
      </c>
      <c r="T814" s="318">
        <v>3</v>
      </c>
      <c r="U814" s="318">
        <v>4</v>
      </c>
    </row>
    <row r="815" spans="14:21" x14ac:dyDescent="0.25">
      <c r="N815" s="51">
        <v>3</v>
      </c>
      <c r="O815" s="51">
        <v>3</v>
      </c>
      <c r="T815" s="318">
        <v>2</v>
      </c>
      <c r="U815" s="318">
        <v>3</v>
      </c>
    </row>
    <row r="816" spans="14:21" x14ac:dyDescent="0.25">
      <c r="N816" s="51">
        <v>3</v>
      </c>
      <c r="O816" s="51">
        <v>3</v>
      </c>
      <c r="T816" s="318">
        <v>2</v>
      </c>
      <c r="U816" s="318">
        <v>3</v>
      </c>
    </row>
    <row r="817" spans="14:21" x14ac:dyDescent="0.25">
      <c r="N817" s="51">
        <v>3</v>
      </c>
      <c r="O817" s="51">
        <v>3</v>
      </c>
      <c r="T817" s="318">
        <v>2</v>
      </c>
      <c r="U817" s="318">
        <v>3</v>
      </c>
    </row>
    <row r="818" spans="14:21" x14ac:dyDescent="0.25">
      <c r="N818" s="51">
        <v>4</v>
      </c>
      <c r="O818" s="51">
        <v>3</v>
      </c>
      <c r="T818" s="318">
        <v>3</v>
      </c>
      <c r="U818" s="318">
        <v>5</v>
      </c>
    </row>
    <row r="819" spans="14:21" x14ac:dyDescent="0.25">
      <c r="N819" s="51">
        <v>2</v>
      </c>
      <c r="O819" s="51">
        <v>4</v>
      </c>
      <c r="T819" s="318">
        <v>3</v>
      </c>
      <c r="U819" s="318">
        <v>4</v>
      </c>
    </row>
    <row r="820" spans="14:21" x14ac:dyDescent="0.25">
      <c r="N820" s="51">
        <v>2</v>
      </c>
      <c r="O820" s="51">
        <v>3</v>
      </c>
      <c r="T820" s="318">
        <v>4</v>
      </c>
      <c r="U820" s="318">
        <v>5</v>
      </c>
    </row>
    <row r="821" spans="14:21" x14ac:dyDescent="0.25">
      <c r="N821" s="51">
        <v>3</v>
      </c>
      <c r="O821" s="51">
        <v>3</v>
      </c>
      <c r="T821" s="318">
        <v>4</v>
      </c>
      <c r="U821" s="318">
        <v>3</v>
      </c>
    </row>
    <row r="822" spans="14:21" x14ac:dyDescent="0.25">
      <c r="N822" s="51">
        <v>4</v>
      </c>
      <c r="O822" s="51">
        <v>3</v>
      </c>
      <c r="T822" s="318">
        <v>2</v>
      </c>
      <c r="U822" s="318">
        <v>3</v>
      </c>
    </row>
    <row r="823" spans="14:21" x14ac:dyDescent="0.25">
      <c r="N823" s="51">
        <v>2</v>
      </c>
      <c r="O823" s="51">
        <v>4</v>
      </c>
      <c r="T823" s="318">
        <v>2</v>
      </c>
      <c r="U823" s="318">
        <v>3</v>
      </c>
    </row>
    <row r="824" spans="14:21" x14ac:dyDescent="0.25">
      <c r="N824" s="51">
        <v>3</v>
      </c>
      <c r="O824" s="51">
        <v>4</v>
      </c>
      <c r="T824" s="318">
        <v>2</v>
      </c>
      <c r="U824" s="318">
        <v>4</v>
      </c>
    </row>
    <row r="825" spans="14:21" x14ac:dyDescent="0.25">
      <c r="N825" s="51">
        <v>4</v>
      </c>
      <c r="O825" s="51">
        <v>3</v>
      </c>
      <c r="T825" s="318">
        <v>2</v>
      </c>
      <c r="U825" s="318">
        <v>3</v>
      </c>
    </row>
    <row r="826" spans="14:21" x14ac:dyDescent="0.25">
      <c r="N826" s="51">
        <v>3</v>
      </c>
      <c r="O826" s="51">
        <v>3</v>
      </c>
      <c r="T826" s="318">
        <v>2</v>
      </c>
      <c r="U826" s="318">
        <v>3</v>
      </c>
    </row>
    <row r="827" spans="14:21" x14ac:dyDescent="0.25">
      <c r="N827" s="51">
        <v>2</v>
      </c>
      <c r="O827" s="51">
        <v>3</v>
      </c>
      <c r="T827" s="318">
        <v>3</v>
      </c>
      <c r="U827" s="318">
        <v>4</v>
      </c>
    </row>
    <row r="828" spans="14:21" x14ac:dyDescent="0.25">
      <c r="N828" s="51">
        <v>4</v>
      </c>
      <c r="O828" s="51">
        <v>3</v>
      </c>
      <c r="T828" s="318">
        <v>2</v>
      </c>
      <c r="U828" s="318">
        <v>3</v>
      </c>
    </row>
    <row r="829" spans="14:21" x14ac:dyDescent="0.25">
      <c r="N829" s="51">
        <v>3</v>
      </c>
      <c r="O829" s="51">
        <v>3</v>
      </c>
      <c r="T829" s="318">
        <v>3</v>
      </c>
      <c r="U829" s="318">
        <v>4</v>
      </c>
    </row>
    <row r="830" spans="14:21" x14ac:dyDescent="0.25">
      <c r="N830" s="51">
        <v>3</v>
      </c>
      <c r="O830" s="51">
        <v>4</v>
      </c>
      <c r="T830" s="318">
        <v>2</v>
      </c>
      <c r="U830" s="318">
        <v>4</v>
      </c>
    </row>
    <row r="831" spans="14:21" x14ac:dyDescent="0.25">
      <c r="N831" s="51">
        <v>4</v>
      </c>
      <c r="O831" s="51">
        <v>3</v>
      </c>
      <c r="T831" s="318">
        <v>2</v>
      </c>
      <c r="U831" s="318">
        <v>3</v>
      </c>
    </row>
    <row r="832" spans="14:21" x14ac:dyDescent="0.25">
      <c r="N832" s="51">
        <v>3</v>
      </c>
      <c r="O832" s="51">
        <v>3</v>
      </c>
    </row>
    <row r="833" spans="14:15" x14ac:dyDescent="0.25">
      <c r="N833" s="51">
        <v>4</v>
      </c>
      <c r="O833" s="51">
        <v>3</v>
      </c>
    </row>
    <row r="834" spans="14:15" x14ac:dyDescent="0.25">
      <c r="N834" s="51">
        <v>3</v>
      </c>
      <c r="O834" s="51">
        <v>3</v>
      </c>
    </row>
    <row r="835" spans="14:15" x14ac:dyDescent="0.25">
      <c r="N835" s="51">
        <v>3</v>
      </c>
      <c r="O835" s="51">
        <v>4</v>
      </c>
    </row>
    <row r="836" spans="14:15" x14ac:dyDescent="0.25">
      <c r="N836" s="51">
        <v>2</v>
      </c>
      <c r="O836" s="51">
        <v>3</v>
      </c>
    </row>
    <row r="837" spans="14:15" x14ac:dyDescent="0.25">
      <c r="N837" s="51">
        <v>3</v>
      </c>
      <c r="O837" s="51">
        <v>3</v>
      </c>
    </row>
    <row r="838" spans="14:15" x14ac:dyDescent="0.25">
      <c r="N838" s="51">
        <v>3</v>
      </c>
      <c r="O838" s="51">
        <v>3</v>
      </c>
    </row>
    <row r="839" spans="14:15" x14ac:dyDescent="0.25">
      <c r="N839" s="51">
        <v>3</v>
      </c>
      <c r="O839" s="51">
        <v>4</v>
      </c>
    </row>
    <row r="840" spans="14:15" x14ac:dyDescent="0.25">
      <c r="N840" s="51">
        <v>3</v>
      </c>
      <c r="O840" s="51">
        <v>3</v>
      </c>
    </row>
    <row r="841" spans="14:15" x14ac:dyDescent="0.25">
      <c r="N841" s="51">
        <v>3</v>
      </c>
      <c r="O841" s="51">
        <v>3</v>
      </c>
    </row>
    <row r="842" spans="14:15" x14ac:dyDescent="0.25">
      <c r="N842" s="51">
        <v>3</v>
      </c>
      <c r="O842" s="51">
        <v>3</v>
      </c>
    </row>
    <row r="843" spans="14:15" x14ac:dyDescent="0.25">
      <c r="N843" s="51">
        <v>2</v>
      </c>
      <c r="O843" s="51">
        <v>4</v>
      </c>
    </row>
    <row r="844" spans="14:15" x14ac:dyDescent="0.25">
      <c r="N844" s="51">
        <v>3</v>
      </c>
      <c r="O844" s="51">
        <v>4</v>
      </c>
    </row>
    <row r="845" spans="14:15" x14ac:dyDescent="0.25">
      <c r="N845" s="51">
        <v>3</v>
      </c>
      <c r="O845" s="51">
        <v>5</v>
      </c>
    </row>
    <row r="846" spans="14:15" x14ac:dyDescent="0.25">
      <c r="N846" s="51">
        <v>2</v>
      </c>
      <c r="O846" s="51">
        <v>3</v>
      </c>
    </row>
    <row r="847" spans="14:15" x14ac:dyDescent="0.25">
      <c r="N847" s="51">
        <v>3</v>
      </c>
      <c r="O847" s="51">
        <v>4</v>
      </c>
    </row>
    <row r="848" spans="14:15" x14ac:dyDescent="0.25">
      <c r="N848" s="51">
        <v>3</v>
      </c>
      <c r="O848" s="51">
        <v>3</v>
      </c>
    </row>
    <row r="849" spans="14:15" x14ac:dyDescent="0.25">
      <c r="N849" s="51">
        <v>3</v>
      </c>
      <c r="O849" s="51">
        <v>5</v>
      </c>
    </row>
    <row r="850" spans="14:15" x14ac:dyDescent="0.25">
      <c r="N850" s="51">
        <v>3</v>
      </c>
      <c r="O850" s="51">
        <v>3</v>
      </c>
    </row>
    <row r="851" spans="14:15" x14ac:dyDescent="0.25">
      <c r="N851" s="51">
        <v>2</v>
      </c>
      <c r="O851" s="51">
        <v>3</v>
      </c>
    </row>
    <row r="852" spans="14:15" x14ac:dyDescent="0.25">
      <c r="N852" s="51">
        <v>2</v>
      </c>
      <c r="O852" s="51">
        <v>4</v>
      </c>
    </row>
    <row r="853" spans="14:15" x14ac:dyDescent="0.25">
      <c r="N853" s="51">
        <v>3</v>
      </c>
      <c r="O853" s="51">
        <v>3</v>
      </c>
    </row>
    <row r="854" spans="14:15" x14ac:dyDescent="0.25">
      <c r="N854" s="51">
        <v>3</v>
      </c>
      <c r="O854" s="51">
        <v>3</v>
      </c>
    </row>
    <row r="855" spans="14:15" x14ac:dyDescent="0.25">
      <c r="N855" s="51">
        <v>2</v>
      </c>
      <c r="O855" s="51">
        <v>3</v>
      </c>
    </row>
    <row r="856" spans="14:15" x14ac:dyDescent="0.25">
      <c r="N856" s="51">
        <v>3</v>
      </c>
      <c r="O856" s="51">
        <v>5</v>
      </c>
    </row>
    <row r="857" spans="14:15" x14ac:dyDescent="0.25">
      <c r="N857" s="51">
        <v>3</v>
      </c>
      <c r="O857" s="51">
        <v>4</v>
      </c>
    </row>
    <row r="858" spans="14:15" x14ac:dyDescent="0.25">
      <c r="N858" s="51">
        <v>4</v>
      </c>
      <c r="O858" s="51">
        <v>3</v>
      </c>
    </row>
    <row r="859" spans="14:15" x14ac:dyDescent="0.25">
      <c r="N859" s="51">
        <v>2</v>
      </c>
      <c r="O859" s="51">
        <v>3</v>
      </c>
    </row>
    <row r="860" spans="14:15" x14ac:dyDescent="0.25">
      <c r="N860" s="51">
        <v>2</v>
      </c>
      <c r="O860" s="51">
        <v>4</v>
      </c>
    </row>
    <row r="861" spans="14:15" x14ac:dyDescent="0.25">
      <c r="N861" s="51">
        <v>3</v>
      </c>
      <c r="O861" s="51">
        <v>3</v>
      </c>
    </row>
    <row r="862" spans="14:15" x14ac:dyDescent="0.25">
      <c r="N862" s="51">
        <v>3</v>
      </c>
      <c r="O862" s="51">
        <v>3</v>
      </c>
    </row>
    <row r="863" spans="14:15" x14ac:dyDescent="0.25">
      <c r="N863" s="51">
        <v>3</v>
      </c>
      <c r="O863" s="51">
        <v>5</v>
      </c>
    </row>
    <row r="864" spans="14:15" x14ac:dyDescent="0.25">
      <c r="N864" s="51">
        <v>4</v>
      </c>
      <c r="O864" s="51">
        <v>4</v>
      </c>
    </row>
    <row r="865" spans="14:15" x14ac:dyDescent="0.25">
      <c r="N865" s="51">
        <v>3</v>
      </c>
      <c r="O865" s="51">
        <v>3</v>
      </c>
    </row>
    <row r="866" spans="14:15" x14ac:dyDescent="0.25">
      <c r="N866" s="51">
        <v>2</v>
      </c>
      <c r="O866" s="51">
        <v>4</v>
      </c>
    </row>
    <row r="867" spans="14:15" x14ac:dyDescent="0.25">
      <c r="N867" s="51">
        <v>2</v>
      </c>
      <c r="O867" s="51">
        <v>3</v>
      </c>
    </row>
    <row r="868" spans="14:15" x14ac:dyDescent="0.25">
      <c r="N868" s="51">
        <v>3</v>
      </c>
      <c r="O868" s="51">
        <v>4</v>
      </c>
    </row>
    <row r="869" spans="14:15" x14ac:dyDescent="0.25">
      <c r="N869" s="51">
        <v>2</v>
      </c>
      <c r="O869" s="51">
        <v>5</v>
      </c>
    </row>
    <row r="870" spans="14:15" x14ac:dyDescent="0.25">
      <c r="N870" s="51">
        <v>4</v>
      </c>
      <c r="O870" s="51">
        <v>3</v>
      </c>
    </row>
    <row r="871" spans="14:15" x14ac:dyDescent="0.25">
      <c r="N871" s="51">
        <v>2</v>
      </c>
      <c r="O871" s="51">
        <v>3</v>
      </c>
    </row>
    <row r="872" spans="14:15" x14ac:dyDescent="0.25">
      <c r="N872" s="51">
        <v>3</v>
      </c>
      <c r="O872" s="51">
        <v>5</v>
      </c>
    </row>
    <row r="873" spans="14:15" x14ac:dyDescent="0.25">
      <c r="N873" s="51">
        <v>2</v>
      </c>
      <c r="O873" s="51">
        <v>4</v>
      </c>
    </row>
    <row r="874" spans="14:15" x14ac:dyDescent="0.25">
      <c r="N874" s="51">
        <v>3</v>
      </c>
      <c r="O874" s="51">
        <v>4</v>
      </c>
    </row>
    <row r="875" spans="14:15" x14ac:dyDescent="0.25">
      <c r="N875" s="51">
        <v>2</v>
      </c>
      <c r="O875" s="51">
        <v>4</v>
      </c>
    </row>
    <row r="876" spans="14:15" x14ac:dyDescent="0.25">
      <c r="N876" s="51">
        <v>2</v>
      </c>
      <c r="O876" s="51">
        <v>4</v>
      </c>
    </row>
    <row r="877" spans="14:15" x14ac:dyDescent="0.25">
      <c r="N877" s="51">
        <v>3</v>
      </c>
      <c r="O877" s="51">
        <v>3</v>
      </c>
    </row>
    <row r="878" spans="14:15" x14ac:dyDescent="0.25">
      <c r="N878" s="51">
        <v>3</v>
      </c>
      <c r="O878" s="51">
        <v>4</v>
      </c>
    </row>
    <row r="879" spans="14:15" x14ac:dyDescent="0.25">
      <c r="N879" s="51">
        <v>3</v>
      </c>
      <c r="O879" s="51">
        <v>3</v>
      </c>
    </row>
    <row r="880" spans="14:15" x14ac:dyDescent="0.25">
      <c r="N880" s="51">
        <v>2</v>
      </c>
      <c r="O880" s="51">
        <v>3</v>
      </c>
    </row>
    <row r="881" spans="14:15" x14ac:dyDescent="0.25">
      <c r="N881" s="51">
        <v>2</v>
      </c>
      <c r="O881" s="51">
        <v>4</v>
      </c>
    </row>
    <row r="882" spans="14:15" x14ac:dyDescent="0.25">
      <c r="N882" s="51">
        <v>3</v>
      </c>
      <c r="O882" s="51">
        <v>4</v>
      </c>
    </row>
    <row r="883" spans="14:15" x14ac:dyDescent="0.25">
      <c r="N883" s="51">
        <v>3</v>
      </c>
      <c r="O883" s="51">
        <v>4</v>
      </c>
    </row>
    <row r="884" spans="14:15" x14ac:dyDescent="0.25">
      <c r="N884" s="51">
        <v>2</v>
      </c>
      <c r="O884" s="51">
        <v>3</v>
      </c>
    </row>
    <row r="885" spans="14:15" x14ac:dyDescent="0.25">
      <c r="N885" s="51">
        <v>2</v>
      </c>
      <c r="O885" s="51">
        <v>4</v>
      </c>
    </row>
    <row r="886" spans="14:15" x14ac:dyDescent="0.25">
      <c r="N886" s="51">
        <v>2</v>
      </c>
      <c r="O886" s="51">
        <v>4</v>
      </c>
    </row>
    <row r="887" spans="14:15" x14ac:dyDescent="0.25">
      <c r="N887" s="51">
        <v>2</v>
      </c>
      <c r="O887" s="51">
        <v>3</v>
      </c>
    </row>
    <row r="888" spans="14:15" x14ac:dyDescent="0.25">
      <c r="N888" s="51">
        <v>2</v>
      </c>
      <c r="O888" s="51">
        <v>3</v>
      </c>
    </row>
    <row r="889" spans="14:15" x14ac:dyDescent="0.25">
      <c r="N889" s="51">
        <v>3</v>
      </c>
      <c r="O889" s="51">
        <v>3</v>
      </c>
    </row>
    <row r="890" spans="14:15" x14ac:dyDescent="0.25">
      <c r="N890" s="51">
        <v>2</v>
      </c>
      <c r="O890" s="51">
        <v>4</v>
      </c>
    </row>
    <row r="891" spans="14:15" x14ac:dyDescent="0.25">
      <c r="N891" s="51">
        <v>2</v>
      </c>
      <c r="O891" s="51">
        <v>4</v>
      </c>
    </row>
    <row r="892" spans="14:15" x14ac:dyDescent="0.25">
      <c r="N892" s="51">
        <v>2</v>
      </c>
      <c r="O892" s="51">
        <v>3</v>
      </c>
    </row>
    <row r="893" spans="14:15" x14ac:dyDescent="0.25">
      <c r="N893" s="51">
        <v>3</v>
      </c>
      <c r="O893" s="51">
        <v>4</v>
      </c>
    </row>
    <row r="894" spans="14:15" x14ac:dyDescent="0.25">
      <c r="N894" s="51">
        <v>3</v>
      </c>
      <c r="O894" s="51">
        <v>4</v>
      </c>
    </row>
    <row r="895" spans="14:15" x14ac:dyDescent="0.25">
      <c r="N895" s="51">
        <v>3</v>
      </c>
      <c r="O895" s="51">
        <v>3</v>
      </c>
    </row>
    <row r="896" spans="14:15" x14ac:dyDescent="0.25">
      <c r="N896" s="51">
        <v>2</v>
      </c>
      <c r="O896" s="51">
        <v>4</v>
      </c>
    </row>
    <row r="897" spans="14:15" x14ac:dyDescent="0.25">
      <c r="N897" s="51">
        <v>2</v>
      </c>
      <c r="O897" s="51">
        <v>4</v>
      </c>
    </row>
    <row r="898" spans="14:15" x14ac:dyDescent="0.25">
      <c r="N898" s="51">
        <v>3</v>
      </c>
      <c r="O898" s="51">
        <v>4</v>
      </c>
    </row>
    <row r="899" spans="14:15" x14ac:dyDescent="0.25">
      <c r="N899" s="51">
        <v>3</v>
      </c>
      <c r="O899" s="51">
        <v>3</v>
      </c>
    </row>
    <row r="900" spans="14:15" x14ac:dyDescent="0.25">
      <c r="N900" s="51">
        <v>2</v>
      </c>
      <c r="O900" s="51">
        <v>4</v>
      </c>
    </row>
    <row r="901" spans="14:15" x14ac:dyDescent="0.25">
      <c r="N901" s="51">
        <v>2</v>
      </c>
      <c r="O901" s="51">
        <v>3</v>
      </c>
    </row>
    <row r="902" spans="14:15" x14ac:dyDescent="0.25">
      <c r="N902" s="51">
        <v>2</v>
      </c>
      <c r="O902" s="51">
        <v>3</v>
      </c>
    </row>
    <row r="903" spans="14:15" x14ac:dyDescent="0.25">
      <c r="N903" s="51">
        <v>2</v>
      </c>
      <c r="O903" s="51">
        <v>3</v>
      </c>
    </row>
    <row r="904" spans="14:15" x14ac:dyDescent="0.25">
      <c r="N904" s="51">
        <v>4</v>
      </c>
      <c r="O904" s="51">
        <v>3</v>
      </c>
    </row>
    <row r="905" spans="14:15" x14ac:dyDescent="0.25">
      <c r="N905" s="51">
        <v>2</v>
      </c>
      <c r="O905" s="51">
        <v>3</v>
      </c>
    </row>
    <row r="906" spans="14:15" x14ac:dyDescent="0.25">
      <c r="N906" s="51">
        <v>4</v>
      </c>
      <c r="O906" s="51">
        <v>3</v>
      </c>
    </row>
    <row r="907" spans="14:15" x14ac:dyDescent="0.25">
      <c r="N907" s="51">
        <v>2</v>
      </c>
      <c r="O907" s="51">
        <v>4</v>
      </c>
    </row>
    <row r="908" spans="14:15" x14ac:dyDescent="0.25">
      <c r="N908" s="51">
        <v>3</v>
      </c>
      <c r="O908" s="51">
        <v>3</v>
      </c>
    </row>
    <row r="909" spans="14:15" x14ac:dyDescent="0.25">
      <c r="N909" s="51">
        <v>2</v>
      </c>
      <c r="O909" s="51">
        <v>4</v>
      </c>
    </row>
    <row r="910" spans="14:15" x14ac:dyDescent="0.25">
      <c r="N910" s="51">
        <v>2</v>
      </c>
      <c r="O910" s="51">
        <v>4</v>
      </c>
    </row>
    <row r="911" spans="14:15" x14ac:dyDescent="0.25">
      <c r="N911" s="51">
        <v>3</v>
      </c>
      <c r="O911" s="51">
        <v>4</v>
      </c>
    </row>
    <row r="912" spans="14:15" x14ac:dyDescent="0.25">
      <c r="N912" s="51">
        <v>2</v>
      </c>
      <c r="O912" s="51">
        <v>3</v>
      </c>
    </row>
    <row r="913" spans="14:15" x14ac:dyDescent="0.25">
      <c r="N913" s="51">
        <v>2</v>
      </c>
      <c r="O913" s="51">
        <v>3</v>
      </c>
    </row>
    <row r="914" spans="14:15" x14ac:dyDescent="0.25">
      <c r="N914" s="51">
        <v>2</v>
      </c>
      <c r="O914" s="51">
        <v>3</v>
      </c>
    </row>
    <row r="915" spans="14:15" x14ac:dyDescent="0.25">
      <c r="N915" s="51">
        <v>3</v>
      </c>
      <c r="O915" s="51">
        <v>4</v>
      </c>
    </row>
    <row r="916" spans="14:15" x14ac:dyDescent="0.25">
      <c r="N916" s="51">
        <v>2</v>
      </c>
      <c r="O916" s="51">
        <v>4</v>
      </c>
    </row>
    <row r="917" spans="14:15" x14ac:dyDescent="0.25">
      <c r="N917" s="51">
        <v>2</v>
      </c>
      <c r="O917" s="51">
        <v>3</v>
      </c>
    </row>
    <row r="918" spans="14:15" x14ac:dyDescent="0.25">
      <c r="N918" s="51">
        <v>3</v>
      </c>
      <c r="O918" s="51">
        <v>4</v>
      </c>
    </row>
    <row r="919" spans="14:15" x14ac:dyDescent="0.25">
      <c r="N919" s="51">
        <v>2</v>
      </c>
      <c r="O919" s="51">
        <v>3</v>
      </c>
    </row>
    <row r="920" spans="14:15" x14ac:dyDescent="0.25">
      <c r="N920" s="51">
        <v>3</v>
      </c>
      <c r="O920" s="51">
        <v>3</v>
      </c>
    </row>
    <row r="921" spans="14:15" x14ac:dyDescent="0.25">
      <c r="N921" s="51">
        <v>2</v>
      </c>
      <c r="O921" s="51">
        <v>3</v>
      </c>
    </row>
    <row r="922" spans="14:15" x14ac:dyDescent="0.25">
      <c r="N922" s="51">
        <v>2</v>
      </c>
      <c r="O922" s="51">
        <v>3</v>
      </c>
    </row>
    <row r="923" spans="14:15" x14ac:dyDescent="0.25">
      <c r="N923" s="51">
        <v>3</v>
      </c>
      <c r="O923" s="51">
        <v>3</v>
      </c>
    </row>
    <row r="924" spans="14:15" x14ac:dyDescent="0.25">
      <c r="N924" s="51">
        <v>2</v>
      </c>
      <c r="O924" s="51">
        <v>4</v>
      </c>
    </row>
    <row r="925" spans="14:15" x14ac:dyDescent="0.25">
      <c r="N925" s="51">
        <v>4</v>
      </c>
      <c r="O925" s="51">
        <v>3</v>
      </c>
    </row>
    <row r="926" spans="14:15" x14ac:dyDescent="0.25">
      <c r="N926" s="51">
        <v>2</v>
      </c>
      <c r="O926" s="51">
        <v>4</v>
      </c>
    </row>
    <row r="927" spans="14:15" x14ac:dyDescent="0.25">
      <c r="N927" s="51">
        <v>4</v>
      </c>
      <c r="O927" s="51">
        <v>3</v>
      </c>
    </row>
    <row r="928" spans="14:15" x14ac:dyDescent="0.25">
      <c r="N928" s="51">
        <v>2</v>
      </c>
      <c r="O928" s="51">
        <v>4</v>
      </c>
    </row>
    <row r="929" spans="14:15" x14ac:dyDescent="0.25">
      <c r="N929" s="51">
        <v>2</v>
      </c>
      <c r="O929" s="51">
        <v>4</v>
      </c>
    </row>
    <row r="930" spans="14:15" x14ac:dyDescent="0.25">
      <c r="N930" s="51">
        <v>3</v>
      </c>
      <c r="O930" s="51">
        <v>5</v>
      </c>
    </row>
    <row r="931" spans="14:15" x14ac:dyDescent="0.25">
      <c r="N931" s="51">
        <v>3</v>
      </c>
      <c r="O931" s="51">
        <v>3</v>
      </c>
    </row>
    <row r="932" spans="14:15" x14ac:dyDescent="0.25">
      <c r="N932" s="51">
        <v>2</v>
      </c>
      <c r="O932" s="51">
        <v>3</v>
      </c>
    </row>
    <row r="933" spans="14:15" x14ac:dyDescent="0.25">
      <c r="N933" s="51">
        <v>2</v>
      </c>
      <c r="O933" s="51">
        <v>4</v>
      </c>
    </row>
    <row r="934" spans="14:15" x14ac:dyDescent="0.25">
      <c r="N934" s="51">
        <v>2</v>
      </c>
      <c r="O934" s="51">
        <v>3</v>
      </c>
    </row>
    <row r="935" spans="14:15" x14ac:dyDescent="0.25">
      <c r="N935" s="51">
        <v>3</v>
      </c>
      <c r="O935" s="51">
        <v>3</v>
      </c>
    </row>
    <row r="936" spans="14:15" x14ac:dyDescent="0.25">
      <c r="N936" s="51">
        <v>4</v>
      </c>
      <c r="O936" s="51">
        <v>3</v>
      </c>
    </row>
    <row r="937" spans="14:15" x14ac:dyDescent="0.25">
      <c r="N937" s="51">
        <v>2</v>
      </c>
      <c r="O937" s="51">
        <v>5</v>
      </c>
    </row>
    <row r="938" spans="14:15" x14ac:dyDescent="0.25">
      <c r="N938" s="51">
        <v>3</v>
      </c>
      <c r="O938" s="51">
        <v>3</v>
      </c>
    </row>
    <row r="939" spans="14:15" x14ac:dyDescent="0.25">
      <c r="N939" s="51">
        <v>2</v>
      </c>
      <c r="O939" s="51">
        <v>3</v>
      </c>
    </row>
    <row r="940" spans="14:15" x14ac:dyDescent="0.25">
      <c r="N940" s="51">
        <v>2</v>
      </c>
      <c r="O940" s="51">
        <v>3</v>
      </c>
    </row>
    <row r="941" spans="14:15" x14ac:dyDescent="0.25">
      <c r="N941" s="51">
        <v>2</v>
      </c>
      <c r="O941" s="51">
        <v>3</v>
      </c>
    </row>
    <row r="942" spans="14:15" x14ac:dyDescent="0.25">
      <c r="N942" s="51">
        <v>2</v>
      </c>
      <c r="O942" s="51">
        <v>3</v>
      </c>
    </row>
    <row r="943" spans="14:15" x14ac:dyDescent="0.25">
      <c r="N943" s="51">
        <v>2</v>
      </c>
      <c r="O943" s="51">
        <v>3</v>
      </c>
    </row>
    <row r="944" spans="14:15" x14ac:dyDescent="0.25">
      <c r="N944" s="51">
        <v>2</v>
      </c>
      <c r="O944" s="51">
        <v>3</v>
      </c>
    </row>
    <row r="945" spans="14:15" x14ac:dyDescent="0.25">
      <c r="N945" s="51">
        <v>3</v>
      </c>
      <c r="O945" s="51">
        <v>3</v>
      </c>
    </row>
    <row r="946" spans="14:15" x14ac:dyDescent="0.25">
      <c r="N946" s="51">
        <v>2</v>
      </c>
      <c r="O946" s="51">
        <v>3</v>
      </c>
    </row>
    <row r="947" spans="14:15" x14ac:dyDescent="0.25">
      <c r="N947" s="51">
        <v>3</v>
      </c>
      <c r="O947" s="51">
        <v>4</v>
      </c>
    </row>
    <row r="948" spans="14:15" x14ac:dyDescent="0.25">
      <c r="N948" s="51">
        <v>2</v>
      </c>
      <c r="O948" s="51">
        <v>3</v>
      </c>
    </row>
    <row r="949" spans="14:15" x14ac:dyDescent="0.25">
      <c r="N949" s="51">
        <v>2</v>
      </c>
      <c r="O949" s="51">
        <v>5</v>
      </c>
    </row>
    <row r="950" spans="14:15" x14ac:dyDescent="0.25">
      <c r="N950" s="51">
        <v>3</v>
      </c>
      <c r="O950" s="51">
        <v>3</v>
      </c>
    </row>
    <row r="951" spans="14:15" x14ac:dyDescent="0.25">
      <c r="N951" s="51">
        <v>2</v>
      </c>
      <c r="O951" s="51">
        <v>3</v>
      </c>
    </row>
    <row r="952" spans="14:15" x14ac:dyDescent="0.25">
      <c r="N952" s="51">
        <v>4</v>
      </c>
      <c r="O952" s="51">
        <v>3</v>
      </c>
    </row>
    <row r="953" spans="14:15" x14ac:dyDescent="0.25">
      <c r="N953" s="51">
        <v>2</v>
      </c>
      <c r="O953" s="51">
        <v>3</v>
      </c>
    </row>
    <row r="954" spans="14:15" x14ac:dyDescent="0.25">
      <c r="N954" s="51">
        <v>2</v>
      </c>
      <c r="O954" s="51">
        <v>4</v>
      </c>
    </row>
    <row r="955" spans="14:15" x14ac:dyDescent="0.25">
      <c r="N955" s="51">
        <v>2</v>
      </c>
      <c r="O955" s="51">
        <v>4</v>
      </c>
    </row>
    <row r="956" spans="14:15" x14ac:dyDescent="0.25">
      <c r="N956" s="51">
        <v>3</v>
      </c>
      <c r="O956" s="51">
        <v>4</v>
      </c>
    </row>
    <row r="957" spans="14:15" x14ac:dyDescent="0.25">
      <c r="N957" s="51">
        <v>3</v>
      </c>
      <c r="O957" s="51">
        <v>3</v>
      </c>
    </row>
    <row r="958" spans="14:15" x14ac:dyDescent="0.25">
      <c r="N958" s="51">
        <v>2</v>
      </c>
      <c r="O958" s="51">
        <v>3</v>
      </c>
    </row>
    <row r="959" spans="14:15" x14ac:dyDescent="0.25">
      <c r="N959" s="51">
        <v>2</v>
      </c>
      <c r="O959" s="51">
        <v>3</v>
      </c>
    </row>
    <row r="960" spans="14:15" x14ac:dyDescent="0.25">
      <c r="N960" s="51">
        <v>2</v>
      </c>
      <c r="O960" s="51">
        <v>4</v>
      </c>
    </row>
    <row r="961" spans="14:15" x14ac:dyDescent="0.25">
      <c r="N961" s="51">
        <v>4</v>
      </c>
      <c r="O961" s="51">
        <v>3</v>
      </c>
    </row>
    <row r="962" spans="14:15" x14ac:dyDescent="0.25">
      <c r="N962" s="51">
        <v>2</v>
      </c>
      <c r="O962" s="51">
        <v>3</v>
      </c>
    </row>
    <row r="963" spans="14:15" x14ac:dyDescent="0.25">
      <c r="N963" s="51">
        <v>2</v>
      </c>
      <c r="O963" s="51">
        <v>3</v>
      </c>
    </row>
    <row r="964" spans="14:15" x14ac:dyDescent="0.25">
      <c r="N964" s="51">
        <v>4</v>
      </c>
      <c r="O964" s="51">
        <v>3</v>
      </c>
    </row>
    <row r="965" spans="14:15" x14ac:dyDescent="0.25">
      <c r="N965" s="51">
        <v>2</v>
      </c>
      <c r="O965" s="51">
        <v>4</v>
      </c>
    </row>
    <row r="966" spans="14:15" x14ac:dyDescent="0.25">
      <c r="N966" s="51">
        <v>2</v>
      </c>
      <c r="O966" s="51">
        <v>3</v>
      </c>
    </row>
    <row r="967" spans="14:15" x14ac:dyDescent="0.25">
      <c r="N967" s="51">
        <v>2</v>
      </c>
      <c r="O967" s="51">
        <v>3</v>
      </c>
    </row>
    <row r="968" spans="14:15" x14ac:dyDescent="0.25">
      <c r="N968" s="51">
        <v>3</v>
      </c>
      <c r="O968" s="51">
        <v>3</v>
      </c>
    </row>
    <row r="969" spans="14:15" x14ac:dyDescent="0.25">
      <c r="N969" s="51">
        <v>4</v>
      </c>
      <c r="O969" s="51">
        <v>3</v>
      </c>
    </row>
    <row r="970" spans="14:15" x14ac:dyDescent="0.25">
      <c r="N970" s="51">
        <v>3</v>
      </c>
      <c r="O970" s="51">
        <v>3</v>
      </c>
    </row>
    <row r="971" spans="14:15" x14ac:dyDescent="0.25">
      <c r="N971" s="51">
        <v>2</v>
      </c>
      <c r="O971" s="51">
        <v>3</v>
      </c>
    </row>
    <row r="972" spans="14:15" x14ac:dyDescent="0.25">
      <c r="N972" s="51">
        <v>2</v>
      </c>
      <c r="O972" s="51">
        <v>4</v>
      </c>
    </row>
    <row r="973" spans="14:15" x14ac:dyDescent="0.25">
      <c r="N973" s="51">
        <v>3</v>
      </c>
      <c r="O973" s="51">
        <v>3</v>
      </c>
    </row>
    <row r="974" spans="14:15" x14ac:dyDescent="0.25">
      <c r="N974" s="51">
        <v>2</v>
      </c>
      <c r="O974" s="51">
        <v>3</v>
      </c>
    </row>
    <row r="975" spans="14:15" x14ac:dyDescent="0.25">
      <c r="N975" s="51">
        <v>2</v>
      </c>
      <c r="O975" s="51">
        <v>4</v>
      </c>
    </row>
    <row r="976" spans="14:15" x14ac:dyDescent="0.25">
      <c r="N976" s="51">
        <v>2</v>
      </c>
      <c r="O976" s="51">
        <v>3</v>
      </c>
    </row>
    <row r="977" spans="14:15" x14ac:dyDescent="0.25">
      <c r="N977" s="51">
        <v>2</v>
      </c>
      <c r="O977" s="51">
        <v>4</v>
      </c>
    </row>
    <row r="978" spans="14:15" x14ac:dyDescent="0.25">
      <c r="N978" s="51">
        <v>2</v>
      </c>
      <c r="O978" s="51">
        <v>3</v>
      </c>
    </row>
    <row r="979" spans="14:15" x14ac:dyDescent="0.25">
      <c r="N979" s="51">
        <v>3</v>
      </c>
      <c r="O979" s="51">
        <v>3</v>
      </c>
    </row>
    <row r="980" spans="14:15" x14ac:dyDescent="0.25">
      <c r="N980" s="51">
        <v>3</v>
      </c>
      <c r="O980" s="51">
        <v>3</v>
      </c>
    </row>
    <row r="981" spans="14:15" x14ac:dyDescent="0.25">
      <c r="N981" s="51">
        <v>2</v>
      </c>
      <c r="O981" s="51">
        <v>3</v>
      </c>
    </row>
    <row r="982" spans="14:15" x14ac:dyDescent="0.25">
      <c r="N982" s="51">
        <v>4</v>
      </c>
      <c r="O982" s="51">
        <v>4</v>
      </c>
    </row>
    <row r="983" spans="14:15" x14ac:dyDescent="0.25">
      <c r="N983" s="51">
        <v>2</v>
      </c>
      <c r="O983" s="51">
        <v>5</v>
      </c>
    </row>
    <row r="984" spans="14:15" x14ac:dyDescent="0.25">
      <c r="N984" s="51">
        <v>2</v>
      </c>
      <c r="O984" s="51">
        <v>3</v>
      </c>
    </row>
    <row r="985" spans="14:15" x14ac:dyDescent="0.25">
      <c r="N985" s="51">
        <v>3</v>
      </c>
      <c r="O985" s="51">
        <v>3</v>
      </c>
    </row>
    <row r="986" spans="14:15" x14ac:dyDescent="0.25">
      <c r="N986" s="51">
        <v>3</v>
      </c>
      <c r="O986" s="51">
        <v>3</v>
      </c>
    </row>
    <row r="987" spans="14:15" x14ac:dyDescent="0.25">
      <c r="N987" s="51">
        <v>2</v>
      </c>
      <c r="O987" s="51">
        <v>4</v>
      </c>
    </row>
    <row r="988" spans="14:15" x14ac:dyDescent="0.25">
      <c r="N988" s="51">
        <v>2</v>
      </c>
      <c r="O988" s="51">
        <v>3</v>
      </c>
    </row>
    <row r="989" spans="14:15" x14ac:dyDescent="0.25">
      <c r="N989" s="51">
        <v>2</v>
      </c>
      <c r="O989" s="51">
        <v>4</v>
      </c>
    </row>
    <row r="990" spans="14:15" x14ac:dyDescent="0.25">
      <c r="N990" s="51">
        <v>2</v>
      </c>
      <c r="O990" s="51">
        <v>4</v>
      </c>
    </row>
    <row r="991" spans="14:15" x14ac:dyDescent="0.25">
      <c r="N991" s="51">
        <v>3</v>
      </c>
      <c r="O991" s="51">
        <v>3</v>
      </c>
    </row>
    <row r="992" spans="14:15" x14ac:dyDescent="0.25">
      <c r="N992" s="51">
        <v>2</v>
      </c>
      <c r="O992" s="51">
        <v>3</v>
      </c>
    </row>
    <row r="993" spans="14:15" x14ac:dyDescent="0.25">
      <c r="N993" s="51">
        <v>2</v>
      </c>
      <c r="O993" s="51">
        <v>5</v>
      </c>
    </row>
    <row r="994" spans="14:15" x14ac:dyDescent="0.25">
      <c r="N994" s="51">
        <v>2</v>
      </c>
      <c r="O994" s="51">
        <v>3</v>
      </c>
    </row>
    <row r="995" spans="14:15" x14ac:dyDescent="0.25">
      <c r="N995" s="51">
        <v>2</v>
      </c>
      <c r="O995" s="51">
        <v>3</v>
      </c>
    </row>
    <row r="996" spans="14:15" x14ac:dyDescent="0.25">
      <c r="N996" s="51">
        <v>2</v>
      </c>
      <c r="O996" s="51">
        <v>3</v>
      </c>
    </row>
    <row r="997" spans="14:15" x14ac:dyDescent="0.25">
      <c r="N997" s="51">
        <v>3</v>
      </c>
      <c r="O997" s="51">
        <v>3</v>
      </c>
    </row>
    <row r="998" spans="14:15" x14ac:dyDescent="0.25">
      <c r="N998" s="51">
        <v>3</v>
      </c>
      <c r="O998" s="51">
        <v>3</v>
      </c>
    </row>
    <row r="999" spans="14:15" x14ac:dyDescent="0.25">
      <c r="N999" s="51">
        <v>3</v>
      </c>
      <c r="O999" s="51">
        <v>4</v>
      </c>
    </row>
    <row r="1000" spans="14:15" x14ac:dyDescent="0.25">
      <c r="N1000" s="51">
        <v>2</v>
      </c>
      <c r="O1000" s="51">
        <v>3</v>
      </c>
    </row>
    <row r="1001" spans="14:15" x14ac:dyDescent="0.25">
      <c r="N1001" s="51">
        <v>2</v>
      </c>
      <c r="O1001" s="51">
        <v>3</v>
      </c>
    </row>
    <row r="1002" spans="14:15" x14ac:dyDescent="0.25">
      <c r="N1002" s="51">
        <v>3</v>
      </c>
      <c r="O1002" s="51">
        <v>3</v>
      </c>
    </row>
    <row r="1003" spans="14:15" x14ac:dyDescent="0.25">
      <c r="N1003" s="51">
        <v>2</v>
      </c>
      <c r="O1003" s="51">
        <v>3</v>
      </c>
    </row>
    <row r="1004" spans="14:15" x14ac:dyDescent="0.25">
      <c r="N1004" s="51">
        <v>2</v>
      </c>
      <c r="O1004" s="51">
        <v>3</v>
      </c>
    </row>
    <row r="1005" spans="14:15" x14ac:dyDescent="0.25">
      <c r="N1005" s="51">
        <v>4</v>
      </c>
      <c r="O1005" s="51">
        <v>4</v>
      </c>
    </row>
    <row r="1006" spans="14:15" x14ac:dyDescent="0.25">
      <c r="N1006" s="51">
        <v>2</v>
      </c>
      <c r="O1006" s="51">
        <v>3</v>
      </c>
    </row>
    <row r="1007" spans="14:15" x14ac:dyDescent="0.25">
      <c r="N1007" s="51">
        <v>3</v>
      </c>
      <c r="O1007" s="51">
        <v>3</v>
      </c>
    </row>
    <row r="1008" spans="14:15" x14ac:dyDescent="0.25">
      <c r="N1008" s="51">
        <v>3</v>
      </c>
      <c r="O1008" s="51">
        <v>3</v>
      </c>
    </row>
    <row r="1009" spans="14:15" x14ac:dyDescent="0.25">
      <c r="N1009" s="51">
        <v>2</v>
      </c>
      <c r="O1009" s="51">
        <v>3</v>
      </c>
    </row>
    <row r="1010" spans="14:15" x14ac:dyDescent="0.25">
      <c r="N1010" s="51">
        <v>3</v>
      </c>
      <c r="O1010" s="51">
        <v>3</v>
      </c>
    </row>
    <row r="1011" spans="14:15" x14ac:dyDescent="0.25">
      <c r="N1011" s="51">
        <v>2</v>
      </c>
      <c r="O1011" s="51">
        <v>3</v>
      </c>
    </row>
    <row r="1012" spans="14:15" x14ac:dyDescent="0.25">
      <c r="N1012" s="51">
        <v>3</v>
      </c>
      <c r="O1012" s="51">
        <v>3</v>
      </c>
    </row>
    <row r="1013" spans="14:15" x14ac:dyDescent="0.25">
      <c r="N1013" s="51">
        <v>2</v>
      </c>
      <c r="O1013" s="51">
        <v>4</v>
      </c>
    </row>
    <row r="1014" spans="14:15" x14ac:dyDescent="0.25">
      <c r="N1014" s="51">
        <v>2</v>
      </c>
      <c r="O1014" s="51">
        <v>4</v>
      </c>
    </row>
    <row r="1015" spans="14:15" x14ac:dyDescent="0.25">
      <c r="N1015" s="51">
        <v>2</v>
      </c>
      <c r="O1015" s="51">
        <v>3</v>
      </c>
    </row>
    <row r="1016" spans="14:15" x14ac:dyDescent="0.25">
      <c r="N1016" s="51">
        <v>3</v>
      </c>
      <c r="O1016" s="51">
        <v>3</v>
      </c>
    </row>
    <row r="1017" spans="14:15" x14ac:dyDescent="0.25">
      <c r="N1017" s="51">
        <v>2</v>
      </c>
      <c r="O1017" s="51">
        <v>3</v>
      </c>
    </row>
    <row r="1018" spans="14:15" x14ac:dyDescent="0.25">
      <c r="N1018" s="51">
        <v>2</v>
      </c>
      <c r="O1018" s="51">
        <v>4</v>
      </c>
    </row>
    <row r="1019" spans="14:15" x14ac:dyDescent="0.25">
      <c r="N1019" s="51">
        <v>2</v>
      </c>
      <c r="O1019" s="51">
        <v>3</v>
      </c>
    </row>
    <row r="1020" spans="14:15" x14ac:dyDescent="0.25">
      <c r="N1020" s="51">
        <v>3</v>
      </c>
      <c r="O1020" s="51">
        <v>3</v>
      </c>
    </row>
    <row r="1021" spans="14:15" x14ac:dyDescent="0.25">
      <c r="N1021" s="51">
        <v>3</v>
      </c>
      <c r="O1021" s="51">
        <v>5</v>
      </c>
    </row>
    <row r="1022" spans="14:15" x14ac:dyDescent="0.25">
      <c r="N1022" s="51">
        <v>2</v>
      </c>
      <c r="O1022" s="51">
        <v>3</v>
      </c>
    </row>
    <row r="1023" spans="14:15" x14ac:dyDescent="0.25">
      <c r="N1023" s="51">
        <v>2</v>
      </c>
      <c r="O1023" s="51">
        <v>3</v>
      </c>
    </row>
    <row r="1024" spans="14:15" x14ac:dyDescent="0.25">
      <c r="N1024" s="51">
        <v>2</v>
      </c>
      <c r="O1024" s="51">
        <v>3</v>
      </c>
    </row>
    <row r="1025" spans="14:15" x14ac:dyDescent="0.25">
      <c r="N1025" s="51">
        <v>2</v>
      </c>
      <c r="O1025" s="51">
        <v>3</v>
      </c>
    </row>
    <row r="1026" spans="14:15" x14ac:dyDescent="0.25">
      <c r="N1026" s="51">
        <v>4</v>
      </c>
      <c r="O1026" s="51">
        <v>3</v>
      </c>
    </row>
    <row r="1027" spans="14:15" x14ac:dyDescent="0.25">
      <c r="N1027" s="51">
        <v>3</v>
      </c>
      <c r="O1027" s="51">
        <v>3</v>
      </c>
    </row>
    <row r="1028" spans="14:15" x14ac:dyDescent="0.25">
      <c r="N1028" s="51">
        <v>3</v>
      </c>
      <c r="O1028" s="51">
        <v>4</v>
      </c>
    </row>
    <row r="1029" spans="14:15" x14ac:dyDescent="0.25">
      <c r="N1029" s="51">
        <v>4</v>
      </c>
      <c r="O1029" s="51">
        <v>3</v>
      </c>
    </row>
    <row r="1030" spans="14:15" x14ac:dyDescent="0.25">
      <c r="N1030" s="51">
        <v>4</v>
      </c>
      <c r="O1030" s="51">
        <v>4</v>
      </c>
    </row>
    <row r="1031" spans="14:15" x14ac:dyDescent="0.25">
      <c r="N1031" s="51">
        <v>3</v>
      </c>
      <c r="O1031" s="51">
        <v>4</v>
      </c>
    </row>
    <row r="1032" spans="14:15" x14ac:dyDescent="0.25">
      <c r="N1032" s="51">
        <v>2</v>
      </c>
      <c r="O1032" s="51">
        <v>3</v>
      </c>
    </row>
    <row r="1033" spans="14:15" x14ac:dyDescent="0.25">
      <c r="N1033" s="51">
        <v>2</v>
      </c>
      <c r="O1033" s="51">
        <v>4</v>
      </c>
    </row>
    <row r="1034" spans="14:15" x14ac:dyDescent="0.25">
      <c r="N1034" s="51">
        <v>4</v>
      </c>
      <c r="O1034" s="51">
        <v>3</v>
      </c>
    </row>
    <row r="1035" spans="14:15" x14ac:dyDescent="0.25">
      <c r="N1035" s="51">
        <v>4</v>
      </c>
      <c r="O1035" s="51">
        <v>4</v>
      </c>
    </row>
    <row r="1036" spans="14:15" x14ac:dyDescent="0.25">
      <c r="N1036" s="51">
        <v>2</v>
      </c>
      <c r="O1036" s="51">
        <v>4</v>
      </c>
    </row>
    <row r="1037" spans="14:15" x14ac:dyDescent="0.25">
      <c r="N1037" s="51">
        <v>3</v>
      </c>
      <c r="O1037" s="51">
        <v>3</v>
      </c>
    </row>
    <row r="1038" spans="14:15" x14ac:dyDescent="0.25">
      <c r="N1038" s="51">
        <v>2</v>
      </c>
      <c r="O1038" s="51">
        <v>4</v>
      </c>
    </row>
    <row r="1039" spans="14:15" x14ac:dyDescent="0.25">
      <c r="N1039" s="51">
        <v>3</v>
      </c>
      <c r="O1039" s="51">
        <v>3</v>
      </c>
    </row>
    <row r="1040" spans="14:15" x14ac:dyDescent="0.25">
      <c r="N1040" s="51">
        <v>3</v>
      </c>
      <c r="O1040" s="51">
        <v>4</v>
      </c>
    </row>
    <row r="1041" spans="14:15" x14ac:dyDescent="0.25">
      <c r="N1041" s="51">
        <v>2</v>
      </c>
      <c r="O1041" s="51">
        <v>4</v>
      </c>
    </row>
    <row r="1042" spans="14:15" x14ac:dyDescent="0.25">
      <c r="N1042" s="51">
        <v>3</v>
      </c>
      <c r="O1042" s="51">
        <v>4</v>
      </c>
    </row>
    <row r="1043" spans="14:15" x14ac:dyDescent="0.25">
      <c r="N1043" s="51">
        <v>3</v>
      </c>
      <c r="O1043" s="51">
        <v>3</v>
      </c>
    </row>
    <row r="1044" spans="14:15" x14ac:dyDescent="0.25">
      <c r="N1044" s="51">
        <v>2</v>
      </c>
      <c r="O1044" s="51">
        <v>5</v>
      </c>
    </row>
    <row r="1045" spans="14:15" x14ac:dyDescent="0.25">
      <c r="N1045" s="51">
        <v>2</v>
      </c>
      <c r="O1045" s="51">
        <v>3</v>
      </c>
    </row>
    <row r="1046" spans="14:15" x14ac:dyDescent="0.25">
      <c r="N1046" s="51">
        <v>2</v>
      </c>
      <c r="O1046" s="51">
        <v>3</v>
      </c>
    </row>
    <row r="1047" spans="14:15" x14ac:dyDescent="0.25">
      <c r="N1047" s="51">
        <v>2</v>
      </c>
      <c r="O1047" s="51">
        <v>3</v>
      </c>
    </row>
    <row r="1048" spans="14:15" x14ac:dyDescent="0.25">
      <c r="N1048" s="51">
        <v>3</v>
      </c>
      <c r="O1048" s="51">
        <v>4</v>
      </c>
    </row>
    <row r="1049" spans="14:15" x14ac:dyDescent="0.25">
      <c r="N1049" s="51">
        <v>2</v>
      </c>
      <c r="O1049" s="51">
        <v>4</v>
      </c>
    </row>
    <row r="1050" spans="14:15" x14ac:dyDescent="0.25">
      <c r="N1050" s="51">
        <v>2</v>
      </c>
      <c r="O1050" s="51">
        <v>3</v>
      </c>
    </row>
    <row r="1051" spans="14:15" x14ac:dyDescent="0.25">
      <c r="N1051" s="51">
        <v>4</v>
      </c>
      <c r="O1051" s="51">
        <v>3</v>
      </c>
    </row>
    <row r="1052" spans="14:15" x14ac:dyDescent="0.25">
      <c r="N1052" s="51">
        <v>2</v>
      </c>
      <c r="O1052" s="51">
        <v>3</v>
      </c>
    </row>
    <row r="1053" spans="14:15" x14ac:dyDescent="0.25">
      <c r="N1053" s="51">
        <v>2</v>
      </c>
      <c r="O1053" s="51">
        <v>3</v>
      </c>
    </row>
    <row r="1054" spans="14:15" x14ac:dyDescent="0.25">
      <c r="N1054" s="51">
        <v>2</v>
      </c>
      <c r="O1054" s="51">
        <v>4</v>
      </c>
    </row>
    <row r="1055" spans="14:15" x14ac:dyDescent="0.25">
      <c r="N1055" s="51">
        <v>4</v>
      </c>
      <c r="O1055" s="51">
        <v>4</v>
      </c>
    </row>
    <row r="1056" spans="14:15" x14ac:dyDescent="0.25">
      <c r="N1056" s="51">
        <v>3</v>
      </c>
      <c r="O1056" s="51">
        <v>5</v>
      </c>
    </row>
    <row r="1057" spans="14:15" x14ac:dyDescent="0.25">
      <c r="N1057" s="51">
        <v>2</v>
      </c>
      <c r="O1057" s="51">
        <v>3</v>
      </c>
    </row>
    <row r="1058" spans="14:15" x14ac:dyDescent="0.25">
      <c r="N1058" s="51">
        <v>2</v>
      </c>
      <c r="O1058" s="51">
        <v>3</v>
      </c>
    </row>
    <row r="1059" spans="14:15" x14ac:dyDescent="0.25">
      <c r="N1059" s="51">
        <v>2</v>
      </c>
      <c r="O1059" s="51">
        <v>3</v>
      </c>
    </row>
    <row r="1060" spans="14:15" x14ac:dyDescent="0.25">
      <c r="N1060" s="51">
        <v>2</v>
      </c>
      <c r="O1060" s="51">
        <v>4</v>
      </c>
    </row>
    <row r="1061" spans="14:15" x14ac:dyDescent="0.25">
      <c r="N1061" s="51">
        <v>3</v>
      </c>
      <c r="O1061" s="51">
        <v>3</v>
      </c>
    </row>
    <row r="1062" spans="14:15" x14ac:dyDescent="0.25">
      <c r="N1062" s="51">
        <v>3</v>
      </c>
      <c r="O1062" s="51">
        <v>3</v>
      </c>
    </row>
    <row r="1063" spans="14:15" x14ac:dyDescent="0.25">
      <c r="N1063" s="51">
        <v>4</v>
      </c>
      <c r="O1063" s="51">
        <v>3</v>
      </c>
    </row>
    <row r="1064" spans="14:15" x14ac:dyDescent="0.25">
      <c r="N1064" s="51">
        <v>2</v>
      </c>
      <c r="O1064" s="51">
        <v>3</v>
      </c>
    </row>
    <row r="1065" spans="14:15" x14ac:dyDescent="0.25">
      <c r="N1065" s="51">
        <v>3</v>
      </c>
      <c r="O1065" s="51">
        <v>3</v>
      </c>
    </row>
    <row r="1066" spans="14:15" x14ac:dyDescent="0.25">
      <c r="N1066" s="51">
        <v>3</v>
      </c>
      <c r="O1066" s="51">
        <v>3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72"/>
  <sheetViews>
    <sheetView topLeftCell="A65" workbookViewId="0">
      <selection activeCell="B73" sqref="B73"/>
    </sheetView>
  </sheetViews>
  <sheetFormatPr defaultColWidth="9.140625" defaultRowHeight="15" x14ac:dyDescent="0.25"/>
  <cols>
    <col min="1" max="1" width="16.5703125" style="718" customWidth="1"/>
    <col min="2" max="2" width="27.140625" style="721" customWidth="1"/>
    <col min="3" max="5" width="9.140625" style="715" customWidth="1"/>
    <col min="6" max="8" width="9.140625" style="717" customWidth="1"/>
    <col min="9" max="9" width="9.140625" style="729" customWidth="1"/>
    <col min="10" max="13" width="9.140625" style="715" customWidth="1"/>
    <col min="14" max="16384" width="9.140625" style="715"/>
  </cols>
  <sheetData>
    <row r="1" spans="1:11" s="720" customFormat="1" ht="15" customHeight="1" x14ac:dyDescent="0.25">
      <c r="A1" s="732"/>
      <c r="B1" s="732"/>
      <c r="C1" s="732"/>
      <c r="D1" s="732"/>
      <c r="E1" s="1051" t="s">
        <v>470</v>
      </c>
      <c r="F1" s="1051"/>
      <c r="G1" s="1051"/>
      <c r="H1" s="1051"/>
      <c r="I1" s="1051"/>
      <c r="J1" s="1052" t="s">
        <v>471</v>
      </c>
      <c r="K1" s="1052"/>
    </row>
    <row r="2" spans="1:11" s="720" customFormat="1" ht="15" customHeight="1" x14ac:dyDescent="0.25">
      <c r="A2" s="732"/>
      <c r="B2" s="732"/>
      <c r="C2" s="732"/>
      <c r="D2" s="732"/>
      <c r="E2" s="736" t="s">
        <v>468</v>
      </c>
      <c r="F2" s="736" t="s">
        <v>469</v>
      </c>
      <c r="G2" s="734" t="s">
        <v>467</v>
      </c>
      <c r="H2" s="733" t="s">
        <v>157</v>
      </c>
      <c r="I2" s="737" t="s">
        <v>6</v>
      </c>
      <c r="J2" s="720" t="s">
        <v>430</v>
      </c>
      <c r="K2" s="720" t="s">
        <v>431</v>
      </c>
    </row>
    <row r="3" spans="1:11" s="719" customFormat="1" ht="15" customHeight="1" x14ac:dyDescent="0.25">
      <c r="A3" s="731"/>
      <c r="B3" s="731"/>
      <c r="C3" s="731"/>
      <c r="D3" s="731"/>
      <c r="E3" s="735" cm="1">
        <f t="array" ref="E3">SUMIF($F6:$F100000,"&gt;0") / SCOUT_DAYS_FROM_EARLIEST * 30</f>
        <v>23404.296972543321</v>
      </c>
      <c r="F3" s="735" cm="1">
        <f t="array" ref="F3">SUMIF($G6:$G100000,"&gt;0") / SCOUT_DAYS_FROM_EARLIEST * 30</f>
        <v>26541.266717941369</v>
      </c>
      <c r="G3" s="735" cm="1">
        <f t="array" ref="G3">SUMIF($F6:$G100000,"&gt;0") / SCOUT_DAYS_FROM_EARLIEST * 30</f>
        <v>49945.563690484691</v>
      </c>
      <c r="H3" s="735" cm="1">
        <f t="array" ref="H3">SUMIF($F6:$G100000,"&lt;0") / SCOUT_DAYS_FROM_EARLIEST * 30</f>
        <v>-99205.050091398152</v>
      </c>
      <c r="I3" s="735">
        <f>G3+H3</f>
        <v>-49259.486400913462</v>
      </c>
      <c r="J3" s="99" cm="1">
        <f t="array" ref="J3">SUM(J6:J100000) / SCOUT_DAYS_FROM_EARLIEST * 30</f>
        <v>39145.24006912113</v>
      </c>
      <c r="K3" s="738" cm="1">
        <f t="array" ref="K3">SUM(K6:K100000) / SCOUT_DAYS_FROM_EARLIEST * 30</f>
        <v>698.59064894077505</v>
      </c>
    </row>
    <row r="4" spans="1:11" s="723" customFormat="1" ht="15" customHeight="1" x14ac:dyDescent="0.25">
      <c r="A4" s="1053" t="s">
        <v>415</v>
      </c>
      <c r="B4" s="1011" t="s">
        <v>422</v>
      </c>
      <c r="C4" s="1011" t="s">
        <v>92</v>
      </c>
      <c r="D4" s="1011"/>
      <c r="E4" s="1011"/>
      <c r="F4" s="1011" t="s">
        <v>104</v>
      </c>
      <c r="G4" s="1011"/>
      <c r="H4" s="1011"/>
      <c r="I4" s="1011"/>
      <c r="J4" s="1011" t="s">
        <v>432</v>
      </c>
      <c r="K4" s="1011"/>
    </row>
    <row r="5" spans="1:11" s="714" customFormat="1" ht="15" customHeight="1" x14ac:dyDescent="0.25">
      <c r="A5" s="1054"/>
      <c r="B5" s="937"/>
      <c r="C5" s="714" t="s">
        <v>416</v>
      </c>
      <c r="D5" s="714" t="s">
        <v>417</v>
      </c>
      <c r="E5" s="714" t="s">
        <v>419</v>
      </c>
      <c r="F5" s="716" t="s">
        <v>416</v>
      </c>
      <c r="G5" s="716" t="s">
        <v>417</v>
      </c>
      <c r="H5" s="716" t="s">
        <v>419</v>
      </c>
      <c r="I5" s="243" t="s">
        <v>431</v>
      </c>
      <c r="J5" s="714" t="s">
        <v>430</v>
      </c>
      <c r="K5" s="714" t="s">
        <v>431</v>
      </c>
    </row>
    <row r="6" spans="1:11" x14ac:dyDescent="0.25">
      <c r="A6" s="718">
        <v>43906.670138888891</v>
      </c>
      <c r="B6" s="721" t="s">
        <v>418</v>
      </c>
      <c r="C6" s="715">
        <v>123380</v>
      </c>
      <c r="D6" s="715">
        <v>2869</v>
      </c>
      <c r="E6" s="715">
        <f t="shared" ref="E6:E37" si="0">SUM(C6:D6)</f>
        <v>126249</v>
      </c>
      <c r="F6" s="717">
        <v>0</v>
      </c>
      <c r="G6" s="717">
        <v>0</v>
      </c>
      <c r="H6" s="717">
        <f t="shared" ref="H6:H37" si="1">SUM(F6:G6)</f>
        <v>0</v>
      </c>
      <c r="I6" s="728">
        <f t="shared" ref="I6:I37" si="2">H6/4200*80</f>
        <v>0</v>
      </c>
    </row>
    <row r="7" spans="1:11" x14ac:dyDescent="0.25">
      <c r="A7" s="718">
        <v>43908.03125</v>
      </c>
      <c r="B7" s="721" t="s">
        <v>425</v>
      </c>
      <c r="C7" s="715">
        <v>123455</v>
      </c>
      <c r="D7" s="715">
        <v>2799</v>
      </c>
      <c r="E7" s="715">
        <f t="shared" si="0"/>
        <v>126254</v>
      </c>
      <c r="F7" s="717">
        <f t="shared" ref="F7:F38" si="3">C7-C6</f>
        <v>75</v>
      </c>
      <c r="G7" s="717">
        <f t="shared" ref="G7:G38" si="4">D7-D6</f>
        <v>-70</v>
      </c>
      <c r="H7" s="717">
        <f t="shared" si="1"/>
        <v>5</v>
      </c>
      <c r="I7" s="728">
        <f t="shared" si="2"/>
        <v>9.5238095238095247E-2</v>
      </c>
    </row>
    <row r="8" spans="1:11" x14ac:dyDescent="0.25">
      <c r="A8" s="718">
        <v>43908.07916666667</v>
      </c>
      <c r="B8" s="721" t="s">
        <v>424</v>
      </c>
      <c r="C8" s="715">
        <v>123605</v>
      </c>
      <c r="D8" s="715">
        <v>2609</v>
      </c>
      <c r="E8" s="715">
        <f t="shared" si="0"/>
        <v>126214</v>
      </c>
      <c r="F8" s="717">
        <f t="shared" si="3"/>
        <v>150</v>
      </c>
      <c r="G8" s="717">
        <f t="shared" si="4"/>
        <v>-190</v>
      </c>
      <c r="H8" s="717">
        <f t="shared" si="1"/>
        <v>-40</v>
      </c>
      <c r="I8" s="728">
        <f t="shared" si="2"/>
        <v>-0.76190476190476197</v>
      </c>
    </row>
    <row r="9" spans="1:11" x14ac:dyDescent="0.25">
      <c r="A9" s="718">
        <v>43908.806944444441</v>
      </c>
      <c r="B9" s="721" t="s">
        <v>425</v>
      </c>
      <c r="C9" s="715">
        <v>123605</v>
      </c>
      <c r="D9" s="715">
        <v>2369</v>
      </c>
      <c r="E9" s="715">
        <f t="shared" si="0"/>
        <v>125974</v>
      </c>
      <c r="F9" s="717">
        <f t="shared" si="3"/>
        <v>0</v>
      </c>
      <c r="G9" s="717">
        <f t="shared" si="4"/>
        <v>-240</v>
      </c>
      <c r="H9" s="717">
        <f t="shared" si="1"/>
        <v>-240</v>
      </c>
      <c r="I9" s="728">
        <f t="shared" si="2"/>
        <v>-4.5714285714285712</v>
      </c>
    </row>
    <row r="10" spans="1:11" x14ac:dyDescent="0.25">
      <c r="A10" s="718">
        <v>43909.091666666667</v>
      </c>
      <c r="B10" s="721" t="s">
        <v>425</v>
      </c>
      <c r="C10" s="715">
        <v>123605</v>
      </c>
      <c r="D10" s="715">
        <v>2239</v>
      </c>
      <c r="E10" s="715">
        <f t="shared" si="0"/>
        <v>125844</v>
      </c>
      <c r="F10" s="717">
        <f t="shared" si="3"/>
        <v>0</v>
      </c>
      <c r="G10" s="717">
        <f t="shared" si="4"/>
        <v>-130</v>
      </c>
      <c r="H10" s="717">
        <f t="shared" si="1"/>
        <v>-130</v>
      </c>
      <c r="I10" s="728">
        <f t="shared" si="2"/>
        <v>-2.4761904761904763</v>
      </c>
    </row>
    <row r="11" spans="1:11" x14ac:dyDescent="0.25">
      <c r="A11" s="718">
        <v>43909.416666666664</v>
      </c>
      <c r="B11" s="721" t="s">
        <v>424</v>
      </c>
      <c r="C11" s="715">
        <v>123605</v>
      </c>
      <c r="D11" s="715">
        <v>1869</v>
      </c>
      <c r="E11" s="715">
        <f t="shared" si="0"/>
        <v>125474</v>
      </c>
      <c r="F11" s="717">
        <f t="shared" si="3"/>
        <v>0</v>
      </c>
      <c r="G11" s="717">
        <f t="shared" si="4"/>
        <v>-370</v>
      </c>
      <c r="H11" s="717">
        <f t="shared" si="1"/>
        <v>-370</v>
      </c>
      <c r="I11" s="728">
        <f t="shared" si="2"/>
        <v>-7.0476190476190483</v>
      </c>
    </row>
    <row r="12" spans="1:11" x14ac:dyDescent="0.25">
      <c r="A12" s="718">
        <v>43910.165972222225</v>
      </c>
      <c r="B12" s="721" t="s">
        <v>423</v>
      </c>
      <c r="C12" s="715">
        <v>124105</v>
      </c>
      <c r="D12" s="715">
        <v>1869</v>
      </c>
      <c r="E12" s="715">
        <f t="shared" si="0"/>
        <v>125974</v>
      </c>
      <c r="F12" s="717">
        <f t="shared" si="3"/>
        <v>500</v>
      </c>
      <c r="G12" s="717">
        <f t="shared" si="4"/>
        <v>0</v>
      </c>
      <c r="H12" s="717">
        <f t="shared" si="1"/>
        <v>500</v>
      </c>
      <c r="I12" s="728">
        <f t="shared" si="2"/>
        <v>9.5238095238095237</v>
      </c>
    </row>
    <row r="13" spans="1:11" x14ac:dyDescent="0.25">
      <c r="A13" s="718">
        <v>43911.053472222222</v>
      </c>
      <c r="B13" s="721" t="s">
        <v>425</v>
      </c>
      <c r="C13" s="715">
        <v>124755</v>
      </c>
      <c r="D13" s="715">
        <v>1259</v>
      </c>
      <c r="E13" s="715">
        <f t="shared" si="0"/>
        <v>126014</v>
      </c>
      <c r="F13" s="717">
        <f t="shared" si="3"/>
        <v>650</v>
      </c>
      <c r="G13" s="717">
        <f t="shared" si="4"/>
        <v>-610</v>
      </c>
      <c r="H13" s="717">
        <f t="shared" si="1"/>
        <v>40</v>
      </c>
      <c r="I13" s="728">
        <f t="shared" si="2"/>
        <v>0.76190476190476197</v>
      </c>
    </row>
    <row r="14" spans="1:11" x14ac:dyDescent="0.25">
      <c r="A14" s="718">
        <v>43912.175694444442</v>
      </c>
      <c r="B14" s="721" t="s">
        <v>426</v>
      </c>
      <c r="C14" s="715">
        <v>124755</v>
      </c>
      <c r="D14" s="715">
        <v>4819</v>
      </c>
      <c r="E14" s="715">
        <f t="shared" si="0"/>
        <v>129574</v>
      </c>
      <c r="F14" s="717">
        <f t="shared" si="3"/>
        <v>0</v>
      </c>
      <c r="G14" s="717">
        <f t="shared" si="4"/>
        <v>3560</v>
      </c>
      <c r="H14" s="717">
        <f t="shared" si="1"/>
        <v>3560</v>
      </c>
      <c r="I14" s="728">
        <f t="shared" si="2"/>
        <v>67.80952380952381</v>
      </c>
      <c r="J14" s="715">
        <v>4200</v>
      </c>
      <c r="K14" s="715">
        <v>80</v>
      </c>
    </row>
    <row r="15" spans="1:11" x14ac:dyDescent="0.25">
      <c r="A15" s="718">
        <v>43913.067361111112</v>
      </c>
      <c r="B15" s="721" t="s">
        <v>425</v>
      </c>
      <c r="C15" s="715">
        <v>125905</v>
      </c>
      <c r="D15" s="715">
        <v>4609</v>
      </c>
      <c r="E15" s="715">
        <f t="shared" si="0"/>
        <v>130514</v>
      </c>
      <c r="F15" s="717">
        <f t="shared" si="3"/>
        <v>1150</v>
      </c>
      <c r="G15" s="717">
        <f t="shared" si="4"/>
        <v>-210</v>
      </c>
      <c r="H15" s="717">
        <f t="shared" si="1"/>
        <v>940</v>
      </c>
      <c r="I15" s="728">
        <f t="shared" si="2"/>
        <v>17.904761904761905</v>
      </c>
    </row>
    <row r="16" spans="1:11" x14ac:dyDescent="0.25">
      <c r="A16" s="718">
        <v>43913.322916666664</v>
      </c>
      <c r="B16" s="722" t="s">
        <v>427</v>
      </c>
      <c r="C16" s="715">
        <v>127105</v>
      </c>
      <c r="D16" s="715">
        <v>4429</v>
      </c>
      <c r="E16" s="715">
        <f t="shared" si="0"/>
        <v>131534</v>
      </c>
      <c r="F16" s="717">
        <f t="shared" si="3"/>
        <v>1200</v>
      </c>
      <c r="G16" s="717">
        <f t="shared" si="4"/>
        <v>-180</v>
      </c>
      <c r="H16" s="717">
        <f t="shared" si="1"/>
        <v>1020</v>
      </c>
      <c r="I16" s="728">
        <f t="shared" si="2"/>
        <v>19.428571428571427</v>
      </c>
      <c r="J16" s="715">
        <v>525</v>
      </c>
      <c r="K16" s="715">
        <v>8</v>
      </c>
    </row>
    <row r="17" spans="1:11" x14ac:dyDescent="0.25">
      <c r="A17" s="718">
        <v>43913.785416666666</v>
      </c>
      <c r="B17" s="721" t="s">
        <v>428</v>
      </c>
      <c r="C17" s="715">
        <v>127430</v>
      </c>
      <c r="D17" s="715">
        <v>4684</v>
      </c>
      <c r="E17" s="715">
        <f t="shared" si="0"/>
        <v>132114</v>
      </c>
      <c r="F17" s="717">
        <f t="shared" si="3"/>
        <v>325</v>
      </c>
      <c r="G17" s="717">
        <f t="shared" si="4"/>
        <v>255</v>
      </c>
      <c r="H17" s="717">
        <f t="shared" si="1"/>
        <v>580</v>
      </c>
      <c r="I17" s="728">
        <f t="shared" si="2"/>
        <v>11.047619047619047</v>
      </c>
      <c r="J17" s="715">
        <v>480</v>
      </c>
      <c r="K17" s="715">
        <v>8</v>
      </c>
    </row>
    <row r="18" spans="1:11" x14ac:dyDescent="0.25">
      <c r="A18" s="718">
        <v>43914.361805555556</v>
      </c>
      <c r="C18" s="715">
        <v>127505</v>
      </c>
      <c r="D18" s="715">
        <v>4674</v>
      </c>
      <c r="E18" s="715">
        <f t="shared" si="0"/>
        <v>132179</v>
      </c>
      <c r="F18" s="717">
        <f t="shared" si="3"/>
        <v>75</v>
      </c>
      <c r="G18" s="717">
        <f t="shared" si="4"/>
        <v>-10</v>
      </c>
      <c r="H18" s="717">
        <f t="shared" si="1"/>
        <v>65</v>
      </c>
      <c r="I18" s="728">
        <f t="shared" si="2"/>
        <v>1.2380952380952381</v>
      </c>
    </row>
    <row r="19" spans="1:11" x14ac:dyDescent="0.25">
      <c r="A19" s="718">
        <v>43916.006249999999</v>
      </c>
      <c r="B19" s="722"/>
      <c r="C19" s="715">
        <v>127580</v>
      </c>
      <c r="D19" s="715">
        <v>4544</v>
      </c>
      <c r="E19" s="715">
        <f t="shared" si="0"/>
        <v>132124</v>
      </c>
      <c r="F19" s="717">
        <f t="shared" si="3"/>
        <v>75</v>
      </c>
      <c r="G19" s="717">
        <f t="shared" si="4"/>
        <v>-130</v>
      </c>
      <c r="H19" s="717">
        <f t="shared" si="1"/>
        <v>-55</v>
      </c>
      <c r="I19" s="728">
        <f t="shared" si="2"/>
        <v>-1.0476190476190477</v>
      </c>
    </row>
    <row r="20" spans="1:11" x14ac:dyDescent="0.25">
      <c r="A20" s="718">
        <v>43917.041666666664</v>
      </c>
      <c r="C20" s="715">
        <v>127655</v>
      </c>
      <c r="D20" s="715">
        <v>4394</v>
      </c>
      <c r="E20" s="715">
        <f t="shared" si="0"/>
        <v>132049</v>
      </c>
      <c r="F20" s="717">
        <f t="shared" si="3"/>
        <v>75</v>
      </c>
      <c r="G20" s="717">
        <f t="shared" si="4"/>
        <v>-150</v>
      </c>
      <c r="H20" s="717">
        <f t="shared" si="1"/>
        <v>-75</v>
      </c>
      <c r="I20" s="728">
        <f t="shared" si="2"/>
        <v>-1.4285714285714284</v>
      </c>
    </row>
    <row r="21" spans="1:11" x14ac:dyDescent="0.25">
      <c r="A21" s="718">
        <v>43917.057638888888</v>
      </c>
      <c r="B21" s="721" t="s">
        <v>429</v>
      </c>
      <c r="C21" s="715">
        <v>98855</v>
      </c>
      <c r="D21" s="715">
        <v>29264</v>
      </c>
      <c r="E21" s="715">
        <f t="shared" si="0"/>
        <v>128119</v>
      </c>
      <c r="F21" s="717">
        <f t="shared" si="3"/>
        <v>-28800</v>
      </c>
      <c r="G21" s="717">
        <f t="shared" si="4"/>
        <v>24870</v>
      </c>
      <c r="H21" s="717">
        <f t="shared" si="1"/>
        <v>-3930</v>
      </c>
      <c r="I21" s="728">
        <f t="shared" si="2"/>
        <v>-74.857142857142861</v>
      </c>
      <c r="J21" s="715">
        <v>27300</v>
      </c>
      <c r="K21" s="715">
        <v>450</v>
      </c>
    </row>
    <row r="22" spans="1:11" x14ac:dyDescent="0.25">
      <c r="A22" s="718">
        <v>43917.583333333336</v>
      </c>
      <c r="B22" s="721" t="s">
        <v>433</v>
      </c>
      <c r="C22" s="715">
        <v>101385</v>
      </c>
      <c r="D22" s="715">
        <v>29274</v>
      </c>
      <c r="E22" s="715">
        <f t="shared" si="0"/>
        <v>130659</v>
      </c>
      <c r="F22" s="717">
        <f t="shared" si="3"/>
        <v>2530</v>
      </c>
      <c r="G22" s="717">
        <f t="shared" si="4"/>
        <v>10</v>
      </c>
      <c r="H22" s="717">
        <f t="shared" si="1"/>
        <v>2540</v>
      </c>
      <c r="I22" s="728">
        <f t="shared" si="2"/>
        <v>48.38095238095238</v>
      </c>
    </row>
    <row r="23" spans="1:11" x14ac:dyDescent="0.25">
      <c r="A23" s="718">
        <v>43918.371527777781</v>
      </c>
      <c r="B23" s="721" t="s">
        <v>433</v>
      </c>
      <c r="C23" s="715">
        <v>105880</v>
      </c>
      <c r="D23" s="715">
        <v>29824</v>
      </c>
      <c r="E23" s="715">
        <f t="shared" si="0"/>
        <v>135704</v>
      </c>
      <c r="F23" s="717">
        <f t="shared" si="3"/>
        <v>4495</v>
      </c>
      <c r="G23" s="717">
        <f t="shared" si="4"/>
        <v>550</v>
      </c>
      <c r="H23" s="717">
        <f t="shared" si="1"/>
        <v>5045</v>
      </c>
      <c r="I23" s="728">
        <f t="shared" si="2"/>
        <v>96.095238095238088</v>
      </c>
      <c r="J23" s="715">
        <v>830</v>
      </c>
      <c r="K23" s="715">
        <v>10</v>
      </c>
    </row>
    <row r="24" spans="1:11" x14ac:dyDescent="0.25">
      <c r="A24" s="718">
        <v>43918.573611111111</v>
      </c>
      <c r="C24" s="715">
        <v>106030</v>
      </c>
      <c r="D24" s="715">
        <v>28364</v>
      </c>
      <c r="E24" s="715">
        <f t="shared" si="0"/>
        <v>134394</v>
      </c>
      <c r="F24" s="717">
        <f t="shared" si="3"/>
        <v>150</v>
      </c>
      <c r="G24" s="717">
        <f t="shared" si="4"/>
        <v>-1460</v>
      </c>
      <c r="H24" s="717">
        <f t="shared" si="1"/>
        <v>-1310</v>
      </c>
      <c r="I24" s="728">
        <f t="shared" si="2"/>
        <v>-24.952380952380953</v>
      </c>
    </row>
    <row r="25" spans="1:11" x14ac:dyDescent="0.25">
      <c r="A25" s="718">
        <v>43918.981249999997</v>
      </c>
      <c r="C25" s="715">
        <v>106190</v>
      </c>
      <c r="D25" s="715">
        <v>28334</v>
      </c>
      <c r="E25" s="715">
        <f t="shared" si="0"/>
        <v>134524</v>
      </c>
      <c r="F25" s="717">
        <f t="shared" si="3"/>
        <v>160</v>
      </c>
      <c r="G25" s="717">
        <f t="shared" si="4"/>
        <v>-30</v>
      </c>
      <c r="H25" s="717">
        <f t="shared" si="1"/>
        <v>130</v>
      </c>
      <c r="I25" s="728">
        <f t="shared" si="2"/>
        <v>2.4761904761904763</v>
      </c>
    </row>
    <row r="26" spans="1:11" x14ac:dyDescent="0.25">
      <c r="A26" s="718">
        <v>43920.088194444441</v>
      </c>
      <c r="C26" s="715">
        <v>107155</v>
      </c>
      <c r="D26" s="715">
        <v>28519</v>
      </c>
      <c r="E26" s="715">
        <f t="shared" si="0"/>
        <v>135674</v>
      </c>
      <c r="F26" s="717">
        <f t="shared" si="3"/>
        <v>965</v>
      </c>
      <c r="G26" s="717">
        <f t="shared" si="4"/>
        <v>185</v>
      </c>
      <c r="H26" s="717">
        <f t="shared" si="1"/>
        <v>1150</v>
      </c>
      <c r="I26" s="728">
        <f t="shared" si="2"/>
        <v>21.904761904761905</v>
      </c>
      <c r="J26" s="715">
        <v>525</v>
      </c>
      <c r="K26" s="715">
        <v>8</v>
      </c>
    </row>
    <row r="27" spans="1:11" x14ac:dyDescent="0.25">
      <c r="A27" s="718">
        <v>43921.71597222222</v>
      </c>
      <c r="C27" s="715">
        <v>109405</v>
      </c>
      <c r="D27" s="715">
        <v>28439</v>
      </c>
      <c r="E27" s="715">
        <f t="shared" si="0"/>
        <v>137844</v>
      </c>
      <c r="F27" s="717">
        <f t="shared" si="3"/>
        <v>2250</v>
      </c>
      <c r="G27" s="717">
        <f t="shared" si="4"/>
        <v>-80</v>
      </c>
      <c r="H27" s="717">
        <f t="shared" si="1"/>
        <v>2170</v>
      </c>
      <c r="I27" s="728">
        <f t="shared" si="2"/>
        <v>41.333333333333336</v>
      </c>
    </row>
    <row r="28" spans="1:11" x14ac:dyDescent="0.25">
      <c r="A28" s="718">
        <v>43921.895138888889</v>
      </c>
      <c r="B28" s="721" t="s">
        <v>442</v>
      </c>
      <c r="C28" s="715">
        <v>109405</v>
      </c>
      <c r="D28" s="715">
        <v>28079</v>
      </c>
      <c r="E28" s="715">
        <f t="shared" si="0"/>
        <v>137484</v>
      </c>
      <c r="F28" s="717">
        <f t="shared" si="3"/>
        <v>0</v>
      </c>
      <c r="G28" s="717">
        <f t="shared" si="4"/>
        <v>-360</v>
      </c>
      <c r="H28" s="717">
        <f t="shared" si="1"/>
        <v>-360</v>
      </c>
      <c r="I28" s="728">
        <f t="shared" si="2"/>
        <v>-6.8571428571428577</v>
      </c>
    </row>
    <row r="29" spans="1:11" x14ac:dyDescent="0.25">
      <c r="A29" s="718">
        <v>43922.277083333334</v>
      </c>
      <c r="B29" s="721" t="s">
        <v>443</v>
      </c>
      <c r="C29" s="715">
        <v>109630</v>
      </c>
      <c r="D29" s="715">
        <v>27599</v>
      </c>
      <c r="E29" s="715">
        <f t="shared" si="0"/>
        <v>137229</v>
      </c>
      <c r="F29" s="717">
        <f t="shared" si="3"/>
        <v>225</v>
      </c>
      <c r="G29" s="717">
        <f t="shared" si="4"/>
        <v>-480</v>
      </c>
      <c r="H29" s="717">
        <f t="shared" si="1"/>
        <v>-255</v>
      </c>
      <c r="I29" s="728">
        <f t="shared" si="2"/>
        <v>-4.8571428571428568</v>
      </c>
    </row>
    <row r="30" spans="1:11" x14ac:dyDescent="0.25">
      <c r="A30" s="718">
        <v>43923.402777777781</v>
      </c>
      <c r="B30" s="721" t="s">
        <v>445</v>
      </c>
      <c r="C30" s="715">
        <v>82775</v>
      </c>
      <c r="D30" s="715">
        <v>22639</v>
      </c>
      <c r="E30" s="715">
        <f t="shared" si="0"/>
        <v>105414</v>
      </c>
      <c r="F30" s="717">
        <f t="shared" si="3"/>
        <v>-26855</v>
      </c>
      <c r="G30" s="717">
        <f t="shared" si="4"/>
        <v>-4960</v>
      </c>
      <c r="H30" s="717">
        <f t="shared" si="1"/>
        <v>-31815</v>
      </c>
      <c r="I30" s="728">
        <f t="shared" si="2"/>
        <v>-606</v>
      </c>
    </row>
    <row r="31" spans="1:11" x14ac:dyDescent="0.25">
      <c r="A31" s="718">
        <v>43924.678472222222</v>
      </c>
      <c r="C31" s="715">
        <v>83165</v>
      </c>
      <c r="D31" s="715">
        <v>23189</v>
      </c>
      <c r="E31" s="715">
        <f t="shared" si="0"/>
        <v>106354</v>
      </c>
      <c r="F31" s="717">
        <f t="shared" si="3"/>
        <v>390</v>
      </c>
      <c r="G31" s="717">
        <f t="shared" si="4"/>
        <v>550</v>
      </c>
      <c r="H31" s="717">
        <f t="shared" si="1"/>
        <v>940</v>
      </c>
      <c r="I31" s="728">
        <f t="shared" si="2"/>
        <v>17.904761904761905</v>
      </c>
      <c r="J31" s="715">
        <v>480</v>
      </c>
      <c r="K31" s="715">
        <v>8</v>
      </c>
    </row>
    <row r="32" spans="1:11" x14ac:dyDescent="0.25">
      <c r="A32" s="718">
        <v>43925.526388888888</v>
      </c>
      <c r="C32" s="715">
        <v>83265</v>
      </c>
      <c r="D32" s="715">
        <v>22979</v>
      </c>
      <c r="E32" s="715">
        <f t="shared" si="0"/>
        <v>106244</v>
      </c>
      <c r="F32" s="717">
        <f t="shared" si="3"/>
        <v>100</v>
      </c>
      <c r="G32" s="717">
        <f t="shared" si="4"/>
        <v>-210</v>
      </c>
      <c r="H32" s="717">
        <f t="shared" si="1"/>
        <v>-110</v>
      </c>
      <c r="I32" s="728">
        <f t="shared" si="2"/>
        <v>-2.0952380952380953</v>
      </c>
    </row>
    <row r="33" spans="1:11" x14ac:dyDescent="0.25">
      <c r="A33" s="718">
        <v>43927</v>
      </c>
      <c r="C33" s="715">
        <v>84715</v>
      </c>
      <c r="D33" s="715">
        <v>22959</v>
      </c>
      <c r="E33" s="715">
        <f t="shared" si="0"/>
        <v>107674</v>
      </c>
      <c r="F33" s="717">
        <f t="shared" si="3"/>
        <v>1450</v>
      </c>
      <c r="G33" s="717">
        <f t="shared" si="4"/>
        <v>-20</v>
      </c>
      <c r="H33" s="717">
        <f t="shared" si="1"/>
        <v>1430</v>
      </c>
      <c r="I33" s="728">
        <f t="shared" si="2"/>
        <v>27.238095238095241</v>
      </c>
    </row>
    <row r="34" spans="1:11" x14ac:dyDescent="0.25">
      <c r="A34" s="718">
        <v>43927.095833333333</v>
      </c>
      <c r="B34" s="721" t="s">
        <v>446</v>
      </c>
      <c r="C34" s="715">
        <v>83515</v>
      </c>
      <c r="D34" s="715">
        <v>22899</v>
      </c>
      <c r="E34" s="715">
        <f t="shared" si="0"/>
        <v>106414</v>
      </c>
      <c r="F34" s="717">
        <f t="shared" si="3"/>
        <v>-1200</v>
      </c>
      <c r="G34" s="717">
        <f t="shared" si="4"/>
        <v>-60</v>
      </c>
      <c r="H34" s="717">
        <f t="shared" si="1"/>
        <v>-1260</v>
      </c>
      <c r="I34" s="728">
        <f t="shared" si="2"/>
        <v>-24</v>
      </c>
    </row>
    <row r="35" spans="1:11" x14ac:dyDescent="0.25">
      <c r="A35" s="718">
        <v>43927.667361111111</v>
      </c>
      <c r="C35" s="715">
        <v>83930</v>
      </c>
      <c r="D35" s="715">
        <v>22919</v>
      </c>
      <c r="E35" s="715">
        <f t="shared" si="0"/>
        <v>106849</v>
      </c>
      <c r="F35" s="717">
        <f t="shared" si="3"/>
        <v>415</v>
      </c>
      <c r="G35" s="717">
        <f t="shared" si="4"/>
        <v>20</v>
      </c>
      <c r="H35" s="717">
        <f t="shared" si="1"/>
        <v>435</v>
      </c>
      <c r="I35" s="728">
        <f t="shared" si="2"/>
        <v>8.2857142857142865</v>
      </c>
    </row>
    <row r="36" spans="1:11" x14ac:dyDescent="0.25">
      <c r="A36" s="718">
        <v>43929.050694444442</v>
      </c>
      <c r="C36" s="715">
        <v>84305</v>
      </c>
      <c r="D36" s="715">
        <v>23324</v>
      </c>
      <c r="E36" s="715">
        <f t="shared" si="0"/>
        <v>107629</v>
      </c>
      <c r="F36" s="717">
        <f t="shared" si="3"/>
        <v>375</v>
      </c>
      <c r="G36" s="717">
        <f t="shared" si="4"/>
        <v>405</v>
      </c>
      <c r="H36" s="717">
        <f t="shared" si="1"/>
        <v>780</v>
      </c>
      <c r="I36" s="728">
        <f t="shared" si="2"/>
        <v>14.857142857142858</v>
      </c>
    </row>
    <row r="37" spans="1:11" x14ac:dyDescent="0.25">
      <c r="A37" s="718">
        <v>43929.833333333336</v>
      </c>
      <c r="C37" s="715">
        <v>87405</v>
      </c>
      <c r="D37" s="715">
        <v>22834</v>
      </c>
      <c r="E37" s="715">
        <f t="shared" si="0"/>
        <v>110239</v>
      </c>
      <c r="F37" s="717">
        <f t="shared" si="3"/>
        <v>3100</v>
      </c>
      <c r="G37" s="717">
        <f t="shared" si="4"/>
        <v>-490</v>
      </c>
      <c r="H37" s="717">
        <f t="shared" si="1"/>
        <v>2610</v>
      </c>
      <c r="I37" s="728">
        <f t="shared" si="2"/>
        <v>49.714285714285715</v>
      </c>
    </row>
    <row r="38" spans="1:11" x14ac:dyDescent="0.25">
      <c r="A38" s="718">
        <v>43930.692361111112</v>
      </c>
      <c r="C38" s="715">
        <v>87855</v>
      </c>
      <c r="D38" s="715">
        <v>23254</v>
      </c>
      <c r="E38" s="715">
        <f t="shared" ref="E38:E72" si="5">SUM(C38:D38)</f>
        <v>111109</v>
      </c>
      <c r="F38" s="717">
        <f t="shared" si="3"/>
        <v>450</v>
      </c>
      <c r="G38" s="717">
        <f t="shared" si="4"/>
        <v>420</v>
      </c>
      <c r="H38" s="717">
        <f t="shared" ref="H38:H64" si="6">SUM(F38:G38)</f>
        <v>870</v>
      </c>
      <c r="I38" s="728">
        <f t="shared" ref="I38:I64" si="7">H38/4200*80</f>
        <v>16.571428571428573</v>
      </c>
    </row>
    <row r="39" spans="1:11" x14ac:dyDescent="0.25">
      <c r="A39" s="718">
        <v>43931.674305555556</v>
      </c>
      <c r="C39" s="715">
        <v>88580</v>
      </c>
      <c r="D39" s="715">
        <v>23284</v>
      </c>
      <c r="E39" s="715">
        <f t="shared" si="5"/>
        <v>111864</v>
      </c>
      <c r="F39" s="717">
        <f t="shared" ref="F39:F64" si="8">C39-C38</f>
        <v>725</v>
      </c>
      <c r="G39" s="717">
        <f t="shared" ref="G39:G64" si="9">D39-D38</f>
        <v>30</v>
      </c>
      <c r="H39" s="717">
        <f t="shared" si="6"/>
        <v>755</v>
      </c>
      <c r="I39" s="728">
        <f t="shared" si="7"/>
        <v>14.380952380952381</v>
      </c>
      <c r="J39" s="715">
        <v>480</v>
      </c>
      <c r="K39" s="715">
        <v>8</v>
      </c>
    </row>
    <row r="40" spans="1:11" x14ac:dyDescent="0.25">
      <c r="A40" s="718">
        <v>43932.163194444445</v>
      </c>
      <c r="C40" s="715">
        <v>88680</v>
      </c>
      <c r="D40" s="715">
        <v>23224</v>
      </c>
      <c r="E40" s="715">
        <f t="shared" si="5"/>
        <v>111904</v>
      </c>
      <c r="F40" s="717">
        <f t="shared" si="8"/>
        <v>100</v>
      </c>
      <c r="G40" s="717">
        <f t="shared" si="9"/>
        <v>-60</v>
      </c>
      <c r="H40" s="717">
        <f t="shared" si="6"/>
        <v>40</v>
      </c>
      <c r="I40" s="728">
        <f t="shared" si="7"/>
        <v>0.76190476190476197</v>
      </c>
    </row>
    <row r="41" spans="1:11" x14ac:dyDescent="0.25">
      <c r="A41" s="718">
        <v>43934.073611111111</v>
      </c>
      <c r="C41" s="715">
        <v>43445</v>
      </c>
      <c r="D41" s="715">
        <v>17324</v>
      </c>
      <c r="E41" s="715">
        <f t="shared" si="5"/>
        <v>60769</v>
      </c>
      <c r="F41" s="717">
        <f t="shared" si="8"/>
        <v>-45235</v>
      </c>
      <c r="G41" s="717">
        <f t="shared" si="9"/>
        <v>-5900</v>
      </c>
      <c r="H41" s="717">
        <f t="shared" si="6"/>
        <v>-51135</v>
      </c>
      <c r="I41" s="728">
        <f t="shared" si="7"/>
        <v>-974</v>
      </c>
    </row>
    <row r="42" spans="1:11" x14ac:dyDescent="0.25">
      <c r="A42" s="718">
        <v>43935.863888888889</v>
      </c>
      <c r="C42" s="715">
        <v>46125</v>
      </c>
      <c r="D42" s="715">
        <v>16939</v>
      </c>
      <c r="E42" s="715">
        <f t="shared" si="5"/>
        <v>63064</v>
      </c>
      <c r="F42" s="717">
        <f t="shared" si="8"/>
        <v>2680</v>
      </c>
      <c r="G42" s="717">
        <f t="shared" si="9"/>
        <v>-385</v>
      </c>
      <c r="H42" s="717">
        <f t="shared" si="6"/>
        <v>2295</v>
      </c>
      <c r="I42" s="728">
        <f t="shared" si="7"/>
        <v>43.714285714285708</v>
      </c>
    </row>
    <row r="43" spans="1:11" x14ac:dyDescent="0.25">
      <c r="A43" s="718">
        <v>43936.243055555555</v>
      </c>
      <c r="C43" s="715">
        <v>46500</v>
      </c>
      <c r="D43" s="715">
        <v>17459</v>
      </c>
      <c r="E43" s="715">
        <f t="shared" si="5"/>
        <v>63959</v>
      </c>
      <c r="F43" s="717">
        <f t="shared" si="8"/>
        <v>375</v>
      </c>
      <c r="G43" s="717">
        <f t="shared" si="9"/>
        <v>520</v>
      </c>
      <c r="H43" s="717">
        <f t="shared" si="6"/>
        <v>895</v>
      </c>
      <c r="I43" s="728">
        <f t="shared" si="7"/>
        <v>17.047619047619047</v>
      </c>
    </row>
    <row r="44" spans="1:11" x14ac:dyDescent="0.25">
      <c r="A44" s="718">
        <v>43938.306944444441</v>
      </c>
      <c r="C44" s="715">
        <v>46650</v>
      </c>
      <c r="D44" s="715">
        <v>17389</v>
      </c>
      <c r="E44" s="715">
        <f t="shared" si="5"/>
        <v>64039</v>
      </c>
      <c r="F44" s="717">
        <f t="shared" si="8"/>
        <v>150</v>
      </c>
      <c r="G44" s="717">
        <f t="shared" si="9"/>
        <v>-70</v>
      </c>
      <c r="H44" s="717">
        <f t="shared" si="6"/>
        <v>80</v>
      </c>
      <c r="I44" s="728">
        <f t="shared" si="7"/>
        <v>1.5238095238095239</v>
      </c>
    </row>
    <row r="45" spans="1:11" x14ac:dyDescent="0.25">
      <c r="A45" s="718">
        <v>43939.205555555556</v>
      </c>
      <c r="C45" s="715">
        <v>47100</v>
      </c>
      <c r="D45" s="715">
        <v>17429</v>
      </c>
      <c r="E45" s="715">
        <f t="shared" si="5"/>
        <v>64529</v>
      </c>
      <c r="F45" s="717">
        <f t="shared" si="8"/>
        <v>450</v>
      </c>
      <c r="G45" s="717">
        <f t="shared" si="9"/>
        <v>40</v>
      </c>
      <c r="H45" s="717">
        <f t="shared" si="6"/>
        <v>490</v>
      </c>
      <c r="I45" s="728">
        <f t="shared" si="7"/>
        <v>9.3333333333333339</v>
      </c>
    </row>
    <row r="46" spans="1:11" x14ac:dyDescent="0.25">
      <c r="A46" s="718">
        <v>43940.149305555555</v>
      </c>
      <c r="B46" s="721" t="s">
        <v>450</v>
      </c>
      <c r="C46" s="715">
        <v>47875</v>
      </c>
      <c r="D46" s="715">
        <v>20219</v>
      </c>
      <c r="E46" s="715">
        <f t="shared" si="5"/>
        <v>68094</v>
      </c>
      <c r="F46" s="717">
        <f t="shared" si="8"/>
        <v>775</v>
      </c>
      <c r="G46" s="717">
        <f t="shared" si="9"/>
        <v>2790</v>
      </c>
      <c r="H46" s="717">
        <f t="shared" si="6"/>
        <v>3565</v>
      </c>
      <c r="I46" s="728">
        <f t="shared" si="7"/>
        <v>67.904761904761898</v>
      </c>
      <c r="J46" s="715">
        <v>4200</v>
      </c>
      <c r="K46" s="715">
        <v>80</v>
      </c>
    </row>
    <row r="47" spans="1:11" x14ac:dyDescent="0.25">
      <c r="A47" s="718">
        <v>43941.243055555555</v>
      </c>
      <c r="C47" s="715">
        <v>53675</v>
      </c>
      <c r="D47" s="715">
        <v>20119</v>
      </c>
      <c r="E47" s="715">
        <f t="shared" si="5"/>
        <v>73794</v>
      </c>
      <c r="F47" s="717">
        <f t="shared" si="8"/>
        <v>5800</v>
      </c>
      <c r="G47" s="717">
        <f t="shared" si="9"/>
        <v>-100</v>
      </c>
      <c r="H47" s="717">
        <f t="shared" si="6"/>
        <v>5700</v>
      </c>
      <c r="I47" s="728">
        <f t="shared" si="7"/>
        <v>108.57142857142858</v>
      </c>
    </row>
    <row r="48" spans="1:11" x14ac:dyDescent="0.25">
      <c r="A48" s="718">
        <v>43942.540277777778</v>
      </c>
      <c r="C48" s="715">
        <v>55000</v>
      </c>
      <c r="D48" s="715">
        <v>20164</v>
      </c>
      <c r="E48" s="715">
        <f t="shared" si="5"/>
        <v>75164</v>
      </c>
      <c r="F48" s="717">
        <f t="shared" si="8"/>
        <v>1325</v>
      </c>
      <c r="G48" s="717">
        <f t="shared" si="9"/>
        <v>45</v>
      </c>
      <c r="H48" s="717">
        <f t="shared" si="6"/>
        <v>1370</v>
      </c>
      <c r="I48" s="728">
        <f t="shared" si="7"/>
        <v>26.095238095238095</v>
      </c>
    </row>
    <row r="49" spans="1:11" x14ac:dyDescent="0.25">
      <c r="A49" s="718">
        <v>43943.21875</v>
      </c>
      <c r="C49" s="715">
        <v>55450</v>
      </c>
      <c r="D49" s="715">
        <v>20154</v>
      </c>
      <c r="E49" s="715">
        <f t="shared" si="5"/>
        <v>75604</v>
      </c>
      <c r="F49" s="717">
        <f t="shared" si="8"/>
        <v>450</v>
      </c>
      <c r="G49" s="717">
        <f t="shared" si="9"/>
        <v>-10</v>
      </c>
      <c r="H49" s="717">
        <f t="shared" si="6"/>
        <v>440</v>
      </c>
      <c r="I49" s="728">
        <f t="shared" si="7"/>
        <v>8.3809523809523814</v>
      </c>
    </row>
    <row r="50" spans="1:11" x14ac:dyDescent="0.25">
      <c r="A50" s="718">
        <v>43944.036805555559</v>
      </c>
      <c r="C50" s="715">
        <v>55625</v>
      </c>
      <c r="D50" s="715">
        <v>20064</v>
      </c>
      <c r="E50" s="715">
        <f t="shared" si="5"/>
        <v>75689</v>
      </c>
      <c r="F50" s="717">
        <f t="shared" si="8"/>
        <v>175</v>
      </c>
      <c r="G50" s="717">
        <f t="shared" si="9"/>
        <v>-90</v>
      </c>
      <c r="H50" s="717">
        <f t="shared" si="6"/>
        <v>85</v>
      </c>
      <c r="I50" s="728">
        <f t="shared" si="7"/>
        <v>1.6190476190476191</v>
      </c>
    </row>
    <row r="51" spans="1:11" x14ac:dyDescent="0.25">
      <c r="A51" s="718">
        <v>43945.34097222222</v>
      </c>
      <c r="B51" s="721" t="s">
        <v>452</v>
      </c>
      <c r="C51" s="715">
        <v>54575</v>
      </c>
      <c r="D51" s="715">
        <v>20014</v>
      </c>
      <c r="E51" s="715">
        <f t="shared" si="5"/>
        <v>74589</v>
      </c>
      <c r="F51" s="717">
        <f t="shared" si="8"/>
        <v>-1050</v>
      </c>
      <c r="G51" s="717">
        <f t="shared" si="9"/>
        <v>-50</v>
      </c>
      <c r="H51" s="717">
        <f t="shared" si="6"/>
        <v>-1100</v>
      </c>
      <c r="I51" s="728">
        <f t="shared" si="7"/>
        <v>-20.952380952380953</v>
      </c>
    </row>
    <row r="52" spans="1:11" x14ac:dyDescent="0.25">
      <c r="A52" s="718">
        <v>43946.38958333333</v>
      </c>
      <c r="B52" s="721" t="s">
        <v>450</v>
      </c>
      <c r="C52" s="715">
        <v>54750</v>
      </c>
      <c r="D52" s="715">
        <v>18604</v>
      </c>
      <c r="E52" s="715">
        <f t="shared" si="5"/>
        <v>73354</v>
      </c>
      <c r="F52" s="717">
        <f t="shared" si="8"/>
        <v>175</v>
      </c>
      <c r="G52" s="717">
        <f t="shared" si="9"/>
        <v>-1410</v>
      </c>
      <c r="H52" s="717">
        <f t="shared" si="6"/>
        <v>-1235</v>
      </c>
      <c r="I52" s="728">
        <f t="shared" si="7"/>
        <v>-23.523809523809526</v>
      </c>
    </row>
    <row r="53" spans="1:11" x14ac:dyDescent="0.25">
      <c r="A53" s="718">
        <v>43948.865277777775</v>
      </c>
      <c r="C53" s="715">
        <v>55025</v>
      </c>
      <c r="D53" s="715">
        <v>18979</v>
      </c>
      <c r="E53" s="715">
        <f t="shared" si="5"/>
        <v>74004</v>
      </c>
      <c r="F53" s="717">
        <f t="shared" si="8"/>
        <v>275</v>
      </c>
      <c r="G53" s="717">
        <f t="shared" si="9"/>
        <v>375</v>
      </c>
      <c r="H53" s="717">
        <f t="shared" si="6"/>
        <v>650</v>
      </c>
      <c r="I53" s="728">
        <f t="shared" si="7"/>
        <v>12.380952380952381</v>
      </c>
      <c r="J53" s="715">
        <v>480</v>
      </c>
      <c r="K53" s="715">
        <v>8</v>
      </c>
    </row>
    <row r="54" spans="1:11" x14ac:dyDescent="0.25">
      <c r="A54" s="718">
        <v>43949.308333333334</v>
      </c>
      <c r="C54" s="715">
        <v>56850</v>
      </c>
      <c r="D54" s="715">
        <v>18829</v>
      </c>
      <c r="E54" s="715">
        <f t="shared" si="5"/>
        <v>75679</v>
      </c>
      <c r="F54" s="717">
        <f t="shared" si="8"/>
        <v>1825</v>
      </c>
      <c r="G54" s="717">
        <f t="shared" si="9"/>
        <v>-150</v>
      </c>
      <c r="H54" s="717">
        <f t="shared" si="6"/>
        <v>1675</v>
      </c>
      <c r="I54" s="728">
        <f t="shared" si="7"/>
        <v>31.904761904761905</v>
      </c>
    </row>
    <row r="55" spans="1:11" x14ac:dyDescent="0.25">
      <c r="A55" s="718">
        <v>43950.438888888886</v>
      </c>
      <c r="C55" s="715">
        <v>57475</v>
      </c>
      <c r="D55" s="715">
        <v>23169</v>
      </c>
      <c r="E55" s="715">
        <f t="shared" si="5"/>
        <v>80644</v>
      </c>
      <c r="F55" s="717">
        <f t="shared" si="8"/>
        <v>625</v>
      </c>
      <c r="G55" s="717">
        <f t="shared" si="9"/>
        <v>4340</v>
      </c>
      <c r="H55" s="717">
        <f t="shared" si="6"/>
        <v>4965</v>
      </c>
      <c r="I55" s="728">
        <f t="shared" si="7"/>
        <v>94.571428571428569</v>
      </c>
      <c r="J55" s="715">
        <v>4000</v>
      </c>
      <c r="K55" s="715">
        <v>80</v>
      </c>
    </row>
    <row r="56" spans="1:11" x14ac:dyDescent="0.25">
      <c r="A56" s="718">
        <v>43951.15625</v>
      </c>
      <c r="B56" s="721" t="s">
        <v>464</v>
      </c>
      <c r="C56" s="715">
        <v>38725</v>
      </c>
      <c r="D56" s="715">
        <v>28749</v>
      </c>
      <c r="E56" s="715">
        <f t="shared" si="5"/>
        <v>67474</v>
      </c>
      <c r="F56" s="717">
        <f t="shared" si="8"/>
        <v>-18750</v>
      </c>
      <c r="G56" s="717">
        <f t="shared" si="9"/>
        <v>5580</v>
      </c>
      <c r="H56" s="717">
        <f t="shared" si="6"/>
        <v>-13170</v>
      </c>
      <c r="I56" s="728">
        <f t="shared" si="7"/>
        <v>-250.85714285714286</v>
      </c>
      <c r="J56" s="715">
        <v>8700</v>
      </c>
      <c r="K56" s="715">
        <v>139</v>
      </c>
    </row>
    <row r="57" spans="1:11" x14ac:dyDescent="0.25">
      <c r="A57" s="718">
        <v>43952</v>
      </c>
      <c r="B57" s="721" t="s">
        <v>465</v>
      </c>
      <c r="C57" s="715">
        <v>39600</v>
      </c>
      <c r="D57" s="715">
        <v>39209</v>
      </c>
      <c r="E57" s="715">
        <f t="shared" si="5"/>
        <v>78809</v>
      </c>
      <c r="F57" s="717">
        <f t="shared" si="8"/>
        <v>875</v>
      </c>
      <c r="G57" s="717">
        <f t="shared" si="9"/>
        <v>10460</v>
      </c>
      <c r="H57" s="717">
        <f t="shared" si="6"/>
        <v>11335</v>
      </c>
      <c r="I57" s="728">
        <f t="shared" si="7"/>
        <v>215.90476190476193</v>
      </c>
      <c r="J57" s="715">
        <v>10000</v>
      </c>
      <c r="K57" s="715">
        <v>200</v>
      </c>
    </row>
    <row r="58" spans="1:11" x14ac:dyDescent="0.25">
      <c r="A58" s="718">
        <v>43954.614583333336</v>
      </c>
      <c r="C58" s="715">
        <v>41275</v>
      </c>
      <c r="D58" s="715">
        <v>43769</v>
      </c>
      <c r="E58" s="715">
        <f t="shared" si="5"/>
        <v>85044</v>
      </c>
      <c r="F58" s="717">
        <f t="shared" si="8"/>
        <v>1675</v>
      </c>
      <c r="G58" s="717">
        <f t="shared" si="9"/>
        <v>4560</v>
      </c>
      <c r="H58" s="717">
        <f t="shared" si="6"/>
        <v>6235</v>
      </c>
      <c r="I58" s="728">
        <f t="shared" si="7"/>
        <v>118.76190476190476</v>
      </c>
    </row>
    <row r="59" spans="1:11" x14ac:dyDescent="0.25">
      <c r="A59" s="718">
        <v>43955.05972222222</v>
      </c>
      <c r="B59" s="721" t="s">
        <v>466</v>
      </c>
      <c r="C59" s="715">
        <v>25675</v>
      </c>
      <c r="D59" s="715">
        <v>27604</v>
      </c>
      <c r="E59" s="715">
        <f t="shared" si="5"/>
        <v>53279</v>
      </c>
      <c r="F59" s="717">
        <f t="shared" si="8"/>
        <v>-15600</v>
      </c>
      <c r="G59" s="717">
        <f t="shared" si="9"/>
        <v>-16165</v>
      </c>
      <c r="H59" s="717">
        <f t="shared" si="6"/>
        <v>-31765</v>
      </c>
      <c r="I59" s="728">
        <f t="shared" si="7"/>
        <v>-605.04761904761904</v>
      </c>
      <c r="J59" s="715">
        <v>1880</v>
      </c>
      <c r="K59" s="715">
        <v>28</v>
      </c>
    </row>
    <row r="60" spans="1:11" x14ac:dyDescent="0.25">
      <c r="A60" s="718">
        <v>43958.044444444444</v>
      </c>
      <c r="C60" s="715">
        <v>28100</v>
      </c>
      <c r="D60" s="715">
        <v>26954</v>
      </c>
      <c r="E60" s="715">
        <f t="shared" si="5"/>
        <v>55054</v>
      </c>
      <c r="F60" s="717">
        <f t="shared" si="8"/>
        <v>2425</v>
      </c>
      <c r="G60" s="717">
        <f t="shared" si="9"/>
        <v>-650</v>
      </c>
      <c r="H60" s="717">
        <f t="shared" si="6"/>
        <v>1775</v>
      </c>
      <c r="I60" s="728">
        <f t="shared" si="7"/>
        <v>33.80952380952381</v>
      </c>
    </row>
    <row r="61" spans="1:11" x14ac:dyDescent="0.25">
      <c r="A61" s="718">
        <v>43959.105555555558</v>
      </c>
      <c r="C61" s="715">
        <v>28650</v>
      </c>
      <c r="D61" s="715">
        <v>27054</v>
      </c>
      <c r="E61" s="715">
        <f t="shared" si="5"/>
        <v>55704</v>
      </c>
      <c r="F61" s="717">
        <f t="shared" si="8"/>
        <v>550</v>
      </c>
      <c r="G61" s="717">
        <f t="shared" si="9"/>
        <v>100</v>
      </c>
      <c r="H61" s="717">
        <f t="shared" si="6"/>
        <v>650</v>
      </c>
      <c r="I61" s="728">
        <f t="shared" si="7"/>
        <v>12.380952380952381</v>
      </c>
    </row>
    <row r="62" spans="1:11" x14ac:dyDescent="0.25">
      <c r="A62" s="718">
        <v>43960.885416666664</v>
      </c>
      <c r="C62" s="715">
        <v>29410</v>
      </c>
      <c r="D62" s="715">
        <v>27444</v>
      </c>
      <c r="E62" s="715">
        <f t="shared" si="5"/>
        <v>56854</v>
      </c>
      <c r="F62" s="717">
        <f t="shared" si="8"/>
        <v>760</v>
      </c>
      <c r="G62" s="717">
        <f t="shared" si="9"/>
        <v>390</v>
      </c>
      <c r="H62" s="717">
        <f t="shared" si="6"/>
        <v>1150</v>
      </c>
      <c r="I62" s="728">
        <f t="shared" si="7"/>
        <v>21.904761904761905</v>
      </c>
    </row>
    <row r="63" spans="1:11" x14ac:dyDescent="0.25">
      <c r="A63" s="718">
        <v>43962.688888888886</v>
      </c>
      <c r="C63" s="715">
        <v>31560</v>
      </c>
      <c r="D63" s="715">
        <v>27959</v>
      </c>
      <c r="E63" s="715">
        <f t="shared" si="5"/>
        <v>59519</v>
      </c>
      <c r="F63" s="717">
        <f t="shared" si="8"/>
        <v>2150</v>
      </c>
      <c r="G63" s="717">
        <f t="shared" si="9"/>
        <v>515</v>
      </c>
      <c r="H63" s="717">
        <f t="shared" si="6"/>
        <v>2665</v>
      </c>
      <c r="I63" s="728">
        <f t="shared" si="7"/>
        <v>50.761904761904759</v>
      </c>
      <c r="J63" s="715">
        <v>480</v>
      </c>
      <c r="K63" s="715">
        <v>8</v>
      </c>
    </row>
    <row r="64" spans="1:11" x14ac:dyDescent="0.25">
      <c r="A64" s="718">
        <v>43963.163194444445</v>
      </c>
      <c r="B64" s="721" t="s">
        <v>472</v>
      </c>
      <c r="C64" s="715">
        <v>410</v>
      </c>
      <c r="D64" s="715">
        <v>12929</v>
      </c>
      <c r="E64" s="715">
        <f t="shared" si="5"/>
        <v>13339</v>
      </c>
      <c r="F64" s="717">
        <f t="shared" si="8"/>
        <v>-31150</v>
      </c>
      <c r="G64" s="717">
        <f t="shared" si="9"/>
        <v>-15030</v>
      </c>
      <c r="H64" s="717">
        <f t="shared" si="6"/>
        <v>-46180</v>
      </c>
      <c r="I64" s="728">
        <f t="shared" si="7"/>
        <v>-879.61904761904759</v>
      </c>
      <c r="J64" s="715">
        <v>21000</v>
      </c>
      <c r="K64" s="715">
        <v>400</v>
      </c>
    </row>
    <row r="65" spans="1:11" x14ac:dyDescent="0.25">
      <c r="A65" s="718">
        <v>43964.32916666667</v>
      </c>
      <c r="C65" s="715">
        <v>2090</v>
      </c>
      <c r="D65" s="715">
        <v>12999</v>
      </c>
      <c r="E65" s="715">
        <f t="shared" si="5"/>
        <v>15089</v>
      </c>
      <c r="F65" s="717">
        <f t="shared" ref="F65" si="10">C65-C64</f>
        <v>1680</v>
      </c>
      <c r="G65" s="717">
        <f t="shared" ref="G65" si="11">D65-D64</f>
        <v>70</v>
      </c>
      <c r="H65" s="717">
        <f t="shared" ref="H65" si="12">SUM(F65:G65)</f>
        <v>1750</v>
      </c>
      <c r="I65" s="728">
        <f t="shared" ref="I65" si="13">H65/4200*80</f>
        <v>33.333333333333336</v>
      </c>
    </row>
    <row r="66" spans="1:11" x14ac:dyDescent="0.25">
      <c r="A66" s="718">
        <v>43965.566666666666</v>
      </c>
      <c r="C66" s="715">
        <v>2265</v>
      </c>
      <c r="D66" s="715">
        <v>13049</v>
      </c>
      <c r="E66" s="715">
        <f t="shared" si="5"/>
        <v>15314</v>
      </c>
      <c r="F66" s="717">
        <f t="shared" ref="F66" si="14">C66-C65</f>
        <v>175</v>
      </c>
      <c r="G66" s="717">
        <f t="shared" ref="G66" si="15">D66-D65</f>
        <v>50</v>
      </c>
      <c r="H66" s="717">
        <f t="shared" ref="H66" si="16">SUM(F66:G66)</f>
        <v>225</v>
      </c>
      <c r="I66" s="728">
        <f t="shared" ref="I66" si="17">H66/4200*80</f>
        <v>4.2857142857142856</v>
      </c>
    </row>
    <row r="67" spans="1:11" x14ac:dyDescent="0.25">
      <c r="A67" s="718">
        <v>43967.663194444445</v>
      </c>
      <c r="C67" s="715">
        <v>3090</v>
      </c>
      <c r="D67" s="715">
        <v>13179</v>
      </c>
      <c r="E67" s="715">
        <f t="shared" si="5"/>
        <v>16269</v>
      </c>
      <c r="F67" s="717">
        <f t="shared" ref="F67" si="18">C67-C66</f>
        <v>825</v>
      </c>
      <c r="G67" s="717">
        <f t="shared" ref="G67" si="19">D67-D66</f>
        <v>130</v>
      </c>
      <c r="H67" s="717">
        <f t="shared" ref="H67" si="20">SUM(F67:G67)</f>
        <v>955</v>
      </c>
      <c r="I67" s="728">
        <f t="shared" ref="I67" si="21">H67/4200*80</f>
        <v>18.19047619047619</v>
      </c>
    </row>
    <row r="68" spans="1:11" x14ac:dyDescent="0.25">
      <c r="A68" s="718">
        <v>43968.384722222225</v>
      </c>
      <c r="C68" s="715">
        <v>3165</v>
      </c>
      <c r="D68" s="715">
        <v>13229</v>
      </c>
      <c r="E68" s="715">
        <f t="shared" si="5"/>
        <v>16394</v>
      </c>
      <c r="F68" s="717">
        <f t="shared" ref="F68" si="22">C68-C67</f>
        <v>75</v>
      </c>
      <c r="G68" s="717">
        <f t="shared" ref="G68" si="23">D68-D67</f>
        <v>50</v>
      </c>
      <c r="H68" s="717">
        <f t="shared" ref="H68" si="24">SUM(F68:G68)</f>
        <v>125</v>
      </c>
      <c r="I68" s="728">
        <f t="shared" ref="I68" si="25">H68/4200*80</f>
        <v>2.3809523809523809</v>
      </c>
    </row>
    <row r="69" spans="1:11" x14ac:dyDescent="0.25">
      <c r="A69" s="718">
        <v>43972.179861111108</v>
      </c>
      <c r="B69" s="721" t="s">
        <v>473</v>
      </c>
      <c r="C69" s="715">
        <v>4565</v>
      </c>
      <c r="D69" s="715">
        <v>12724</v>
      </c>
      <c r="E69" s="715">
        <f t="shared" si="5"/>
        <v>17289</v>
      </c>
      <c r="F69" s="717">
        <f t="shared" ref="F69" si="26">C69-C68</f>
        <v>1400</v>
      </c>
      <c r="G69" s="717">
        <f t="shared" ref="G69" si="27">D69-D68</f>
        <v>-505</v>
      </c>
      <c r="H69" s="717">
        <f t="shared" ref="H69" si="28">SUM(F69:G69)</f>
        <v>895</v>
      </c>
      <c r="I69" s="728">
        <f t="shared" ref="I69" si="29">H69/4200*80</f>
        <v>17.047619047619047</v>
      </c>
      <c r="J69" s="715">
        <v>480</v>
      </c>
      <c r="K69" s="715">
        <v>8</v>
      </c>
    </row>
    <row r="70" spans="1:11" x14ac:dyDescent="0.25">
      <c r="A70" s="718">
        <v>43973.69027777778</v>
      </c>
      <c r="C70" s="715">
        <v>8705</v>
      </c>
      <c r="D70" s="715">
        <v>13324</v>
      </c>
      <c r="E70" s="715">
        <f t="shared" si="5"/>
        <v>22029</v>
      </c>
      <c r="F70" s="717">
        <f t="shared" ref="F70" si="30">C70-C69</f>
        <v>4140</v>
      </c>
      <c r="G70" s="717">
        <f t="shared" ref="G70" si="31">D70-D69</f>
        <v>600</v>
      </c>
      <c r="H70" s="717">
        <f t="shared" ref="H70" si="32">SUM(F70:G70)</f>
        <v>4740</v>
      </c>
      <c r="I70" s="728">
        <f t="shared" ref="I70" si="33">H70/4200*80</f>
        <v>90.285714285714278</v>
      </c>
    </row>
    <row r="71" spans="1:11" x14ac:dyDescent="0.25">
      <c r="A71" s="718">
        <v>43975.210416666669</v>
      </c>
      <c r="C71" s="715">
        <v>8830</v>
      </c>
      <c r="D71" s="715">
        <v>13364</v>
      </c>
      <c r="E71" s="715">
        <f t="shared" si="5"/>
        <v>22194</v>
      </c>
      <c r="F71" s="717">
        <f t="shared" ref="F71" si="34">C71-C70</f>
        <v>125</v>
      </c>
      <c r="G71" s="717">
        <f t="shared" ref="G71" si="35">D71-D70</f>
        <v>40</v>
      </c>
      <c r="H71" s="717">
        <f t="shared" ref="H71" si="36">SUM(F71:G71)</f>
        <v>165</v>
      </c>
      <c r="I71" s="728">
        <f t="shared" ref="I71" si="37">H71/4200*80</f>
        <v>3.1428571428571428</v>
      </c>
    </row>
    <row r="72" spans="1:11" x14ac:dyDescent="0.25">
      <c r="A72" s="718">
        <v>43976.195833333331</v>
      </c>
      <c r="B72" s="721" t="s">
        <v>474</v>
      </c>
      <c r="C72" s="715">
        <v>8980</v>
      </c>
      <c r="D72" s="715">
        <v>3109</v>
      </c>
      <c r="E72" s="715">
        <f t="shared" si="5"/>
        <v>12089</v>
      </c>
      <c r="F72" s="717">
        <f t="shared" ref="F72" si="38">C72-C71</f>
        <v>150</v>
      </c>
      <c r="G72" s="717">
        <f t="shared" ref="G72" si="39">D72-D71</f>
        <v>-10255</v>
      </c>
      <c r="H72" s="717">
        <f t="shared" ref="H72" si="40">SUM(F72:G72)</f>
        <v>-10105</v>
      </c>
      <c r="I72" s="728">
        <f t="shared" ref="I72" si="41">H72/4200*80</f>
        <v>-192.47619047619048</v>
      </c>
      <c r="J72" s="715">
        <v>4680</v>
      </c>
      <c r="K72" s="715">
        <v>88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055" t="str">
        <f>B1&amp; "日"</f>
        <v>1日</v>
      </c>
      <c r="G1" s="1056"/>
      <c r="H1" s="1056"/>
      <c r="I1" s="1055" t="str">
        <f>C1 &amp; "日"</f>
        <v>7日</v>
      </c>
      <c r="J1" s="1056"/>
      <c r="K1" s="1056"/>
      <c r="L1" s="1055" t="s">
        <v>174</v>
      </c>
      <c r="M1" s="1056"/>
      <c r="N1" s="1056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-228 D 11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-231 D 02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-239 D 21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-245 D 09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-231 D 22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-026 D 07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-124 D 07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-177 D 01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-193 D 07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-212 D 20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-224 D 20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-249 D 11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-228 D 13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-234 D 05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-238 D 13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-245 D 10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-247 D 07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-242 D 01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-216 D 08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-205 D 07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-221 D 13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-220 D 14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-231 D 11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-223 D 04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-227 D 03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-227 D 13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-222 D 22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-224 D 06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-235 D 21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-223 D 12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-224 D 19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-235 D 05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-225 D 17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-224 D 23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-234 D 18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-225 D 20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-225 D 06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-215 D 05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-226 D 02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-225 D 20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-214 D 01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-226 D 21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-223 D 04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-220 D 23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-227 D 05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-225 D 17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-228 D 03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-227 D 12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-226 D 13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-234 D 16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-227 D 19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-226 D 22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-239 D 16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-228 D 07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-227 D 22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-230 D 12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-227 D 05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-225 D 01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-231 D 05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-226 D 03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-225 D 18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-216 D 23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-225 D 21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-227 D 00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-216 D 01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-225 D 03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-224 D 07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-213 D 03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-224 D 03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-224 D 12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-201 D 14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-224 D 01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-224 D 17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-205 D 00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-223 D 16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-224 D 23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-210 D 21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-223 D 20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-225 D 12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-217 D 02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-223 D 23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-226 D 01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-209 D 10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-225 D 08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-224 D 04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-225 D 23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-225 D 09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-225 D 02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-226 D 00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-225 D 11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-225 D 11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-210 D 16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-224 D 20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-224 D 03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-219 D 03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-225 D 08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-225 D 07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-236 D 15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-226 D 13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-227 D 10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-236 D 00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-226 D 18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-226 D 13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-240 D 02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-227 D 13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-227 D 10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-245 D 04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-228 D 05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-228 D 22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-247 D 19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-229 D 14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-229 D 20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-249 D 02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-230 D 14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-230 D 00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-256 D 08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-232 D 01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-230 D 13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-256 D 11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-233 D 02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-231 D 01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-256 D 17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-234 D 02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-231 D 08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-257 D 12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-234 D 21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-231 D 21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-257 D 21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-235 D 22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-232 D 04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-256 D 12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-236 D 11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-232 D 05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-256 D 14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-237 D 10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-232 D 13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-256 D 20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-237 D 22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-232 D 18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-251 D 18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-238 D 00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-232 D 01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-249 D 09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-238 D 07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-232 D 07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-248 D 17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-238 D 15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-232 D 15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-243 D 04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-239 D 12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-233 D 04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-245 D 23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-239 D 23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-233 D 17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-248 D 01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-240 D 14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-234 D 07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-251 D 00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-241 D 11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-234 D 19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-257 D 04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-243 D 02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-235 D 08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-260 D 16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-244 D 18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-236 D 15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-260 D 07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-245 D 20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-237 D 01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-258 D 23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-246 D 09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-237 D 07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-258 D 20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-246 D 20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-237 D 13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-258 D 17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-247 D 20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-237 D 16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-258 D 18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-248 D 05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-237 D 20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-255 D 10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-248 D 10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-237 D 22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-249 D 01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-250 D 10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-238 D 09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-248 D 20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-251 D 04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-238 D 13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-248 D 10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-251 D 07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-238 D 14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-248 D 20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-252 D 01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-238 D 19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-246 D 15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-253 D 12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-238 D 19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-246 D 17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-253 D 12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-239 D 10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-248 D 06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-253 D 08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-239 D 16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-249 D 08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-253 D 18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-240 D 01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-254 D 01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-253 D 19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-240 D 17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-254 D 06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-253 D 18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-240 D 20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-244 D 14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-253 D 06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-239 D 23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-242 D 13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-252 D 23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-240 D 03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-240 D 22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-252 D 22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-240 D 19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-252 D 21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-252 D 20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-241 D 21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-255 D 07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-252 D 20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-242 D 01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-258 D 16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-252 D 17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-242 D 15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-258 D 02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-252 D 18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-242 D 18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-257 D 21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-252 D 20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-242 D 21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-258 D 01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-252 D 23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-243 D 04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-258 D 04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-253 D 01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-243 D 06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-244 D 18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-252 D 02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-242 D 02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-221 D 11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-251 D 09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-242 D 04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-225 D 00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-251 D 03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-242 D 12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-229 D 21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-251 D 02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-242 D 15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-238 D 23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-250 D 19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-242 D 19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-253 D 00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-250 D 16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-243 D 01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-253 D 14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-250 D 16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-243 D 04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-253 D 22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-250 D 16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-243 D 06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-255 D 08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-250 D 19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-243 D 14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-255 D 21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-250 D 23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-243 D 18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-251 D 23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-250 D 15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-243 D 06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-245 D 11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-250 D 13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-243 D 07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-242 D 05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-250 D 10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-243 D 06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-242 D 07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-250 D 08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-243 D 08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-205 D 16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-249 D 01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-241 D 23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-227 D 05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-248 D 21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-242 D 21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-259 D 07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-248 D 21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-244 D 12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-191 D 05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-244 D 03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-242 D 11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-199 D 22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-242 D 06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-242 D 00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-205 D 10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-241 D 13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-242 D 02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-238 D 04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-241 D 03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-242 D 02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-247 D 23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-240 D 12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-242 D 15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-243 D 10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-239 D 11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-242 D 06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-241 D 14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-240 D 05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-242 D 16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-244 D 02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-240 D 20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-242 D 18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-246 D 16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-241 D 07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-242 D 14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-246 D 06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-242 D 09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-243 D 00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-246 D 17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-241 D 19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-242 D 20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-247 D 12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-242 D 12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-243 D 03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-243 D 15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-242 D 19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-242 D 23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-246 D 09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-243 D 07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-243 D 05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-247 D 12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-246 D 07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-243 D 18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-247 D 03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-246 D 08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-243 D 17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-246 D 05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-246 D 06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-243 D 16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-244 D 20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-245 D 22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-243 D 20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-244 D 00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-245 D 07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-243 D 16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-244 D 04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-245 D 06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-243 D 19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-244 D 21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-245 D 04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-243 D 22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-245 D 15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-245 D 05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-243 D 23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-239 D 03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-244 D 16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-243 D 13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-238 D 23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-244 D 05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-243 D 15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-239 D 02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-243 D 23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-243 D 13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-240 D 13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-243 D 22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-243 D 15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-244 D 06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-243 D 23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-243 D 16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-244 D 19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-244 D 00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-243 D 18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-245 D 12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-244 D 01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-243 D 19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-243 D 02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-243 D 18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-243 D 12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-248 D 03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-243 D 19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-243 D 22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-247 D 13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-243 D 21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-243 D 20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-245 D 14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-243 D 18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-243 D 17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-245 D 08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-243 D 20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-243 D 19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-243 D 23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-244 D 03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-244 D 00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-247 D 04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-244 D 10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-244 D 04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-247 D 21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-244 D 14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-244 D 04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-246 D 20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-244 D 12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-244 D 01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-247 D 11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-244 D 14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-244 D 02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-246 D 05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-244 D 17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-244 D 04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-245 D 07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-244 D 20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-244 D 06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-245 D 21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-245 D 03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-244 D 09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-247 D 15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-245 D 07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-244 D 09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-244 D 15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-245 D 07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-244 D 07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-244 D 18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-245 D 09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-244 D 09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-245 D 12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-245 D 16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-244 D 14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-245 D 19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-245 D 19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-244 D 13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-247 D 00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-245 D 21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-244 D 14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-246 D 09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-246 D 02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-244 D 15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-245 D 16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-246 D 03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-244 D 16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-244 D 07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-246 D 04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-244 D 15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-244 D 17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-246 D 04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-244 D 17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-244 D 23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-246 D 07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-244 D 18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-244 D 23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-246 D 06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-244 D 17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-245 D 07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-246 D 07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-244 D 19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-245 D 11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-246 D 07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-244 D 20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-245 D 12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-246 D 06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-244 D 19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-244 D 09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-246 D 02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-244 D 17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-245 D 13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-246 D 05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-244 D 23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-247 D 04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-246 D 08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-245 D 02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-246 D 21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-246 D 06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-245 D 01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-246 D 23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-246 D 07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-245 D 02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-248 D 00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-246 D 09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-245 D 05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-248 D 04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-246 D 10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-245 D 07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-248 D 06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-246 D 14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-245 D 11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-248 D 17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-246 D 16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-245 D 12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-245 D 15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-246 D 08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-245 D 03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-242 D 11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-246 D 08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-245 D 05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-242 D 07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-246 D 09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-245 D 07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-243 D 01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-246 D 09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-245 D 07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-243 D 17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-246 D 10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-245 D 08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-242 D 21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-246 D 03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-245 D 02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-244 D 07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-246 D 03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-245 D 03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-241 D 16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-245 D 22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-245 D 00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-242 D 11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-245 D 22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-245 D 02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-243 D 05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-245 D 22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-245 D 03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-243 D 20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-245 D 22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-245 D 04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-244 D 06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-245 D 22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-245 D 05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-245 D 01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-245 D 23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-245 D 07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-246 D 20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-246 D 00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-245 D 07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-245 D 14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-245 D 17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-245 D 01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-245 D 06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-245 D 17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-245 D 02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-246 D 03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-245 D 23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-245 D 11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-246 D 13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-245 D 21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-245 D 09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-246 D 18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-245 D 23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-245 D 11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-247 D 15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-246 D 01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-245 D 13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-247 D 16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-246 D 03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-245 D 15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-247 D 20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-246 D 05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-245 D 16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-248 D 02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-246 D 08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-245 D 20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-248 D 07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-246 D 11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-245 D 23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-248 D 19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-246 D 16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-246 D 03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-248 D 20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-246 D 18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-246 D 05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-248 D 21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-246 D 20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-246 D 06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-249 D 08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-247 D 03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-246 D 13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-249 D 06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-247 D 05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-246 D 14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-249 D 22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-247 D 23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-247 D 10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-250 D 01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-248 D 04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-247 D 14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-250 D 02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-248 D 08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-247 D 17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-250 D 02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-248 D 12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-247 D 20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-250 D 03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-248 D 18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-248 D 01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-250 D 03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-248 D 19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-248 D 02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-249 D 15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-249 D 01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-248 D 11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058">
        <v>43677.583333333336</v>
      </c>
      <c r="C1" s="1058"/>
      <c r="D1" s="255" t="s">
        <v>149</v>
      </c>
      <c r="E1" s="253" t="s">
        <v>82</v>
      </c>
      <c r="F1" s="253" t="s">
        <v>74</v>
      </c>
      <c r="G1" s="1052" t="s">
        <v>75</v>
      </c>
      <c r="H1" s="1052"/>
      <c r="I1" s="1052"/>
      <c r="J1" s="1052"/>
      <c r="K1" s="28"/>
      <c r="L1" s="252" t="s">
        <v>77</v>
      </c>
      <c r="M1" s="252"/>
      <c r="N1" s="807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058">
        <v>43688.583333333336</v>
      </c>
      <c r="C2" s="1058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057" t="str">
        <f ca="1">IF(NOW() &gt; $B$2,"",(NOW()-$B$1)/($B$2-$B$1))</f>
        <v/>
      </c>
      <c r="H2" s="1057"/>
      <c r="I2" s="1057"/>
      <c r="J2" s="1057"/>
      <c r="K2" s="28" t="s">
        <v>79</v>
      </c>
      <c r="L2" s="127">
        <v>100000</v>
      </c>
      <c r="N2" s="807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07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07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059" t="s">
        <v>76</v>
      </c>
      <c r="C5" s="1059"/>
      <c r="D5" s="1060" t="s">
        <v>153</v>
      </c>
      <c r="E5" s="1060"/>
      <c r="F5" s="1060" t="s">
        <v>78</v>
      </c>
      <c r="G5" s="1060"/>
      <c r="H5" s="1060" t="s">
        <v>81</v>
      </c>
      <c r="I5" s="1060"/>
      <c r="J5" s="1052" t="s">
        <v>151</v>
      </c>
      <c r="K5" s="1052"/>
      <c r="L5" s="1061" t="s">
        <v>152</v>
      </c>
      <c r="M5" s="1061"/>
      <c r="N5" s="1052" t="s">
        <v>150</v>
      </c>
      <c r="O5" s="1052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062" t="s">
        <v>231</v>
      </c>
      <c r="C2" s="1062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063" t="s">
        <v>17</v>
      </c>
      <c r="U3" s="1063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070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084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085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071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084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085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076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083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064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077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083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064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072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082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065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073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082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065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078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081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080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079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081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080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074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075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095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068">
        <f ca="1">SUM(MAX(L4,L5),MAX(L6,L7),MAX(L8,L9),MAX(L10,L11),MAX(L12,L13))</f>
        <v>0</v>
      </c>
      <c r="M14" s="1068">
        <f ca="1">SUM(MAX(M4,M5),MAX(M6,M7),MAX(M8,M9),MAX(M10,M11),MAX(M12,M13))</f>
        <v>0</v>
      </c>
      <c r="N14" s="1066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096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069"/>
      <c r="M15" s="1069"/>
      <c r="N15" s="1067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096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086">
        <f ca="1">IFERROR(ROUND(J16/(O16*INPUT_IO_DROP_RATE),0),NA())</f>
        <v>0</v>
      </c>
      <c r="M16" s="1086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097">
        <f>SUM(D迎擊!AK:AK)</f>
        <v>1045</v>
      </c>
      <c r="AD16" s="53"/>
    </row>
    <row r="17" spans="2:27" x14ac:dyDescent="0.25">
      <c r="B17" s="1096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086">
        <f ca="1">IFERROR(ROUND(J17/O17,0),NA())</f>
        <v>0</v>
      </c>
      <c r="M17" s="1086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097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096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086">
        <f ca="1">IFERROR(ROUND(J18/O18,0),NA())</f>
        <v>0</v>
      </c>
      <c r="M18" s="1086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097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098" t="s">
        <v>158</v>
      </c>
      <c r="C20" s="1099"/>
      <c r="D20" s="1099"/>
      <c r="E20" s="1099"/>
      <c r="F20" s="1099"/>
      <c r="G20" s="1099"/>
      <c r="H20" s="1099"/>
      <c r="I20" s="1087">
        <v>2</v>
      </c>
      <c r="J20" s="1091" t="s">
        <v>191</v>
      </c>
      <c r="K20" s="1092"/>
      <c r="L20" s="1087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087"/>
      <c r="N20" s="1087"/>
      <c r="O20" s="1087"/>
      <c r="P20" s="1088"/>
    </row>
    <row r="21" spans="2:27" ht="22.5" customHeight="1" thickBot="1" x14ac:dyDescent="0.3">
      <c r="B21" s="1100"/>
      <c r="C21" s="1101"/>
      <c r="D21" s="1101"/>
      <c r="E21" s="1101"/>
      <c r="F21" s="1101"/>
      <c r="G21" s="1101"/>
      <c r="H21" s="1101"/>
      <c r="I21" s="1089"/>
      <c r="J21" s="1093"/>
      <c r="K21" s="1094"/>
      <c r="L21" s="1089"/>
      <c r="M21" s="1089"/>
      <c r="N21" s="1089"/>
      <c r="O21" s="1089"/>
      <c r="P21" s="1090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5" priority="30" operator="lessThan">
      <formula>1</formula>
    </cfRule>
    <cfRule type="cellIs" dxfId="4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02" t="s">
        <v>90</v>
      </c>
      <c r="B1" s="1102"/>
      <c r="C1" s="1107" t="s">
        <v>26</v>
      </c>
      <c r="D1" s="1107" t="s">
        <v>89</v>
      </c>
      <c r="E1" s="1107"/>
      <c r="F1" s="1107" t="s">
        <v>26</v>
      </c>
      <c r="G1" s="1113" t="s">
        <v>90</v>
      </c>
      <c r="H1" s="1113"/>
      <c r="I1" s="1108" t="s">
        <v>26</v>
      </c>
      <c r="J1" s="1108" t="s">
        <v>89</v>
      </c>
      <c r="K1" s="1108"/>
      <c r="L1" s="1108" t="s">
        <v>26</v>
      </c>
      <c r="M1" s="1112" t="s">
        <v>90</v>
      </c>
      <c r="N1" s="1112"/>
      <c r="O1" s="1109" t="s">
        <v>26</v>
      </c>
      <c r="P1" s="1109" t="s">
        <v>89</v>
      </c>
      <c r="Q1" s="1109"/>
      <c r="R1" s="1109" t="s">
        <v>26</v>
      </c>
      <c r="S1" s="1116" t="s">
        <v>90</v>
      </c>
      <c r="T1" s="1116"/>
      <c r="U1" s="1110" t="s">
        <v>26</v>
      </c>
      <c r="V1" s="1110" t="s">
        <v>89</v>
      </c>
      <c r="W1" s="1110"/>
      <c r="X1" s="1110" t="s">
        <v>26</v>
      </c>
      <c r="Y1" s="1115" t="s">
        <v>90</v>
      </c>
      <c r="Z1" s="1115"/>
      <c r="AA1" s="1111" t="s">
        <v>26</v>
      </c>
      <c r="AB1" s="1111" t="s">
        <v>89</v>
      </c>
      <c r="AC1" s="1111"/>
      <c r="AD1" s="1111" t="s">
        <v>26</v>
      </c>
      <c r="AE1" s="1105" t="s">
        <v>98</v>
      </c>
      <c r="AF1" s="1105"/>
      <c r="AG1" s="1106" t="s">
        <v>99</v>
      </c>
      <c r="AH1" s="1106"/>
      <c r="AI1" s="1103" t="s">
        <v>100</v>
      </c>
      <c r="AJ1" s="1103"/>
      <c r="AK1" s="1104" t="s">
        <v>26</v>
      </c>
      <c r="AM1" s="858" t="s">
        <v>155</v>
      </c>
      <c r="AN1" s="1114"/>
      <c r="AO1" s="1114"/>
      <c r="AP1" s="1114"/>
      <c r="AQ1" s="1114"/>
      <c r="AR1" s="1114"/>
      <c r="AS1" s="1114"/>
      <c r="AT1" s="1114"/>
      <c r="AU1" s="859"/>
      <c r="AV1" s="262"/>
      <c r="AW1" s="858" t="s">
        <v>58</v>
      </c>
      <c r="AX1" s="1114"/>
      <c r="AY1" s="1114"/>
      <c r="AZ1" s="1114"/>
      <c r="BA1" s="1114"/>
      <c r="BB1" s="1114"/>
      <c r="BC1" s="1114"/>
      <c r="BD1" s="1114"/>
      <c r="BE1" s="859"/>
    </row>
    <row r="2" spans="1:57" x14ac:dyDescent="0.25">
      <c r="A2" s="283" t="s">
        <v>28</v>
      </c>
      <c r="B2" s="110" t="s">
        <v>97</v>
      </c>
      <c r="C2" s="1107"/>
      <c r="D2" s="108" t="s">
        <v>28</v>
      </c>
      <c r="E2" s="110" t="s">
        <v>97</v>
      </c>
      <c r="F2" s="1107"/>
      <c r="G2" s="279" t="s">
        <v>28</v>
      </c>
      <c r="H2" s="111" t="s">
        <v>97</v>
      </c>
      <c r="I2" s="1108"/>
      <c r="J2" s="281" t="s">
        <v>28</v>
      </c>
      <c r="K2" s="106" t="s">
        <v>97</v>
      </c>
      <c r="L2" s="1108"/>
      <c r="M2" s="277" t="s">
        <v>28</v>
      </c>
      <c r="N2" s="104" t="s">
        <v>97</v>
      </c>
      <c r="O2" s="1109"/>
      <c r="P2" s="277" t="s">
        <v>28</v>
      </c>
      <c r="Q2" s="104" t="s">
        <v>97</v>
      </c>
      <c r="R2" s="1109"/>
      <c r="S2" s="272" t="s">
        <v>28</v>
      </c>
      <c r="T2" s="102" t="s">
        <v>97</v>
      </c>
      <c r="U2" s="1110"/>
      <c r="V2" s="272" t="s">
        <v>28</v>
      </c>
      <c r="W2" s="102" t="s">
        <v>97</v>
      </c>
      <c r="X2" s="1110"/>
      <c r="Y2" s="274" t="s">
        <v>28</v>
      </c>
      <c r="Z2" s="113" t="s">
        <v>97</v>
      </c>
      <c r="AA2" s="1111"/>
      <c r="AB2" s="274" t="s">
        <v>28</v>
      </c>
      <c r="AC2" s="113" t="s">
        <v>97</v>
      </c>
      <c r="AD2" s="1111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04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18" t="s">
        <v>185</v>
      </c>
      <c r="B1" s="1120" t="s">
        <v>188</v>
      </c>
      <c r="C1" s="1120"/>
      <c r="D1" s="1120"/>
      <c r="E1" s="1120"/>
      <c r="F1" s="1120"/>
      <c r="G1" s="1120"/>
      <c r="H1" s="1120"/>
      <c r="I1" s="351"/>
      <c r="J1" s="1120" t="s">
        <v>186</v>
      </c>
      <c r="K1" s="1120"/>
      <c r="L1" s="1120"/>
      <c r="M1" s="1120"/>
      <c r="N1" s="1120"/>
      <c r="O1" s="446" t="s">
        <v>227</v>
      </c>
      <c r="P1" s="351"/>
      <c r="Q1" s="1121" t="s">
        <v>187</v>
      </c>
      <c r="R1" s="1121"/>
      <c r="S1" s="1121"/>
      <c r="T1" s="1121"/>
      <c r="U1" s="1121"/>
      <c r="V1" s="1121"/>
      <c r="W1" s="1121"/>
    </row>
    <row r="2" spans="1:23" ht="25.5" customHeight="1" x14ac:dyDescent="0.25">
      <c r="A2" s="1118"/>
      <c r="B2" s="1126" t="s">
        <v>51</v>
      </c>
      <c r="C2" s="1126"/>
      <c r="D2" s="1127" t="s">
        <v>53</v>
      </c>
      <c r="E2" s="1127"/>
      <c r="F2" s="1125" t="s">
        <v>55</v>
      </c>
      <c r="G2" s="1125"/>
      <c r="H2" s="1125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18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23">
        <f>FLOOR(C7/MAX(DATA_DRAG_ACCU_EXP),1)</f>
        <v>60</v>
      </c>
      <c r="H3" s="1123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18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23">
        <f>MATCH(C10,DATA_DRAG_ACCU_EXP,0)</f>
        <v>97</v>
      </c>
      <c r="H4" s="1123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18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23">
        <f>INDEX(DATA_DRAG_LV_EXP,G4)-(C9-C10)</f>
        <v>23760</v>
      </c>
      <c r="H5" s="1123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18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122" t="str">
        <f>IF(R7&gt;0,R6/R7,"")</f>
        <v/>
      </c>
      <c r="V6" s="1122"/>
      <c r="W6" s="1122"/>
    </row>
    <row r="7" spans="1:23" ht="25.5" customHeight="1" x14ac:dyDescent="0.25">
      <c r="A7" s="1118"/>
      <c r="B7" s="122" t="s">
        <v>95</v>
      </c>
      <c r="C7" s="123">
        <f>C6-C8</f>
        <v>75540600</v>
      </c>
      <c r="D7" s="86" t="s">
        <v>54</v>
      </c>
      <c r="E7" s="87"/>
      <c r="F7" s="1052" t="s">
        <v>66</v>
      </c>
      <c r="G7" s="1052"/>
      <c r="H7" s="1052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18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052" t="s">
        <v>50</v>
      </c>
      <c r="G8" s="1124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18"/>
      <c r="B9" s="94" t="s">
        <v>92</v>
      </c>
      <c r="C9" s="94">
        <f>MOD(C7,DRAG_EXP_100)</f>
        <v>1139400</v>
      </c>
      <c r="F9" s="1052"/>
      <c r="G9" s="1124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18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18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18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17" t="s">
        <v>189</v>
      </c>
      <c r="B13" s="1119" t="s">
        <v>190</v>
      </c>
      <c r="C13" s="1119"/>
      <c r="D13" s="1119"/>
      <c r="E13" s="1119"/>
      <c r="F13" s="1119"/>
      <c r="G13" s="1119"/>
      <c r="H13" s="1119"/>
      <c r="O13" s="445"/>
    </row>
    <row r="14" spans="1:23" s="262" customFormat="1" ht="25.5" customHeight="1" x14ac:dyDescent="0.25">
      <c r="A14" s="1118"/>
      <c r="B14" s="1126" t="s">
        <v>51</v>
      </c>
      <c r="C14" s="1126"/>
      <c r="D14" s="1127" t="s">
        <v>53</v>
      </c>
      <c r="E14" s="1127"/>
      <c r="F14" s="1128" t="s">
        <v>55</v>
      </c>
      <c r="G14" s="1128"/>
      <c r="H14" s="1128"/>
    </row>
    <row r="15" spans="1:23" ht="25.5" customHeight="1" x14ac:dyDescent="0.25">
      <c r="A15" s="1118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129">
        <f>FLOOR(C19/MAX(DATA_WYRM_ACCU_EXP),1)</f>
        <v>133</v>
      </c>
      <c r="H15" s="1129"/>
    </row>
    <row r="16" spans="1:23" ht="25.5" customHeight="1" x14ac:dyDescent="0.25">
      <c r="A16" s="1118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23">
        <f>MATCH(C22,DATA_WYRM_ACCU_EXP,0)</f>
        <v>48</v>
      </c>
      <c r="H16" s="1123"/>
    </row>
    <row r="17" spans="1:8" ht="25.5" customHeight="1" x14ac:dyDescent="0.25">
      <c r="A17" s="1118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23">
        <f>INDEX(DATA_WYRM_LV_EXP,G16)-(C21-C22)</f>
        <v>530</v>
      </c>
      <c r="H17" s="1123"/>
    </row>
    <row r="18" spans="1:8" ht="25.5" customHeight="1" x14ac:dyDescent="0.25">
      <c r="A18" s="1118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18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37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37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131" t="s">
        <v>83</v>
      </c>
      <c r="B1" s="1043"/>
      <c r="C1" s="1043"/>
      <c r="D1" s="1043"/>
      <c r="E1" s="1044"/>
      <c r="F1" s="1131" t="s">
        <v>105</v>
      </c>
      <c r="G1" s="1043"/>
      <c r="H1" s="1043"/>
      <c r="I1" s="1043"/>
      <c r="J1" s="1044"/>
      <c r="K1" s="1131" t="s">
        <v>107</v>
      </c>
      <c r="L1" s="1043"/>
      <c r="M1" s="1043"/>
      <c r="N1" s="1043"/>
      <c r="O1" s="1044"/>
      <c r="P1" s="1136" t="s">
        <v>106</v>
      </c>
      <c r="Q1" s="1045"/>
      <c r="R1" s="1045"/>
      <c r="S1" s="1045"/>
      <c r="T1" s="1046"/>
      <c r="U1" s="1136" t="s">
        <v>154</v>
      </c>
      <c r="V1" s="1045"/>
      <c r="W1" s="1045"/>
      <c r="X1" s="1045"/>
      <c r="Y1" s="1046"/>
      <c r="Z1" s="1133" t="s">
        <v>85</v>
      </c>
      <c r="AA1" s="1134"/>
      <c r="AB1" s="1134"/>
      <c r="AC1" s="1134"/>
      <c r="AD1" s="1135"/>
      <c r="AE1" s="1132" t="s">
        <v>84</v>
      </c>
      <c r="AF1" s="1047"/>
      <c r="AG1" s="1047"/>
      <c r="AH1" s="1047"/>
      <c r="AI1" s="1048"/>
      <c r="AJ1" s="1132" t="s">
        <v>173</v>
      </c>
      <c r="AK1" s="1047"/>
      <c r="AL1" s="1047"/>
      <c r="AM1" s="1047"/>
      <c r="AN1" s="1048"/>
      <c r="AO1" s="1130" t="s">
        <v>86</v>
      </c>
      <c r="AP1" s="1049"/>
      <c r="AQ1" s="1049"/>
      <c r="AR1" s="1049"/>
      <c r="AS1" s="1050"/>
      <c r="AT1" s="1130" t="s">
        <v>87</v>
      </c>
      <c r="AU1" s="1049"/>
      <c r="AV1" s="1049"/>
      <c r="AW1" s="1049"/>
      <c r="AX1" s="1050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09" t="s">
        <v>117</v>
      </c>
      <c r="B1" s="1109"/>
      <c r="C1" s="1109"/>
      <c r="D1" s="230"/>
      <c r="E1" s="1138" t="s">
        <v>118</v>
      </c>
      <c r="F1" s="1138"/>
      <c r="G1" s="1138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137">
        <v>67</v>
      </c>
      <c r="C8" s="1137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140" t="s">
        <v>41</v>
      </c>
      <c r="J24" s="1140"/>
      <c r="K24" s="1139">
        <f>K14+K22</f>
        <v>0</v>
      </c>
      <c r="L24" s="1139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07" t="s">
        <v>117</v>
      </c>
      <c r="B1" s="807"/>
      <c r="C1" s="807"/>
      <c r="D1" s="807"/>
      <c r="E1" s="807"/>
      <c r="F1" s="807"/>
      <c r="G1" s="807" t="s">
        <v>118</v>
      </c>
      <c r="H1" s="807"/>
      <c r="I1" s="807"/>
      <c r="J1" s="807"/>
      <c r="K1" s="807"/>
      <c r="L1" s="807"/>
      <c r="N1" s="807" t="s">
        <v>125</v>
      </c>
      <c r="O1" s="807"/>
    </row>
    <row r="2" spans="1:15" x14ac:dyDescent="0.25">
      <c r="A2" s="1141" t="s">
        <v>123</v>
      </c>
      <c r="B2" s="1141"/>
      <c r="C2" s="1143" t="s">
        <v>116</v>
      </c>
      <c r="D2" s="1143"/>
      <c r="E2" s="1142" t="s">
        <v>124</v>
      </c>
      <c r="F2" s="1142"/>
      <c r="G2" s="1145" t="s">
        <v>120</v>
      </c>
      <c r="H2" s="1145"/>
      <c r="I2" s="1142" t="s">
        <v>121</v>
      </c>
      <c r="J2" s="1142"/>
      <c r="K2" s="1144" t="s">
        <v>122</v>
      </c>
      <c r="L2" s="1144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148" t="s">
        <v>182</v>
      </c>
      <c r="D1" s="1147">
        <f>INDEX(DATA_EVTBLD,B1,3)-B3</f>
        <v>2428</v>
      </c>
      <c r="E1" s="1146" t="s">
        <v>24</v>
      </c>
      <c r="F1" s="1149">
        <f>1-(INDEX(DATA_EVTBLD,B1,3)-B3)/DATA_EVTBLD_MAX</f>
        <v>0.68935516888433979</v>
      </c>
      <c r="G1" s="1149"/>
      <c r="H1" s="1149"/>
      <c r="I1" s="1149"/>
      <c r="J1" s="1149"/>
      <c r="K1" s="1149"/>
      <c r="L1" s="1149"/>
    </row>
    <row r="2" spans="1:12" ht="14.65" customHeight="1" x14ac:dyDescent="0.25">
      <c r="A2" s="335" t="s">
        <v>401</v>
      </c>
      <c r="B2" s="341">
        <v>30</v>
      </c>
      <c r="C2" s="1148"/>
      <c r="D2" s="1147"/>
      <c r="E2" s="1146"/>
      <c r="F2" s="1149"/>
      <c r="G2" s="1149"/>
      <c r="H2" s="1149"/>
      <c r="I2" s="1149"/>
      <c r="J2" s="1149"/>
      <c r="K2" s="1149"/>
      <c r="L2" s="1149"/>
    </row>
    <row r="3" spans="1:12" ht="14.65" customHeight="1" x14ac:dyDescent="0.25">
      <c r="A3" s="335" t="s">
        <v>181</v>
      </c>
      <c r="B3" s="341">
        <v>2122</v>
      </c>
      <c r="C3" s="1148"/>
      <c r="D3" s="1147"/>
      <c r="E3" s="1146"/>
      <c r="F3" s="1149"/>
      <c r="G3" s="1149"/>
      <c r="H3" s="1149"/>
      <c r="I3" s="1149"/>
      <c r="J3" s="1149"/>
      <c r="K3" s="1149"/>
      <c r="L3" s="1149"/>
    </row>
    <row r="5" spans="1:12" s="335" customFormat="1" ht="14.65" customHeight="1" x14ac:dyDescent="0.25">
      <c r="A5" s="335" t="s">
        <v>39</v>
      </c>
      <c r="B5" s="335" t="s">
        <v>400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3" priority="1" operator="lessThan">
      <formula>1</formula>
    </cfRule>
    <cfRule type="cellIs" dxfId="2" priority="2" operator="greaterThan">
      <formula>2</formula>
    </cfRule>
    <cfRule type="cellIs" dxfId="1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0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2020-05-26T20:58:31Z</dcterms:modified>
</cp:coreProperties>
</file>