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841" documentId="6_{5DF816FB-95FF-4719-89F5-2A648B856C5B}" xr6:coauthVersionLast="44" xr6:coauthVersionMax="45" xr10:uidLastSave="{78384AC9-30BA-498B-B735-E3B7DC5A5F07}"/>
  <bookViews>
    <workbookView xWindow="3300" yWindow="3360" windowWidth="21570" windowHeight="11985" activeTab="7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DROP_RATE">迎擊!$I$20</definedName>
    <definedName name="INPUT_IO_GOAL_LV">迎擊!$D$2</definedName>
    <definedName name="INPUT_IO_LEVEL">迎擊!$T$10:$T$17,迎擊!$Z$10:$Z$17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8" l="1"/>
  <c r="AV37" i="7"/>
  <c r="AV30" i="7"/>
  <c r="AV24" i="7"/>
  <c r="AV18" i="7"/>
  <c r="AV12" i="7"/>
  <c r="AV6" i="7"/>
  <c r="AU6" i="7"/>
  <c r="AV35" i="7"/>
  <c r="AV10" i="7"/>
  <c r="AU20" i="7"/>
  <c r="AU37" i="7"/>
  <c r="AU30" i="7"/>
  <c r="AU24" i="7"/>
  <c r="AU18" i="7"/>
  <c r="AU12" i="7"/>
  <c r="AU5" i="7"/>
  <c r="AV16" i="7"/>
  <c r="AV31" i="7"/>
  <c r="AV36" i="7"/>
  <c r="AV29" i="7"/>
  <c r="AV23" i="7"/>
  <c r="AV17" i="7"/>
  <c r="AV11" i="7"/>
  <c r="AV5" i="7"/>
  <c r="AV22" i="7"/>
  <c r="AV4" i="7"/>
  <c r="AV7" i="7"/>
  <c r="AU36" i="7"/>
  <c r="AU29" i="7"/>
  <c r="AU23" i="7"/>
  <c r="AU17" i="7"/>
  <c r="AU11" i="7"/>
  <c r="AV28" i="7"/>
  <c r="AU26" i="7"/>
  <c r="AU35" i="7"/>
  <c r="AU28" i="7"/>
  <c r="AU22" i="7"/>
  <c r="AU16" i="7"/>
  <c r="AU10" i="7"/>
  <c r="AU4" i="7"/>
  <c r="AV20" i="7"/>
  <c r="AU14" i="7"/>
  <c r="AV33" i="7"/>
  <c r="AV27" i="7"/>
  <c r="AV21" i="7"/>
  <c r="AV15" i="7"/>
  <c r="AV9" i="7"/>
  <c r="AV3" i="7"/>
  <c r="AU3" i="7"/>
  <c r="AV26" i="7"/>
  <c r="AV8" i="7"/>
  <c r="AV19" i="7"/>
  <c r="AU33" i="7"/>
  <c r="AU27" i="7"/>
  <c r="AU21" i="7"/>
  <c r="AU15" i="7"/>
  <c r="AU9" i="7"/>
  <c r="AV32" i="7"/>
  <c r="AV14" i="7"/>
  <c r="AV25" i="7"/>
  <c r="AU32" i="7"/>
  <c r="AU8" i="7"/>
  <c r="AU31" i="7"/>
  <c r="AU25" i="7"/>
  <c r="AU19" i="7"/>
  <c r="AU13" i="7"/>
  <c r="AU7" i="7"/>
  <c r="AV13" i="7"/>
  <c r="AR37" i="7"/>
  <c r="AP35" i="7"/>
  <c r="AN32" i="7"/>
  <c r="AQ29" i="7"/>
  <c r="AO27" i="7"/>
  <c r="AR24" i="7"/>
  <c r="AP22" i="7"/>
  <c r="AN20" i="7"/>
  <c r="AQ17" i="7"/>
  <c r="AO15" i="7"/>
  <c r="AR12" i="7"/>
  <c r="AP10" i="7"/>
  <c r="AN8" i="7"/>
  <c r="AQ5" i="7"/>
  <c r="AO3" i="7"/>
  <c r="AN27" i="7"/>
  <c r="AR19" i="7"/>
  <c r="AN15" i="7"/>
  <c r="AO10" i="7"/>
  <c r="AN3" i="7"/>
  <c r="AQ37" i="7"/>
  <c r="AO35" i="7"/>
  <c r="AR31" i="7"/>
  <c r="AP29" i="7"/>
  <c r="AQ24" i="7"/>
  <c r="AO22" i="7"/>
  <c r="AP17" i="7"/>
  <c r="AQ12" i="7"/>
  <c r="AP5" i="7"/>
  <c r="AP37" i="7"/>
  <c r="AN35" i="7"/>
  <c r="AQ31" i="7"/>
  <c r="AO29" i="7"/>
  <c r="AR26" i="7"/>
  <c r="AP24" i="7"/>
  <c r="AN22" i="7"/>
  <c r="AQ19" i="7"/>
  <c r="AO17" i="7"/>
  <c r="AR14" i="7"/>
  <c r="AP12" i="7"/>
  <c r="AN10" i="7"/>
  <c r="AQ7" i="7"/>
  <c r="AO5" i="7"/>
  <c r="AP26" i="7"/>
  <c r="AO19" i="7"/>
  <c r="AN12" i="7"/>
  <c r="AR4" i="7"/>
  <c r="AN6" i="7"/>
  <c r="AO37" i="7"/>
  <c r="AR33" i="7"/>
  <c r="AP31" i="7"/>
  <c r="AN29" i="7"/>
  <c r="AQ26" i="7"/>
  <c r="AO24" i="7"/>
  <c r="AR21" i="7"/>
  <c r="AP19" i="7"/>
  <c r="AN17" i="7"/>
  <c r="AQ14" i="7"/>
  <c r="AO12" i="7"/>
  <c r="AR9" i="7"/>
  <c r="AP7" i="7"/>
  <c r="AN5" i="7"/>
  <c r="AN24" i="7"/>
  <c r="AR16" i="7"/>
  <c r="AQ9" i="7"/>
  <c r="AO13" i="7"/>
  <c r="AN37" i="7"/>
  <c r="AQ33" i="7"/>
  <c r="AO31" i="7"/>
  <c r="AR28" i="7"/>
  <c r="AQ21" i="7"/>
  <c r="AP14" i="7"/>
  <c r="AO7" i="7"/>
  <c r="AP8" i="7"/>
  <c r="AR36" i="7"/>
  <c r="AP33" i="7"/>
  <c r="AN31" i="7"/>
  <c r="AQ28" i="7"/>
  <c r="AO26" i="7"/>
  <c r="AR23" i="7"/>
  <c r="AP21" i="7"/>
  <c r="AN19" i="7"/>
  <c r="AQ16" i="7"/>
  <c r="AO14" i="7"/>
  <c r="AR11" i="7"/>
  <c r="AP9" i="7"/>
  <c r="AN7" i="7"/>
  <c r="AQ4" i="7"/>
  <c r="AN11" i="7"/>
  <c r="AN30" i="7"/>
  <c r="AR22" i="7"/>
  <c r="AQ36" i="7"/>
  <c r="AO33" i="7"/>
  <c r="AR30" i="7"/>
  <c r="AP28" i="7"/>
  <c r="AN26" i="7"/>
  <c r="AQ23" i="7"/>
  <c r="AO21" i="7"/>
  <c r="AR18" i="7"/>
  <c r="AP16" i="7"/>
  <c r="AN14" i="7"/>
  <c r="AQ11" i="7"/>
  <c r="AO9" i="7"/>
  <c r="AR6" i="7"/>
  <c r="AP4" i="7"/>
  <c r="AN4" i="7"/>
  <c r="AR3" i="7"/>
  <c r="AQ27" i="7"/>
  <c r="AN18" i="7"/>
  <c r="AQ3" i="7"/>
  <c r="AP36" i="7"/>
  <c r="AN33" i="7"/>
  <c r="AQ30" i="7"/>
  <c r="AO28" i="7"/>
  <c r="AR25" i="7"/>
  <c r="AP23" i="7"/>
  <c r="AN21" i="7"/>
  <c r="AQ18" i="7"/>
  <c r="AO16" i="7"/>
  <c r="AR13" i="7"/>
  <c r="AP11" i="7"/>
  <c r="AN9" i="7"/>
  <c r="AQ6" i="7"/>
  <c r="AO4" i="7"/>
  <c r="AQ8" i="7"/>
  <c r="AP32" i="7"/>
  <c r="AP20" i="7"/>
  <c r="AO36" i="7"/>
  <c r="AR32" i="7"/>
  <c r="AP30" i="7"/>
  <c r="AN28" i="7"/>
  <c r="AQ25" i="7"/>
  <c r="AO23" i="7"/>
  <c r="AR20" i="7"/>
  <c r="AP18" i="7"/>
  <c r="AN16" i="7"/>
  <c r="AQ13" i="7"/>
  <c r="AO11" i="7"/>
  <c r="AR8" i="7"/>
  <c r="AP6" i="7"/>
  <c r="AO6" i="7"/>
  <c r="AO25" i="7"/>
  <c r="AQ15" i="7"/>
  <c r="AN36" i="7"/>
  <c r="AQ32" i="7"/>
  <c r="AO30" i="7"/>
  <c r="AR27" i="7"/>
  <c r="AP25" i="7"/>
  <c r="AN23" i="7"/>
  <c r="AQ20" i="7"/>
  <c r="AO18" i="7"/>
  <c r="AR15" i="7"/>
  <c r="AP13" i="7"/>
  <c r="AR35" i="7"/>
  <c r="AR10" i="7"/>
  <c r="AQ35" i="7"/>
  <c r="AO32" i="7"/>
  <c r="AR29" i="7"/>
  <c r="AP27" i="7"/>
  <c r="AN25" i="7"/>
  <c r="AQ22" i="7"/>
  <c r="AO20" i="7"/>
  <c r="AR17" i="7"/>
  <c r="AP15" i="7"/>
  <c r="AN13" i="7"/>
  <c r="AQ10" i="7"/>
  <c r="AO8" i="7"/>
  <c r="AR5" i="7"/>
  <c r="AP3" i="7"/>
  <c r="AR7" i="7"/>
  <c r="AV34" i="7"/>
  <c r="AU34" i="7"/>
  <c r="AR34" i="7"/>
  <c r="AQ34" i="7"/>
  <c r="AP34" i="7"/>
  <c r="AO34" i="7"/>
  <c r="AN34" i="7"/>
  <c r="E4" i="18" l="1"/>
  <c r="AI13" i="7"/>
  <c r="AG13" i="7"/>
  <c r="AE13" i="7"/>
  <c r="P7" i="7"/>
  <c r="M7" i="7"/>
  <c r="I18" i="18"/>
  <c r="I17" i="18"/>
  <c r="M6" i="7"/>
  <c r="P6" i="7"/>
  <c r="AI12" i="7"/>
  <c r="AG12" i="7"/>
  <c r="AE12" i="7"/>
  <c r="E16" i="18"/>
  <c r="J16" i="18" s="1"/>
  <c r="E17" i="18"/>
  <c r="E18" i="18"/>
  <c r="J18" i="18" l="1"/>
  <c r="J17" i="18"/>
  <c r="L17" i="18" s="1"/>
  <c r="L16" i="18"/>
  <c r="M700" i="33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G632" i="33"/>
  <c r="H632" i="33" s="1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G561" i="33"/>
  <c r="H561" i="33" s="1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G471" i="33"/>
  <c r="H471" i="33" s="1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M5" i="7"/>
  <c r="P5" i="7"/>
  <c r="AE11" i="7"/>
  <c r="AG11" i="7"/>
  <c r="AI11" i="7"/>
  <c r="L20" i="18" l="1"/>
  <c r="L18" i="18"/>
  <c r="H16" i="18"/>
  <c r="H18" i="18"/>
  <c r="I13" i="18"/>
  <c r="I12" i="18"/>
  <c r="I11" i="18"/>
  <c r="I10" i="18"/>
  <c r="I9" i="18"/>
  <c r="I8" i="18"/>
  <c r="I7" i="18"/>
  <c r="I6" i="18"/>
  <c r="I5" i="18"/>
  <c r="I4" i="18"/>
  <c r="H4" i="18"/>
  <c r="E5" i="18"/>
  <c r="H5" i="18" s="1"/>
  <c r="E6" i="18"/>
  <c r="H6" i="18" s="1"/>
  <c r="E7" i="18"/>
  <c r="H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H13" i="18" s="1"/>
  <c r="H17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G4" i="18"/>
  <c r="G17" i="18"/>
  <c r="G10" i="18"/>
  <c r="G9" i="18"/>
  <c r="G13" i="18"/>
  <c r="G8" i="18"/>
  <c r="G6" i="18"/>
  <c r="G5" i="18"/>
  <c r="G12" i="18"/>
  <c r="G16" i="18"/>
  <c r="G18" i="18"/>
  <c r="G11" i="18"/>
  <c r="G7" i="18"/>
  <c r="F18" i="18" l="1"/>
  <c r="K18" i="18" s="1"/>
  <c r="F16" i="18"/>
  <c r="K16" i="18" s="1"/>
  <c r="H15" i="18"/>
  <c r="H14" i="18"/>
  <c r="G15" i="18"/>
  <c r="G14" i="18"/>
  <c r="E14" i="18"/>
  <c r="E15" i="18"/>
  <c r="R6" i="19"/>
  <c r="C19" i="19"/>
  <c r="G15" i="19" s="1"/>
  <c r="U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M16" i="33" s="1"/>
  <c r="N16" i="33" s="1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5" i="18" s="1"/>
  <c r="P5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M4" i="7"/>
  <c r="P4" i="7"/>
  <c r="O9" i="18" s="1"/>
  <c r="AE8" i="7"/>
  <c r="AG8" i="7"/>
  <c r="AI8" i="7"/>
  <c r="AI7" i="7"/>
  <c r="AG7" i="7"/>
  <c r="AE7" i="7"/>
  <c r="M3" i="7"/>
  <c r="O8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C17" i="18"/>
  <c r="AD17" i="18" s="1"/>
  <c r="AC16" i="18"/>
  <c r="AD16" i="18" s="1"/>
  <c r="AC15" i="18"/>
  <c r="AD15" i="18" s="1"/>
  <c r="AC14" i="18"/>
  <c r="AD14" i="18" s="1"/>
  <c r="AC13" i="18"/>
  <c r="AD13" i="18" s="1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1" i="18"/>
  <c r="O11" i="18" s="1"/>
  <c r="V3" i="7"/>
  <c r="AG3" i="7"/>
  <c r="P16" i="18"/>
  <c r="O16" i="18" s="1"/>
  <c r="N16" i="18" s="1"/>
  <c r="P12" i="18"/>
  <c r="J9" i="18"/>
  <c r="P7" i="18"/>
  <c r="O7" i="18"/>
  <c r="P9" i="18"/>
  <c r="P13" i="18"/>
  <c r="J8" i="18"/>
  <c r="O4" i="18"/>
  <c r="P4" i="18"/>
  <c r="O6" i="18"/>
  <c r="P6" i="18"/>
  <c r="P8" i="18"/>
  <c r="S3" i="7"/>
  <c r="P10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3" i="18"/>
  <c r="O12" i="18"/>
  <c r="O17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3" i="18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2" i="18"/>
  <c r="J7" i="18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E64" i="33"/>
  <c r="E59" i="33"/>
  <c r="E25" i="33"/>
  <c r="E31" i="33"/>
  <c r="E79" i="33"/>
  <c r="E48" i="33"/>
  <c r="E133" i="33"/>
  <c r="E132" i="33"/>
  <c r="J5" i="18"/>
  <c r="E141" i="33"/>
  <c r="J10" i="18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1" i="18"/>
  <c r="E161" i="33"/>
  <c r="J4" i="18"/>
  <c r="E210" i="33"/>
  <c r="E209" i="33"/>
  <c r="C14" i="21"/>
  <c r="J6" i="18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F166" i="33"/>
  <c r="I9" i="33"/>
  <c r="F165" i="33"/>
  <c r="F162" i="33"/>
  <c r="I41" i="33"/>
  <c r="I54" i="33"/>
  <c r="I69" i="33"/>
  <c r="I131" i="33"/>
  <c r="I95" i="33"/>
  <c r="I97" i="33"/>
  <c r="F219" i="33"/>
  <c r="F37" i="33"/>
  <c r="I205" i="33"/>
  <c r="F117" i="33"/>
  <c r="D7" i="16"/>
  <c r="F199" i="33"/>
  <c r="I107" i="33"/>
  <c r="I11" i="33"/>
  <c r="I87" i="33"/>
  <c r="I62" i="33"/>
  <c r="I85" i="33"/>
  <c r="I135" i="33"/>
  <c r="I133" i="33"/>
  <c r="F90" i="33"/>
  <c r="I91" i="33"/>
  <c r="F204" i="33"/>
  <c r="I63" i="33"/>
  <c r="H9" i="16"/>
  <c r="F214" i="33"/>
  <c r="F197" i="33"/>
  <c r="F83" i="33"/>
  <c r="I80" i="33"/>
  <c r="F33" i="33"/>
  <c r="F203" i="33"/>
  <c r="I16" i="33"/>
  <c r="F124" i="33"/>
  <c r="F64" i="33"/>
  <c r="F27" i="33"/>
  <c r="F81" i="33"/>
  <c r="I144" i="33"/>
  <c r="F105" i="33"/>
  <c r="F34" i="33"/>
  <c r="F159" i="33"/>
  <c r="F101" i="33"/>
  <c r="I138" i="33"/>
  <c r="I148" i="33"/>
  <c r="F212" i="33"/>
  <c r="I217" i="33"/>
  <c r="F113" i="33"/>
  <c r="I206" i="33"/>
  <c r="F169" i="33"/>
  <c r="F20" i="33"/>
  <c r="F14" i="33"/>
  <c r="I180" i="33"/>
  <c r="F100" i="33"/>
  <c r="I66" i="33"/>
  <c r="F36" i="33"/>
  <c r="I5" i="33"/>
  <c r="I35" i="33"/>
  <c r="I60" i="33"/>
  <c r="I211" i="33"/>
  <c r="I182" i="33"/>
  <c r="F221" i="33"/>
  <c r="I99" i="33"/>
  <c r="F67" i="33"/>
  <c r="I98" i="33"/>
  <c r="F24" i="33"/>
  <c r="E8" i="16"/>
  <c r="I53" i="33"/>
  <c r="F178" i="33"/>
  <c r="I20" i="33"/>
  <c r="I123" i="33"/>
  <c r="I77" i="33"/>
  <c r="F23" i="33"/>
  <c r="D8" i="16"/>
  <c r="F125" i="33"/>
  <c r="F132" i="33"/>
  <c r="I106" i="33"/>
  <c r="I150" i="33"/>
  <c r="I46" i="33"/>
  <c r="I13" i="33"/>
  <c r="I196" i="33"/>
  <c r="I175" i="33"/>
  <c r="I202" i="33"/>
  <c r="I142" i="33"/>
  <c r="F19" i="33"/>
  <c r="I178" i="33"/>
  <c r="F3" i="33"/>
  <c r="F189" i="33"/>
  <c r="F187" i="33"/>
  <c r="I155" i="33"/>
  <c r="F72" i="33"/>
  <c r="F182" i="33"/>
  <c r="F69" i="33"/>
  <c r="F56" i="33"/>
  <c r="F138" i="33"/>
  <c r="I68" i="33"/>
  <c r="I70" i="33"/>
  <c r="I172" i="33"/>
  <c r="I84" i="33"/>
  <c r="F170" i="33"/>
  <c r="F218" i="33"/>
  <c r="F76" i="33"/>
  <c r="I114" i="33"/>
  <c r="I212" i="33"/>
  <c r="F6" i="33"/>
  <c r="I58" i="33"/>
  <c r="I50" i="33"/>
  <c r="I113" i="33"/>
  <c r="I89" i="33"/>
  <c r="F136" i="33"/>
  <c r="F155" i="33"/>
  <c r="F16" i="33"/>
  <c r="F82" i="33"/>
  <c r="I185" i="33"/>
  <c r="I100" i="33"/>
  <c r="I214" i="33"/>
  <c r="F135" i="33"/>
  <c r="F7" i="33"/>
  <c r="F94" i="33"/>
  <c r="I9" i="16"/>
  <c r="I139" i="33"/>
  <c r="I187" i="33"/>
  <c r="F210" i="33"/>
  <c r="F188" i="33"/>
  <c r="I153" i="33"/>
  <c r="I83" i="33"/>
  <c r="I121" i="33"/>
  <c r="I192" i="33"/>
  <c r="I152" i="33"/>
  <c r="F107" i="33"/>
  <c r="I12" i="33"/>
  <c r="I184" i="33"/>
  <c r="I158" i="33"/>
  <c r="I110" i="33"/>
  <c r="I109" i="33"/>
  <c r="F164" i="33"/>
  <c r="F58" i="33"/>
  <c r="I76" i="33"/>
  <c r="I118" i="33"/>
  <c r="F50" i="33"/>
  <c r="F17" i="33"/>
  <c r="I90" i="33"/>
  <c r="I103" i="33"/>
  <c r="I102" i="33"/>
  <c r="I216" i="33"/>
  <c r="F9" i="33"/>
  <c r="I48" i="33"/>
  <c r="F5" i="33"/>
  <c r="F172" i="33"/>
  <c r="I157" i="33"/>
  <c r="F168" i="33"/>
  <c r="I8" i="33"/>
  <c r="I75" i="33"/>
  <c r="D9" i="16"/>
  <c r="F175" i="33"/>
  <c r="I26" i="33"/>
  <c r="F176" i="33"/>
  <c r="F114" i="33"/>
  <c r="F143" i="33"/>
  <c r="F84" i="33"/>
  <c r="F70" i="33"/>
  <c r="I188" i="33"/>
  <c r="F173" i="33"/>
  <c r="F52" i="33"/>
  <c r="I119" i="33"/>
  <c r="I86" i="33"/>
  <c r="F171" i="33"/>
  <c r="I39" i="33"/>
  <c r="F8" i="33"/>
  <c r="F45" i="33"/>
  <c r="F43" i="33"/>
  <c r="I210" i="33"/>
  <c r="I23" i="33"/>
  <c r="I51" i="33"/>
  <c r="F184" i="33"/>
  <c r="I115" i="33"/>
  <c r="F39" i="33"/>
  <c r="F131" i="33"/>
  <c r="F109" i="33"/>
  <c r="F87" i="33"/>
  <c r="F205" i="33"/>
  <c r="F77" i="33"/>
  <c r="F29" i="33"/>
  <c r="I204" i="33"/>
  <c r="F202" i="33"/>
  <c r="I151" i="33"/>
  <c r="I116" i="33"/>
  <c r="I163" i="33"/>
  <c r="I137" i="33"/>
  <c r="I220" i="33"/>
  <c r="I208" i="33"/>
  <c r="F122" i="33"/>
  <c r="F220" i="33"/>
  <c r="F75" i="33"/>
  <c r="I146" i="33"/>
  <c r="F59" i="33"/>
  <c r="I15" i="33"/>
  <c r="I129" i="33"/>
  <c r="F177" i="33"/>
  <c r="I149" i="33"/>
  <c r="I159" i="33"/>
  <c r="F153" i="33"/>
  <c r="F61" i="33"/>
  <c r="I183" i="33"/>
  <c r="F42" i="33"/>
  <c r="I215" i="33"/>
  <c r="F46" i="33"/>
  <c r="I14" i="33"/>
  <c r="I45" i="33"/>
  <c r="I174" i="33"/>
  <c r="I94" i="33"/>
  <c r="F57" i="33"/>
  <c r="F65" i="33"/>
  <c r="F88" i="33"/>
  <c r="F79" i="33"/>
  <c r="H8" i="16"/>
  <c r="I10" i="33"/>
  <c r="I213" i="33"/>
  <c r="F92" i="33"/>
  <c r="I19" i="33"/>
  <c r="I44" i="33"/>
  <c r="I195" i="33"/>
  <c r="I160" i="33"/>
  <c r="I32" i="33"/>
  <c r="F121" i="33"/>
  <c r="F150" i="33"/>
  <c r="F209" i="33"/>
  <c r="I81" i="33"/>
  <c r="I120" i="33"/>
  <c r="I57" i="33"/>
  <c r="F181" i="33"/>
  <c r="F180" i="33"/>
  <c r="F215" i="33"/>
  <c r="F129" i="33"/>
  <c r="I38" i="33"/>
  <c r="I42" i="33"/>
  <c r="I24" i="33"/>
  <c r="I122" i="33"/>
  <c r="F21" i="33"/>
  <c r="F108" i="33"/>
  <c r="F115" i="33"/>
  <c r="I96" i="33"/>
  <c r="I117" i="33"/>
  <c r="I190" i="33"/>
  <c r="F119" i="33"/>
  <c r="I65" i="33"/>
  <c r="F152" i="33"/>
  <c r="I67" i="33"/>
  <c r="F22" i="33"/>
  <c r="I125" i="33"/>
  <c r="F10" i="33"/>
  <c r="I200" i="33"/>
  <c r="F31" i="33"/>
  <c r="I29" i="33"/>
  <c r="F60" i="33"/>
  <c r="I132" i="33"/>
  <c r="I181" i="33"/>
  <c r="F163" i="33"/>
  <c r="E7" i="16"/>
  <c r="F95" i="33"/>
  <c r="F74" i="33"/>
  <c r="I186" i="33"/>
  <c r="F104" i="33"/>
  <c r="F183" i="33"/>
  <c r="I209" i="33"/>
  <c r="I126" i="33"/>
  <c r="I177" i="33"/>
  <c r="F25" i="33"/>
  <c r="I18" i="33"/>
  <c r="F206" i="33"/>
  <c r="I141" i="33"/>
  <c r="F216" i="33"/>
  <c r="I218" i="33"/>
  <c r="F30" i="33"/>
  <c r="I124" i="33"/>
  <c r="F66" i="33"/>
  <c r="I59" i="33"/>
  <c r="I17" i="33"/>
  <c r="I162" i="33"/>
  <c r="F89" i="33"/>
  <c r="F86" i="33"/>
  <c r="F11" i="33"/>
  <c r="F32" i="33"/>
  <c r="I173" i="33"/>
  <c r="I207" i="33"/>
  <c r="I4" i="33"/>
  <c r="F160" i="33"/>
  <c r="F127" i="33"/>
  <c r="I169" i="33"/>
  <c r="F41" i="33"/>
  <c r="F106" i="33"/>
  <c r="I6" i="33"/>
  <c r="F44" i="33"/>
  <c r="I199" i="33"/>
  <c r="E9" i="16"/>
  <c r="I49" i="33"/>
  <c r="I127" i="33"/>
  <c r="F200" i="33"/>
  <c r="I176" i="33"/>
  <c r="I101" i="33"/>
  <c r="I161" i="33"/>
  <c r="I82" i="33"/>
  <c r="F196" i="33"/>
  <c r="I154" i="33"/>
  <c r="F213" i="33"/>
  <c r="I193" i="33"/>
  <c r="F174" i="33"/>
  <c r="I189" i="33"/>
  <c r="I111" i="33"/>
  <c r="I130" i="33"/>
  <c r="I92" i="33"/>
  <c r="I25" i="33"/>
  <c r="F62" i="33"/>
  <c r="I170" i="33"/>
  <c r="F93" i="33"/>
  <c r="I21" i="33"/>
  <c r="F198" i="33"/>
  <c r="F151" i="33"/>
  <c r="I88" i="33"/>
  <c r="I73" i="33"/>
  <c r="I34" i="33"/>
  <c r="I31" i="33"/>
  <c r="F126" i="33"/>
  <c r="F158" i="33"/>
  <c r="F102" i="33"/>
  <c r="F120" i="33"/>
  <c r="F12" i="33"/>
  <c r="I37" i="33"/>
  <c r="F217" i="33"/>
  <c r="I198" i="33"/>
  <c r="F145" i="33"/>
  <c r="F133" i="33"/>
  <c r="F68" i="33"/>
  <c r="F91" i="33"/>
  <c r="I30" i="33"/>
  <c r="F142" i="33"/>
  <c r="I171" i="33"/>
  <c r="F140" i="33"/>
  <c r="I219" i="33"/>
  <c r="I203" i="33"/>
  <c r="I33" i="33"/>
  <c r="I145" i="33"/>
  <c r="I112" i="33"/>
  <c r="I136" i="33"/>
  <c r="F211" i="33"/>
  <c r="F179" i="33"/>
  <c r="F85" i="33"/>
  <c r="I36" i="33"/>
  <c r="I105" i="33"/>
  <c r="F137" i="33"/>
  <c r="F130" i="33"/>
  <c r="F208" i="33"/>
  <c r="F71" i="33"/>
  <c r="F116" i="33"/>
  <c r="F4" i="33"/>
  <c r="I168" i="33"/>
  <c r="F139" i="33"/>
  <c r="F53" i="33"/>
  <c r="I194" i="33"/>
  <c r="I165" i="33"/>
  <c r="I197" i="33"/>
  <c r="F99" i="33"/>
  <c r="F26" i="33"/>
  <c r="F191" i="33"/>
  <c r="F148" i="33"/>
  <c r="F156" i="33"/>
  <c r="F194" i="33"/>
  <c r="F13" i="33"/>
  <c r="F201" i="33"/>
  <c r="F55" i="33"/>
  <c r="I3" i="33"/>
  <c r="F167" i="33"/>
  <c r="F141" i="33"/>
  <c r="I7" i="16"/>
  <c r="I22" i="33"/>
  <c r="I93" i="33"/>
  <c r="F149" i="33"/>
  <c r="F18" i="33"/>
  <c r="F128" i="33"/>
  <c r="F110" i="33"/>
  <c r="I147" i="33"/>
  <c r="I221" i="33"/>
  <c r="I143" i="33"/>
  <c r="F80" i="33"/>
  <c r="F195" i="33"/>
  <c r="I47" i="33"/>
  <c r="F28" i="33"/>
  <c r="I56" i="33"/>
  <c r="F118" i="33"/>
  <c r="F111" i="33"/>
  <c r="I79" i="33"/>
  <c r="I191" i="33"/>
  <c r="I179" i="33"/>
  <c r="F35" i="33"/>
  <c r="H7" i="16"/>
  <c r="I108" i="33"/>
  <c r="I64" i="33"/>
  <c r="F144" i="33"/>
  <c r="F51" i="33"/>
  <c r="I167" i="33"/>
  <c r="F73" i="33"/>
  <c r="F134" i="33"/>
  <c r="I52" i="33"/>
  <c r="I201" i="33"/>
  <c r="I128" i="33"/>
  <c r="F185" i="33"/>
  <c r="F48" i="33"/>
  <c r="I8" i="16"/>
  <c r="F190" i="33"/>
  <c r="I74" i="33"/>
  <c r="F146" i="33"/>
  <c r="F40" i="33"/>
  <c r="F97" i="33"/>
  <c r="F49" i="33"/>
  <c r="F123" i="33"/>
  <c r="F103" i="33"/>
  <c r="F192" i="33"/>
  <c r="F222" i="33"/>
  <c r="F154" i="33"/>
  <c r="F96" i="33"/>
  <c r="F98" i="33"/>
  <c r="I7" i="33"/>
  <c r="I134" i="33"/>
  <c r="I55" i="33"/>
  <c r="I222" i="33"/>
  <c r="I140" i="33"/>
  <c r="I104" i="33"/>
  <c r="I61" i="33"/>
  <c r="F193" i="33"/>
  <c r="I28" i="33"/>
  <c r="I27" i="33"/>
  <c r="F112" i="33"/>
  <c r="F161" i="33"/>
  <c r="I164" i="33"/>
  <c r="I78" i="33"/>
  <c r="I156" i="33"/>
  <c r="I40" i="33"/>
  <c r="F157" i="33"/>
  <c r="F54" i="33"/>
  <c r="F15" i="33"/>
  <c r="I72" i="33"/>
  <c r="F47" i="33"/>
  <c r="I166" i="33"/>
  <c r="F207" i="33"/>
  <c r="F78" i="33"/>
  <c r="F63" i="33"/>
  <c r="I43" i="33"/>
  <c r="F186" i="33"/>
  <c r="I71" i="33"/>
  <c r="F147" i="33"/>
  <c r="F38" i="33"/>
  <c r="F13" i="18" l="1"/>
  <c r="L13" i="18"/>
  <c r="M13" i="18"/>
  <c r="M12" i="18"/>
  <c r="L12" i="18"/>
  <c r="F11" i="18"/>
  <c r="M11" i="18"/>
  <c r="L11" i="18"/>
  <c r="F10" i="18"/>
  <c r="K10" i="18" s="1"/>
  <c r="M10" i="18"/>
  <c r="L10" i="18"/>
  <c r="F9" i="18"/>
  <c r="K9" i="18" s="1"/>
  <c r="M9" i="18"/>
  <c r="L9" i="18"/>
  <c r="F8" i="18"/>
  <c r="K8" i="18" s="1"/>
  <c r="M8" i="18"/>
  <c r="L8" i="18"/>
  <c r="F7" i="18"/>
  <c r="K7" i="18" s="1"/>
  <c r="M7" i="18"/>
  <c r="L7" i="18"/>
  <c r="F6" i="18"/>
  <c r="K6" i="18" s="1"/>
  <c r="M6" i="18"/>
  <c r="L6" i="18"/>
  <c r="F5" i="18"/>
  <c r="M5" i="18"/>
  <c r="L5" i="18"/>
  <c r="F4" i="18"/>
  <c r="K4" i="18" s="1"/>
  <c r="M4" i="18"/>
  <c r="L4" i="18"/>
  <c r="G12" i="19"/>
  <c r="G10" i="19"/>
  <c r="G11" i="19"/>
  <c r="M23" i="20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N40" i="33" s="1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8" i="18"/>
  <c r="Y7" i="18"/>
  <c r="W7" i="18"/>
  <c r="V7" i="18"/>
  <c r="M7" i="21"/>
  <c r="Z7" i="18"/>
  <c r="F12" i="18"/>
  <c r="K12" i="18" s="1"/>
  <c r="F17" i="18"/>
  <c r="K17" i="18" s="1"/>
  <c r="P14" i="18"/>
  <c r="P15" i="18"/>
  <c r="O15" i="18" s="1"/>
  <c r="N17" i="18"/>
  <c r="J15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K12" i="20"/>
  <c r="K17" i="20"/>
  <c r="K2" i="20"/>
  <c r="K7" i="20"/>
  <c r="J14" i="18"/>
  <c r="E14" i="21"/>
  <c r="D14" i="21"/>
  <c r="B14" i="21"/>
  <c r="M68" i="33"/>
  <c r="N68" i="33" s="1"/>
  <c r="E87" i="33"/>
  <c r="M87" i="33"/>
  <c r="N87" i="33" s="1"/>
  <c r="J13" i="33"/>
  <c r="K13" i="33" s="1"/>
  <c r="N13" i="20"/>
  <c r="N57" i="33"/>
  <c r="K13" i="18"/>
  <c r="K11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10" i="18"/>
  <c r="N54" i="33"/>
  <c r="E57" i="33"/>
  <c r="E91" i="33"/>
  <c r="N126" i="33"/>
  <c r="M195" i="33"/>
  <c r="N195" i="33" s="1"/>
  <c r="F15" i="18" l="1"/>
  <c r="N18" i="18"/>
  <c r="M26" i="20"/>
  <c r="N26" i="20" s="1"/>
  <c r="F14" i="18"/>
  <c r="N9" i="18"/>
  <c r="N7" i="18"/>
  <c r="N5" i="18"/>
  <c r="N11" i="18"/>
  <c r="N13" i="18"/>
  <c r="L5" i="22"/>
  <c r="L4" i="22"/>
  <c r="O26" i="20"/>
  <c r="K3" i="22"/>
  <c r="K4" i="22"/>
  <c r="K5" i="22"/>
  <c r="N25" i="20"/>
  <c r="O25" i="20"/>
  <c r="L1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4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K14" i="18"/>
  <c r="N12" i="20"/>
  <c r="N10" i="20"/>
  <c r="N10" i="18"/>
  <c r="N8" i="18"/>
  <c r="N12" i="18"/>
  <c r="N6" i="18"/>
  <c r="K15" i="18"/>
  <c r="K5" i="18"/>
  <c r="N20" i="20"/>
  <c r="M14" i="18" l="1"/>
  <c r="N4" i="18"/>
  <c r="N14" i="18" s="1"/>
</calcChain>
</file>

<file path=xl/sharedStrings.xml><?xml version="1.0" encoding="utf-8"?>
<sst xmlns="http://schemas.openxmlformats.org/spreadsheetml/2006/main" count="672" uniqueCount="247">
  <si>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</si>
  <si>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</si>
  <si>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</si>
  <si>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</si>
  <si>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</si>
  <si>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</si>
  <si>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</si>
  <si>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</si>
  <si>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</si>
  <si>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</si>
  <si>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</si>
  <si>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</si>
  <si>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</si>
  <si>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</si>
  <si>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</si>
  <si>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</si>
  <si>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</si>
  <si>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</si>
  <si>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</si>
  <si>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</si>
  <si>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</si>
  <si>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</si>
  <si>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</si>
  <si>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</si>
  <si>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</si>
  <si>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</si>
  <si>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</si>
  <si>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</si>
  <si>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</si>
  <si>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</si>
  <si>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</si>
  <si>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</si>
  <si>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</si>
  <si>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</si>
  <si>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</si>
  <si>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</si>
  <si>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</si>
  <si>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</si>
  <si>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</si>
  <si>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</si>
  <si>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</si>
  <si>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</si>
  <si>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</si>
  <si>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</si>
  <si>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</si>
  <si>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</si>
  <si>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</si>
  <si>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</si>
  <si>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</si>
  <si>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</si>
  <si>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</si>
  <si>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</si>
  <si>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</si>
  <si>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</si>
  <si>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</si>
  <si>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</si>
  <si>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</si>
  <si>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</si>
  <si>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</si>
  <si>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</si>
  <si>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</si>
  <si>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</si>
  <si>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</si>
  <si>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</si>
  <si>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</si>
  <si>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</si>
  <si>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</si>
  <si>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</si>
  <si>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</si>
  <si>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</si>
  <si>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</si>
  <si>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</si>
  <si>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</si>
  <si>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</si>
  <si>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</si>
  <si>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</si>
  <si>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</si>
  <si>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</si>
  <si>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</si>
  <si>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</si>
  <si>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</si>
  <si>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</si>
  <si>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</si>
  <si>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</si>
  <si>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</si>
  <si>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</si>
  <si>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</si>
  <si>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</si>
  <si>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</si>
  <si>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</si>
  <si>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</si>
  <si>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</si>
  <si>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</si>
  <si>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</si>
  <si>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</si>
  <si>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</si>
  <si>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</si>
  <si>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</si>
  <si>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</si>
  <si>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</si>
  <si>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</si>
  <si>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</si>
  <si>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</si>
  <si>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</si>
  <si>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</si>
  <si>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</si>
  <si>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</si>
  <si>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</si>
  <si>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</si>
  <si>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</si>
  <si>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</si>
  <si>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</si>
  <si>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</si>
  <si>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</si>
  <si>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</si>
  <si>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</si>
  <si>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</si>
  <si>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</si>
  <si>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</si>
  <si>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</si>
  <si>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</si>
  <si>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</si>
  <si>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</si>
  <si>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</si>
  <si>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</si>
  <si>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</si>
  <si>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</si>
  <si>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</si>
  <si>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</si>
  <si>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</si>
  <si>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</si>
  <si>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</si>
  <si>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</si>
  <si>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</si>
  <si>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</si>
  <si>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</si>
  <si>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</si>
  <si>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</si>
  <si>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</si>
  <si>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</si>
  <si>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</si>
  <si>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</si>
  <si>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</si>
  <si>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</si>
  <si>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</si>
  <si>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</si>
  <si>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</si>
  <si>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</si>
  <si>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</si>
  <si>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</si>
  <si>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</si>
  <si>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</si>
  <si>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</si>
  <si>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</si>
  <si>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</si>
  <si>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</si>
  <si>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</si>
  <si>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</si>
  <si>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</si>
  <si>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</si>
  <si>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</si>
  <si>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</si>
  <si>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</si>
  <si>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</si>
  <si>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</si>
  <si>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</si>
  <si>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</si>
  <si>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</si>
  <si>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</si>
  <si>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</si>
  <si>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</si>
  <si>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</si>
  <si>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</si>
  <si>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</si>
  <si>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</si>
  <si>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</si>
  <si>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</si>
  <si>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</si>
  <si>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</si>
  <si>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</si>
  <si>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</si>
  <si>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</si>
  <si>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</si>
  <si>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</si>
  <si>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</si>
  <si>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</si>
  <si>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</si>
  <si>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</si>
  <si>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</si>
  <si>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</si>
  <si>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</si>
  <si>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</si>
  <si>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</si>
  <si>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</si>
  <si>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</si>
  <si>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</si>
  <si>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</si>
  <si>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</si>
  <si>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</si>
  <si>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</si>
  <si>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</si>
  <si>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</si>
  <si>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</si>
  <si>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</si>
  <si>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</si>
  <si>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</si>
  <si>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</si>
  <si>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</si>
  <si>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</si>
  <si>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</si>
  <si>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</si>
  <si>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</si>
  <si>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</si>
  <si>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</si>
  <si>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</si>
  <si>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</si>
  <si>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</si>
  <si>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</si>
  <si>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</si>
  <si>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</si>
  <si>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</si>
  <si>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</si>
  <si>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</si>
  <si>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</si>
  <si>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</si>
  <si>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</si>
  <si>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</si>
  <si>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</si>
  <si>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</si>
  <si>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</si>
  <si>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</si>
  <si>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</si>
  <si>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</si>
  <si>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</si>
  <si>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</si>
  <si>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</si>
  <si>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</si>
  <si>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</si>
  <si>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</si>
  <si>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</si>
  <si>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</si>
  <si>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</si>
  <si>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左上角 可以調整目標建築等級</t>
  </si>
  <si>
    <t>左下角 可以調整迎擊道具掉落倍率</t>
  </si>
  <si>
    <r>
      <t xml:space="preserve">有公式的資料格就不要動。 </t>
    </r>
    <r>
      <rPr>
        <sz val="12"/>
        <color rgb="FFFF0000"/>
        <rFont val="Microsoft JhengHei"/>
        <family val="2"/>
      </rPr>
      <t>-我的某位朋友</t>
    </r>
  </si>
  <si>
    <t>建築需求</t>
  </si>
  <si>
    <t>目標等級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</si>
</sst>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Microsoft JhengHei"/>
      <family val="2"/>
    </font>
    <font>
      <sz val="22"/>
      <color rgb="FFFF0000"/>
      <name val="Microsoft JhengHei"/>
      <family val="2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642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7" fillId="24" borderId="0" xfId="0" applyFont="1" applyFill="1" applyAlignment="1">
      <alignment vertical="center"/>
    </xf>
    <xf numFmtId="0" fontId="38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2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7" fillId="25" borderId="0" xfId="0" applyFont="1" applyFill="1" applyAlignment="1">
      <alignment vertical="center"/>
    </xf>
    <xf numFmtId="0" fontId="43" fillId="24" borderId="8" xfId="0" applyFont="1" applyFill="1" applyBorder="1" applyAlignment="1">
      <alignment vertical="center"/>
    </xf>
    <xf numFmtId="0" fontId="37" fillId="24" borderId="8" xfId="0" applyFont="1" applyFill="1" applyBorder="1" applyAlignment="1">
      <alignment vertical="center"/>
    </xf>
    <xf numFmtId="0" fontId="43" fillId="24" borderId="0" xfId="0" applyFont="1" applyFill="1" applyBorder="1" applyAlignment="1">
      <alignment vertical="center"/>
    </xf>
    <xf numFmtId="0" fontId="37" fillId="24" borderId="0" xfId="0" applyFont="1" applyFill="1" applyBorder="1" applyAlignment="1">
      <alignment vertical="center"/>
    </xf>
    <xf numFmtId="0" fontId="37" fillId="24" borderId="6" xfId="0" applyFont="1" applyFill="1" applyBorder="1" applyAlignment="1">
      <alignment vertical="center"/>
    </xf>
    <xf numFmtId="0" fontId="38" fillId="24" borderId="7" xfId="0" applyFont="1" applyFill="1" applyBorder="1" applyAlignment="1">
      <alignment horizontal="left" vertical="center"/>
    </xf>
    <xf numFmtId="0" fontId="41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7" fillId="24" borderId="8" xfId="0" applyFont="1" applyFill="1" applyBorder="1" applyAlignment="1">
      <alignment horizontal="center" vertical="center"/>
    </xf>
    <xf numFmtId="0" fontId="37" fillId="24" borderId="32" xfId="0" applyFont="1" applyFill="1" applyBorder="1" applyAlignment="1">
      <alignment vertical="center"/>
    </xf>
    <xf numFmtId="0" fontId="41" fillId="24" borderId="35" xfId="0" applyFont="1" applyFill="1" applyBorder="1" applyAlignment="1">
      <alignment horizontal="center" vertical="center"/>
    </xf>
    <xf numFmtId="0" fontId="37" fillId="24" borderId="36" xfId="0" applyFont="1" applyFill="1" applyBorder="1" applyAlignment="1">
      <alignment vertical="center"/>
    </xf>
    <xf numFmtId="0" fontId="37" fillId="24" borderId="26" xfId="0" applyFont="1" applyFill="1" applyBorder="1" applyAlignment="1">
      <alignment vertical="center"/>
    </xf>
    <xf numFmtId="0" fontId="40" fillId="24" borderId="8" xfId="0" applyFont="1" applyFill="1" applyBorder="1" applyAlignment="1">
      <alignment vertical="center"/>
    </xf>
    <xf numFmtId="0" fontId="40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9" fillId="24" borderId="32" xfId="2" applyFont="1" applyFill="1" applyBorder="1" applyAlignment="1">
      <alignment vertical="center"/>
    </xf>
    <xf numFmtId="0" fontId="39" fillId="24" borderId="0" xfId="2" applyFont="1" applyFill="1" applyBorder="1" applyAlignment="1">
      <alignment vertical="center"/>
    </xf>
    <xf numFmtId="0" fontId="39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9" fillId="24" borderId="0" xfId="2" applyFill="1" applyBorder="1" applyAlignment="1">
      <alignment vertical="center"/>
    </xf>
    <xf numFmtId="0" fontId="37" fillId="24" borderId="36" xfId="0" applyFont="1" applyFill="1" applyBorder="1" applyAlignment="1">
      <alignment horizontal="center" vertical="center"/>
    </xf>
    <xf numFmtId="0" fontId="47" fillId="24" borderId="0" xfId="0" applyFont="1" applyFill="1" applyAlignment="1">
      <alignment vertical="center"/>
    </xf>
    <xf numFmtId="0" fontId="41" fillId="24" borderId="32" xfId="0" applyFont="1" applyFill="1" applyBorder="1" applyAlignment="1">
      <alignment horizontal="center" vertical="center"/>
    </xf>
    <xf numFmtId="0" fontId="41" fillId="24" borderId="0" xfId="0" applyFont="1" applyFill="1" applyBorder="1" applyAlignment="1">
      <alignment horizontal="center" vertical="center"/>
    </xf>
    <xf numFmtId="0" fontId="41" fillId="24" borderId="26" xfId="0" applyFont="1" applyFill="1" applyBorder="1" applyAlignment="1">
      <alignment horizontal="center" vertical="center"/>
    </xf>
    <xf numFmtId="0" fontId="37" fillId="24" borderId="38" xfId="0" applyFont="1" applyFill="1" applyBorder="1" applyAlignment="1">
      <alignment horizontal="center" vertical="center"/>
    </xf>
    <xf numFmtId="0" fontId="37" fillId="24" borderId="39" xfId="0" applyFont="1" applyFill="1" applyBorder="1" applyAlignment="1">
      <alignment horizontal="center" vertical="center"/>
    </xf>
    <xf numFmtId="0" fontId="37" fillId="24" borderId="40" xfId="0" applyFont="1" applyFill="1" applyBorder="1" applyAlignment="1">
      <alignment horizontal="center" vertical="center"/>
    </xf>
    <xf numFmtId="0" fontId="41" fillId="24" borderId="34" xfId="0" applyFont="1" applyFill="1" applyBorder="1" applyAlignment="1">
      <alignment horizontal="center" vertical="center" textRotation="255"/>
    </xf>
    <xf numFmtId="0" fontId="41" fillId="24" borderId="13" xfId="0" applyFont="1" applyFill="1" applyBorder="1" applyAlignment="1">
      <alignment horizontal="center" vertical="center" textRotation="255"/>
    </xf>
    <xf numFmtId="0" fontId="41" fillId="24" borderId="37" xfId="0" applyFont="1" applyFill="1" applyBorder="1" applyAlignment="1">
      <alignment horizontal="center" vertical="center" textRotation="255"/>
    </xf>
    <xf numFmtId="0" fontId="38" fillId="24" borderId="7" xfId="0" applyFont="1" applyFill="1" applyBorder="1" applyAlignment="1">
      <alignment horizontal="center" vertical="center"/>
    </xf>
    <xf numFmtId="0" fontId="38" fillId="24" borderId="10" xfId="0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/>
    </xf>
    <xf numFmtId="0" fontId="37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6" fillId="0" borderId="32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0" borderId="26" xfId="0" applyNumberFormat="1" applyFont="1" applyBorder="1" applyAlignment="1">
      <alignment horizontal="center" vertical="center"/>
    </xf>
    <xf numFmtId="1" fontId="36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3"/>
  <sheetViews>
    <sheetView topLeftCell="A13" workbookViewId="0">
      <selection activeCell="K13" sqref="K13"/>
    </sheetView>
  </sheetViews>
  <sheetFormatPr defaultRowHeight="60" customHeight="1" x14ac:dyDescent="0.25"/>
  <cols>
    <col min="1" max="1" width="11.28515625" style="461" customWidth="1"/>
    <col min="2" max="2" width="13.28515625" style="461" customWidth="1"/>
    <col min="3" max="16384" width="9.140625" style="461"/>
  </cols>
  <sheetData>
    <row r="1" spans="1:3" ht="32.25" customHeight="1" x14ac:dyDescent="0.25">
      <c r="A1" s="461" t="s">
        <v>233</v>
      </c>
    </row>
    <row r="2" spans="1:3" s="469" customFormat="1" ht="12" customHeight="1" x14ac:dyDescent="0.25"/>
    <row r="3" spans="1:3" ht="32.25" customHeight="1" x14ac:dyDescent="0.25">
      <c r="A3" s="462" t="s">
        <v>201</v>
      </c>
    </row>
    <row r="4" spans="1:3" ht="32.25" customHeight="1" x14ac:dyDescent="0.25">
      <c r="A4" s="462" t="s">
        <v>204</v>
      </c>
    </row>
    <row r="5" spans="1:3" ht="32.25" customHeight="1" x14ac:dyDescent="0.25">
      <c r="A5" s="462" t="s">
        <v>202</v>
      </c>
    </row>
    <row r="6" spans="1:3" s="469" customFormat="1" ht="12" customHeight="1" x14ac:dyDescent="0.25"/>
    <row r="7" spans="1:3" ht="44.25" customHeight="1" x14ac:dyDescent="0.25">
      <c r="A7" s="464" t="s">
        <v>205</v>
      </c>
    </row>
    <row r="8" spans="1:3" s="471" customFormat="1" ht="38.25" customHeight="1" x14ac:dyDescent="0.25">
      <c r="A8" s="475" t="s">
        <v>206</v>
      </c>
      <c r="B8" s="470"/>
    </row>
    <row r="9" spans="1:3" s="473" customFormat="1" ht="23.25" x14ac:dyDescent="0.25">
      <c r="A9" s="476" t="s">
        <v>210</v>
      </c>
      <c r="B9" s="472"/>
    </row>
    <row r="10" spans="1:3" s="471" customFormat="1" ht="35.25" customHeight="1" x14ac:dyDescent="0.25">
      <c r="A10" s="510" t="s">
        <v>207</v>
      </c>
      <c r="B10" s="487" t="s">
        <v>208</v>
      </c>
    </row>
    <row r="11" spans="1:3" s="474" customFormat="1" ht="35.25" customHeight="1" x14ac:dyDescent="0.25">
      <c r="A11" s="511"/>
      <c r="B11" s="488" t="s">
        <v>209</v>
      </c>
    </row>
    <row r="12" spans="1:3" s="469" customFormat="1" ht="12" customHeight="1" x14ac:dyDescent="0.25"/>
    <row r="13" spans="1:3" s="464" customFormat="1" ht="60.75" customHeight="1" x14ac:dyDescent="0.25">
      <c r="A13" s="464" t="s">
        <v>232</v>
      </c>
    </row>
    <row r="14" spans="1:3" ht="18.75" customHeight="1" x14ac:dyDescent="0.25">
      <c r="A14" s="461" t="s">
        <v>226</v>
      </c>
    </row>
    <row r="15" spans="1:3" ht="36" customHeight="1" x14ac:dyDescent="0.25">
      <c r="A15" s="500" t="s">
        <v>244</v>
      </c>
    </row>
    <row r="16" spans="1:3" s="482" customFormat="1" ht="21" customHeight="1" thickBot="1" x14ac:dyDescent="0.3">
      <c r="A16" s="482" t="s">
        <v>215</v>
      </c>
      <c r="B16" s="482" t="s">
        <v>216</v>
      </c>
      <c r="C16" s="499" t="s">
        <v>217</v>
      </c>
    </row>
    <row r="17" spans="1:3" s="483" customFormat="1" ht="22.5" customHeight="1" x14ac:dyDescent="0.25">
      <c r="A17" s="512" t="s">
        <v>203</v>
      </c>
      <c r="B17" s="507" t="s">
        <v>203</v>
      </c>
      <c r="C17" s="493" t="s">
        <v>212</v>
      </c>
    </row>
    <row r="18" spans="1:3" s="473" customFormat="1" ht="22.5" customHeight="1" x14ac:dyDescent="0.25">
      <c r="A18" s="513"/>
      <c r="B18" s="508"/>
      <c r="C18" s="493" t="s">
        <v>213</v>
      </c>
    </row>
    <row r="19" spans="1:3" s="473" customFormat="1" ht="22.5" customHeight="1" x14ac:dyDescent="0.25">
      <c r="A19" s="513"/>
      <c r="B19" s="508"/>
      <c r="C19" s="498" t="s">
        <v>243</v>
      </c>
    </row>
    <row r="20" spans="1:3" s="473" customFormat="1" ht="22.5" customHeight="1" x14ac:dyDescent="0.25">
      <c r="A20" s="513"/>
      <c r="B20" s="508"/>
      <c r="C20" s="498" t="s">
        <v>242</v>
      </c>
    </row>
    <row r="21" spans="1:3" s="486" customFormat="1" ht="22.5" customHeight="1" thickBot="1" x14ac:dyDescent="0.3">
      <c r="A21" s="514"/>
      <c r="B21" s="509"/>
      <c r="C21" s="494" t="s">
        <v>214</v>
      </c>
    </row>
    <row r="22" spans="1:3" s="483" customFormat="1" ht="22.5" customHeight="1" x14ac:dyDescent="0.25">
      <c r="A22" s="512" t="s">
        <v>219</v>
      </c>
      <c r="B22" s="507" t="s">
        <v>220</v>
      </c>
      <c r="C22" s="492" t="s">
        <v>221</v>
      </c>
    </row>
    <row r="23" spans="1:3" s="473" customFormat="1" ht="22.5" customHeight="1" x14ac:dyDescent="0.25">
      <c r="A23" s="513"/>
      <c r="B23" s="508"/>
      <c r="C23" s="493" t="s">
        <v>222</v>
      </c>
    </row>
    <row r="24" spans="1:3" s="473" customFormat="1" ht="22.5" customHeight="1" x14ac:dyDescent="0.25">
      <c r="A24" s="513"/>
      <c r="B24" s="508"/>
      <c r="C24" s="473" t="s">
        <v>225</v>
      </c>
    </row>
    <row r="25" spans="1:3" s="473" customFormat="1" ht="22.5" customHeight="1" x14ac:dyDescent="0.25">
      <c r="A25" s="513"/>
      <c r="B25" s="508"/>
      <c r="C25" s="493" t="s">
        <v>223</v>
      </c>
    </row>
    <row r="26" spans="1:3" s="486" customFormat="1" ht="22.5" customHeight="1" thickBot="1" x14ac:dyDescent="0.3">
      <c r="A26" s="514"/>
      <c r="B26" s="509"/>
      <c r="C26" s="486" t="s">
        <v>224</v>
      </c>
    </row>
    <row r="27" spans="1:3" s="483" customFormat="1" ht="22.5" customHeight="1" x14ac:dyDescent="0.25">
      <c r="A27" s="512" t="s">
        <v>227</v>
      </c>
      <c r="B27" s="507" t="s">
        <v>227</v>
      </c>
      <c r="C27" s="492" t="s">
        <v>228</v>
      </c>
    </row>
    <row r="28" spans="1:3" s="473" customFormat="1" ht="22.5" customHeight="1" x14ac:dyDescent="0.25">
      <c r="A28" s="513"/>
      <c r="B28" s="508"/>
      <c r="C28" s="473" t="s">
        <v>229</v>
      </c>
    </row>
    <row r="29" spans="1:3" s="485" customFormat="1" ht="22.5" customHeight="1" thickBot="1" x14ac:dyDescent="0.3">
      <c r="A29" s="514"/>
      <c r="B29" s="484" t="s">
        <v>230</v>
      </c>
      <c r="C29" s="485" t="s">
        <v>231</v>
      </c>
    </row>
    <row r="30" spans="1:3" s="483" customFormat="1" ht="22.5" customHeight="1" x14ac:dyDescent="0.25">
      <c r="A30" s="504" t="s">
        <v>235</v>
      </c>
      <c r="B30" s="501" t="s">
        <v>235</v>
      </c>
      <c r="C30" s="492" t="s">
        <v>236</v>
      </c>
    </row>
    <row r="31" spans="1:3" s="473" customFormat="1" ht="22.5" customHeight="1" x14ac:dyDescent="0.25">
      <c r="A31" s="505"/>
      <c r="B31" s="502"/>
      <c r="C31" s="493" t="s">
        <v>237</v>
      </c>
    </row>
    <row r="32" spans="1:3" s="473" customFormat="1" ht="22.5" customHeight="1" x14ac:dyDescent="0.25">
      <c r="A32" s="505"/>
      <c r="B32" s="502"/>
      <c r="C32" s="493" t="s">
        <v>238</v>
      </c>
    </row>
    <row r="33" spans="1:3" s="486" customFormat="1" ht="22.5" customHeight="1" thickBot="1" x14ac:dyDescent="0.3">
      <c r="A33" s="506"/>
      <c r="B33" s="503"/>
      <c r="C33" s="486" t="s">
        <v>239</v>
      </c>
    </row>
  </sheetData>
  <mergeCells count="9">
    <mergeCell ref="B30:B33"/>
    <mergeCell ref="A30:A33"/>
    <mergeCell ref="B17:B21"/>
    <mergeCell ref="A10:A11"/>
    <mergeCell ref="A17:A21"/>
    <mergeCell ref="B22:B26"/>
    <mergeCell ref="B27:B28"/>
    <mergeCell ref="A27:A29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0" location="INPUT_CLOVERNITE_OWNED" display="於 左側 輸入擁有的龍爪、幸運草" xr:uid="{0E56B762-1159-41BE-8668-39FB8AD13043}"/>
    <hyperlink ref="C31" location="INPUT_CLOVERNITE_DRACOLITH" display="於 右側偏中 輸入龍泣碑的等級" xr:uid="{2A7D0BF6-642F-438B-907E-9C85C4170978}"/>
    <hyperlink ref="C32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98" t="s">
        <v>83</v>
      </c>
      <c r="B1" s="599"/>
      <c r="C1" s="599"/>
      <c r="D1" s="599"/>
      <c r="E1" s="600"/>
      <c r="F1" s="598" t="s">
        <v>105</v>
      </c>
      <c r="G1" s="599"/>
      <c r="H1" s="599"/>
      <c r="I1" s="599"/>
      <c r="J1" s="600"/>
      <c r="K1" s="598" t="s">
        <v>107</v>
      </c>
      <c r="L1" s="599"/>
      <c r="M1" s="599"/>
      <c r="N1" s="599"/>
      <c r="O1" s="600"/>
      <c r="P1" s="607" t="s">
        <v>106</v>
      </c>
      <c r="Q1" s="608"/>
      <c r="R1" s="608"/>
      <c r="S1" s="608"/>
      <c r="T1" s="609"/>
      <c r="U1" s="607" t="s">
        <v>155</v>
      </c>
      <c r="V1" s="608"/>
      <c r="W1" s="608"/>
      <c r="X1" s="608"/>
      <c r="Y1" s="609"/>
      <c r="Z1" s="604" t="s">
        <v>85</v>
      </c>
      <c r="AA1" s="605"/>
      <c r="AB1" s="605"/>
      <c r="AC1" s="605"/>
      <c r="AD1" s="606"/>
      <c r="AE1" s="601" t="s">
        <v>84</v>
      </c>
      <c r="AF1" s="602"/>
      <c r="AG1" s="602"/>
      <c r="AH1" s="602"/>
      <c r="AI1" s="603"/>
      <c r="AJ1" s="601" t="s">
        <v>174</v>
      </c>
      <c r="AK1" s="602"/>
      <c r="AL1" s="602"/>
      <c r="AM1" s="602"/>
      <c r="AN1" s="603"/>
      <c r="AO1" s="595" t="s">
        <v>86</v>
      </c>
      <c r="AP1" s="596"/>
      <c r="AQ1" s="596"/>
      <c r="AR1" s="596"/>
      <c r="AS1" s="597"/>
      <c r="AT1" s="595" t="s">
        <v>87</v>
      </c>
      <c r="AU1" s="596"/>
      <c r="AV1" s="596"/>
      <c r="AW1" s="596"/>
      <c r="AX1" s="597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G5" sqref="E1:G5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71" t="s">
        <v>118</v>
      </c>
      <c r="B1" s="571"/>
      <c r="C1" s="571"/>
      <c r="D1" s="235"/>
      <c r="E1" s="611" t="s">
        <v>119</v>
      </c>
      <c r="F1" s="611"/>
      <c r="G1" s="611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8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49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49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10">
        <v>587</v>
      </c>
      <c r="C7" s="610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13" t="s">
        <v>41</v>
      </c>
      <c r="J23" s="613"/>
      <c r="K23" s="612">
        <f>K13+K21</f>
        <v>730</v>
      </c>
      <c r="L23" s="612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17" t="s">
        <v>118</v>
      </c>
      <c r="B1" s="517"/>
      <c r="C1" s="517"/>
      <c r="D1" s="517"/>
      <c r="E1" s="517"/>
      <c r="F1" s="517"/>
      <c r="G1" s="517" t="s">
        <v>119</v>
      </c>
      <c r="H1" s="517"/>
      <c r="I1" s="517"/>
      <c r="J1" s="517"/>
      <c r="K1" s="517"/>
      <c r="L1" s="517"/>
      <c r="N1" s="517" t="s">
        <v>126</v>
      </c>
      <c r="O1" s="517"/>
    </row>
    <row r="2" spans="1:15" x14ac:dyDescent="0.25">
      <c r="A2" s="614" t="s">
        <v>124</v>
      </c>
      <c r="B2" s="614"/>
      <c r="C2" s="616" t="s">
        <v>117</v>
      </c>
      <c r="D2" s="616"/>
      <c r="E2" s="615" t="s">
        <v>125</v>
      </c>
      <c r="F2" s="615"/>
      <c r="G2" s="618" t="s">
        <v>121</v>
      </c>
      <c r="H2" s="618"/>
      <c r="I2" s="615" t="s">
        <v>122</v>
      </c>
      <c r="J2" s="615"/>
      <c r="K2" s="617" t="s">
        <v>123</v>
      </c>
      <c r="L2" s="617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G10" sqref="A10:G21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94" t="s">
        <v>234</v>
      </c>
      <c r="B1" s="594"/>
      <c r="C1" s="594"/>
      <c r="D1" s="594"/>
      <c r="E1" s="594"/>
      <c r="F1" s="594"/>
      <c r="G1" s="594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69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69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69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69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69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30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30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30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35" t="s">
        <v>176</v>
      </c>
      <c r="C10" s="635"/>
      <c r="D10" s="635"/>
      <c r="E10" s="635"/>
      <c r="F10" s="594" t="s">
        <v>28</v>
      </c>
      <c r="G10" s="635" t="s">
        <v>179</v>
      </c>
      <c r="I10" s="630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94"/>
      <c r="G11" s="635"/>
      <c r="I11" s="630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26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21">
        <f>IF(HDRAG_HAS_REC_HBRUN,AVERAGE(DATA_HDRAG_HBRUN),"")</f>
        <v>2.4324324324324325</v>
      </c>
      <c r="G12" s="627">
        <f>IF(HDRAG_HAS_REC_HBRUN,COUNTA(DATA_HDRAG_HBRUN),"")</f>
        <v>296</v>
      </c>
      <c r="I12" s="629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26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21"/>
      <c r="G13" s="627"/>
      <c r="I13" s="629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24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20">
        <f>IF(HDRAG_HAS_REC_HMERC,AVERAGE(DATA_HDRAG_HMERC),"")</f>
        <v>2.3909465020576133</v>
      </c>
      <c r="G14" s="625">
        <f>IF(HDRAG_HAS_REC_HMERC,COUNTA(DATA_HDRAG_HMERC),"")</f>
        <v>243</v>
      </c>
      <c r="I14" s="629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24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20"/>
      <c r="G15" s="625"/>
      <c r="I15" s="629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22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19">
        <f>IF(HDRAG_HAS_REC_HMID,AVERAGE(DATA_HDRAG_HMID),"")</f>
        <v>2.5516811955168119</v>
      </c>
      <c r="G16" s="623">
        <f>IF(HDRAG_HAS_REC_HMID,COUNTA(DATA_HDRAG_HMID),"")</f>
        <v>804</v>
      </c>
      <c r="I16" s="629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22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19"/>
      <c r="G17" s="623"/>
      <c r="I17" s="628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33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37">
        <f>IF(HDRAG_HAS_REC_HJUP,AVERAGE(DATA_HDRAG_HJUP),"")</f>
        <v>2.4578587699316627</v>
      </c>
      <c r="G18" s="634">
        <f>IF(HDRAG_HAS_REC_HJUP,COUNTA(DATA_HDRAG_HJUP),"")</f>
        <v>439</v>
      </c>
      <c r="I18" s="628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33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37"/>
      <c r="G19" s="634"/>
      <c r="I19" s="628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31" t="s">
        <v>37</v>
      </c>
      <c r="B20" s="372">
        <f>IF(HDRAG_HAS_REC_HZOD,COUNTIF(DATA_HDRAG_HZOD,"=2"),"")</f>
        <v>62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36">
        <f>IF(HDRAG_HAS_REC_HZOD,AVERAGE(DATA_HDRAG_HZOD),"")</f>
        <v>2.2804878048780486</v>
      </c>
      <c r="G20" s="632">
        <f>IF(HDRAG_HAS_REC_HZOD,COUNTA(DATA_HDRAG_HZOD),"")</f>
        <v>82</v>
      </c>
      <c r="I20" s="628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31"/>
      <c r="B21" s="382">
        <f>IF(HDRAG_HAS_REC_HZOD,B20/$G20,"")</f>
        <v>0.75609756097560976</v>
      </c>
      <c r="C21" s="382">
        <f>IF(HDRAG_HAS_REC_HZOD,C20/$G20,"")</f>
        <v>0.21951219512195122</v>
      </c>
      <c r="D21" s="382">
        <f>IF(HDRAG_HAS_REC_HZOD,D20/$G20,"")</f>
        <v>1.2195121951219513E-2</v>
      </c>
      <c r="E21" s="382">
        <f>IF(HDRAG_HAS_REC_HZOD,E20/$G20,"")</f>
        <v>1.2195121951219513E-2</v>
      </c>
      <c r="F21" s="636"/>
      <c r="G21" s="632"/>
      <c r="I21" s="628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73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73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73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243</v>
      </c>
      <c r="N24" s="364">
        <f>IF(HDRAG_HAS_REC_HZOD,M24*WINGS_CONSUME_HDRAGS/WINGS_RECOVER_NUM*WINGS_RECOVER_DIAMS,"")</f>
        <v>3037.5</v>
      </c>
      <c r="O24" s="356">
        <f>IFERROR(IF(L24=0,100%,(HDRAG_MAX_BUILDING - L24)/HDRAG_MAX_BUILDING),"")</f>
        <v>0.32230392156862747</v>
      </c>
    </row>
    <row r="25" spans="1:15" x14ac:dyDescent="0.25">
      <c r="I25" s="573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73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456</v>
      </c>
      <c r="N26" s="364">
        <f>IF(HDRAG_HAS_REC_HZOD,M26*WINGS_CONSUME_HDRAGS/WINGS_RECOVER_NUM*WINGS_RECOVER_DIAMS,"")</f>
        <v>5700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  <mergeCell ref="A1:G1"/>
    <mergeCell ref="F16:F17"/>
    <mergeCell ref="F14:F15"/>
    <mergeCell ref="F12:F13"/>
    <mergeCell ref="A16:A17"/>
    <mergeCell ref="G16:G17"/>
    <mergeCell ref="A14:A15"/>
    <mergeCell ref="G14:G15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41" t="s">
        <v>191</v>
      </c>
      <c r="D1" s="640">
        <f>INDEX(DATA_EVTBLD,B1,2)-B2</f>
        <v>967</v>
      </c>
      <c r="E1" s="639" t="s">
        <v>24</v>
      </c>
      <c r="F1" s="638">
        <f>1-(INDEX(DATA_EVTBLD,B1,2)-B2)/DATA_EVTBLD_MAX</f>
        <v>0.87627942681678606</v>
      </c>
      <c r="G1" s="638"/>
      <c r="H1" s="638"/>
      <c r="I1" s="638"/>
    </row>
    <row r="2" spans="1:9" ht="14.65" customHeight="1" x14ac:dyDescent="0.25">
      <c r="A2" s="383" t="s">
        <v>190</v>
      </c>
      <c r="B2" s="389">
        <v>933</v>
      </c>
      <c r="C2" s="641"/>
      <c r="D2" s="640"/>
      <c r="E2" s="639"/>
      <c r="F2" s="638"/>
      <c r="G2" s="638"/>
      <c r="H2" s="638"/>
      <c r="I2" s="638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211</v>
      </c>
      <c r="B1" s="341">
        <v>1</v>
      </c>
      <c r="C1" s="341">
        <v>7</v>
      </c>
      <c r="F1" s="515" t="str">
        <f>B1&amp; "日"</f>
        <v>1日</v>
      </c>
      <c r="G1" s="516"/>
      <c r="H1" s="516"/>
      <c r="I1" s="515" t="str">
        <f>C1 &amp; "日"</f>
        <v>7日</v>
      </c>
      <c r="J1" s="516"/>
      <c r="K1" s="516"/>
      <c r="L1" s="515" t="s">
        <v>175</v>
      </c>
      <c r="M1" s="516"/>
      <c r="N1" s="516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011 D 04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008 D 13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000 D 04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-005 D 16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007 D 17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213 D 08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115 D 08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062 D 15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046 D 08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026 D 19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014 D 19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-009 D 18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011 D 03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005 D 11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001 D 02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-005 D 17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-007 D 15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-002 D 09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023 D 08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034 D 09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018 D 03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019 D 01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008 D 04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016 D 12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012 D 12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012 D 03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016 D 17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015 D 10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003 D 19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016 D 03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014 D 20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004 D 11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013 D 22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014 D 16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004 D 21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013 D 19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014 D 09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024 D 10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013 D 13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013 D 19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025 D 14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012 D 18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016 D 12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018 D 17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012 D 11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013 D 23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011 D 13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012 D 03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013 D 03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004 D 23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011 D 20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012 D 18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000 D 00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011 D 08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011 D 17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009 D 03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012 D 10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014 D 15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008 D 11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013 D 13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013 D 22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022 D 16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013 D 18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012 D 15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023 D 14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014 D 12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015 D 09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026 D 12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015 D 12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015 D 04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038 D 01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015 D 15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014 D 22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034 D 16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016 D 00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014 D 17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028 D 18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015 D 20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014 D 04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022 D 14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015 D 17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013 D 15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030 D 05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014 D 08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015 D 11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013 D 17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014 D 07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014 D 14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013 D 15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014 D 05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014 D 05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028 D 23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014 D 19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015 D 13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020 D 12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014 D 07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014 D 08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003 D 01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013 D 02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012 D 05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003 D 15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012 D 22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013 D 02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10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012 D 03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012 D 06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-005 D 11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011 D 10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010 D 18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-008 D 03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010 D 01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009 D 20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-009 D 10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009 D 02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009 D 15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-016 D 15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007 D 14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009 D 02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-016 D 18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006 D 14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008 D 14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-017 D 00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005 D 14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008 D 08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-017 D 19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004 D 18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007 D 18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-018 D 05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003 D 18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007 D 11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-016 D 19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003 D 05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007 D 10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-016 D 22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002 D 06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007 D 02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-017 D 03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001 D 18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006 D 21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-012 D 02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001 D 16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007 D 14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-009 D 17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001 D 08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007 D 08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-009 D 00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001 D 01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007 D 01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-003 D 11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000 D 03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006 D 11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-006 D 06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000 D 06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005 D 22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-008 D 08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22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005 D 08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-011 D 08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-001 D 18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004 D 21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-017 D 11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-003 D 10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004 D 08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-020 D 23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-005 D 02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003 D 01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-020 D 15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-006 D 04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002 D 15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-019 D 07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-006 D 16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002 D 09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-019 D 03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-007 D 04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002 D 02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-019 D 01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-008 D 04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002 D 00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-019 D 01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-008 D 12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001 D 20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-015 D 18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-008 D 17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001 D 17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-009 D 09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-010 D 18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001 D 07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-009 D 03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-011 D 11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001 D 02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-008 D 17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-011 D 14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001 D 01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-009 D 03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-012 D 09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000 D 21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-006 D 22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-013 D 20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000 D 21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-007 D 01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-013 D 19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000 D 06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-008 D 13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-013 D 15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000 D 00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-009 D 16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-014 D 01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000 D 09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-014 D 09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-014 D 03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-001 D 00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-014 D 13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-014 D 01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-001 D 03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-004 D 21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-013 D 13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000 D 06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-002 D 20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-013 D 07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11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-001 D 05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-013 D 06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-001 D 03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-013 D 04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-013 D 04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-002 D 05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-015 D 15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-013 D 04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-002 D 08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-019 D 00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-013 D 01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-002 D 22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-018 D 09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-013 D 02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-003 D 02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-018 D 04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-013 D 03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-003 D 05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-018 D 08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-013 D 06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-003 D 11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-018 D 11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-013 D 08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-003 D 13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-005 D 01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-012 D 10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-002 D 10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018 D 05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-011 D 16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-002 D 12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014 D 16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-011 D 11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-002 D 19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009 D 18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-011 D 09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-002 D 22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000 D 16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-011 D 03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-003 D 02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-013 D 08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-011 D 00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-003 D 08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-013 D 21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-011 D 00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-003 D 11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-014 D 06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-010 D 23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-003 D 13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-015 D 16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-011 D 02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-003 D 21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-016 D 05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-011 D 07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-004 D 02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-012 D 06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-010 D 23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-003 D 13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-005 D 19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-010 D 21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-003 D 15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-002 D 13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-010 D 18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-003 D 14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-002 D 15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-010 D 16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-003 D 15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033 D 23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-009 D 09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-002 D 07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012 D 10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-009 D 05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-003 D 04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-019 D 15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-009 D 05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-004 D 19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048 D 11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-004 D 11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-002 D 19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039 D 17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-002 D 14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-002 D 08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034 D 06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-001 D 21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-002 D 09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001 D 12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-001 D 10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-002 D 10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-008 D 06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20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-002 D 23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-003 D 17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000 D 05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-002 D 13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-001 D 21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12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-002 D 23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-004 D 09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-001 D 04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-003 D 01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-007 D 00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-001 D 14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-002 D 21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-006 D 13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-002 D 17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-003 D 07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-007 D 00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-002 D 03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-003 D 03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-007 D 20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-002 D 19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-003 D 10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-003 D 23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-003 D 02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-003 D 07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-006 D 17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-003 D 15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-003 D 12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-007 D 20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-006 D 15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-004 D 01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-007 D 10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-006 D 16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-004 D 01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-006 D 13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-006 D 13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-003 D 23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-005 D 03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-006 D 06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-004 D 03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-004 D 08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-005 D 15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-004 D 00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-004 D 11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-005 D 14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-004 D 02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-005 D 05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-005 D 12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-004 D 05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-005 D 23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-005 D 12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-004 D 06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000 D 13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-005 D 00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-003 D 21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000 D 16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-004 D 13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-003 D 22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000 D 13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-004 D 07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-003 D 21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21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-004 D 06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-003 D 22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-004 D 14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-004 D 06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-004 D 00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-005 D 02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-004 D 08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-004 D 02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-005 D 19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-004 D 09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-004 D 03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-003 D 10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-004 D 01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-003 D 19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-008 D 10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-004 D 02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-004 D 05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-007 D 21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-004 D 04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-004 D 04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-005 D 22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-004 D 02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-004 D 01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-005 D 16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-004 D 04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-004 D 02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-004 D 06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-004 D 11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-004 D 08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-007 D 11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-004 D 18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-004 D 11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-008 D 05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-004 D 21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-004 D 12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-007 D 03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-004 D 20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-004 D 09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-007 D 19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-004 D 22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-004 D 10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-006 D 13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-005 D 00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-004 D 11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-005 D 15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-005 D 03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-004 D 14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-006 D 04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-005 D 10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-004 D 17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-007 D 22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-005 D 14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-004 D 17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-004 D 22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-005 D 14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-004 D 15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-005 D 02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-005 D 16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-004 D 16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-005 D 20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-005 D 23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-004 D 21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-006 D 03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-006 D 02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-004 D 20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-007 D 07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-006 D 04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-004 D 22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-006 D 17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-006 D 09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-004 D 22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-006 D 00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-006 D 11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-005 D 00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-004 D 15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-006 D 12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-004 D 23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-005 D 01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-006 D 12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-005 D 00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-005 D 06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-006 D 15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-005 D 01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-005 D 07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-006 D 13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-005 D 01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-005 D 15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-006 D 15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-005 D 03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-005 D 19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-006 D 14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-005 D 03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-005 D 20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-006 D 14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-005 D 03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-004 D 16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-006 D 09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-005 D 01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-005 D 21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-006 D 12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-005 D 06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-007 D 11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-006 D 16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-005 D 10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-007 D 05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-006 D 14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-005 D 08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-007 D 07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-006 D 15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-005 D 10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-008 D 07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-006 D 16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-005 D 13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-008 D 12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-006 D 17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-005 D 14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-008 D 13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-006 D 21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-005 D 18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-009 D 01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-007 D 00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-005 D 20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-005 D 23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-006 D 16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-005 D 11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-002 D 18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-006 D 15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-005 D 12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-002 D 15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-006 D 16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-005 D 14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-003 D 09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-006 D 17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-005 D 15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-004 D 00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-006 D 17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-005 D 15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-003 D 05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-006 D 11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-005 D 09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-004 D 15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-006 D 10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-005 D 11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-002 D 00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-006 D 06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-005 D 08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-002 D 18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-006 D 06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-005 D 09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-003 D 12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-006 D 05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-005 D 11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-004 D 04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-006 D 05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-005 D 12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-004 D 14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-006 D 05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-005 D 12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-005 D 08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-006 D 07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-005 D 14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-007 D 04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-006 D 07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-005 D 15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-005 D 21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-006 D 00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-005 D 08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-005 D 14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-006 D 00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-005 D 10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-006 D 10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-006 D 07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-005 D 18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-006 D 21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-006 D 05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-005 D 17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-007 D 01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-006 D 07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-005 D 19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-007 D 23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-006 D 09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-005 D 20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-008 D 00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-006 D 11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-005 D 22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-008 D 03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-006 D 12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-006 D 00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-008 D 10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-006 D 16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-006 D 03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-008 D 14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-006 D 19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-006 D 06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-009 D 02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-007 D 00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-006 D 10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-009 D 04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-007 D 02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-006 D 12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-009 D 05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-007 D 04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-006 D 13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-009 D 15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-007 D 11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-006 D 20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-009 D 13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-007 D 13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-006 D 21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-010 D 05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-008 D 07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-007 D 17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-010 D 09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-008 D 12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-007 D 21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-010 D 10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-008 D 16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-008 D 00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-010 D 10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-008 D 20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-008 D 03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-010 D 10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-009 D 01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-008 D 09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-010 D 10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-009 D 03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-008 D 10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-009 D 23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-009 D 08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-008 D 18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6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6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6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6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6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6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6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63" t="e">
        <f t="shared" ca="1" si="34"/>
        <v>#N/A</v>
      </c>
    </row>
    <row r="403" spans="4:14" ht="14.65" customHeight="1" x14ac:dyDescent="0.25">
      <c r="D403" s="46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6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6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63" t="e">
        <f t="shared" ca="1" si="34"/>
        <v>#N/A</v>
      </c>
    </row>
    <row r="404" spans="4:14" ht="14.65" customHeight="1" x14ac:dyDescent="0.25">
      <c r="D404" s="46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6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6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63" t="e">
        <f t="shared" ca="1" si="34"/>
        <v>#N/A</v>
      </c>
    </row>
    <row r="405" spans="4:14" ht="14.65" customHeight="1" x14ac:dyDescent="0.25">
      <c r="D405" s="46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6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6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63" t="e">
        <f t="shared" ca="1" si="34"/>
        <v>#N/A</v>
      </c>
    </row>
    <row r="406" spans="4:14" ht="14.65" customHeight="1" x14ac:dyDescent="0.25">
      <c r="D406" s="46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6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6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63" t="e">
        <f t="shared" ca="1" si="34"/>
        <v>#N/A</v>
      </c>
    </row>
    <row r="407" spans="4:14" ht="14.65" customHeight="1" x14ac:dyDescent="0.25">
      <c r="D407" s="46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6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6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63" t="e">
        <f t="shared" ca="1" si="34"/>
        <v>#N/A</v>
      </c>
    </row>
    <row r="408" spans="4:14" ht="14.65" customHeight="1" x14ac:dyDescent="0.25">
      <c r="D408" s="46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6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6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63" t="e">
        <f t="shared" ca="1" si="34"/>
        <v>#N/A</v>
      </c>
    </row>
    <row r="409" spans="4:14" ht="14.65" customHeight="1" x14ac:dyDescent="0.25">
      <c r="D409" s="46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6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6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63" t="e">
        <f t="shared" ca="1" si="34"/>
        <v>#N/A</v>
      </c>
    </row>
    <row r="410" spans="4:14" ht="14.65" customHeight="1" x14ac:dyDescent="0.25">
      <c r="D410" s="46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6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6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63" t="e">
        <f t="shared" ca="1" si="34"/>
        <v>#N/A</v>
      </c>
    </row>
    <row r="411" spans="4:14" ht="14.65" customHeight="1" x14ac:dyDescent="0.25">
      <c r="D411" s="46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6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6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63" t="e">
        <f t="shared" ca="1" si="34"/>
        <v>#N/A</v>
      </c>
    </row>
    <row r="412" spans="4:14" ht="14.65" customHeight="1" x14ac:dyDescent="0.25">
      <c r="D412" s="46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6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6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63" t="e">
        <f t="shared" ca="1" si="34"/>
        <v>#N/A</v>
      </c>
    </row>
    <row r="413" spans="4:14" ht="14.65" customHeight="1" x14ac:dyDescent="0.25">
      <c r="D413" s="46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6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6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63" t="e">
        <f t="shared" ca="1" si="34"/>
        <v>#N/A</v>
      </c>
    </row>
    <row r="414" spans="4:14" ht="14.65" customHeight="1" x14ac:dyDescent="0.25">
      <c r="D414" s="46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6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6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63" t="e">
        <f t="shared" ca="1" si="34"/>
        <v>#N/A</v>
      </c>
    </row>
    <row r="415" spans="4:14" ht="14.65" customHeight="1" x14ac:dyDescent="0.25">
      <c r="D415" s="46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6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6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63" t="e">
        <f t="shared" ca="1" si="34"/>
        <v>#N/A</v>
      </c>
    </row>
    <row r="416" spans="4:14" ht="14.65" customHeight="1" x14ac:dyDescent="0.25">
      <c r="D416" s="46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6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6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63" t="e">
        <f t="shared" ca="1" si="34"/>
        <v>#N/A</v>
      </c>
    </row>
    <row r="417" spans="4:14" ht="14.65" customHeight="1" x14ac:dyDescent="0.25">
      <c r="D417" s="46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6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6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63" t="e">
        <f t="shared" ca="1" si="34"/>
        <v>#N/A</v>
      </c>
    </row>
    <row r="418" spans="4:14" ht="14.65" customHeight="1" x14ac:dyDescent="0.25">
      <c r="D418" s="46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6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6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63" t="e">
        <f t="shared" ca="1" si="34"/>
        <v>#N/A</v>
      </c>
    </row>
    <row r="419" spans="4:14" ht="14.65" customHeight="1" x14ac:dyDescent="0.25">
      <c r="D419" s="46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6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6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63" t="e">
        <f t="shared" ca="1" si="34"/>
        <v>#N/A</v>
      </c>
    </row>
    <row r="420" spans="4:14" ht="14.65" customHeight="1" x14ac:dyDescent="0.25">
      <c r="D420" s="46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6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6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63" t="e">
        <f t="shared" ca="1" si="34"/>
        <v>#N/A</v>
      </c>
    </row>
    <row r="421" spans="4:14" ht="14.65" customHeight="1" x14ac:dyDescent="0.25">
      <c r="D421" s="46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6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6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63" t="e">
        <f t="shared" ca="1" si="34"/>
        <v>#N/A</v>
      </c>
    </row>
    <row r="422" spans="4:14" ht="14.65" customHeight="1" x14ac:dyDescent="0.25">
      <c r="D422" s="46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6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6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63" t="e">
        <f t="shared" ca="1" si="34"/>
        <v>#N/A</v>
      </c>
    </row>
    <row r="423" spans="4:14" ht="14.65" customHeight="1" x14ac:dyDescent="0.25">
      <c r="D423" s="46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6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6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63" t="e">
        <f t="shared" ca="1" si="34"/>
        <v>#N/A</v>
      </c>
    </row>
    <row r="424" spans="4:14" ht="14.65" customHeight="1" x14ac:dyDescent="0.25">
      <c r="D424" s="46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6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6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63" t="e">
        <f t="shared" ca="1" si="34"/>
        <v>#N/A</v>
      </c>
    </row>
    <row r="425" spans="4:14" ht="14.65" customHeight="1" x14ac:dyDescent="0.25">
      <c r="D425" s="46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6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6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63" t="e">
        <f t="shared" ca="1" si="34"/>
        <v>#N/A</v>
      </c>
    </row>
    <row r="426" spans="4:14" ht="14.65" customHeight="1" x14ac:dyDescent="0.25">
      <c r="D426" s="46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6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6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63" t="e">
        <f t="shared" ca="1" si="34"/>
        <v>#N/A</v>
      </c>
    </row>
    <row r="427" spans="4:14" ht="14.65" customHeight="1" x14ac:dyDescent="0.25">
      <c r="D427" s="46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6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6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63" t="e">
        <f t="shared" ca="1" si="34"/>
        <v>#N/A</v>
      </c>
    </row>
    <row r="428" spans="4:14" ht="14.65" customHeight="1" x14ac:dyDescent="0.25">
      <c r="D428" s="46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6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6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63" t="e">
        <f t="shared" ca="1" si="34"/>
        <v>#N/A</v>
      </c>
    </row>
    <row r="429" spans="4:14" ht="14.65" customHeight="1" x14ac:dyDescent="0.25">
      <c r="D429" s="46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6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6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63" t="e">
        <f t="shared" ca="1" si="34"/>
        <v>#N/A</v>
      </c>
    </row>
    <row r="430" spans="4:14" ht="14.65" customHeight="1" x14ac:dyDescent="0.25">
      <c r="D430" s="46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6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6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63" t="e">
        <f t="shared" ca="1" si="34"/>
        <v>#N/A</v>
      </c>
    </row>
    <row r="431" spans="4:14" ht="14.65" customHeight="1" x14ac:dyDescent="0.25">
      <c r="D431" s="46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6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6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63" t="e">
        <f t="shared" ca="1" si="34"/>
        <v>#N/A</v>
      </c>
    </row>
    <row r="432" spans="4:14" ht="14.65" customHeight="1" x14ac:dyDescent="0.25">
      <c r="D432" s="46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6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6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63" t="e">
        <f t="shared" ca="1" si="34"/>
        <v>#N/A</v>
      </c>
    </row>
    <row r="433" spans="4:14" ht="14.65" customHeight="1" x14ac:dyDescent="0.25">
      <c r="D433" s="46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6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6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63" t="e">
        <f t="shared" ca="1" si="34"/>
        <v>#N/A</v>
      </c>
    </row>
    <row r="434" spans="4:14" ht="14.65" customHeight="1" x14ac:dyDescent="0.25">
      <c r="D434" s="46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6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6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63" t="e">
        <f t="shared" ca="1" si="34"/>
        <v>#N/A</v>
      </c>
    </row>
    <row r="435" spans="4:14" ht="14.65" customHeight="1" x14ac:dyDescent="0.25">
      <c r="D435" s="46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6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6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63" t="e">
        <f t="shared" ca="1" si="34"/>
        <v>#N/A</v>
      </c>
    </row>
    <row r="436" spans="4:14" ht="14.65" customHeight="1" x14ac:dyDescent="0.25">
      <c r="D436" s="46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6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6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63" t="e">
        <f t="shared" ca="1" si="34"/>
        <v>#N/A</v>
      </c>
    </row>
    <row r="437" spans="4:14" ht="14.65" customHeight="1" x14ac:dyDescent="0.25">
      <c r="D437" s="46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6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6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63" t="e">
        <f t="shared" ca="1" si="34"/>
        <v>#N/A</v>
      </c>
    </row>
    <row r="438" spans="4:14" ht="14.65" customHeight="1" x14ac:dyDescent="0.25">
      <c r="D438" s="46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6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6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63" t="e">
        <f t="shared" ca="1" si="34"/>
        <v>#N/A</v>
      </c>
    </row>
    <row r="439" spans="4:14" ht="14.65" customHeight="1" x14ac:dyDescent="0.25">
      <c r="D439" s="46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6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6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63" t="e">
        <f t="shared" ca="1" si="34"/>
        <v>#N/A</v>
      </c>
    </row>
    <row r="440" spans="4:14" ht="14.65" customHeight="1" x14ac:dyDescent="0.25">
      <c r="D440" s="46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6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6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63" t="e">
        <f t="shared" ca="1" si="34"/>
        <v>#N/A</v>
      </c>
    </row>
    <row r="441" spans="4:14" ht="14.65" customHeight="1" x14ac:dyDescent="0.25">
      <c r="D441" s="46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6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6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63" t="e">
        <f t="shared" ca="1" si="34"/>
        <v>#N/A</v>
      </c>
    </row>
    <row r="442" spans="4:14" ht="14.65" customHeight="1" x14ac:dyDescent="0.25">
      <c r="D442" s="46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6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6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63" t="e">
        <f t="shared" ca="1" si="34"/>
        <v>#N/A</v>
      </c>
    </row>
    <row r="443" spans="4:14" ht="14.65" customHeight="1" x14ac:dyDescent="0.25">
      <c r="D443" s="46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6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6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63" t="e">
        <f t="shared" ca="1" si="34"/>
        <v>#N/A</v>
      </c>
    </row>
    <row r="444" spans="4:14" ht="14.65" customHeight="1" x14ac:dyDescent="0.25">
      <c r="D444" s="46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6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6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63" t="e">
        <f t="shared" ca="1" si="34"/>
        <v>#N/A</v>
      </c>
    </row>
    <row r="445" spans="4:14" ht="14.65" customHeight="1" x14ac:dyDescent="0.25">
      <c r="D445" s="46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6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6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63" t="e">
        <f t="shared" ca="1" si="34"/>
        <v>#N/A</v>
      </c>
    </row>
    <row r="446" spans="4:14" ht="14.65" customHeight="1" x14ac:dyDescent="0.25">
      <c r="D446" s="46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6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6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63" t="e">
        <f t="shared" ca="1" si="34"/>
        <v>#N/A</v>
      </c>
    </row>
    <row r="447" spans="4:14" ht="14.65" customHeight="1" x14ac:dyDescent="0.25">
      <c r="D447" s="46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6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6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63" t="e">
        <f t="shared" ca="1" si="34"/>
        <v>#N/A</v>
      </c>
    </row>
    <row r="448" spans="4:14" ht="14.65" customHeight="1" x14ac:dyDescent="0.25">
      <c r="D448" s="46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6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6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63" t="e">
        <f t="shared" ca="1" si="34"/>
        <v>#N/A</v>
      </c>
    </row>
    <row r="449" spans="4:14" ht="14.65" customHeight="1" x14ac:dyDescent="0.25">
      <c r="D449" s="46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6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6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63" t="e">
        <f t="shared" ca="1" si="34"/>
        <v>#N/A</v>
      </c>
    </row>
    <row r="450" spans="4:14" ht="14.65" customHeight="1" x14ac:dyDescent="0.25">
      <c r="D450" s="46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6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6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63" t="e">
        <f t="shared" ca="1" si="34"/>
        <v>#N/A</v>
      </c>
    </row>
    <row r="451" spans="4:14" ht="14.65" customHeight="1" x14ac:dyDescent="0.25">
      <c r="D451" s="46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6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6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63" t="e">
        <f t="shared" ca="1" si="34"/>
        <v>#N/A</v>
      </c>
    </row>
    <row r="452" spans="4:14" ht="14.65" customHeight="1" x14ac:dyDescent="0.25">
      <c r="D452" s="46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6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6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63" t="e">
        <f t="shared" ca="1" si="34"/>
        <v>#N/A</v>
      </c>
    </row>
    <row r="453" spans="4:14" ht="14.65" customHeight="1" x14ac:dyDescent="0.25">
      <c r="D453" s="46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6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6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63" t="e">
        <f t="shared" ca="1" si="34"/>
        <v>#N/A</v>
      </c>
    </row>
    <row r="454" spans="4:14" ht="14.65" customHeight="1" x14ac:dyDescent="0.25">
      <c r="D454" s="46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6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6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63" t="e">
        <f t="shared" ca="1" si="34"/>
        <v>#N/A</v>
      </c>
    </row>
    <row r="455" spans="4:14" ht="14.65" customHeight="1" x14ac:dyDescent="0.25">
      <c r="D455" s="46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6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6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63" t="e">
        <f t="shared" ca="1" si="34"/>
        <v>#N/A</v>
      </c>
    </row>
    <row r="456" spans="4:14" ht="14.65" customHeight="1" x14ac:dyDescent="0.25">
      <c r="D456" s="46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6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6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63" t="e">
        <f t="shared" ca="1" si="34"/>
        <v>#N/A</v>
      </c>
    </row>
    <row r="457" spans="4:14" ht="14.65" customHeight="1" x14ac:dyDescent="0.25">
      <c r="D457" s="46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6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6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63" t="e">
        <f t="shared" ca="1" si="34"/>
        <v>#N/A</v>
      </c>
    </row>
    <row r="458" spans="4:14" ht="14.65" customHeight="1" x14ac:dyDescent="0.25">
      <c r="D458" s="46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6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6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63" t="e">
        <f t="shared" ca="1" si="34"/>
        <v>#N/A</v>
      </c>
    </row>
    <row r="459" spans="4:14" ht="14.65" customHeight="1" x14ac:dyDescent="0.25">
      <c r="D459" s="46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6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6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63" t="e">
        <f t="shared" ca="1" si="34"/>
        <v>#N/A</v>
      </c>
    </row>
    <row r="460" spans="4:14" ht="14.65" customHeight="1" x14ac:dyDescent="0.25">
      <c r="D460" s="46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6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6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63" t="e">
        <f t="shared" ca="1" si="34"/>
        <v>#N/A</v>
      </c>
    </row>
    <row r="461" spans="4:14" ht="14.65" customHeight="1" x14ac:dyDescent="0.25">
      <c r="D461" s="46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6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6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63" t="e">
        <f t="shared" ca="1" si="34"/>
        <v>#N/A</v>
      </c>
    </row>
    <row r="462" spans="4:14" ht="14.65" customHeight="1" x14ac:dyDescent="0.25">
      <c r="D462" s="46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6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6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63" t="e">
        <f t="shared" ca="1" si="34"/>
        <v>#N/A</v>
      </c>
    </row>
    <row r="463" spans="4:14" ht="14.65" customHeight="1" x14ac:dyDescent="0.25">
      <c r="D463" s="46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6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6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63" t="e">
        <f t="shared" ca="1" si="34"/>
        <v>#N/A</v>
      </c>
    </row>
    <row r="464" spans="4:14" ht="14.65" customHeight="1" x14ac:dyDescent="0.25">
      <c r="D464" s="46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6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6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63" t="e">
        <f t="shared" ca="1" si="34"/>
        <v>#N/A</v>
      </c>
    </row>
    <row r="465" spans="4:14" ht="14.65" customHeight="1" x14ac:dyDescent="0.25">
      <c r="D465" s="46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6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6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6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6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6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6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63" t="e">
        <f t="shared" ca="1" si="38"/>
        <v>#N/A</v>
      </c>
    </row>
    <row r="467" spans="4:14" ht="14.65" customHeight="1" x14ac:dyDescent="0.25">
      <c r="D467" s="46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6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6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63" t="e">
        <f t="shared" ca="1" si="38"/>
        <v>#N/A</v>
      </c>
    </row>
    <row r="468" spans="4:14" ht="14.65" customHeight="1" x14ac:dyDescent="0.25">
      <c r="D468" s="46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6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6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63" t="e">
        <f t="shared" ca="1" si="38"/>
        <v>#N/A</v>
      </c>
    </row>
    <row r="469" spans="4:14" ht="14.65" customHeight="1" x14ac:dyDescent="0.25">
      <c r="D469" s="46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6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6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63" t="e">
        <f t="shared" ca="1" si="38"/>
        <v>#N/A</v>
      </c>
    </row>
    <row r="470" spans="4:14" ht="14.65" customHeight="1" x14ac:dyDescent="0.25">
      <c r="D470" s="46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6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6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63" t="e">
        <f t="shared" ca="1" si="38"/>
        <v>#N/A</v>
      </c>
    </row>
    <row r="471" spans="4:14" ht="14.65" customHeight="1" x14ac:dyDescent="0.25">
      <c r="D471" s="46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6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6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63" t="e">
        <f t="shared" ca="1" si="38"/>
        <v>#N/A</v>
      </c>
    </row>
    <row r="472" spans="4:14" ht="14.65" customHeight="1" x14ac:dyDescent="0.25">
      <c r="D472" s="46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6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6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63" t="e">
        <f t="shared" ca="1" si="38"/>
        <v>#N/A</v>
      </c>
    </row>
    <row r="473" spans="4:14" ht="14.65" customHeight="1" x14ac:dyDescent="0.25">
      <c r="D473" s="46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6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6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63" t="e">
        <f t="shared" ca="1" si="38"/>
        <v>#N/A</v>
      </c>
    </row>
    <row r="474" spans="4:14" ht="14.65" customHeight="1" x14ac:dyDescent="0.25">
      <c r="D474" s="46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6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6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63" t="e">
        <f t="shared" ca="1" si="38"/>
        <v>#N/A</v>
      </c>
    </row>
    <row r="475" spans="4:14" ht="14.65" customHeight="1" x14ac:dyDescent="0.25">
      <c r="D475" s="46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6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6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63" t="e">
        <f t="shared" ca="1" si="38"/>
        <v>#N/A</v>
      </c>
    </row>
    <row r="476" spans="4:14" ht="14.65" customHeight="1" x14ac:dyDescent="0.25">
      <c r="D476" s="46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6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6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63" t="e">
        <f t="shared" ca="1" si="38"/>
        <v>#N/A</v>
      </c>
    </row>
    <row r="477" spans="4:14" ht="14.65" customHeight="1" x14ac:dyDescent="0.25">
      <c r="D477" s="46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6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6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63" t="e">
        <f t="shared" ca="1" si="38"/>
        <v>#N/A</v>
      </c>
    </row>
    <row r="478" spans="4:14" ht="14.65" customHeight="1" x14ac:dyDescent="0.25">
      <c r="D478" s="46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6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6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63" t="e">
        <f t="shared" ca="1" si="38"/>
        <v>#N/A</v>
      </c>
    </row>
    <row r="479" spans="4:14" ht="14.65" customHeight="1" x14ac:dyDescent="0.25">
      <c r="D479" s="46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6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6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63" t="e">
        <f t="shared" ca="1" si="38"/>
        <v>#N/A</v>
      </c>
    </row>
    <row r="480" spans="4:14" ht="14.65" customHeight="1" x14ac:dyDescent="0.25">
      <c r="D480" s="46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6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6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63" t="e">
        <f t="shared" ca="1" si="38"/>
        <v>#N/A</v>
      </c>
    </row>
    <row r="481" spans="4:14" ht="14.65" customHeight="1" x14ac:dyDescent="0.25">
      <c r="D481" s="46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6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6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63" t="e">
        <f t="shared" ca="1" si="38"/>
        <v>#N/A</v>
      </c>
    </row>
    <row r="482" spans="4:14" ht="14.65" customHeight="1" x14ac:dyDescent="0.25">
      <c r="D482" s="46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6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6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63" t="e">
        <f t="shared" ca="1" si="38"/>
        <v>#N/A</v>
      </c>
    </row>
    <row r="483" spans="4:14" ht="14.65" customHeight="1" x14ac:dyDescent="0.25">
      <c r="D483" s="46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6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6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63" t="e">
        <f t="shared" ca="1" si="38"/>
        <v>#N/A</v>
      </c>
    </row>
    <row r="484" spans="4:14" ht="14.65" customHeight="1" x14ac:dyDescent="0.25">
      <c r="D484" s="46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6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6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63" t="e">
        <f t="shared" ca="1" si="38"/>
        <v>#N/A</v>
      </c>
    </row>
    <row r="485" spans="4:14" ht="14.65" customHeight="1" x14ac:dyDescent="0.25">
      <c r="D485" s="46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6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6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63" t="e">
        <f t="shared" ca="1" si="38"/>
        <v>#N/A</v>
      </c>
    </row>
    <row r="486" spans="4:14" ht="14.65" customHeight="1" x14ac:dyDescent="0.25">
      <c r="D486" s="46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6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6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63" t="e">
        <f t="shared" ca="1" si="38"/>
        <v>#N/A</v>
      </c>
    </row>
    <row r="487" spans="4:14" ht="14.65" customHeight="1" x14ac:dyDescent="0.25">
      <c r="D487" s="46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6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6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63" t="e">
        <f t="shared" ca="1" si="38"/>
        <v>#N/A</v>
      </c>
    </row>
    <row r="488" spans="4:14" ht="14.65" customHeight="1" x14ac:dyDescent="0.25">
      <c r="D488" s="46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6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6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63" t="e">
        <f t="shared" ca="1" si="38"/>
        <v>#N/A</v>
      </c>
    </row>
    <row r="489" spans="4:14" ht="14.65" customHeight="1" x14ac:dyDescent="0.25">
      <c r="D489" s="46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6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6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63" t="e">
        <f t="shared" ca="1" si="38"/>
        <v>#N/A</v>
      </c>
    </row>
    <row r="490" spans="4:14" ht="14.65" customHeight="1" x14ac:dyDescent="0.25">
      <c r="D490" s="46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6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6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63" t="e">
        <f t="shared" ca="1" si="38"/>
        <v>#N/A</v>
      </c>
    </row>
    <row r="491" spans="4:14" ht="14.65" customHeight="1" x14ac:dyDescent="0.25">
      <c r="D491" s="46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6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6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63" t="e">
        <f t="shared" ca="1" si="38"/>
        <v>#N/A</v>
      </c>
    </row>
    <row r="492" spans="4:14" ht="14.65" customHeight="1" x14ac:dyDescent="0.25">
      <c r="D492" s="46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6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6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63" t="e">
        <f t="shared" ca="1" si="38"/>
        <v>#N/A</v>
      </c>
    </row>
    <row r="493" spans="4:14" ht="14.65" customHeight="1" x14ac:dyDescent="0.25">
      <c r="D493" s="46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6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6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63" t="e">
        <f t="shared" ca="1" si="38"/>
        <v>#N/A</v>
      </c>
    </row>
    <row r="494" spans="4:14" ht="14.65" customHeight="1" x14ac:dyDescent="0.25">
      <c r="D494" s="46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6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6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63" t="e">
        <f t="shared" ca="1" si="38"/>
        <v>#N/A</v>
      </c>
    </row>
    <row r="495" spans="4:14" ht="14.65" customHeight="1" x14ac:dyDescent="0.25">
      <c r="D495" s="46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6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6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63" t="e">
        <f t="shared" ca="1" si="38"/>
        <v>#N/A</v>
      </c>
    </row>
    <row r="496" spans="4:14" ht="14.65" customHeight="1" x14ac:dyDescent="0.25">
      <c r="D496" s="46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6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6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63" t="e">
        <f t="shared" ca="1" si="38"/>
        <v>#N/A</v>
      </c>
    </row>
    <row r="497" spans="4:14" ht="14.65" customHeight="1" x14ac:dyDescent="0.25">
      <c r="D497" s="46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6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6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63" t="e">
        <f t="shared" ca="1" si="38"/>
        <v>#N/A</v>
      </c>
    </row>
    <row r="498" spans="4:14" ht="14.65" customHeight="1" x14ac:dyDescent="0.25">
      <c r="D498" s="46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6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6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63" t="e">
        <f t="shared" ca="1" si="38"/>
        <v>#N/A</v>
      </c>
    </row>
    <row r="499" spans="4:14" ht="14.65" customHeight="1" x14ac:dyDescent="0.25">
      <c r="D499" s="46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6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6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63" t="e">
        <f t="shared" ca="1" si="38"/>
        <v>#N/A</v>
      </c>
    </row>
    <row r="500" spans="4:14" ht="14.65" customHeight="1" x14ac:dyDescent="0.25">
      <c r="D500" s="46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6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6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63" t="e">
        <f t="shared" ca="1" si="38"/>
        <v>#N/A</v>
      </c>
    </row>
    <row r="501" spans="4:14" ht="14.65" customHeight="1" x14ac:dyDescent="0.25">
      <c r="D501" s="46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6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6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63" t="e">
        <f t="shared" ca="1" si="38"/>
        <v>#N/A</v>
      </c>
    </row>
    <row r="502" spans="4:14" ht="14.65" customHeight="1" x14ac:dyDescent="0.25">
      <c r="D502" s="46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6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6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63" t="e">
        <f t="shared" ca="1" si="38"/>
        <v>#N/A</v>
      </c>
    </row>
    <row r="503" spans="4:14" ht="14.65" customHeight="1" x14ac:dyDescent="0.25">
      <c r="D503" s="46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6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6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63" t="e">
        <f t="shared" ca="1" si="38"/>
        <v>#N/A</v>
      </c>
    </row>
    <row r="504" spans="4:14" ht="14.65" customHeight="1" x14ac:dyDescent="0.25">
      <c r="D504" s="46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6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6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63" t="e">
        <f t="shared" ca="1" si="38"/>
        <v>#N/A</v>
      </c>
    </row>
    <row r="505" spans="4:14" ht="14.65" customHeight="1" x14ac:dyDescent="0.25">
      <c r="D505" s="46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6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6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63" t="e">
        <f t="shared" ca="1" si="38"/>
        <v>#N/A</v>
      </c>
    </row>
    <row r="506" spans="4:14" ht="14.65" customHeight="1" x14ac:dyDescent="0.25">
      <c r="D506" s="46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6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6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63" t="e">
        <f t="shared" ca="1" si="38"/>
        <v>#N/A</v>
      </c>
    </row>
    <row r="507" spans="4:14" ht="14.65" customHeight="1" x14ac:dyDescent="0.25">
      <c r="D507" s="46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6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6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63" t="e">
        <f t="shared" ca="1" si="38"/>
        <v>#N/A</v>
      </c>
    </row>
    <row r="508" spans="4:14" ht="14.65" customHeight="1" x14ac:dyDescent="0.25">
      <c r="D508" s="46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6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6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63" t="e">
        <f t="shared" ca="1" si="38"/>
        <v>#N/A</v>
      </c>
    </row>
    <row r="509" spans="4:14" ht="14.65" customHeight="1" x14ac:dyDescent="0.25">
      <c r="D509" s="46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6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6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63" t="e">
        <f t="shared" ca="1" si="38"/>
        <v>#N/A</v>
      </c>
    </row>
    <row r="510" spans="4:14" ht="14.65" customHeight="1" x14ac:dyDescent="0.25">
      <c r="D510" s="46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6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6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63" t="e">
        <f t="shared" ca="1" si="38"/>
        <v>#N/A</v>
      </c>
    </row>
    <row r="511" spans="4:14" ht="14.65" customHeight="1" x14ac:dyDescent="0.25">
      <c r="D511" s="46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6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6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63" t="e">
        <f t="shared" ca="1" si="38"/>
        <v>#N/A</v>
      </c>
    </row>
    <row r="512" spans="4:14" ht="14.65" customHeight="1" x14ac:dyDescent="0.25">
      <c r="D512" s="46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6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6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63" t="e">
        <f t="shared" ca="1" si="38"/>
        <v>#N/A</v>
      </c>
    </row>
    <row r="513" spans="4:14" ht="14.65" customHeight="1" x14ac:dyDescent="0.25">
      <c r="D513" s="46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6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6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63" t="e">
        <f t="shared" ca="1" si="38"/>
        <v>#N/A</v>
      </c>
    </row>
    <row r="514" spans="4:14" ht="14.65" customHeight="1" x14ac:dyDescent="0.25">
      <c r="D514" s="46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6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6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63" t="e">
        <f t="shared" ca="1" si="38"/>
        <v>#N/A</v>
      </c>
    </row>
    <row r="515" spans="4:14" ht="14.65" customHeight="1" x14ac:dyDescent="0.25">
      <c r="D515" s="46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6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6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63" t="e">
        <f t="shared" ca="1" si="38"/>
        <v>#N/A</v>
      </c>
    </row>
    <row r="516" spans="4:14" ht="14.65" customHeight="1" x14ac:dyDescent="0.25">
      <c r="D516" s="46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6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6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63" t="e">
        <f t="shared" ca="1" si="38"/>
        <v>#N/A</v>
      </c>
    </row>
    <row r="517" spans="4:14" ht="14.65" customHeight="1" x14ac:dyDescent="0.25">
      <c r="D517" s="46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6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6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63" t="e">
        <f t="shared" ca="1" si="38"/>
        <v>#N/A</v>
      </c>
    </row>
    <row r="518" spans="4:14" ht="14.65" customHeight="1" x14ac:dyDescent="0.25">
      <c r="D518" s="46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6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6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63" t="e">
        <f t="shared" ca="1" si="38"/>
        <v>#N/A</v>
      </c>
    </row>
    <row r="519" spans="4:14" ht="14.65" customHeight="1" x14ac:dyDescent="0.25">
      <c r="D519" s="46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6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6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63" t="e">
        <f t="shared" ca="1" si="38"/>
        <v>#N/A</v>
      </c>
    </row>
    <row r="520" spans="4:14" ht="14.65" customHeight="1" x14ac:dyDescent="0.25">
      <c r="D520" s="46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6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6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63" t="e">
        <f t="shared" ca="1" si="38"/>
        <v>#N/A</v>
      </c>
    </row>
    <row r="521" spans="4:14" ht="14.65" customHeight="1" x14ac:dyDescent="0.25">
      <c r="D521" s="46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6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6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63" t="e">
        <f t="shared" ca="1" si="38"/>
        <v>#N/A</v>
      </c>
    </row>
    <row r="522" spans="4:14" ht="14.65" customHeight="1" x14ac:dyDescent="0.25">
      <c r="D522" s="46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6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6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63" t="e">
        <f t="shared" ca="1" si="38"/>
        <v>#N/A</v>
      </c>
    </row>
    <row r="523" spans="4:14" ht="14.65" customHeight="1" x14ac:dyDescent="0.25">
      <c r="D523" s="46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6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6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63" t="e">
        <f t="shared" ca="1" si="38"/>
        <v>#N/A</v>
      </c>
    </row>
    <row r="524" spans="4:14" ht="14.65" customHeight="1" x14ac:dyDescent="0.25">
      <c r="D524" s="46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6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6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63" t="e">
        <f t="shared" ca="1" si="38"/>
        <v>#N/A</v>
      </c>
    </row>
    <row r="525" spans="4:14" ht="14.65" customHeight="1" x14ac:dyDescent="0.25">
      <c r="D525" s="46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6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6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63" t="e">
        <f t="shared" ca="1" si="38"/>
        <v>#N/A</v>
      </c>
    </row>
    <row r="526" spans="4:14" ht="14.65" customHeight="1" x14ac:dyDescent="0.25">
      <c r="D526" s="46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6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6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63" t="e">
        <f t="shared" ca="1" si="38"/>
        <v>#N/A</v>
      </c>
    </row>
    <row r="527" spans="4:14" ht="14.65" customHeight="1" x14ac:dyDescent="0.25">
      <c r="D527" s="46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6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6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63" t="e">
        <f t="shared" ca="1" si="38"/>
        <v>#N/A</v>
      </c>
    </row>
    <row r="528" spans="4:14" ht="14.65" customHeight="1" x14ac:dyDescent="0.25">
      <c r="D528" s="46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6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6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63" t="e">
        <f t="shared" ca="1" si="38"/>
        <v>#N/A</v>
      </c>
    </row>
    <row r="529" spans="4:14" ht="14.65" customHeight="1" x14ac:dyDescent="0.25">
      <c r="D529" s="46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6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6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6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6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6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6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63" t="e">
        <f t="shared" ca="1" si="42"/>
        <v>#N/A</v>
      </c>
    </row>
    <row r="531" spans="4:14" ht="14.65" customHeight="1" x14ac:dyDescent="0.25">
      <c r="D531" s="46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6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6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63" t="e">
        <f t="shared" ca="1" si="42"/>
        <v>#N/A</v>
      </c>
    </row>
    <row r="532" spans="4:14" ht="14.65" customHeight="1" x14ac:dyDescent="0.25">
      <c r="D532" s="46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6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6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63" t="e">
        <f t="shared" ca="1" si="42"/>
        <v>#N/A</v>
      </c>
    </row>
    <row r="533" spans="4:14" ht="14.65" customHeight="1" x14ac:dyDescent="0.25">
      <c r="D533" s="46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6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6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63" t="e">
        <f t="shared" ca="1" si="42"/>
        <v>#N/A</v>
      </c>
    </row>
    <row r="534" spans="4:14" ht="14.65" customHeight="1" x14ac:dyDescent="0.25">
      <c r="D534" s="46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6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6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63" t="e">
        <f t="shared" ca="1" si="42"/>
        <v>#N/A</v>
      </c>
    </row>
    <row r="535" spans="4:14" ht="14.65" customHeight="1" x14ac:dyDescent="0.25">
      <c r="D535" s="46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6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6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63" t="e">
        <f t="shared" ca="1" si="42"/>
        <v>#N/A</v>
      </c>
    </row>
    <row r="536" spans="4:14" ht="14.65" customHeight="1" x14ac:dyDescent="0.25">
      <c r="D536" s="46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6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6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63" t="e">
        <f t="shared" ca="1" si="42"/>
        <v>#N/A</v>
      </c>
    </row>
    <row r="537" spans="4:14" ht="14.65" customHeight="1" x14ac:dyDescent="0.25">
      <c r="D537" s="46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6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6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63" t="e">
        <f t="shared" ca="1" si="42"/>
        <v>#N/A</v>
      </c>
    </row>
    <row r="538" spans="4:14" ht="14.65" customHeight="1" x14ac:dyDescent="0.25">
      <c r="D538" s="46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6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6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63" t="e">
        <f t="shared" ca="1" si="42"/>
        <v>#N/A</v>
      </c>
    </row>
    <row r="539" spans="4:14" ht="14.65" customHeight="1" x14ac:dyDescent="0.25">
      <c r="D539" s="46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6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6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63" t="e">
        <f t="shared" ca="1" si="42"/>
        <v>#N/A</v>
      </c>
    </row>
    <row r="540" spans="4:14" ht="14.65" customHeight="1" x14ac:dyDescent="0.25">
      <c r="D540" s="46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6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6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63" t="e">
        <f t="shared" ca="1" si="42"/>
        <v>#N/A</v>
      </c>
    </row>
    <row r="541" spans="4:14" ht="14.65" customHeight="1" x14ac:dyDescent="0.25">
      <c r="D541" s="46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6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6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63" t="e">
        <f t="shared" ca="1" si="42"/>
        <v>#N/A</v>
      </c>
    </row>
    <row r="542" spans="4:14" ht="14.65" customHeight="1" x14ac:dyDescent="0.25">
      <c r="D542" s="46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6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6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63" t="e">
        <f t="shared" ca="1" si="42"/>
        <v>#N/A</v>
      </c>
    </row>
    <row r="543" spans="4:14" ht="14.65" customHeight="1" x14ac:dyDescent="0.25">
      <c r="D543" s="46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6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6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63" t="e">
        <f t="shared" ca="1" si="42"/>
        <v>#N/A</v>
      </c>
    </row>
    <row r="544" spans="4:14" ht="14.65" customHeight="1" x14ac:dyDescent="0.25">
      <c r="D544" s="46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6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6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63" t="e">
        <f t="shared" ca="1" si="42"/>
        <v>#N/A</v>
      </c>
    </row>
    <row r="545" spans="4:14" ht="14.65" customHeight="1" x14ac:dyDescent="0.25">
      <c r="D545" s="46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6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6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63" t="e">
        <f t="shared" ca="1" si="42"/>
        <v>#N/A</v>
      </c>
    </row>
    <row r="546" spans="4:14" ht="14.65" customHeight="1" x14ac:dyDescent="0.25">
      <c r="D546" s="46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6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6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63" t="e">
        <f t="shared" ca="1" si="42"/>
        <v>#N/A</v>
      </c>
    </row>
    <row r="547" spans="4:14" ht="14.65" customHeight="1" x14ac:dyDescent="0.25">
      <c r="D547" s="46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6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6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63" t="e">
        <f t="shared" ca="1" si="42"/>
        <v>#N/A</v>
      </c>
    </row>
    <row r="548" spans="4:14" ht="14.65" customHeight="1" x14ac:dyDescent="0.25">
      <c r="D548" s="46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6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6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63" t="e">
        <f t="shared" ca="1" si="42"/>
        <v>#N/A</v>
      </c>
    </row>
    <row r="549" spans="4:14" ht="14.65" customHeight="1" x14ac:dyDescent="0.25">
      <c r="D549" s="46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6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6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63" t="e">
        <f t="shared" ca="1" si="42"/>
        <v>#N/A</v>
      </c>
    </row>
    <row r="550" spans="4:14" ht="14.65" customHeight="1" x14ac:dyDescent="0.25">
      <c r="D550" s="46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6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6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63" t="e">
        <f t="shared" ca="1" si="42"/>
        <v>#N/A</v>
      </c>
    </row>
    <row r="551" spans="4:14" ht="14.65" customHeight="1" x14ac:dyDescent="0.25">
      <c r="D551" s="46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6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6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63" t="e">
        <f t="shared" ca="1" si="42"/>
        <v>#N/A</v>
      </c>
    </row>
    <row r="552" spans="4:14" ht="14.65" customHeight="1" x14ac:dyDescent="0.25">
      <c r="D552" s="46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6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6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63" t="e">
        <f t="shared" ca="1" si="42"/>
        <v>#N/A</v>
      </c>
    </row>
    <row r="553" spans="4:14" ht="14.65" customHeight="1" x14ac:dyDescent="0.25">
      <c r="D553" s="46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6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6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63" t="e">
        <f t="shared" ca="1" si="42"/>
        <v>#N/A</v>
      </c>
    </row>
    <row r="554" spans="4:14" ht="14.65" customHeight="1" x14ac:dyDescent="0.25">
      <c r="D554" s="46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6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6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63" t="e">
        <f t="shared" ca="1" si="42"/>
        <v>#N/A</v>
      </c>
    </row>
    <row r="555" spans="4:14" ht="14.65" customHeight="1" x14ac:dyDescent="0.25">
      <c r="D555" s="46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6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6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63" t="e">
        <f t="shared" ca="1" si="42"/>
        <v>#N/A</v>
      </c>
    </row>
    <row r="556" spans="4:14" ht="14.65" customHeight="1" x14ac:dyDescent="0.25">
      <c r="D556" s="46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6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6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63" t="e">
        <f t="shared" ca="1" si="42"/>
        <v>#N/A</v>
      </c>
    </row>
    <row r="557" spans="4:14" ht="14.65" customHeight="1" x14ac:dyDescent="0.25">
      <c r="D557" s="46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6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6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63" t="e">
        <f t="shared" ca="1" si="42"/>
        <v>#N/A</v>
      </c>
    </row>
    <row r="558" spans="4:14" ht="14.65" customHeight="1" x14ac:dyDescent="0.25">
      <c r="D558" s="46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6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6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63" t="e">
        <f t="shared" ca="1" si="42"/>
        <v>#N/A</v>
      </c>
    </row>
    <row r="559" spans="4:14" ht="14.65" customHeight="1" x14ac:dyDescent="0.25">
      <c r="D559" s="46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6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6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63" t="e">
        <f t="shared" ca="1" si="42"/>
        <v>#N/A</v>
      </c>
    </row>
    <row r="560" spans="4:14" ht="14.65" customHeight="1" x14ac:dyDescent="0.25">
      <c r="D560" s="46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6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6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63" t="e">
        <f t="shared" ca="1" si="42"/>
        <v>#N/A</v>
      </c>
    </row>
    <row r="561" spans="4:14" ht="14.65" customHeight="1" x14ac:dyDescent="0.25">
      <c r="D561" s="46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6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6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63" t="e">
        <f t="shared" ca="1" si="42"/>
        <v>#N/A</v>
      </c>
    </row>
    <row r="562" spans="4:14" ht="14.65" customHeight="1" x14ac:dyDescent="0.25">
      <c r="D562" s="46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6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6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63" t="e">
        <f t="shared" ca="1" si="42"/>
        <v>#N/A</v>
      </c>
    </row>
    <row r="563" spans="4:14" ht="14.65" customHeight="1" x14ac:dyDescent="0.25">
      <c r="D563" s="46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6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6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63" t="e">
        <f t="shared" ca="1" si="42"/>
        <v>#N/A</v>
      </c>
    </row>
    <row r="564" spans="4:14" ht="14.65" customHeight="1" x14ac:dyDescent="0.25">
      <c r="D564" s="46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6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6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63" t="e">
        <f t="shared" ca="1" si="42"/>
        <v>#N/A</v>
      </c>
    </row>
    <row r="565" spans="4:14" ht="14.65" customHeight="1" x14ac:dyDescent="0.25">
      <c r="D565" s="46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6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6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63" t="e">
        <f t="shared" ca="1" si="42"/>
        <v>#N/A</v>
      </c>
    </row>
    <row r="566" spans="4:14" ht="14.65" customHeight="1" x14ac:dyDescent="0.25">
      <c r="D566" s="46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6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6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63" t="e">
        <f t="shared" ca="1" si="42"/>
        <v>#N/A</v>
      </c>
    </row>
    <row r="567" spans="4:14" ht="14.65" customHeight="1" x14ac:dyDescent="0.25">
      <c r="D567" s="46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6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6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63" t="e">
        <f t="shared" ca="1" si="42"/>
        <v>#N/A</v>
      </c>
    </row>
    <row r="568" spans="4:14" ht="14.65" customHeight="1" x14ac:dyDescent="0.25">
      <c r="D568" s="46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6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6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63" t="e">
        <f t="shared" ca="1" si="42"/>
        <v>#N/A</v>
      </c>
    </row>
    <row r="569" spans="4:14" ht="14.65" customHeight="1" x14ac:dyDescent="0.25">
      <c r="D569" s="46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6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6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63" t="e">
        <f t="shared" ca="1" si="42"/>
        <v>#N/A</v>
      </c>
    </row>
    <row r="570" spans="4:14" ht="14.65" customHeight="1" x14ac:dyDescent="0.25">
      <c r="D570" s="46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6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6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63" t="e">
        <f t="shared" ca="1" si="42"/>
        <v>#N/A</v>
      </c>
    </row>
    <row r="571" spans="4:14" ht="14.65" customHeight="1" x14ac:dyDescent="0.25">
      <c r="D571" s="46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6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6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63" t="e">
        <f t="shared" ca="1" si="42"/>
        <v>#N/A</v>
      </c>
    </row>
    <row r="572" spans="4:14" ht="14.65" customHeight="1" x14ac:dyDescent="0.25">
      <c r="D572" s="46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6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6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63" t="e">
        <f t="shared" ca="1" si="42"/>
        <v>#N/A</v>
      </c>
    </row>
    <row r="573" spans="4:14" ht="14.65" customHeight="1" x14ac:dyDescent="0.25">
      <c r="D573" s="46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6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6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63" t="e">
        <f t="shared" ca="1" si="42"/>
        <v>#N/A</v>
      </c>
    </row>
    <row r="574" spans="4:14" ht="14.65" customHeight="1" x14ac:dyDescent="0.25">
      <c r="D574" s="46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6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6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63" t="e">
        <f t="shared" ca="1" si="42"/>
        <v>#N/A</v>
      </c>
    </row>
    <row r="575" spans="4:14" ht="14.65" customHeight="1" x14ac:dyDescent="0.25">
      <c r="D575" s="46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6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6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63" t="e">
        <f t="shared" ca="1" si="42"/>
        <v>#N/A</v>
      </c>
    </row>
    <row r="576" spans="4:14" ht="14.65" customHeight="1" x14ac:dyDescent="0.25">
      <c r="D576" s="46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6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6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63" t="e">
        <f t="shared" ca="1" si="42"/>
        <v>#N/A</v>
      </c>
    </row>
    <row r="577" spans="4:14" ht="14.65" customHeight="1" x14ac:dyDescent="0.25">
      <c r="D577" s="46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6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6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63" t="e">
        <f t="shared" ca="1" si="42"/>
        <v>#N/A</v>
      </c>
    </row>
    <row r="578" spans="4:14" ht="14.65" customHeight="1" x14ac:dyDescent="0.25">
      <c r="D578" s="46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6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6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63" t="e">
        <f t="shared" ca="1" si="42"/>
        <v>#N/A</v>
      </c>
    </row>
    <row r="579" spans="4:14" ht="14.65" customHeight="1" x14ac:dyDescent="0.25">
      <c r="D579" s="46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6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6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63" t="e">
        <f t="shared" ca="1" si="42"/>
        <v>#N/A</v>
      </c>
    </row>
    <row r="580" spans="4:14" ht="14.65" customHeight="1" x14ac:dyDescent="0.25">
      <c r="D580" s="46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6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6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63" t="e">
        <f t="shared" ca="1" si="42"/>
        <v>#N/A</v>
      </c>
    </row>
    <row r="581" spans="4:14" ht="14.65" customHeight="1" x14ac:dyDescent="0.25">
      <c r="D581" s="46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6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6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63" t="e">
        <f t="shared" ca="1" si="42"/>
        <v>#N/A</v>
      </c>
    </row>
    <row r="582" spans="4:14" ht="14.65" customHeight="1" x14ac:dyDescent="0.25">
      <c r="D582" s="46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6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6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63" t="e">
        <f t="shared" ca="1" si="42"/>
        <v>#N/A</v>
      </c>
    </row>
    <row r="583" spans="4:14" ht="14.65" customHeight="1" x14ac:dyDescent="0.25">
      <c r="D583" s="46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6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6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63" t="e">
        <f t="shared" ca="1" si="42"/>
        <v>#N/A</v>
      </c>
    </row>
    <row r="584" spans="4:14" ht="14.65" customHeight="1" x14ac:dyDescent="0.25">
      <c r="D584" s="46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6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6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63" t="e">
        <f t="shared" ca="1" si="42"/>
        <v>#N/A</v>
      </c>
    </row>
    <row r="585" spans="4:14" ht="14.65" customHeight="1" x14ac:dyDescent="0.25">
      <c r="D585" s="46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6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6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63" t="e">
        <f t="shared" ca="1" si="42"/>
        <v>#N/A</v>
      </c>
    </row>
    <row r="586" spans="4:14" ht="14.65" customHeight="1" x14ac:dyDescent="0.25">
      <c r="D586" s="46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6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6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63" t="e">
        <f t="shared" ca="1" si="42"/>
        <v>#N/A</v>
      </c>
    </row>
    <row r="587" spans="4:14" ht="14.65" customHeight="1" x14ac:dyDescent="0.25">
      <c r="D587" s="46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6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6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63" t="e">
        <f t="shared" ca="1" si="42"/>
        <v>#N/A</v>
      </c>
    </row>
    <row r="588" spans="4:14" ht="14.65" customHeight="1" x14ac:dyDescent="0.25">
      <c r="D588" s="46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6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6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63" t="e">
        <f t="shared" ca="1" si="42"/>
        <v>#N/A</v>
      </c>
    </row>
    <row r="589" spans="4:14" ht="14.65" customHeight="1" x14ac:dyDescent="0.25">
      <c r="D589" s="46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6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6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63" t="e">
        <f t="shared" ca="1" si="42"/>
        <v>#N/A</v>
      </c>
    </row>
    <row r="590" spans="4:14" ht="14.65" customHeight="1" x14ac:dyDescent="0.25">
      <c r="D590" s="46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6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6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63" t="e">
        <f t="shared" ca="1" si="42"/>
        <v>#N/A</v>
      </c>
    </row>
    <row r="591" spans="4:14" ht="14.65" customHeight="1" x14ac:dyDescent="0.25">
      <c r="D591" s="46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6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6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63" t="e">
        <f t="shared" ca="1" si="42"/>
        <v>#N/A</v>
      </c>
    </row>
    <row r="592" spans="4:14" ht="14.65" customHeight="1" x14ac:dyDescent="0.25">
      <c r="D592" s="46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6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6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63" t="e">
        <f t="shared" ca="1" si="42"/>
        <v>#N/A</v>
      </c>
    </row>
    <row r="593" spans="4:14" ht="14.65" customHeight="1" x14ac:dyDescent="0.25">
      <c r="D593" s="46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6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6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6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6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6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6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63" t="e">
        <f t="shared" ca="1" si="46"/>
        <v>#N/A</v>
      </c>
    </row>
    <row r="595" spans="4:14" ht="14.65" customHeight="1" x14ac:dyDescent="0.25">
      <c r="D595" s="46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6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6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63" t="e">
        <f t="shared" ca="1" si="46"/>
        <v>#N/A</v>
      </c>
    </row>
    <row r="596" spans="4:14" ht="14.65" customHeight="1" x14ac:dyDescent="0.25">
      <c r="D596" s="46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6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6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63" t="e">
        <f t="shared" ca="1" si="46"/>
        <v>#N/A</v>
      </c>
    </row>
    <row r="597" spans="4:14" ht="14.65" customHeight="1" x14ac:dyDescent="0.25">
      <c r="D597" s="46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6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6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63" t="e">
        <f t="shared" ca="1" si="46"/>
        <v>#N/A</v>
      </c>
    </row>
    <row r="598" spans="4:14" ht="14.65" customHeight="1" x14ac:dyDescent="0.25">
      <c r="D598" s="46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6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6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63" t="e">
        <f t="shared" ca="1" si="46"/>
        <v>#N/A</v>
      </c>
    </row>
    <row r="599" spans="4:14" ht="14.65" customHeight="1" x14ac:dyDescent="0.25">
      <c r="D599" s="46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6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6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63" t="e">
        <f t="shared" ca="1" si="46"/>
        <v>#N/A</v>
      </c>
    </row>
    <row r="600" spans="4:14" ht="14.65" customHeight="1" x14ac:dyDescent="0.25">
      <c r="D600" s="46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6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6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63" t="e">
        <f t="shared" ca="1" si="46"/>
        <v>#N/A</v>
      </c>
    </row>
    <row r="601" spans="4:14" ht="14.65" customHeight="1" x14ac:dyDescent="0.25">
      <c r="D601" s="46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6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6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63" t="e">
        <f t="shared" ca="1" si="46"/>
        <v>#N/A</v>
      </c>
    </row>
    <row r="602" spans="4:14" ht="14.65" customHeight="1" x14ac:dyDescent="0.25">
      <c r="D602" s="46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6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6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63" t="e">
        <f t="shared" ca="1" si="46"/>
        <v>#N/A</v>
      </c>
    </row>
    <row r="603" spans="4:14" ht="14.65" customHeight="1" x14ac:dyDescent="0.25">
      <c r="D603" s="46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6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6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63" t="e">
        <f t="shared" ca="1" si="46"/>
        <v>#N/A</v>
      </c>
    </row>
    <row r="604" spans="4:14" ht="14.65" customHeight="1" x14ac:dyDescent="0.25">
      <c r="D604" s="46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6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6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63" t="e">
        <f t="shared" ca="1" si="46"/>
        <v>#N/A</v>
      </c>
    </row>
    <row r="605" spans="4:14" ht="14.65" customHeight="1" x14ac:dyDescent="0.25">
      <c r="D605" s="46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6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6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63" t="e">
        <f t="shared" ca="1" si="46"/>
        <v>#N/A</v>
      </c>
    </row>
    <row r="606" spans="4:14" ht="14.65" customHeight="1" x14ac:dyDescent="0.25">
      <c r="D606" s="46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6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6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63" t="e">
        <f t="shared" ca="1" si="46"/>
        <v>#N/A</v>
      </c>
    </row>
    <row r="607" spans="4:14" ht="14.65" customHeight="1" x14ac:dyDescent="0.25">
      <c r="D607" s="46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6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6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63" t="e">
        <f t="shared" ca="1" si="46"/>
        <v>#N/A</v>
      </c>
    </row>
    <row r="608" spans="4:14" ht="14.65" customHeight="1" x14ac:dyDescent="0.25">
      <c r="D608" s="46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6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6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63" t="e">
        <f t="shared" ca="1" si="46"/>
        <v>#N/A</v>
      </c>
    </row>
    <row r="609" spans="4:14" ht="14.65" customHeight="1" x14ac:dyDescent="0.25">
      <c r="D609" s="46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6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6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63" t="e">
        <f t="shared" ca="1" si="46"/>
        <v>#N/A</v>
      </c>
    </row>
    <row r="610" spans="4:14" ht="14.65" customHeight="1" x14ac:dyDescent="0.25">
      <c r="D610" s="46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6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6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63" t="e">
        <f t="shared" ca="1" si="46"/>
        <v>#N/A</v>
      </c>
    </row>
    <row r="611" spans="4:14" ht="14.65" customHeight="1" x14ac:dyDescent="0.25">
      <c r="D611" s="46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6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6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63" t="e">
        <f t="shared" ca="1" si="46"/>
        <v>#N/A</v>
      </c>
    </row>
    <row r="612" spans="4:14" ht="14.65" customHeight="1" x14ac:dyDescent="0.25">
      <c r="D612" s="46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6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6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63" t="e">
        <f t="shared" ca="1" si="46"/>
        <v>#N/A</v>
      </c>
    </row>
    <row r="613" spans="4:14" ht="14.65" customHeight="1" x14ac:dyDescent="0.25">
      <c r="D613" s="46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6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6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63" t="e">
        <f t="shared" ca="1" si="46"/>
        <v>#N/A</v>
      </c>
    </row>
    <row r="614" spans="4:14" ht="14.65" customHeight="1" x14ac:dyDescent="0.25">
      <c r="D614" s="46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6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6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63" t="e">
        <f t="shared" ca="1" si="46"/>
        <v>#N/A</v>
      </c>
    </row>
    <row r="615" spans="4:14" ht="14.65" customHeight="1" x14ac:dyDescent="0.25">
      <c r="D615" s="46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6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6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63" t="e">
        <f t="shared" ca="1" si="46"/>
        <v>#N/A</v>
      </c>
    </row>
    <row r="616" spans="4:14" ht="14.65" customHeight="1" x14ac:dyDescent="0.25">
      <c r="D616" s="46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6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6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63" t="e">
        <f t="shared" ca="1" si="46"/>
        <v>#N/A</v>
      </c>
    </row>
    <row r="617" spans="4:14" ht="14.65" customHeight="1" x14ac:dyDescent="0.25">
      <c r="D617" s="46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6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6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63" t="e">
        <f t="shared" ca="1" si="46"/>
        <v>#N/A</v>
      </c>
    </row>
    <row r="618" spans="4:14" ht="14.65" customHeight="1" x14ac:dyDescent="0.25">
      <c r="D618" s="46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6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6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63" t="e">
        <f t="shared" ca="1" si="46"/>
        <v>#N/A</v>
      </c>
    </row>
    <row r="619" spans="4:14" ht="14.65" customHeight="1" x14ac:dyDescent="0.25">
      <c r="D619" s="46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6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6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63" t="e">
        <f t="shared" ca="1" si="46"/>
        <v>#N/A</v>
      </c>
    </row>
    <row r="620" spans="4:14" ht="14.65" customHeight="1" x14ac:dyDescent="0.25">
      <c r="D620" s="46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6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6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63" t="e">
        <f t="shared" ca="1" si="46"/>
        <v>#N/A</v>
      </c>
    </row>
    <row r="621" spans="4:14" ht="14.65" customHeight="1" x14ac:dyDescent="0.25">
      <c r="D621" s="46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6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6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63" t="e">
        <f t="shared" ca="1" si="46"/>
        <v>#N/A</v>
      </c>
    </row>
    <row r="622" spans="4:14" ht="14.65" customHeight="1" x14ac:dyDescent="0.25">
      <c r="D622" s="46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6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6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63" t="e">
        <f t="shared" ca="1" si="46"/>
        <v>#N/A</v>
      </c>
    </row>
    <row r="623" spans="4:14" ht="14.65" customHeight="1" x14ac:dyDescent="0.25">
      <c r="D623" s="46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6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6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63" t="e">
        <f t="shared" ca="1" si="46"/>
        <v>#N/A</v>
      </c>
    </row>
    <row r="624" spans="4:14" ht="14.65" customHeight="1" x14ac:dyDescent="0.25">
      <c r="D624" s="46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6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6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63" t="e">
        <f t="shared" ca="1" si="46"/>
        <v>#N/A</v>
      </c>
    </row>
    <row r="625" spans="4:14" ht="14.65" customHeight="1" x14ac:dyDescent="0.25">
      <c r="D625" s="46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6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6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63" t="e">
        <f t="shared" ca="1" si="46"/>
        <v>#N/A</v>
      </c>
    </row>
    <row r="626" spans="4:14" ht="14.65" customHeight="1" x14ac:dyDescent="0.25">
      <c r="D626" s="46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6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6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63" t="e">
        <f t="shared" ca="1" si="46"/>
        <v>#N/A</v>
      </c>
    </row>
    <row r="627" spans="4:14" ht="14.65" customHeight="1" x14ac:dyDescent="0.25">
      <c r="D627" s="46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6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6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63" t="e">
        <f t="shared" ca="1" si="46"/>
        <v>#N/A</v>
      </c>
    </row>
    <row r="628" spans="4:14" ht="14.65" customHeight="1" x14ac:dyDescent="0.25">
      <c r="D628" s="46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6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6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63" t="e">
        <f t="shared" ca="1" si="46"/>
        <v>#N/A</v>
      </c>
    </row>
    <row r="629" spans="4:14" ht="14.65" customHeight="1" x14ac:dyDescent="0.25">
      <c r="D629" s="46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6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6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63" t="e">
        <f t="shared" ca="1" si="46"/>
        <v>#N/A</v>
      </c>
    </row>
    <row r="630" spans="4:14" ht="14.65" customHeight="1" x14ac:dyDescent="0.25">
      <c r="D630" s="46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6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6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63" t="e">
        <f t="shared" ca="1" si="46"/>
        <v>#N/A</v>
      </c>
    </row>
    <row r="631" spans="4:14" ht="14.65" customHeight="1" x14ac:dyDescent="0.25">
      <c r="D631" s="46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6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6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63" t="e">
        <f t="shared" ca="1" si="46"/>
        <v>#N/A</v>
      </c>
    </row>
    <row r="632" spans="4:14" ht="14.65" customHeight="1" x14ac:dyDescent="0.25">
      <c r="D632" s="46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6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6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63" t="e">
        <f t="shared" ca="1" si="46"/>
        <v>#N/A</v>
      </c>
    </row>
    <row r="633" spans="4:14" ht="14.65" customHeight="1" x14ac:dyDescent="0.25">
      <c r="D633" s="46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6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6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63" t="e">
        <f t="shared" ca="1" si="46"/>
        <v>#N/A</v>
      </c>
    </row>
    <row r="634" spans="4:14" ht="14.65" customHeight="1" x14ac:dyDescent="0.25">
      <c r="D634" s="46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6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6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63" t="e">
        <f t="shared" ca="1" si="46"/>
        <v>#N/A</v>
      </c>
    </row>
    <row r="635" spans="4:14" ht="14.65" customHeight="1" x14ac:dyDescent="0.25">
      <c r="D635" s="46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6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6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63" t="e">
        <f t="shared" ca="1" si="46"/>
        <v>#N/A</v>
      </c>
    </row>
    <row r="636" spans="4:14" ht="14.65" customHeight="1" x14ac:dyDescent="0.25">
      <c r="D636" s="46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6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6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63" t="e">
        <f t="shared" ca="1" si="46"/>
        <v>#N/A</v>
      </c>
    </row>
    <row r="637" spans="4:14" ht="14.65" customHeight="1" x14ac:dyDescent="0.25">
      <c r="D637" s="46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6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6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63" t="e">
        <f t="shared" ca="1" si="46"/>
        <v>#N/A</v>
      </c>
    </row>
    <row r="638" spans="4:14" ht="14.65" customHeight="1" x14ac:dyDescent="0.25">
      <c r="D638" s="46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6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6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63" t="e">
        <f t="shared" ca="1" si="46"/>
        <v>#N/A</v>
      </c>
    </row>
    <row r="639" spans="4:14" ht="14.65" customHeight="1" x14ac:dyDescent="0.25">
      <c r="D639" s="46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6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6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63" t="e">
        <f t="shared" ca="1" si="46"/>
        <v>#N/A</v>
      </c>
    </row>
    <row r="640" spans="4:14" ht="14.65" customHeight="1" x14ac:dyDescent="0.25">
      <c r="D640" s="46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6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6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63" t="e">
        <f t="shared" ca="1" si="46"/>
        <v>#N/A</v>
      </c>
    </row>
    <row r="641" spans="4:14" ht="14.65" customHeight="1" x14ac:dyDescent="0.25">
      <c r="D641" s="46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6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6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63" t="e">
        <f t="shared" ca="1" si="46"/>
        <v>#N/A</v>
      </c>
    </row>
    <row r="642" spans="4:14" ht="14.65" customHeight="1" x14ac:dyDescent="0.25">
      <c r="D642" s="46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6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6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63" t="e">
        <f t="shared" ca="1" si="46"/>
        <v>#N/A</v>
      </c>
    </row>
    <row r="643" spans="4:14" ht="14.65" customHeight="1" x14ac:dyDescent="0.25">
      <c r="D643" s="46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6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6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63" t="e">
        <f t="shared" ca="1" si="46"/>
        <v>#N/A</v>
      </c>
    </row>
    <row r="644" spans="4:14" ht="14.65" customHeight="1" x14ac:dyDescent="0.25">
      <c r="D644" s="46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6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6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63" t="e">
        <f t="shared" ca="1" si="46"/>
        <v>#N/A</v>
      </c>
    </row>
    <row r="645" spans="4:14" ht="14.65" customHeight="1" x14ac:dyDescent="0.25">
      <c r="D645" s="46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6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6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63" t="e">
        <f t="shared" ca="1" si="46"/>
        <v>#N/A</v>
      </c>
    </row>
    <row r="646" spans="4:14" ht="14.65" customHeight="1" x14ac:dyDescent="0.25">
      <c r="D646" s="46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6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6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63" t="e">
        <f t="shared" ca="1" si="46"/>
        <v>#N/A</v>
      </c>
    </row>
    <row r="647" spans="4:14" ht="14.65" customHeight="1" x14ac:dyDescent="0.25">
      <c r="D647" s="46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6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6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63" t="e">
        <f t="shared" ca="1" si="46"/>
        <v>#N/A</v>
      </c>
    </row>
    <row r="648" spans="4:14" ht="14.65" customHeight="1" x14ac:dyDescent="0.25">
      <c r="D648" s="46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6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6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63" t="e">
        <f t="shared" ca="1" si="46"/>
        <v>#N/A</v>
      </c>
    </row>
    <row r="649" spans="4:14" ht="14.65" customHeight="1" x14ac:dyDescent="0.25">
      <c r="D649" s="46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6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6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63" t="e">
        <f t="shared" ca="1" si="46"/>
        <v>#N/A</v>
      </c>
    </row>
    <row r="650" spans="4:14" ht="14.65" customHeight="1" x14ac:dyDescent="0.25">
      <c r="D650" s="46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6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6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63" t="e">
        <f t="shared" ca="1" si="46"/>
        <v>#N/A</v>
      </c>
    </row>
    <row r="651" spans="4:14" ht="14.65" customHeight="1" x14ac:dyDescent="0.25">
      <c r="D651" s="46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6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6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63" t="e">
        <f t="shared" ca="1" si="46"/>
        <v>#N/A</v>
      </c>
    </row>
    <row r="652" spans="4:14" ht="14.65" customHeight="1" x14ac:dyDescent="0.25">
      <c r="D652" s="46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6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6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63" t="e">
        <f t="shared" ca="1" si="46"/>
        <v>#N/A</v>
      </c>
    </row>
    <row r="653" spans="4:14" ht="14.65" customHeight="1" x14ac:dyDescent="0.25">
      <c r="D653" s="46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6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6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63" t="e">
        <f t="shared" ca="1" si="46"/>
        <v>#N/A</v>
      </c>
    </row>
    <row r="654" spans="4:14" ht="14.65" customHeight="1" x14ac:dyDescent="0.25">
      <c r="D654" s="46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6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6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63" t="e">
        <f t="shared" ca="1" si="46"/>
        <v>#N/A</v>
      </c>
    </row>
    <row r="655" spans="4:14" ht="14.65" customHeight="1" x14ac:dyDescent="0.25">
      <c r="D655" s="46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6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6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63" t="e">
        <f t="shared" ca="1" si="46"/>
        <v>#N/A</v>
      </c>
    </row>
    <row r="656" spans="4:14" ht="14.65" customHeight="1" x14ac:dyDescent="0.25">
      <c r="D656" s="46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6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6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63" t="e">
        <f t="shared" ca="1" si="46"/>
        <v>#N/A</v>
      </c>
    </row>
    <row r="657" spans="4:14" ht="14.65" customHeight="1" x14ac:dyDescent="0.25">
      <c r="D657" s="46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6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6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6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6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6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6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63" t="e">
        <f t="shared" ca="1" si="50"/>
        <v>#N/A</v>
      </c>
    </row>
    <row r="659" spans="4:14" ht="14.65" customHeight="1" x14ac:dyDescent="0.25">
      <c r="D659" s="46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6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6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63" t="e">
        <f t="shared" ca="1" si="50"/>
        <v>#N/A</v>
      </c>
    </row>
    <row r="660" spans="4:14" ht="14.65" customHeight="1" x14ac:dyDescent="0.25">
      <c r="D660" s="46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6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6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63" t="e">
        <f t="shared" ca="1" si="50"/>
        <v>#N/A</v>
      </c>
    </row>
    <row r="661" spans="4:14" ht="14.65" customHeight="1" x14ac:dyDescent="0.25">
      <c r="D661" s="46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6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6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63" t="e">
        <f t="shared" ca="1" si="50"/>
        <v>#N/A</v>
      </c>
    </row>
    <row r="662" spans="4:14" ht="14.65" customHeight="1" x14ac:dyDescent="0.25">
      <c r="D662" s="46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6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6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63" t="e">
        <f t="shared" ca="1" si="50"/>
        <v>#N/A</v>
      </c>
    </row>
    <row r="663" spans="4:14" ht="14.65" customHeight="1" x14ac:dyDescent="0.25">
      <c r="D663" s="46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6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6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63" t="e">
        <f t="shared" ca="1" si="50"/>
        <v>#N/A</v>
      </c>
    </row>
    <row r="664" spans="4:14" ht="14.65" customHeight="1" x14ac:dyDescent="0.25">
      <c r="D664" s="46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6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6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63" t="e">
        <f t="shared" ca="1" si="50"/>
        <v>#N/A</v>
      </c>
    </row>
    <row r="665" spans="4:14" ht="14.65" customHeight="1" x14ac:dyDescent="0.25">
      <c r="D665" s="46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6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6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63" t="e">
        <f t="shared" ca="1" si="50"/>
        <v>#N/A</v>
      </c>
    </row>
    <row r="666" spans="4:14" ht="14.65" customHeight="1" x14ac:dyDescent="0.25">
      <c r="D666" s="46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6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6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63" t="e">
        <f t="shared" ca="1" si="50"/>
        <v>#N/A</v>
      </c>
    </row>
    <row r="667" spans="4:14" ht="14.65" customHeight="1" x14ac:dyDescent="0.25">
      <c r="D667" s="46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6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6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63" t="e">
        <f t="shared" ca="1" si="50"/>
        <v>#N/A</v>
      </c>
    </row>
    <row r="668" spans="4:14" ht="14.65" customHeight="1" x14ac:dyDescent="0.25">
      <c r="D668" s="46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6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6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63" t="e">
        <f t="shared" ca="1" si="50"/>
        <v>#N/A</v>
      </c>
    </row>
    <row r="669" spans="4:14" ht="14.65" customHeight="1" x14ac:dyDescent="0.25">
      <c r="D669" s="46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6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6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63" t="e">
        <f t="shared" ca="1" si="50"/>
        <v>#N/A</v>
      </c>
    </row>
    <row r="670" spans="4:14" ht="14.65" customHeight="1" x14ac:dyDescent="0.25">
      <c r="D670" s="46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6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6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63" t="e">
        <f t="shared" ca="1" si="50"/>
        <v>#N/A</v>
      </c>
    </row>
    <row r="671" spans="4:14" ht="14.65" customHeight="1" x14ac:dyDescent="0.25">
      <c r="D671" s="46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6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6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63" t="e">
        <f t="shared" ca="1" si="50"/>
        <v>#N/A</v>
      </c>
    </row>
    <row r="672" spans="4:14" ht="14.65" customHeight="1" x14ac:dyDescent="0.25">
      <c r="D672" s="46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6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6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63" t="e">
        <f t="shared" ca="1" si="50"/>
        <v>#N/A</v>
      </c>
    </row>
    <row r="673" spans="4:14" ht="14.65" customHeight="1" x14ac:dyDescent="0.25">
      <c r="D673" s="46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6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6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63" t="e">
        <f t="shared" ca="1" si="50"/>
        <v>#N/A</v>
      </c>
    </row>
    <row r="674" spans="4:14" ht="14.65" customHeight="1" x14ac:dyDescent="0.25">
      <c r="D674" s="46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6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6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63" t="e">
        <f t="shared" ca="1" si="50"/>
        <v>#N/A</v>
      </c>
    </row>
    <row r="675" spans="4:14" ht="14.65" customHeight="1" x14ac:dyDescent="0.25">
      <c r="D675" s="46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6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6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63" t="e">
        <f t="shared" ca="1" si="50"/>
        <v>#N/A</v>
      </c>
    </row>
    <row r="676" spans="4:14" ht="14.65" customHeight="1" x14ac:dyDescent="0.25">
      <c r="D676" s="46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6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6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63" t="e">
        <f t="shared" ca="1" si="50"/>
        <v>#N/A</v>
      </c>
    </row>
    <row r="677" spans="4:14" ht="14.65" customHeight="1" x14ac:dyDescent="0.25">
      <c r="D677" s="46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6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6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63" t="e">
        <f t="shared" ca="1" si="50"/>
        <v>#N/A</v>
      </c>
    </row>
    <row r="678" spans="4:14" ht="14.65" customHeight="1" x14ac:dyDescent="0.25">
      <c r="D678" s="46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6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6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63" t="e">
        <f t="shared" ca="1" si="50"/>
        <v>#N/A</v>
      </c>
    </row>
    <row r="679" spans="4:14" ht="14.65" customHeight="1" x14ac:dyDescent="0.25">
      <c r="D679" s="46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6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6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63" t="e">
        <f t="shared" ca="1" si="50"/>
        <v>#N/A</v>
      </c>
    </row>
    <row r="680" spans="4:14" ht="14.65" customHeight="1" x14ac:dyDescent="0.25">
      <c r="D680" s="46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6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6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63" t="e">
        <f t="shared" ca="1" si="50"/>
        <v>#N/A</v>
      </c>
    </row>
    <row r="681" spans="4:14" ht="14.65" customHeight="1" x14ac:dyDescent="0.25">
      <c r="D681" s="46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6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6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63" t="e">
        <f t="shared" ca="1" si="50"/>
        <v>#N/A</v>
      </c>
    </row>
    <row r="682" spans="4:14" ht="14.65" customHeight="1" x14ac:dyDescent="0.25">
      <c r="D682" s="46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6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6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63" t="e">
        <f t="shared" ca="1" si="50"/>
        <v>#N/A</v>
      </c>
    </row>
    <row r="683" spans="4:14" ht="14.65" customHeight="1" x14ac:dyDescent="0.25">
      <c r="D683" s="46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6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6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63" t="e">
        <f t="shared" ca="1" si="50"/>
        <v>#N/A</v>
      </c>
    </row>
    <row r="684" spans="4:14" ht="14.65" customHeight="1" x14ac:dyDescent="0.25">
      <c r="D684" s="46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6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6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63" t="e">
        <f t="shared" ca="1" si="50"/>
        <v>#N/A</v>
      </c>
    </row>
    <row r="685" spans="4:14" ht="14.65" customHeight="1" x14ac:dyDescent="0.25">
      <c r="D685" s="46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6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6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63" t="e">
        <f t="shared" ca="1" si="50"/>
        <v>#N/A</v>
      </c>
    </row>
    <row r="686" spans="4:14" ht="14.65" customHeight="1" x14ac:dyDescent="0.25">
      <c r="D686" s="46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6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6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63" t="e">
        <f t="shared" ca="1" si="50"/>
        <v>#N/A</v>
      </c>
    </row>
    <row r="687" spans="4:14" ht="14.65" customHeight="1" x14ac:dyDescent="0.25">
      <c r="D687" s="46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6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6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63" t="e">
        <f t="shared" ca="1" si="50"/>
        <v>#N/A</v>
      </c>
    </row>
    <row r="688" spans="4:14" ht="14.65" customHeight="1" x14ac:dyDescent="0.25">
      <c r="D688" s="46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6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6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63" t="e">
        <f t="shared" ca="1" si="50"/>
        <v>#N/A</v>
      </c>
    </row>
    <row r="689" spans="4:14" ht="14.65" customHeight="1" x14ac:dyDescent="0.25">
      <c r="D689" s="46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6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6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63" t="e">
        <f t="shared" ca="1" si="50"/>
        <v>#N/A</v>
      </c>
    </row>
    <row r="690" spans="4:14" ht="14.65" customHeight="1" x14ac:dyDescent="0.25">
      <c r="D690" s="46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6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6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63" t="e">
        <f t="shared" ca="1" si="50"/>
        <v>#N/A</v>
      </c>
    </row>
    <row r="691" spans="4:14" ht="14.65" customHeight="1" x14ac:dyDescent="0.25">
      <c r="D691" s="46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6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6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63" t="e">
        <f t="shared" ca="1" si="50"/>
        <v>#N/A</v>
      </c>
    </row>
    <row r="692" spans="4:14" ht="14.65" customHeight="1" x14ac:dyDescent="0.25">
      <c r="D692" s="46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6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6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63" t="e">
        <f t="shared" ca="1" si="50"/>
        <v>#N/A</v>
      </c>
    </row>
    <row r="693" spans="4:14" ht="14.65" customHeight="1" x14ac:dyDescent="0.25">
      <c r="D693" s="46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6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6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63" t="e">
        <f t="shared" ca="1" si="50"/>
        <v>#N/A</v>
      </c>
    </row>
    <row r="694" spans="4:14" ht="14.65" customHeight="1" x14ac:dyDescent="0.25">
      <c r="D694" s="46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6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6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63" t="e">
        <f t="shared" ca="1" si="50"/>
        <v>#N/A</v>
      </c>
    </row>
    <row r="695" spans="4:14" ht="14.65" customHeight="1" x14ac:dyDescent="0.25">
      <c r="D695" s="46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6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6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63" t="e">
        <f t="shared" ca="1" si="50"/>
        <v>#N/A</v>
      </c>
    </row>
    <row r="696" spans="4:14" ht="14.65" customHeight="1" x14ac:dyDescent="0.25">
      <c r="D696" s="46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6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6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63" t="e">
        <f t="shared" ca="1" si="50"/>
        <v>#N/A</v>
      </c>
    </row>
    <row r="697" spans="4:14" ht="14.65" customHeight="1" x14ac:dyDescent="0.25">
      <c r="D697" s="46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6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6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63" t="e">
        <f t="shared" ca="1" si="50"/>
        <v>#N/A</v>
      </c>
    </row>
    <row r="698" spans="4:14" ht="14.65" customHeight="1" x14ac:dyDescent="0.25">
      <c r="D698" s="46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6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6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63" t="e">
        <f t="shared" ca="1" si="50"/>
        <v>#N/A</v>
      </c>
    </row>
    <row r="699" spans="4:14" ht="14.65" customHeight="1" x14ac:dyDescent="0.25">
      <c r="D699" s="46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6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6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63" t="e">
        <f t="shared" ca="1" si="50"/>
        <v>#N/A</v>
      </c>
    </row>
    <row r="700" spans="4:14" ht="14.65" customHeight="1" x14ac:dyDescent="0.25">
      <c r="D700" s="46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6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6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6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7" sqref="F7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  <c r="F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20">
        <v>43677.583333333336</v>
      </c>
      <c r="C1" s="520"/>
      <c r="D1" s="263" t="s">
        <v>150</v>
      </c>
      <c r="E1" s="261" t="s">
        <v>82</v>
      </c>
      <c r="F1" s="261" t="s">
        <v>74</v>
      </c>
      <c r="G1" s="518" t="s">
        <v>75</v>
      </c>
      <c r="H1" s="518"/>
      <c r="I1" s="518"/>
      <c r="J1" s="518"/>
      <c r="K1" s="28"/>
      <c r="L1" s="260" t="s">
        <v>77</v>
      </c>
      <c r="M1" s="260"/>
      <c r="N1" s="517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20">
        <v>43688.583333333336</v>
      </c>
      <c r="C2" s="520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19" t="str">
        <f ca="1">IF(NOW() &gt; $B$2,"",(NOW()-$B$1)/($B$2-$B$1))</f>
        <v/>
      </c>
      <c r="H2" s="519"/>
      <c r="I2" s="519"/>
      <c r="J2" s="519"/>
      <c r="K2" s="28" t="s">
        <v>79</v>
      </c>
      <c r="L2" s="127">
        <v>100000</v>
      </c>
      <c r="N2" s="517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218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17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17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21" t="s">
        <v>76</v>
      </c>
      <c r="C5" s="521"/>
      <c r="D5" s="522" t="s">
        <v>154</v>
      </c>
      <c r="E5" s="522"/>
      <c r="F5" s="522" t="s">
        <v>78</v>
      </c>
      <c r="G5" s="522"/>
      <c r="H5" s="522" t="s">
        <v>81</v>
      </c>
      <c r="I5" s="522"/>
      <c r="J5" s="518" t="s">
        <v>152</v>
      </c>
      <c r="K5" s="518"/>
      <c r="L5" s="523" t="s">
        <v>153</v>
      </c>
      <c r="M5" s="523"/>
      <c r="N5" s="518" t="s">
        <v>151</v>
      </c>
      <c r="O5" s="518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2"/>
  <sheetViews>
    <sheetView tabSelected="1" topLeftCell="A10" workbookViewId="0">
      <selection activeCell="O17" sqref="O17"/>
    </sheetView>
  </sheetViews>
  <sheetFormatPr defaultColWidth="8.28515625" defaultRowHeight="15" x14ac:dyDescent="0.25"/>
  <cols>
    <col min="1" max="1" width="1.42578125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12.7109375" style="99" hidden="1" customWidth="1"/>
    <col min="6" max="6" width="10.140625" style="32" hidden="1" customWidth="1"/>
    <col min="7" max="7" width="12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.42578125" style="32" customWidth="1"/>
    <col min="18" max="18" width="8.28515625" style="463"/>
    <col min="19" max="34" width="7.140625" style="32" customWidth="1"/>
    <col min="35" max="16384" width="8.28515625" style="32"/>
  </cols>
  <sheetData>
    <row r="1" spans="2:31" s="451" customFormat="1" ht="7.5" customHeight="1" x14ac:dyDescent="0.25">
      <c r="D1" s="58"/>
      <c r="E1" s="99"/>
      <c r="I1" s="99"/>
      <c r="J1" s="56"/>
      <c r="R1" s="463"/>
    </row>
    <row r="2" spans="2:31" ht="15" customHeight="1" thickBot="1" x14ac:dyDescent="0.3">
      <c r="B2" s="524" t="s">
        <v>246</v>
      </c>
      <c r="C2" s="524"/>
      <c r="D2" s="58">
        <v>35</v>
      </c>
      <c r="F2" s="495"/>
      <c r="G2" s="495"/>
      <c r="H2" s="495"/>
      <c r="K2" s="495"/>
      <c r="L2" s="495"/>
      <c r="M2" s="495"/>
      <c r="N2" s="495"/>
      <c r="O2" s="495"/>
      <c r="P2" s="495"/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418"/>
      <c r="C3" s="419"/>
      <c r="D3" s="420" t="s">
        <v>22</v>
      </c>
      <c r="E3" s="426" t="s">
        <v>245</v>
      </c>
      <c r="F3" s="427" t="s">
        <v>93</v>
      </c>
      <c r="G3" s="427" t="s">
        <v>94</v>
      </c>
      <c r="H3" s="428" t="s">
        <v>61</v>
      </c>
      <c r="I3" s="429" t="s">
        <v>103</v>
      </c>
      <c r="J3" s="421" t="s">
        <v>23</v>
      </c>
      <c r="K3" s="422" t="s">
        <v>24</v>
      </c>
      <c r="L3" s="419" t="s">
        <v>25</v>
      </c>
      <c r="M3" s="430" t="s">
        <v>62</v>
      </c>
      <c r="N3" s="419" t="s">
        <v>240</v>
      </c>
      <c r="O3" s="419" t="s">
        <v>28</v>
      </c>
      <c r="P3" s="422" t="s">
        <v>29</v>
      </c>
      <c r="S3" s="38" t="s">
        <v>44</v>
      </c>
      <c r="T3" s="73">
        <v>446744</v>
      </c>
      <c r="U3" s="73">
        <v>10</v>
      </c>
      <c r="V3" s="73">
        <v>32834</v>
      </c>
      <c r="W3" s="73">
        <v>14910</v>
      </c>
      <c r="X3" s="73">
        <v>73527</v>
      </c>
      <c r="Y3" s="73">
        <v>71644</v>
      </c>
      <c r="Z3" s="73">
        <v>66792</v>
      </c>
      <c r="AA3" s="313"/>
      <c r="AB3" s="314"/>
    </row>
    <row r="4" spans="2:31" ht="15" customHeight="1" x14ac:dyDescent="0.25">
      <c r="B4" s="532" t="s">
        <v>14</v>
      </c>
      <c r="C4" s="455" t="s">
        <v>90</v>
      </c>
      <c r="D4" s="465">
        <v>2122</v>
      </c>
      <c r="E4" s="139">
        <f ca="1">VLOOKUP($T$10,DATA_IO,5,TRUE)+VLOOKUP($T$11,DATA_IO,5,TRUE)+VLOOKUP($Z$10,DATA_IO,5,TRUE)+VLOOKUP($Z$11,DATA_IO,5,TRUE)</f>
        <v>6980</v>
      </c>
      <c r="F4" s="140">
        <f t="shared" ref="F4:F13" ca="1" si="0">G4-J4</f>
        <v>5182</v>
      </c>
      <c r="G4" s="140">
        <f ca="1">DATA_IO_MAX_SMALL_EMBLEM*4</f>
        <v>10040</v>
      </c>
      <c r="H4" s="138">
        <f t="shared" ref="H4:H13" ca="1" si="1">IF(E4-D4 &lt;= 0,ABS(E4-D4),0)</f>
        <v>0</v>
      </c>
      <c r="I4" s="423">
        <f>D4+D5*IO_TRANS_BIG_TO_SMALL</f>
        <v>5014</v>
      </c>
      <c r="J4" s="311">
        <f t="shared" ref="J4:J13" ca="1" si="2">IF(E4-D4 &lt; 0,0,E4-D4)</f>
        <v>4858</v>
      </c>
      <c r="K4" s="414">
        <f ca="1">(F4+H4)/G4</f>
        <v>0.51613545816733064</v>
      </c>
      <c r="L4" s="141">
        <f t="shared" ref="L4:L13" ca="1" si="3">IFERROR(ROUND(J4/(O4*INPUT_IO_DROP_RATE),0),0)</f>
        <v>234</v>
      </c>
      <c r="M4" s="141">
        <f t="shared" ref="M4:M13" ca="1" si="4">IFERROR(ROUND(J4/($O$14*INPUT_IO_DROP_RATE),0),0)</f>
        <v>230</v>
      </c>
      <c r="N4" s="142">
        <f ca="1">M4/(WINGS_RECOVER_NUM/WINGS_CONSUME_IO)*WINGS_RECOVER_DIAMS</f>
        <v>1150</v>
      </c>
      <c r="O4" s="143">
        <f>IFERROR(SUMPRODUCT(D迎擊!A:A,D迎擊!C:C)/SUM(D迎擊!C:C),0)</f>
        <v>10.379310344827585</v>
      </c>
      <c r="P4" s="431">
        <f>SUM(D迎擊!C:C)</f>
        <v>29</v>
      </c>
      <c r="S4" s="38" t="s">
        <v>45</v>
      </c>
      <c r="T4" s="73">
        <v>446744</v>
      </c>
      <c r="U4" s="73">
        <v>10</v>
      </c>
      <c r="V4" s="73">
        <v>32834</v>
      </c>
      <c r="W4" s="73">
        <v>14910</v>
      </c>
      <c r="X4" s="73">
        <v>73527</v>
      </c>
      <c r="Y4" s="73">
        <v>71644</v>
      </c>
      <c r="Z4" s="73">
        <v>66792</v>
      </c>
    </row>
    <row r="5" spans="2:31" x14ac:dyDescent="0.25">
      <c r="B5" s="533"/>
      <c r="C5" s="131" t="s">
        <v>89</v>
      </c>
      <c r="D5" s="466">
        <v>964</v>
      </c>
      <c r="E5" s="133">
        <f ca="1">VLOOKUP($T$10,DATA_IO,6,TRUE)+VLOOKUP($T$11,DATA_IO,6,TRUE)+VLOOKUP($Z$10,DATA_IO,6,TRUE)+VLOOKUP($Z$11,DATA_IO,6,TRUE)</f>
        <v>2490</v>
      </c>
      <c r="F5" s="134">
        <f t="shared" ca="1" si="0"/>
        <v>1034</v>
      </c>
      <c r="G5" s="134">
        <f ca="1">DATA_IO_MAX_BIG_EMBLEM*4</f>
        <v>2560</v>
      </c>
      <c r="H5" s="132">
        <f t="shared" ca="1" si="1"/>
        <v>0</v>
      </c>
      <c r="I5" s="424">
        <f>D5+D4*IO_TRANS_SMALL_TO_BIG</f>
        <v>1317.6666666666665</v>
      </c>
      <c r="J5" s="312">
        <f t="shared" ca="1" si="2"/>
        <v>1526</v>
      </c>
      <c r="K5" s="417">
        <f t="shared" ref="K5:K17" ca="1" si="5">(F5+H5)/G5</f>
        <v>0.40390625000000002</v>
      </c>
      <c r="L5" s="135">
        <f t="shared" ca="1" si="3"/>
        <v>170</v>
      </c>
      <c r="M5" s="135">
        <f t="shared" ca="1" si="4"/>
        <v>72</v>
      </c>
      <c r="N5" s="136">
        <f t="shared" ref="N5:N13" ca="1" si="6">M5/(WINGS_RECOVER_NUM/WINGS_CONSUME_IO)*WINGS_RECOVER_DIAMS</f>
        <v>360</v>
      </c>
      <c r="O5" s="137">
        <f>IFERROR(SUMPRODUCT(D迎擊!D:D,D迎擊!F:F)/$P5,0)</f>
        <v>4.4827586206896548</v>
      </c>
      <c r="P5" s="432">
        <f>SUM(D迎擊!F:F)</f>
        <v>29</v>
      </c>
    </row>
    <row r="6" spans="2:31" x14ac:dyDescent="0.25">
      <c r="B6" s="538" t="s">
        <v>12</v>
      </c>
      <c r="C6" s="144" t="s">
        <v>90</v>
      </c>
      <c r="D6" s="465">
        <v>906</v>
      </c>
      <c r="E6" s="139">
        <f ca="1">VLOOKUP($T$12,DATA_IO,5,TRUE)+VLOOKUP($T$13,DATA_IO,5,TRUE)+VLOOKUP($Z$12,DATA_IO,5,TRUE)+VLOOKUP($Z$13,DATA_IO,5,TRUE)</f>
        <v>1960</v>
      </c>
      <c r="F6" s="140">
        <f t="shared" ca="1" si="0"/>
        <v>8986</v>
      </c>
      <c r="G6" s="140">
        <f ca="1">DATA_IO_MAX_SMALL_EMBLEM*4</f>
        <v>10040</v>
      </c>
      <c r="H6" s="138">
        <f t="shared" ca="1" si="1"/>
        <v>0</v>
      </c>
      <c r="I6" s="423">
        <f>D6+D7*IO_TRANS_BIG_TO_SMALL</f>
        <v>3321</v>
      </c>
      <c r="J6" s="311">
        <f t="shared" ca="1" si="2"/>
        <v>1054</v>
      </c>
      <c r="K6" s="406">
        <f t="shared" ca="1" si="5"/>
        <v>0.89501992031872513</v>
      </c>
      <c r="L6" s="145">
        <f t="shared" ca="1" si="3"/>
        <v>50</v>
      </c>
      <c r="M6" s="145">
        <f t="shared" ca="1" si="4"/>
        <v>50</v>
      </c>
      <c r="N6" s="146">
        <f ca="1">M6/(WINGS_RECOVER_NUM/WINGS_CONSUME_IO)*WINGS_RECOVER_DIAMS</f>
        <v>250.00000000000003</v>
      </c>
      <c r="O6" s="147">
        <f>IFERROR(SUMPRODUCT(D迎擊!G:G,D迎擊!I:I)/SUM(D迎擊!I:I),0)</f>
        <v>10.555555555555555</v>
      </c>
      <c r="P6" s="433">
        <f>SUM(D迎擊!I:I)</f>
        <v>18</v>
      </c>
      <c r="S6" s="38" t="s">
        <v>25</v>
      </c>
      <c r="U6" s="38" t="s">
        <v>51</v>
      </c>
      <c r="V6" s="16">
        <f>(V4-V3)/$AB$6</f>
        <v>0</v>
      </c>
      <c r="W6" s="16">
        <f t="shared" ref="W6:Z6" si="7">(W4-W3)/$AB$6</f>
        <v>0</v>
      </c>
      <c r="X6" s="16">
        <f t="shared" si="7"/>
        <v>0</v>
      </c>
      <c r="Y6" s="16">
        <f t="shared" si="7"/>
        <v>0</v>
      </c>
      <c r="Z6" s="16">
        <f t="shared" si="7"/>
        <v>0</v>
      </c>
      <c r="AA6" s="245" t="s">
        <v>159</v>
      </c>
      <c r="AB6" s="32">
        <v>2</v>
      </c>
    </row>
    <row r="7" spans="2:31" ht="15.75" x14ac:dyDescent="0.25">
      <c r="B7" s="539"/>
      <c r="C7" s="148" t="s">
        <v>89</v>
      </c>
      <c r="D7" s="466">
        <v>805</v>
      </c>
      <c r="E7" s="133">
        <f ca="1">VLOOKUP($T$12,DATA_IO,6,TRUE)+VLOOKUP($T$13,DATA_IO,6,TRUE)+VLOOKUP($Z$12,DATA_IO,6,TRUE)+VLOOKUP($Z$13,DATA_IO,6,TRUE)</f>
        <v>800</v>
      </c>
      <c r="F7" s="134">
        <f t="shared" ca="1" si="0"/>
        <v>2560</v>
      </c>
      <c r="G7" s="134">
        <f ca="1">DATA_IO_MAX_BIG_EMBLEM*4</f>
        <v>2560</v>
      </c>
      <c r="H7" s="132">
        <f t="shared" ca="1" si="1"/>
        <v>5</v>
      </c>
      <c r="I7" s="424">
        <f>D7+D6*IO_TRANS_SMALL_TO_BIG</f>
        <v>956</v>
      </c>
      <c r="J7" s="312">
        <f t="shared" ca="1" si="2"/>
        <v>0</v>
      </c>
      <c r="K7" s="417">
        <f t="shared" ca="1" si="5"/>
        <v>1.001953125</v>
      </c>
      <c r="L7" s="149">
        <f t="shared" ca="1" si="3"/>
        <v>0</v>
      </c>
      <c r="M7" s="149">
        <f t="shared" ca="1" si="4"/>
        <v>0</v>
      </c>
      <c r="N7" s="150">
        <f t="shared" ca="1" si="6"/>
        <v>0</v>
      </c>
      <c r="O7" s="151">
        <f>IFERROR(SUMPRODUCT(D迎擊!J:J,D迎擊!L:L)/$P7,0)</f>
        <v>4.5555555555555554</v>
      </c>
      <c r="P7" s="434">
        <f>SUM(D迎擊!L:L)</f>
        <v>18</v>
      </c>
      <c r="S7" s="65">
        <f>(T3-T4)/WINGS_RECOVER_DIAMS*6 + (U3-U4)/WINGS_CONSUME_VOID</f>
        <v>0</v>
      </c>
      <c r="U7" s="38" t="s">
        <v>28</v>
      </c>
      <c r="V7" s="16" t="str">
        <f>IFERROR(V6/$S$7,"")</f>
        <v/>
      </c>
      <c r="W7" s="16" t="str">
        <f>IFERROR(W6/$S$7,"")</f>
        <v/>
      </c>
      <c r="X7" s="16" t="str">
        <f>IFERROR(X6/$S$7,"")</f>
        <v/>
      </c>
      <c r="Y7" s="16" t="str">
        <f>IFERROR(Y6/$S$7,"")</f>
        <v/>
      </c>
      <c r="Z7" s="16" t="str">
        <f>IFERROR(Z6/$S$7,"")</f>
        <v/>
      </c>
    </row>
    <row r="8" spans="2:31" x14ac:dyDescent="0.25">
      <c r="B8" s="534" t="s">
        <v>11</v>
      </c>
      <c r="C8" s="152" t="s">
        <v>90</v>
      </c>
      <c r="D8" s="465">
        <v>691</v>
      </c>
      <c r="E8" s="139">
        <f ca="1">VLOOKUP($T$14,DATA_IO,5,TRUE)+VLOOKUP($T$15,DATA_IO,5,TRUE)+VLOOKUP($Z$14,DATA_IO,5,TRUE)+VLOOKUP($Z$15,DATA_IO,5,TRUE)</f>
        <v>3400</v>
      </c>
      <c r="F8" s="140">
        <f t="shared" ca="1" si="0"/>
        <v>7331</v>
      </c>
      <c r="G8" s="140">
        <f ca="1">DATA_IO_MAX_SMALL_EMBLEM*4</f>
        <v>10040</v>
      </c>
      <c r="H8" s="138">
        <f t="shared" ca="1" si="1"/>
        <v>0</v>
      </c>
      <c r="I8" s="423">
        <f>D8+D9*IO_TRANS_BIG_TO_SMALL</f>
        <v>1771</v>
      </c>
      <c r="J8" s="311">
        <f t="shared" ca="1" si="2"/>
        <v>2709</v>
      </c>
      <c r="K8" s="406">
        <f t="shared" ca="1" si="5"/>
        <v>0.73017928286852585</v>
      </c>
      <c r="L8" s="153">
        <f t="shared" ca="1" si="3"/>
        <v>128</v>
      </c>
      <c r="M8" s="153">
        <f t="shared" ca="1" si="4"/>
        <v>128</v>
      </c>
      <c r="N8" s="154">
        <f ca="1">M8/(WINGS_RECOVER_NUM/WINGS_CONSUME_IO)*WINGS_RECOVER_DIAMS</f>
        <v>640</v>
      </c>
      <c r="O8" s="155">
        <f>IFERROR(SUMPRODUCT(D迎擊!M:M,D迎擊!O:O)/SUM(D迎擊!O:O),0)</f>
        <v>10.595717884130982</v>
      </c>
      <c r="P8" s="435">
        <f>SUM(D迎擊!O:O)</f>
        <v>794</v>
      </c>
      <c r="AE8" s="53"/>
    </row>
    <row r="9" spans="2:31" x14ac:dyDescent="0.25">
      <c r="B9" s="535"/>
      <c r="C9" s="156" t="s">
        <v>89</v>
      </c>
      <c r="D9" s="466">
        <v>360</v>
      </c>
      <c r="E9" s="133">
        <f ca="1">VLOOKUP($T$14,DATA_IO,6,TRUE)+VLOOKUP($T$15,DATA_IO,6,TRUE)+VLOOKUP($Z$14,DATA_IO,6,TRUE)+VLOOKUP($Z$15,DATA_IO,6,TRUE)</f>
        <v>1260</v>
      </c>
      <c r="F9" s="134">
        <f t="shared" ca="1" si="0"/>
        <v>1660</v>
      </c>
      <c r="G9" s="134">
        <f ca="1">DATA_IO_MAX_BIG_EMBLEM*4</f>
        <v>2560</v>
      </c>
      <c r="H9" s="132">
        <f t="shared" ca="1" si="1"/>
        <v>0</v>
      </c>
      <c r="I9" s="424">
        <f>D9+D8*IO_TRANS_SMALL_TO_BIG</f>
        <v>475.16666666666663</v>
      </c>
      <c r="J9" s="312">
        <f t="shared" ca="1" si="2"/>
        <v>900</v>
      </c>
      <c r="K9" s="417">
        <f t="shared" ca="1" si="5"/>
        <v>0.6484375</v>
      </c>
      <c r="L9" s="157">
        <f t="shared" ca="1" si="3"/>
        <v>99</v>
      </c>
      <c r="M9" s="157">
        <f t="shared" ca="1" si="4"/>
        <v>43</v>
      </c>
      <c r="N9" s="158">
        <f t="shared" ca="1" si="6"/>
        <v>215</v>
      </c>
      <c r="O9" s="159">
        <f>IFERROR(SUMPRODUCT(D迎擊!P:P,D迎擊!R:R)/$P9,0)</f>
        <v>4.5617128463476071</v>
      </c>
      <c r="P9" s="436">
        <f>SUM(D迎擊!R:R)</f>
        <v>794</v>
      </c>
      <c r="S9" s="38" t="s">
        <v>18</v>
      </c>
      <c r="T9" s="67" t="s">
        <v>16</v>
      </c>
      <c r="U9" s="525" t="s">
        <v>17</v>
      </c>
      <c r="V9" s="525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40" t="s">
        <v>9</v>
      </c>
      <c r="C10" s="160" t="s">
        <v>90</v>
      </c>
      <c r="D10" s="465">
        <v>1878</v>
      </c>
      <c r="E10" s="139">
        <f ca="1">VLOOKUP($T$16,DATA_IO,5,TRUE)+VLOOKUP($T$17,DATA_IO,5,TRUE)</f>
        <v>3520</v>
      </c>
      <c r="F10" s="140">
        <f t="shared" ca="1" si="0"/>
        <v>3378</v>
      </c>
      <c r="G10" s="140">
        <f ca="1">DATA_IO_MAX_SMALL_EMBLEM*2</f>
        <v>5020</v>
      </c>
      <c r="H10" s="138">
        <f t="shared" ca="1" si="1"/>
        <v>0</v>
      </c>
      <c r="I10" s="423">
        <f>D10+D11*IO_TRANS_BIG_TO_SMALL</f>
        <v>4044</v>
      </c>
      <c r="J10" s="311">
        <f t="shared" ca="1" si="2"/>
        <v>1642</v>
      </c>
      <c r="K10" s="406">
        <f t="shared" ca="1" si="5"/>
        <v>0.67290836653386454</v>
      </c>
      <c r="L10" s="161">
        <f t="shared" ca="1" si="3"/>
        <v>78</v>
      </c>
      <c r="M10" s="161">
        <f t="shared" ca="1" si="4"/>
        <v>78</v>
      </c>
      <c r="N10" s="162">
        <f ca="1">M10/(WINGS_RECOVER_NUM/WINGS_CONSUME_IO)*WINGS_RECOVER_DIAMS</f>
        <v>390</v>
      </c>
      <c r="O10" s="163">
        <f>IFERROR(SUMPRODUCT(D迎擊!S:S,D迎擊!U:U)/P$10,0)</f>
        <v>10.529411764705882</v>
      </c>
      <c r="P10" s="437">
        <f>SUM(D迎擊!U:U)</f>
        <v>204</v>
      </c>
      <c r="S10" s="546" t="s">
        <v>169</v>
      </c>
      <c r="T10" s="68">
        <v>23</v>
      </c>
      <c r="U10" s="45" t="s">
        <v>1</v>
      </c>
      <c r="V10" s="6">
        <f>VLOOKUP(T10,DATA_IO,7)+VLOOKUP(T11,DATA_IO,7)</f>
        <v>19.5</v>
      </c>
      <c r="W10" s="74">
        <f t="shared" ref="W10:W17" ca="1" si="8">IF(VLOOKUP(T10,DATA_IO,10)=0,"",VLOOKUP(T10,DATA_IO,10))</f>
        <v>24.75</v>
      </c>
      <c r="X10" s="39">
        <f t="shared" ref="X10:X17" ca="1" si="9">IFERROR(W10*BOOST_PRICE,"")</f>
        <v>2970.0000000000014</v>
      </c>
      <c r="Y10" s="547" t="s">
        <v>13</v>
      </c>
      <c r="Z10" s="68">
        <v>26</v>
      </c>
      <c r="AA10" s="45" t="s">
        <v>1</v>
      </c>
      <c r="AB10" s="6">
        <f>VLOOKUP(Z10,DATA_IO,7)+VLOOKUP(Z11,DATA_IO,7)</f>
        <v>21</v>
      </c>
      <c r="AC10" s="74">
        <f t="shared" ref="AC10:AC17" ca="1" si="10">IF(VLOOKUP(Z10,DATA_IO,10)=0,"",VLOOKUP(Z10,DATA_IO,10))</f>
        <v>20</v>
      </c>
      <c r="AD10" s="49">
        <f t="shared" ref="AD10:AD17" ca="1" si="11">IFERROR(AC10*BOOST_PRICE,"")</f>
        <v>2400.0000000000009</v>
      </c>
      <c r="AE10" s="53"/>
    </row>
    <row r="11" spans="2:31" x14ac:dyDescent="0.25">
      <c r="B11" s="541"/>
      <c r="C11" s="164" t="s">
        <v>89</v>
      </c>
      <c r="D11" s="466">
        <v>722</v>
      </c>
      <c r="E11" s="133">
        <f ca="1">VLOOKUP($T$16,DATA_IO,6,TRUE)+VLOOKUP($T$17,DATA_IO,6,TRUE)</f>
        <v>1280</v>
      </c>
      <c r="F11" s="134">
        <f t="shared" ca="1" si="0"/>
        <v>722</v>
      </c>
      <c r="G11" s="134">
        <f ca="1">DATA_IO_MAX_BIG_EMBLEM*2</f>
        <v>1280</v>
      </c>
      <c r="H11" s="132">
        <f t="shared" ca="1" si="1"/>
        <v>0</v>
      </c>
      <c r="I11" s="425">
        <f>D11+D10*IO_TRANS_SMALL_TO_BIG</f>
        <v>1035</v>
      </c>
      <c r="J11" s="312">
        <f t="shared" ca="1" si="2"/>
        <v>558</v>
      </c>
      <c r="K11" s="417">
        <f t="shared" ca="1" si="5"/>
        <v>0.56406250000000002</v>
      </c>
      <c r="L11" s="165">
        <f t="shared" ca="1" si="3"/>
        <v>62</v>
      </c>
      <c r="M11" s="165">
        <f t="shared" ca="1" si="4"/>
        <v>26</v>
      </c>
      <c r="N11" s="166">
        <f t="shared" ca="1" si="6"/>
        <v>130</v>
      </c>
      <c r="O11" s="167">
        <f>IFERROR(SUMPRODUCT(D迎擊!V:V,D迎擊!X:X)/P$11,0)</f>
        <v>4.5147058823529411</v>
      </c>
      <c r="P11" s="438">
        <f>SUM(D迎擊!X:X)</f>
        <v>204</v>
      </c>
      <c r="S11" s="546"/>
      <c r="T11" s="68">
        <v>24</v>
      </c>
      <c r="U11" s="45" t="s">
        <v>0</v>
      </c>
      <c r="V11" s="6">
        <f>VLOOKUP(T10,DATA_IO,8)+VLOOKUP(T11,DATA_IO,8)</f>
        <v>20</v>
      </c>
      <c r="W11" s="74">
        <f t="shared" ca="1" si="8"/>
        <v>23.25</v>
      </c>
      <c r="X11" s="39">
        <f t="shared" ca="1" si="9"/>
        <v>2790.0000000000014</v>
      </c>
      <c r="Y11" s="547"/>
      <c r="Z11" s="68">
        <v>27</v>
      </c>
      <c r="AA11" s="45" t="s">
        <v>0</v>
      </c>
      <c r="AB11" s="6">
        <f>VLOOKUP(Z10,DATA_IO,8)+VLOOKUP(Z11,DATA_IO,8)</f>
        <v>21.5</v>
      </c>
      <c r="AC11" s="75">
        <f t="shared" ca="1" si="10"/>
        <v>18.25</v>
      </c>
      <c r="AD11" s="49">
        <f t="shared" ca="1" si="11"/>
        <v>2190.0000000000009</v>
      </c>
      <c r="AE11" s="53"/>
    </row>
    <row r="12" spans="2:31" x14ac:dyDescent="0.25">
      <c r="B12" s="536" t="s">
        <v>8</v>
      </c>
      <c r="C12" s="454" t="s">
        <v>90</v>
      </c>
      <c r="D12" s="465">
        <v>2074</v>
      </c>
      <c r="E12" s="139">
        <f ca="1">VLOOKUP($Z$16,DATA_IO,5,TRUE)+VLOOKUP($Z$17,DATA_IO,5,TRUE)</f>
        <v>3160</v>
      </c>
      <c r="F12" s="140">
        <f t="shared" ca="1" si="0"/>
        <v>3934</v>
      </c>
      <c r="G12" s="140">
        <f ca="1">DATA_IO_MAX_SMALL_EMBLEM*2</f>
        <v>5020</v>
      </c>
      <c r="H12" s="138">
        <f t="shared" ca="1" si="1"/>
        <v>0</v>
      </c>
      <c r="I12" s="423">
        <f>D12+D13*IO_TRANS_BIG_TO_SMALL</f>
        <v>5044</v>
      </c>
      <c r="J12" s="311">
        <f t="shared" ca="1" si="2"/>
        <v>1086</v>
      </c>
      <c r="K12" s="406">
        <f t="shared" ca="1" si="5"/>
        <v>0.78366533864541832</v>
      </c>
      <c r="L12" s="168">
        <f t="shared" ca="1" si="3"/>
        <v>0</v>
      </c>
      <c r="M12" s="168">
        <f t="shared" ca="1" si="4"/>
        <v>51</v>
      </c>
      <c r="N12" s="169">
        <f ca="1">M12/(WINGS_RECOVER_NUM/WINGS_CONSUME_IO)*WINGS_RECOVER_DIAMS</f>
        <v>255</v>
      </c>
      <c r="O12" s="170">
        <f>IFERROR(SUMPRODUCT(D迎擊!Y:Y,D迎擊!AA:AA)/P$12,0)</f>
        <v>0</v>
      </c>
      <c r="P12" s="439">
        <f>SUM(D迎擊!AA:AA)</f>
        <v>0</v>
      </c>
      <c r="S12" s="545" t="s">
        <v>10</v>
      </c>
      <c r="T12" s="69">
        <v>30</v>
      </c>
      <c r="U12" s="44" t="s">
        <v>1</v>
      </c>
      <c r="V12" s="7">
        <f>VLOOKUP(T12,DATA_IO,7)+VLOOKUP(T13,DATA_IO,7)</f>
        <v>26.5</v>
      </c>
      <c r="W12" s="76">
        <f t="shared" ca="1" si="8"/>
        <v>12.5</v>
      </c>
      <c r="X12" s="37">
        <f t="shared" ca="1" si="9"/>
        <v>1500.0000000000007</v>
      </c>
      <c r="Y12" s="526" t="s">
        <v>7</v>
      </c>
      <c r="Z12" s="69">
        <v>31</v>
      </c>
      <c r="AA12" s="44" t="s">
        <v>1</v>
      </c>
      <c r="AB12" s="7">
        <f>VLOOKUP(Z12,DATA_IO,7)+VLOOKUP(Z13,DATA_IO,7)</f>
        <v>29</v>
      </c>
      <c r="AC12" s="76">
        <f t="shared" ca="1" si="10"/>
        <v>10.333333333333334</v>
      </c>
      <c r="AD12" s="50">
        <f t="shared" ca="1" si="11"/>
        <v>1240.0000000000007</v>
      </c>
      <c r="AE12" s="53"/>
    </row>
    <row r="13" spans="2:31" x14ac:dyDescent="0.25">
      <c r="B13" s="537"/>
      <c r="C13" s="171" t="s">
        <v>89</v>
      </c>
      <c r="D13" s="466">
        <v>990</v>
      </c>
      <c r="E13" s="133">
        <f ca="1">VLOOKUP($Z$16,DATA_IO,6,TRUE)+VLOOKUP($Z$17,DATA_IO,6,TRUE)</f>
        <v>1210</v>
      </c>
      <c r="F13" s="134">
        <f t="shared" ca="1" si="0"/>
        <v>1060</v>
      </c>
      <c r="G13" s="134">
        <f ca="1">DATA_IO_MAX_BIG_EMBLEM*2</f>
        <v>1280</v>
      </c>
      <c r="H13" s="132">
        <f t="shared" ca="1" si="1"/>
        <v>0</v>
      </c>
      <c r="I13" s="424">
        <f>D13+D12*IO_TRANS_SMALL_TO_BIG</f>
        <v>1335.6666666666665</v>
      </c>
      <c r="J13" s="312">
        <f t="shared" ca="1" si="2"/>
        <v>220</v>
      </c>
      <c r="K13" s="417">
        <f t="shared" ca="1" si="5"/>
        <v>0.828125</v>
      </c>
      <c r="L13" s="172">
        <f t="shared" ca="1" si="3"/>
        <v>0</v>
      </c>
      <c r="M13" s="172">
        <f t="shared" ca="1" si="4"/>
        <v>10</v>
      </c>
      <c r="N13" s="173">
        <f t="shared" ca="1" si="6"/>
        <v>50</v>
      </c>
      <c r="O13" s="174">
        <f>IFERROR(SUMPRODUCT(D迎擊!AB:AB,D迎擊!AD:AD)/P$13,0)</f>
        <v>0</v>
      </c>
      <c r="P13" s="440">
        <f>SUM(D迎擊!AD:AD)</f>
        <v>0</v>
      </c>
      <c r="S13" s="545"/>
      <c r="T13" s="69">
        <v>35</v>
      </c>
      <c r="U13" s="44" t="s">
        <v>0</v>
      </c>
      <c r="V13" s="7">
        <f>VLOOKUP(T12,DATA_IO,8)+VLOOKUP(T13,DATA_IO,8)</f>
        <v>26.5</v>
      </c>
      <c r="W13" s="76" t="str">
        <f t="shared" ca="1" si="8"/>
        <v/>
      </c>
      <c r="X13" s="37" t="str">
        <f t="shared" ca="1" si="9"/>
        <v/>
      </c>
      <c r="Y13" s="526"/>
      <c r="Z13" s="69">
        <v>35</v>
      </c>
      <c r="AA13" s="44" t="s">
        <v>0</v>
      </c>
      <c r="AB13" s="7">
        <f>VLOOKUP(Z12,DATA_IO,8)+VLOOKUP(Z13,DATA_IO,8)</f>
        <v>29</v>
      </c>
      <c r="AC13" s="76" t="str">
        <f t="shared" ca="1" si="10"/>
        <v/>
      </c>
      <c r="AD13" s="50" t="str">
        <f t="shared" ca="1" si="11"/>
        <v/>
      </c>
      <c r="AE13" s="53"/>
    </row>
    <row r="14" spans="2:31" x14ac:dyDescent="0.25">
      <c r="B14" s="557" t="s">
        <v>6</v>
      </c>
      <c r="C14" s="400" t="s">
        <v>90</v>
      </c>
      <c r="D14" s="467">
        <f t="shared" ref="D14:J15" si="12">SUM(D4,D6,D8,D10,D12)</f>
        <v>7671</v>
      </c>
      <c r="E14" s="401">
        <f t="shared" ca="1" si="12"/>
        <v>19020</v>
      </c>
      <c r="F14" s="402">
        <f t="shared" ca="1" si="12"/>
        <v>28811</v>
      </c>
      <c r="G14" s="402">
        <f t="shared" ca="1" si="12"/>
        <v>40160</v>
      </c>
      <c r="H14" s="403">
        <f t="shared" ca="1" si="12"/>
        <v>0</v>
      </c>
      <c r="I14" s="404" t="s">
        <v>158</v>
      </c>
      <c r="J14" s="405">
        <f t="shared" ca="1" si="12"/>
        <v>11349</v>
      </c>
      <c r="K14" s="406">
        <f t="shared" ca="1" si="5"/>
        <v>0.71740537848605579</v>
      </c>
      <c r="L14" s="530">
        <f ca="1">SUM(MAX(L4,L5),MAX(L6,L7),MAX(L8,L9),MAX(L10,L11),MAX(L12,L13))</f>
        <v>490</v>
      </c>
      <c r="M14" s="530">
        <f ca="1">SUM(MAX(M4,M5),MAX(M6,M7),MAX(M8,M9),MAX(M10,M11),MAX(M12,M13))</f>
        <v>537</v>
      </c>
      <c r="N14" s="528">
        <f ca="1">MAX(SUM(N4,N6,N8,N10,N12),SUM(N5,N7,N9,N11,N13),N16,N17,N18)</f>
        <v>2685</v>
      </c>
      <c r="O14" s="407">
        <f>IF(P$14=0,0,(O4*P4+O6*P6+O8*P8+O10*P10+O12*P12) / P$14)</f>
        <v>10.576076555023924</v>
      </c>
      <c r="P14" s="441">
        <f>SUM(P4,P6,P8,P10,P12)</f>
        <v>1045</v>
      </c>
      <c r="S14" s="544" t="s">
        <v>5</v>
      </c>
      <c r="T14" s="70">
        <v>25</v>
      </c>
      <c r="U14" s="43" t="s">
        <v>1</v>
      </c>
      <c r="V14" s="8">
        <f>VLOOKUP(T14,DATA_IO,7)+VLOOKUP(T15,DATA_IO,7)</f>
        <v>20.5</v>
      </c>
      <c r="W14" s="77">
        <f t="shared" ca="1" si="8"/>
        <v>21.666666666666668</v>
      </c>
      <c r="X14" s="36">
        <f t="shared" ca="1" si="9"/>
        <v>2600.0000000000014</v>
      </c>
      <c r="Y14" s="527" t="s">
        <v>3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ca="1" si="10"/>
        <v/>
      </c>
      <c r="AD14" s="51" t="str">
        <f t="shared" ca="1" si="11"/>
        <v/>
      </c>
      <c r="AE14" s="53"/>
    </row>
    <row r="15" spans="2:31" x14ac:dyDescent="0.25">
      <c r="B15" s="558"/>
      <c r="C15" s="444" t="s">
        <v>89</v>
      </c>
      <c r="D15" s="468">
        <f t="shared" si="12"/>
        <v>3841</v>
      </c>
      <c r="E15" s="445">
        <f t="shared" ca="1" si="12"/>
        <v>7040</v>
      </c>
      <c r="F15" s="446">
        <f t="shared" ca="1" si="12"/>
        <v>7036</v>
      </c>
      <c r="G15" s="446">
        <f t="shared" ca="1" si="12"/>
        <v>10240</v>
      </c>
      <c r="H15" s="447">
        <f t="shared" ca="1" si="12"/>
        <v>5</v>
      </c>
      <c r="I15" s="448" t="s">
        <v>158</v>
      </c>
      <c r="J15" s="449">
        <f t="shared" ca="1" si="12"/>
        <v>3204</v>
      </c>
      <c r="K15" s="450">
        <f t="shared" ca="1" si="5"/>
        <v>0.68759765625000002</v>
      </c>
      <c r="L15" s="531"/>
      <c r="M15" s="531"/>
      <c r="N15" s="529"/>
      <c r="O15" s="442">
        <f>IF(P$15=0,0,(O5*P5+O7*P7+O9*P9+O11*P11+O13*P13) / P$15)</f>
        <v>4.5502392344497604</v>
      </c>
      <c r="P15" s="443">
        <f>SUM(P5,P7,P9,P11,P13)</f>
        <v>1045</v>
      </c>
      <c r="S15" s="544"/>
      <c r="T15" s="70">
        <v>26</v>
      </c>
      <c r="U15" s="43" t="s">
        <v>0</v>
      </c>
      <c r="V15" s="8">
        <f>VLOOKUP(T14,DATA_IO,8)+VLOOKUP(T15,DATA_IO,8)</f>
        <v>21</v>
      </c>
      <c r="W15" s="77">
        <f t="shared" ca="1" si="8"/>
        <v>20</v>
      </c>
      <c r="X15" s="36">
        <f t="shared" ca="1" si="9"/>
        <v>2400.0000000000009</v>
      </c>
      <c r="Y15" s="527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ca="1" si="10"/>
        <v/>
      </c>
      <c r="AD15" s="51" t="str">
        <f t="shared" ca="1" si="11"/>
        <v/>
      </c>
      <c r="AE15" s="53"/>
    </row>
    <row r="16" spans="2:31" x14ac:dyDescent="0.25">
      <c r="B16" s="558"/>
      <c r="C16" s="408" t="s">
        <v>100</v>
      </c>
      <c r="D16" s="416">
        <v>3765</v>
      </c>
      <c r="E16" s="409">
        <f ca="1"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37050</v>
      </c>
      <c r="F16" s="410">
        <f ca="1">G16-J16</f>
        <v>39995</v>
      </c>
      <c r="G16" s="410">
        <f ca="1">DATA_IO_MAX_BRONZE_COIN*16</f>
        <v>73280</v>
      </c>
      <c r="H16" s="411">
        <f ca="1">IF(E16-D16 &lt;= 0,ABS(E16-D16),0)</f>
        <v>0</v>
      </c>
      <c r="I16" s="412">
        <f>D16+D17*IO_TRANS_COIN_SV_TO_BR+D18*IO_TRANS_COIN_GD_TO_BR</f>
        <v>6876</v>
      </c>
      <c r="J16" s="413">
        <f ca="1">IF(E16-D16 &lt; 0,0,E16-D16)</f>
        <v>33285</v>
      </c>
      <c r="K16" s="414">
        <f t="shared" ref="K16" ca="1" si="13">(F16+H16)/G16</f>
        <v>0.54578329694323147</v>
      </c>
      <c r="L16" s="548">
        <f ca="1">IFERROR(ROUND(J16/(O16*INPUT_IO_DROP_RATE),0),NA())</f>
        <v>1321</v>
      </c>
      <c r="M16" s="548"/>
      <c r="N16" s="452">
        <f ca="1">IF(ISNA(L16),NA(),CEILING(L16/(WINGS_RECOVER_NUM/WINGS_CONSUME_IO)*WINGS_RECOVER_DIAMS,0))</f>
        <v>0</v>
      </c>
      <c r="O16" s="415">
        <f>IFERROR(SUMPRODUCT(D迎擊!AI:AI,D迎擊!AK:AK)/P$16,0)</f>
        <v>12.598086124401913</v>
      </c>
      <c r="P16" s="559">
        <f>SUM(D迎擊!AK:AK)</f>
        <v>1045</v>
      </c>
      <c r="S16" s="543" t="s">
        <v>4</v>
      </c>
      <c r="T16" s="71">
        <v>25</v>
      </c>
      <c r="U16" s="14" t="s">
        <v>1</v>
      </c>
      <c r="V16" s="9">
        <f>VLOOKUP(T16,DATA_IO,7)+VLOOKUP(T17,DATA_IO,7)</f>
        <v>20</v>
      </c>
      <c r="W16" s="78">
        <f t="shared" ca="1" si="8"/>
        <v>21.666666666666668</v>
      </c>
      <c r="X16" s="35">
        <f t="shared" ca="1" si="9"/>
        <v>2600.0000000000014</v>
      </c>
      <c r="Y16" s="542" t="s">
        <v>2</v>
      </c>
      <c r="Z16" s="72">
        <v>26</v>
      </c>
      <c r="AA16" s="42" t="s">
        <v>1</v>
      </c>
      <c r="AB16" s="10">
        <f>VLOOKUP(Z16,DATA_IO,7)+VLOOKUP(Z17,DATA_IO,7)</f>
        <v>21</v>
      </c>
      <c r="AC16" s="79">
        <f t="shared" ca="1" si="10"/>
        <v>20</v>
      </c>
      <c r="AD16" s="52">
        <f t="shared" ca="1" si="11"/>
        <v>2400.0000000000009</v>
      </c>
      <c r="AE16" s="53"/>
    </row>
    <row r="17" spans="2:30" x14ac:dyDescent="0.25">
      <c r="B17" s="558"/>
      <c r="C17" s="408" t="s">
        <v>99</v>
      </c>
      <c r="D17" s="416">
        <v>165</v>
      </c>
      <c r="E17" s="409">
        <f ca="1"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9510</v>
      </c>
      <c r="F17" s="410">
        <f ca="1">G17-J17</f>
        <v>10735</v>
      </c>
      <c r="G17" s="410">
        <f ca="1">DATA_IO_MAX_SILVER_COIN*16</f>
        <v>20080</v>
      </c>
      <c r="H17" s="411">
        <f ca="1">IF(E17-D17 &lt;= 0,ABS(E17-D17),0)</f>
        <v>0</v>
      </c>
      <c r="I17" s="412">
        <f>D16*IO_TRANS_COIN_BR_TO_SV+D17+D18*IO_TRANS_COIN_GD_TO_SV</f>
        <v>1978.25</v>
      </c>
      <c r="J17" s="413">
        <f ca="1">IF(E17-D17 &lt; 0,0,E17-D17)</f>
        <v>9345</v>
      </c>
      <c r="K17" s="414">
        <f t="shared" ca="1" si="5"/>
        <v>0.53461155378486058</v>
      </c>
      <c r="L17" s="548">
        <f ca="1">IFERROR(ROUND(J17/(O17*INPUT_IO_DROP_RATE),0),NA())</f>
        <v>2474</v>
      </c>
      <c r="M17" s="548"/>
      <c r="N17" s="452">
        <f ca="1">IF(ISNA(L17),NA(),CEILING(L17/(WINGS_RECOVER_NUM/WINGS_CONSUME_IO)*WINGS_RECOVER_DIAMS,0))</f>
        <v>0</v>
      </c>
      <c r="O17" s="415">
        <f>IFERROR(SUMPRODUCT(D迎擊!AG:AG,D迎擊!AK:AK)/P$16,0)</f>
        <v>1.8889952153110048</v>
      </c>
      <c r="P17" s="559"/>
      <c r="S17" s="543"/>
      <c r="T17" s="71">
        <v>25</v>
      </c>
      <c r="U17" s="14" t="s">
        <v>0</v>
      </c>
      <c r="V17" s="9">
        <f>VLOOKUP(T16,DATA_IO,8)+VLOOKUP(T17,DATA_IO,8)</f>
        <v>21</v>
      </c>
      <c r="W17" s="78">
        <f t="shared" ca="1" si="8"/>
        <v>21.666666666666668</v>
      </c>
      <c r="X17" s="35">
        <f t="shared" ca="1" si="9"/>
        <v>2600.0000000000014</v>
      </c>
      <c r="Y17" s="542"/>
      <c r="Z17" s="72">
        <v>27</v>
      </c>
      <c r="AA17" s="42" t="s">
        <v>0</v>
      </c>
      <c r="AB17" s="10">
        <f>VLOOKUP(Z16,DATA_IO,8)+VLOOKUP(Z17,DATA_IO,8)</f>
        <v>21.5</v>
      </c>
      <c r="AC17" s="79">
        <f t="shared" ca="1" si="10"/>
        <v>18.25</v>
      </c>
      <c r="AD17" s="52">
        <f t="shared" ca="1" si="11"/>
        <v>2190.0000000000009</v>
      </c>
    </row>
    <row r="18" spans="2:30" x14ac:dyDescent="0.25">
      <c r="B18" s="558"/>
      <c r="C18" s="408" t="s">
        <v>98</v>
      </c>
      <c r="D18" s="416">
        <v>436</v>
      </c>
      <c r="E18" s="409">
        <f ca="1"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12440</v>
      </c>
      <c r="F18" s="410">
        <f ca="1">G18-J18</f>
        <v>9596</v>
      </c>
      <c r="G18" s="410">
        <f ca="1">DATA_IO_MAX_GOLD_COIN*16</f>
        <v>21600</v>
      </c>
      <c r="H18" s="411">
        <f ca="1">IF(E18-D18 &lt;= 0,ABS(E18-D18),0)</f>
        <v>0</v>
      </c>
      <c r="I18" s="412">
        <f>D16*IO_TRANS_COIN_BR_TO_GD+D17*IO_TRANS_COIN_SV_TO_GD+D18</f>
        <v>804.75</v>
      </c>
      <c r="J18" s="413">
        <f ca="1">IF(E18-D18 &lt; 0,0,E18-D18)</f>
        <v>12004</v>
      </c>
      <c r="K18" s="414">
        <f t="shared" ref="K18" ca="1" si="14">(F18+H18)/G18</f>
        <v>0.44425925925925924</v>
      </c>
      <c r="L18" s="548">
        <f ca="1">IFERROR(ROUND(J18/(O18*INPUT_IO_DROP_RATE),0),NA())</f>
        <v>1687</v>
      </c>
      <c r="M18" s="548"/>
      <c r="N18" s="452">
        <f ca="1">IF(ISNA(L18),NA(),CEILING(L18/(WINGS_RECOVER_NUM/WINGS_CONSUME_IO)*WINGS_RECOVER_DIAMS,0))</f>
        <v>0</v>
      </c>
      <c r="O18" s="415">
        <f>IFERROR(SUMPRODUCT(D迎擊!AE:AE,D迎擊!AK:AK)/P$16,0)</f>
        <v>3.5578947368421052</v>
      </c>
      <c r="P18" s="559"/>
    </row>
    <row r="19" spans="2:30" ht="15" customHeight="1" thickBot="1" x14ac:dyDescent="0.3">
      <c r="B19" s="456"/>
      <c r="C19" s="453"/>
      <c r="D19" s="457"/>
      <c r="E19" s="458"/>
      <c r="F19" s="453"/>
      <c r="G19" s="453"/>
      <c r="H19" s="453"/>
      <c r="I19" s="458"/>
      <c r="J19" s="459"/>
      <c r="K19" s="453"/>
      <c r="L19" s="453"/>
      <c r="M19" s="453"/>
      <c r="N19" s="453"/>
      <c r="O19" s="453"/>
      <c r="P19" s="460"/>
    </row>
    <row r="20" spans="2:30" ht="22.5" customHeight="1" x14ac:dyDescent="0.25">
      <c r="B20" s="560" t="s">
        <v>159</v>
      </c>
      <c r="C20" s="561"/>
      <c r="D20" s="561"/>
      <c r="E20" s="561"/>
      <c r="F20" s="561"/>
      <c r="G20" s="561"/>
      <c r="H20" s="561"/>
      <c r="I20" s="549">
        <v>2</v>
      </c>
      <c r="J20" s="553" t="s">
        <v>200</v>
      </c>
      <c r="K20" s="554"/>
      <c r="L20" s="549">
        <f ca="1">MIN(($J$18*IO_TRANS_COIN_BR_TO_GD+$J$17*IO_TRANS_COIN_SV_TO_GD+$J$16)/($O$18*INPUT_IO_DROP_RATE*IO_TRANS_COIN_BR_TO_GD+$O$17*INPUT_IO_DROP_RATE*IO_TRANS_COIN_SV_TO_GD+$O$16*INPUT_IO_DROP_RATE),
($J$18*IO_TRANS_COIN_BR_TO_SV+$J$17+$J$16*IO_TRANS_COIN_GD_TO_SV)/($O$18*INPUT_IO_DROP_RATE*IO_TRANS_COIN_BR_TO_SV+$O$17*INPUT_IO_DROP_RATE+$O$16*INPUT_IO_DROP_RATE*IO_TRANS_COIN_GD_TO_SV),
($J$18+$J$17*IO_TRANS_COIN_SV_TO_BR+$J$16*IO_TRANS_COIN_GD_TO_BR)/($O$18*INPUT_IO_DROP_RATE+$O$17*INPUT_IO_DROP_RATE*IO_TRANS_COIN_SV_TO_BR+$O$16*INPUT_IO_DROP_RATE*IO_TRANS_COIN_GD_TO_BR))</f>
        <v>1382.7145417880351</v>
      </c>
      <c r="M20" s="549"/>
      <c r="N20" s="549"/>
      <c r="O20" s="549"/>
      <c r="P20" s="550"/>
    </row>
    <row r="21" spans="2:30" ht="22.5" customHeight="1" thickBot="1" x14ac:dyDescent="0.3">
      <c r="B21" s="562"/>
      <c r="C21" s="563"/>
      <c r="D21" s="563"/>
      <c r="E21" s="563"/>
      <c r="F21" s="563"/>
      <c r="G21" s="563"/>
      <c r="H21" s="563"/>
      <c r="I21" s="551"/>
      <c r="J21" s="555"/>
      <c r="K21" s="556"/>
      <c r="L21" s="551"/>
      <c r="M21" s="551"/>
      <c r="N21" s="551"/>
      <c r="O21" s="551"/>
      <c r="P21" s="552"/>
    </row>
    <row r="22" spans="2:30" ht="7.5" customHeight="1" x14ac:dyDescent="0.25"/>
  </sheetData>
  <mergeCells count="27"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  <mergeCell ref="Y16:Y17"/>
    <mergeCell ref="S16:S17"/>
    <mergeCell ref="S14:S15"/>
    <mergeCell ref="S12:S13"/>
    <mergeCell ref="S10:S11"/>
    <mergeCell ref="Y10:Y11"/>
    <mergeCell ref="B2:C2"/>
    <mergeCell ref="U9:V9"/>
    <mergeCell ref="Y12:Y13"/>
    <mergeCell ref="Y14:Y15"/>
    <mergeCell ref="N14:N15"/>
    <mergeCell ref="M14:M15"/>
    <mergeCell ref="B4:B5"/>
    <mergeCell ref="B8:B9"/>
    <mergeCell ref="B12:B13"/>
    <mergeCell ref="B6:B7"/>
    <mergeCell ref="B10:B11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AT16" sqref="AT16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10.7109375" style="275" customWidth="1"/>
    <col min="48" max="48" width="4.8554687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64" t="s">
        <v>90</v>
      </c>
      <c r="B1" s="564"/>
      <c r="C1" s="569" t="s">
        <v>26</v>
      </c>
      <c r="D1" s="569" t="s">
        <v>89</v>
      </c>
      <c r="E1" s="569"/>
      <c r="F1" s="569" t="s">
        <v>26</v>
      </c>
      <c r="G1" s="575" t="s">
        <v>90</v>
      </c>
      <c r="H1" s="575"/>
      <c r="I1" s="570" t="s">
        <v>26</v>
      </c>
      <c r="J1" s="570" t="s">
        <v>89</v>
      </c>
      <c r="K1" s="570"/>
      <c r="L1" s="570" t="s">
        <v>26</v>
      </c>
      <c r="M1" s="574" t="s">
        <v>90</v>
      </c>
      <c r="N1" s="574"/>
      <c r="O1" s="571" t="s">
        <v>26</v>
      </c>
      <c r="P1" s="571" t="s">
        <v>89</v>
      </c>
      <c r="Q1" s="571"/>
      <c r="R1" s="571" t="s">
        <v>26</v>
      </c>
      <c r="S1" s="580" t="s">
        <v>90</v>
      </c>
      <c r="T1" s="580"/>
      <c r="U1" s="572" t="s">
        <v>26</v>
      </c>
      <c r="V1" s="572" t="s">
        <v>89</v>
      </c>
      <c r="W1" s="572"/>
      <c r="X1" s="572" t="s">
        <v>26</v>
      </c>
      <c r="Y1" s="579" t="s">
        <v>90</v>
      </c>
      <c r="Z1" s="579"/>
      <c r="AA1" s="573" t="s">
        <v>26</v>
      </c>
      <c r="AB1" s="573" t="s">
        <v>89</v>
      </c>
      <c r="AC1" s="573"/>
      <c r="AD1" s="573" t="s">
        <v>26</v>
      </c>
      <c r="AE1" s="567" t="s">
        <v>98</v>
      </c>
      <c r="AF1" s="567"/>
      <c r="AG1" s="568" t="s">
        <v>99</v>
      </c>
      <c r="AH1" s="568"/>
      <c r="AI1" s="565" t="s">
        <v>100</v>
      </c>
      <c r="AJ1" s="565"/>
      <c r="AK1" s="566" t="s">
        <v>26</v>
      </c>
      <c r="AM1" s="576" t="s">
        <v>156</v>
      </c>
      <c r="AN1" s="577"/>
      <c r="AO1" s="577"/>
      <c r="AP1" s="577"/>
      <c r="AQ1" s="577"/>
      <c r="AR1" s="577"/>
      <c r="AS1" s="577"/>
      <c r="AT1" s="577"/>
      <c r="AU1" s="578"/>
      <c r="AV1" s="270"/>
      <c r="AW1" s="576" t="s">
        <v>58</v>
      </c>
      <c r="AX1" s="577"/>
      <c r="AY1" s="577"/>
      <c r="AZ1" s="577"/>
      <c r="BA1" s="577"/>
      <c r="BB1" s="577"/>
      <c r="BC1" s="577"/>
      <c r="BD1" s="577"/>
      <c r="BE1" s="578"/>
    </row>
    <row r="2" spans="1:57" x14ac:dyDescent="0.25">
      <c r="A2" s="291" t="s">
        <v>28</v>
      </c>
      <c r="B2" s="110" t="s">
        <v>97</v>
      </c>
      <c r="C2" s="569"/>
      <c r="D2" s="108" t="s">
        <v>28</v>
      </c>
      <c r="E2" s="110" t="s">
        <v>97</v>
      </c>
      <c r="F2" s="569"/>
      <c r="G2" s="287" t="s">
        <v>28</v>
      </c>
      <c r="H2" s="111" t="s">
        <v>97</v>
      </c>
      <c r="I2" s="570"/>
      <c r="J2" s="289" t="s">
        <v>28</v>
      </c>
      <c r="K2" s="106" t="s">
        <v>97</v>
      </c>
      <c r="L2" s="570"/>
      <c r="M2" s="285" t="s">
        <v>28</v>
      </c>
      <c r="N2" s="104" t="s">
        <v>97</v>
      </c>
      <c r="O2" s="571"/>
      <c r="P2" s="285" t="s">
        <v>28</v>
      </c>
      <c r="Q2" s="104" t="s">
        <v>97</v>
      </c>
      <c r="R2" s="571"/>
      <c r="S2" s="280" t="s">
        <v>28</v>
      </c>
      <c r="T2" s="102" t="s">
        <v>97</v>
      </c>
      <c r="U2" s="572"/>
      <c r="V2" s="280" t="s">
        <v>28</v>
      </c>
      <c r="W2" s="102" t="s">
        <v>97</v>
      </c>
      <c r="X2" s="572"/>
      <c r="Y2" s="282" t="s">
        <v>28</v>
      </c>
      <c r="Z2" s="113" t="s">
        <v>97</v>
      </c>
      <c r="AA2" s="573"/>
      <c r="AB2" s="282" t="s">
        <v>28</v>
      </c>
      <c r="AC2" s="113" t="s">
        <v>97</v>
      </c>
      <c r="AD2" s="573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66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7" si="4">N3/O3</f>
        <v>10.810810810810811</v>
      </c>
      <c r="N3" s="105">
        <v>2000</v>
      </c>
      <c r="O3" s="62">
        <v>185</v>
      </c>
      <c r="P3" s="286">
        <f t="shared" ref="P3:P7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76">
        <v>1</v>
      </c>
      <c r="AN3" s="161">
        <f ca="1">_xlfn.IFS($AM3=INPUT_IO_GOAL_LV,0, $AM3&lt;INPUT_IO_GOAL_LV,SUM(INDIRECT("AX" &amp; ROW() + 1 &amp; ":AX" &amp; INPUT_IO_GOAL_LV + 2)),$AM3&gt;INPUT_IO_GOAL_LV,0)</f>
        <v>4580</v>
      </c>
      <c r="AO3" s="161">
        <f ca="1">_xlfn.IFS($AM3=INPUT_IO_GOAL_LV,0, $AM3&lt;INPUT_IO_GOAL_LV,SUM(INDIRECT("AY" &amp; ROW() + 1 &amp; ":AY" &amp; INPUT_IO_GOAL_LV + 2)),$AM3&gt;INPUT_IO_GOAL_LV,0)</f>
        <v>1255</v>
      </c>
      <c r="AP3" s="161">
        <f ca="1">_xlfn.IFS($AM3=INPUT_IO_GOAL_LV,0, $AM3&lt;INPUT_IO_GOAL_LV,SUM(INDIRECT("AZ" &amp; ROW() + 1 &amp; ":AZ" &amp; INPUT_IO_GOAL_LV + 2)),$AM3&gt;INPUT_IO_GOAL_LV,0)</f>
        <v>1350</v>
      </c>
      <c r="AQ3" s="153">
        <f ca="1">_xlfn.IFS($AM3=INPUT_IO_GOAL_LV,0, $AM3&lt;INPUT_IO_GOAL_LV,SUM(INDIRECT("BA" &amp; ROW() + 1 &amp; ":BA" &amp; INPUT_IO_GOAL_LV + 2)),$AM3&gt;INPUT_IO_GOAL_LV,0)</f>
        <v>2510</v>
      </c>
      <c r="AR3" s="153">
        <f ca="1">_xlfn.IFS($AM3=INPUT_IO_GOAL_LV,0, $AM3&lt;INPUT_IO_GOAL_LV,SUM(INDIRECT("BB" &amp; ROW() + 1 &amp; ":BB" &amp; INPUT_IO_GOAL_LV + 2)),$AM3&gt;INPUT_IO_GOAL_LV,0)</f>
        <v>640</v>
      </c>
      <c r="AS3" s="295">
        <v>3</v>
      </c>
      <c r="AT3" s="295">
        <v>3</v>
      </c>
      <c r="AU3" s="298" t="str">
        <f ca="1">_xlfn.IFS($AM3=INPUT_IO_GOAL_LV,0, $AM3&lt;INPUT_IO_GOAL_LV,FLOOR(SUM(INDIRECT("BE"&amp;ROW()+1&amp;":BE"&amp;INPUT_IO_GOAL_LV+2))/24, 1) &amp; " D " &amp; MOD(SUM(INDIRECT("BE"&amp;ROW()+1&amp;":BE"&amp;INPUT_IO_GOAL_LV+2)),24) &amp; " H",$AM3&gt;INPUT_IO_GOAL_LV,0)</f>
        <v>38 D 4.5 H</v>
      </c>
      <c r="AV3" s="277">
        <f ca="1">_xlfn.IFS($AM3=INPUT_IO_GOAL_LV,0,$AM3&lt;INPUT_IO_GOAL_LV,SUM(INDIRECT("BE"&amp;ROW()+1&amp;":BE"&amp;INPUT_IO_GOAL_LV+2))/24,$AM3&gt;INPUT_IO_GOAL_LV,0)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 ca="1">_xlfn.IFS($AM4=INPUT_IO_GOAL_LV,0, $AM4&lt;INPUT_IO_GOAL_LV,SUM(INDIRECT("AX" &amp; ROW() + 1 &amp; ":AX" &amp; INPUT_IO_GOAL_LV + 2)),$AM4&gt;INPUT_IO_GOAL_LV,0)</f>
        <v>4570</v>
      </c>
      <c r="AO4" s="293">
        <f ca="1">_xlfn.IFS($AM4=INPUT_IO_GOAL_LV,0, $AM4&lt;INPUT_IO_GOAL_LV,SUM(INDIRECT("AY" &amp; ROW() + 1 &amp; ":AY" &amp; INPUT_IO_GOAL_LV + 2)),$AM4&gt;INPUT_IO_GOAL_LV,0)</f>
        <v>1255</v>
      </c>
      <c r="AP4" s="293">
        <f ca="1">_xlfn.IFS($AM4=INPUT_IO_GOAL_LV,0, $AM4&lt;INPUT_IO_GOAL_LV,SUM(INDIRECT("AZ" &amp; ROW() + 1 &amp; ":AZ" &amp; INPUT_IO_GOAL_LV + 2)),$AM4&gt;INPUT_IO_GOAL_LV,0)</f>
        <v>1350</v>
      </c>
      <c r="AQ4" s="51">
        <f ca="1">_xlfn.IFS($AM4=INPUT_IO_GOAL_LV,0, $AM4&lt;INPUT_IO_GOAL_LV,SUM(INDIRECT("BA" &amp; ROW() + 1 &amp; ":BA" &amp; INPUT_IO_GOAL_LV + 2)),$AM4&gt;INPUT_IO_GOAL_LV,0)</f>
        <v>2510</v>
      </c>
      <c r="AR4" s="51">
        <f ca="1">_xlfn.IFS($AM4=INPUT_IO_GOAL_LV,0, $AM4&lt;INPUT_IO_GOAL_LV,SUM(INDIRECT("BB" &amp; ROW() + 1 &amp; ":BB" &amp; INPUT_IO_GOAL_LV + 2)),$AM4&gt;INPUT_IO_GOAL_LV,0)</f>
        <v>640</v>
      </c>
      <c r="AS4" s="296">
        <v>3.5</v>
      </c>
      <c r="AT4" s="296">
        <v>3</v>
      </c>
      <c r="AU4" s="299" t="str">
        <f ca="1">_xlfn.IFS($AM4=INPUT_IO_GOAL_LV,0, $AM4&lt;INPUT_IO_GOAL_LV,FLOOR(SUM(INDIRECT("BE"&amp;ROW()+1&amp;":BE"&amp;INPUT_IO_GOAL_LV+2))/24, 1) &amp; " D " &amp; MOD(SUM(INDIRECT("BE"&amp;ROW()+1&amp;":BE"&amp;INPUT_IO_GOAL_LV+2)),24) &amp; " H",$AM4&gt;INPUT_IO_GOAL_LV,0)</f>
        <v>38 D 4 H</v>
      </c>
      <c r="AV4" s="275">
        <f ca="1">_xlfn.IFS($AM4=INPUT_IO_GOAL_LV,0,$AM4&lt;INPUT_IO_GOAL_LV,SUM(INDIRECT("BE"&amp;ROW()+1&amp;":BE"&amp;INPUT_IO_GOAL_LV+2))/24,$AM4&gt;INPUT_IO_GOAL_LV,0)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 ca="1">_xlfn.IFS($AM5=INPUT_IO_GOAL_LV,0, $AM5&lt;INPUT_IO_GOAL_LV,SUM(INDIRECT("AX" &amp; ROW() + 1 &amp; ":AX" &amp; INPUT_IO_GOAL_LV + 2)),$AM5&gt;INPUT_IO_GOAL_LV,0)</f>
        <v>4560</v>
      </c>
      <c r="AO5" s="293">
        <f ca="1">_xlfn.IFS($AM5=INPUT_IO_GOAL_LV,0, $AM5&lt;INPUT_IO_GOAL_LV,SUM(INDIRECT("AY" &amp; ROW() + 1 &amp; ":AY" &amp; INPUT_IO_GOAL_LV + 2)),$AM5&gt;INPUT_IO_GOAL_LV,0)</f>
        <v>1255</v>
      </c>
      <c r="AP5" s="293">
        <f ca="1">_xlfn.IFS($AM5=INPUT_IO_GOAL_LV,0, $AM5&lt;INPUT_IO_GOAL_LV,SUM(INDIRECT("AZ" &amp; ROW() + 1 &amp; ":AZ" &amp; INPUT_IO_GOAL_LV + 2)),$AM5&gt;INPUT_IO_GOAL_LV,0)</f>
        <v>1350</v>
      </c>
      <c r="AQ5" s="51">
        <f ca="1">_xlfn.IFS($AM5=INPUT_IO_GOAL_LV,0, $AM5&lt;INPUT_IO_GOAL_LV,SUM(INDIRECT("BA" &amp; ROW() + 1 &amp; ":BA" &amp; INPUT_IO_GOAL_LV + 2)),$AM5&gt;INPUT_IO_GOAL_LV,0)</f>
        <v>2510</v>
      </c>
      <c r="AR5" s="51">
        <f ca="1">_xlfn.IFS($AM5=INPUT_IO_GOAL_LV,0, $AM5&lt;INPUT_IO_GOAL_LV,SUM(INDIRECT("BB" &amp; ROW() + 1 &amp; ":BB" &amp; INPUT_IO_GOAL_LV + 2)),$AM5&gt;INPUT_IO_GOAL_LV,0)</f>
        <v>640</v>
      </c>
      <c r="AS5" s="296">
        <v>3.5</v>
      </c>
      <c r="AT5" s="296">
        <v>3.5</v>
      </c>
      <c r="AU5" s="299" t="str">
        <f ca="1">_xlfn.IFS($AM5=INPUT_IO_GOAL_LV,0, $AM5&lt;INPUT_IO_GOAL_LV,FLOOR(SUM(INDIRECT("BE"&amp;ROW()+1&amp;":BE"&amp;INPUT_IO_GOAL_LV+2))/24, 1) &amp; " D " &amp; MOD(SUM(INDIRECT("BE"&amp;ROW()+1&amp;":BE"&amp;INPUT_IO_GOAL_LV+2)),24) &amp; " H",$AM5&gt;INPUT_IO_GOAL_LV,0)</f>
        <v>38 D 3 H</v>
      </c>
      <c r="AV5" s="275">
        <f ca="1">_xlfn.IFS($AM5=INPUT_IO_GOAL_LV,0,$AM5&lt;INPUT_IO_GOAL_LV,SUM(INDIRECT("BE"&amp;ROW()+1&amp;":BE"&amp;INPUT_IO_GOAL_LV+2))/24,$AM5&gt;INPUT_IO_GOAL_LV,0)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M6" s="286">
        <f t="shared" si="4"/>
        <v>10.469230769230769</v>
      </c>
      <c r="N6" s="105">
        <v>1361</v>
      </c>
      <c r="O6" s="62">
        <v>130</v>
      </c>
      <c r="P6" s="286">
        <f t="shared" si="5"/>
        <v>4.3076923076923075</v>
      </c>
      <c r="Q6" s="105">
        <v>560</v>
      </c>
      <c r="R6" s="62">
        <v>130</v>
      </c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 ca="1">_xlfn.IFS($AM6=INPUT_IO_GOAL_LV,0, $AM6&lt;INPUT_IO_GOAL_LV,SUM(INDIRECT("AX" &amp; ROW() + 1 &amp; ":AX" &amp; INPUT_IO_GOAL_LV + 2)),$AM6&gt;INPUT_IO_GOAL_LV,0)</f>
        <v>4550</v>
      </c>
      <c r="AO6" s="293">
        <f ca="1">_xlfn.IFS($AM6=INPUT_IO_GOAL_LV,0, $AM6&lt;INPUT_IO_GOAL_LV,SUM(INDIRECT("AY" &amp; ROW() + 1 &amp; ":AY" &amp; INPUT_IO_GOAL_LV + 2)),$AM6&gt;INPUT_IO_GOAL_LV,0)</f>
        <v>1255</v>
      </c>
      <c r="AP6" s="293">
        <f ca="1">_xlfn.IFS($AM6=INPUT_IO_GOAL_LV,0, $AM6&lt;INPUT_IO_GOAL_LV,SUM(INDIRECT("AZ" &amp; ROW() + 1 &amp; ":AZ" &amp; INPUT_IO_GOAL_LV + 2)),$AM6&gt;INPUT_IO_GOAL_LV,0)</f>
        <v>1350</v>
      </c>
      <c r="AQ6" s="51">
        <f ca="1">_xlfn.IFS($AM6=INPUT_IO_GOAL_LV,0, $AM6&lt;INPUT_IO_GOAL_LV,SUM(INDIRECT("BA" &amp; ROW() + 1 &amp; ":BA" &amp; INPUT_IO_GOAL_LV + 2)),$AM6&gt;INPUT_IO_GOAL_LV,0)</f>
        <v>2510</v>
      </c>
      <c r="AR6" s="51">
        <f ca="1">_xlfn.IFS($AM6=INPUT_IO_GOAL_LV,0, $AM6&lt;INPUT_IO_GOAL_LV,SUM(INDIRECT("BB" &amp; ROW() + 1 &amp; ":BB" &amp; INPUT_IO_GOAL_LV + 2)),$AM6&gt;INPUT_IO_GOAL_LV,0)</f>
        <v>640</v>
      </c>
      <c r="AS6" s="296">
        <v>4</v>
      </c>
      <c r="AT6" s="296">
        <v>3.5</v>
      </c>
      <c r="AU6" s="299" t="str">
        <f ca="1">_xlfn.IFS($AM6=INPUT_IO_GOAL_LV,0, $AM6&lt;INPUT_IO_GOAL_LV,FLOOR(SUM(INDIRECT("BE"&amp;ROW()+1&amp;":BE"&amp;INPUT_IO_GOAL_LV+2))/24, 1) &amp; " D " &amp; MOD(SUM(INDIRECT("BE"&amp;ROW()+1&amp;":BE"&amp;INPUT_IO_GOAL_LV+2)),24) &amp; " H",$AM6&gt;INPUT_IO_GOAL_LV,0)</f>
        <v>38 D 1 H</v>
      </c>
      <c r="AV6" s="275">
        <f ca="1">_xlfn.IFS($AM6=INPUT_IO_GOAL_LV,0,$AM6&lt;INPUT_IO_GOAL_LV,SUM(INDIRECT("BE"&amp;ROW()+1&amp;":BE"&amp;INPUT_IO_GOAL_LV+2))/24,$AM6&gt;INPUT_IO_GOAL_LV,0)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M7" s="286">
        <f t="shared" si="4"/>
        <v>10.481481481481481</v>
      </c>
      <c r="N7" s="105">
        <v>566</v>
      </c>
      <c r="O7" s="62">
        <v>54</v>
      </c>
      <c r="P7" s="286">
        <f t="shared" si="5"/>
        <v>4.5</v>
      </c>
      <c r="Q7" s="105">
        <v>243</v>
      </c>
      <c r="R7" s="62">
        <v>54</v>
      </c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 ca="1">_xlfn.IFS($AM7=INPUT_IO_GOAL_LV,0, $AM7&lt;INPUT_IO_GOAL_LV,SUM(INDIRECT("AX" &amp; ROW() + 1 &amp; ":AX" &amp; INPUT_IO_GOAL_LV + 2)),$AM7&gt;INPUT_IO_GOAL_LV,0)</f>
        <v>4540</v>
      </c>
      <c r="AO7" s="165">
        <f ca="1">_xlfn.IFS($AM7=INPUT_IO_GOAL_LV,0, $AM7&lt;INPUT_IO_GOAL_LV,SUM(INDIRECT("AY" &amp; ROW() + 1 &amp; ":AY" &amp; INPUT_IO_GOAL_LV + 2)),$AM7&gt;INPUT_IO_GOAL_LV,0)</f>
        <v>1255</v>
      </c>
      <c r="AP7" s="165">
        <f ca="1">_xlfn.IFS($AM7=INPUT_IO_GOAL_LV,0, $AM7&lt;INPUT_IO_GOAL_LV,SUM(INDIRECT("AZ" &amp; ROW() + 1 &amp; ":AZ" &amp; INPUT_IO_GOAL_LV + 2)),$AM7&gt;INPUT_IO_GOAL_LV,0)</f>
        <v>1350</v>
      </c>
      <c r="AQ7" s="157">
        <f ca="1">_xlfn.IFS($AM7=INPUT_IO_GOAL_LV,0, $AM7&lt;INPUT_IO_GOAL_LV,SUM(INDIRECT("BA" &amp; ROW() + 1 &amp; ":BA" &amp; INPUT_IO_GOAL_LV + 2)),$AM7&gt;INPUT_IO_GOAL_LV,0)</f>
        <v>2510</v>
      </c>
      <c r="AR7" s="157">
        <f ca="1">_xlfn.IFS($AM7=INPUT_IO_GOAL_LV,0, $AM7&lt;INPUT_IO_GOAL_LV,SUM(INDIRECT("BB" &amp; ROW() + 1 &amp; ":BB" &amp; INPUT_IO_GOAL_LV + 2)),$AM7&gt;INPUT_IO_GOAL_LV,0)</f>
        <v>640</v>
      </c>
      <c r="AS7" s="294">
        <v>4</v>
      </c>
      <c r="AT7" s="294">
        <v>4</v>
      </c>
      <c r="AU7" s="300" t="str">
        <f ca="1">_xlfn.IFS($AM7=INPUT_IO_GOAL_LV,0, $AM7&lt;INPUT_IO_GOAL_LV,FLOOR(SUM(INDIRECT("BE"&amp;ROW()+1&amp;":BE"&amp;INPUT_IO_GOAL_LV+2))/24, 1) &amp; " D " &amp; MOD(SUM(INDIRECT("BE"&amp;ROW()+1&amp;":BE"&amp;INPUT_IO_GOAL_LV+2)),24) &amp; " H",$AM7&gt;INPUT_IO_GOAL_LV,0)</f>
        <v>37 D 22 H</v>
      </c>
      <c r="AV7" s="279">
        <f ca="1">_xlfn.IFS($AM7=INPUT_IO_GOAL_LV,0,$AM7&lt;INPUT_IO_GOAL_LV,SUM(INDIRECT("BE"&amp;ROW()+1&amp;":BE"&amp;INPUT_IO_GOAL_LV+2))/24,$AM7&gt;INPUT_IO_GOAL_LV,0)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 ca="1">_xlfn.IFS($AM8=INPUT_IO_GOAL_LV,0, $AM8&lt;INPUT_IO_GOAL_LV,SUM(INDIRECT("AX" &amp; ROW() + 1 &amp; ":AX" &amp; INPUT_IO_GOAL_LV + 2)),$AM8&gt;INPUT_IO_GOAL_LV,0)</f>
        <v>4520</v>
      </c>
      <c r="AO8" s="161">
        <f ca="1">_xlfn.IFS($AM8=INPUT_IO_GOAL_LV,0, $AM8&lt;INPUT_IO_GOAL_LV,SUM(INDIRECT("AY" &amp; ROW() + 1 &amp; ":AY" &amp; INPUT_IO_GOAL_LV + 2)),$AM8&gt;INPUT_IO_GOAL_LV,0)</f>
        <v>1255</v>
      </c>
      <c r="AP8" s="161">
        <f ca="1">_xlfn.IFS($AM8=INPUT_IO_GOAL_LV,0, $AM8&lt;INPUT_IO_GOAL_LV,SUM(INDIRECT("AZ" &amp; ROW() + 1 &amp; ":AZ" &amp; INPUT_IO_GOAL_LV + 2)),$AM8&gt;INPUT_IO_GOAL_LV,0)</f>
        <v>1350</v>
      </c>
      <c r="AQ8" s="153">
        <f ca="1">_xlfn.IFS($AM8=INPUT_IO_GOAL_LV,0, $AM8&lt;INPUT_IO_GOAL_LV,SUM(INDIRECT("BA" &amp; ROW() + 1 &amp; ":BA" &amp; INPUT_IO_GOAL_LV + 2)),$AM8&gt;INPUT_IO_GOAL_LV,0)</f>
        <v>2510</v>
      </c>
      <c r="AR8" s="153">
        <f ca="1">_xlfn.IFS($AM8=INPUT_IO_GOAL_LV,0, $AM8&lt;INPUT_IO_GOAL_LV,SUM(INDIRECT("BB" &amp; ROW() + 1 &amp; ":BB" &amp; INPUT_IO_GOAL_LV + 2)),$AM8&gt;INPUT_IO_GOAL_LV,0)</f>
        <v>640</v>
      </c>
      <c r="AS8" s="295">
        <v>4.5</v>
      </c>
      <c r="AT8" s="295">
        <v>4</v>
      </c>
      <c r="AU8" s="298" t="str">
        <f ca="1">_xlfn.IFS($AM8=INPUT_IO_GOAL_LV,0, $AM8&lt;INPUT_IO_GOAL_LV,FLOOR(SUM(INDIRECT("BE"&amp;ROW()+1&amp;":BE"&amp;INPUT_IO_GOAL_LV+2))/24, 1) &amp; " D " &amp; MOD(SUM(INDIRECT("BE"&amp;ROW()+1&amp;":BE"&amp;INPUT_IO_GOAL_LV+2)),24) &amp; " H",$AM8&gt;INPUT_IO_GOAL_LV,0)</f>
        <v>37 D 18 H</v>
      </c>
      <c r="AV8" s="277">
        <f ca="1">_xlfn.IFS($AM8=INPUT_IO_GOAL_LV,0,$AM8&lt;INPUT_IO_GOAL_LV,SUM(INDIRECT("BE"&amp;ROW()+1&amp;":BE"&amp;INPUT_IO_GOAL_LV+2))/24,$AM8&gt;INPUT_IO_GOAL_LV,0)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 ca="1">_xlfn.IFS($AM9=INPUT_IO_GOAL_LV,0, $AM9&lt;INPUT_IO_GOAL_LV,SUM(INDIRECT("AX" &amp; ROW() + 1 &amp; ":AX" &amp; INPUT_IO_GOAL_LV + 2)),$AM9&gt;INPUT_IO_GOAL_LV,0)</f>
        <v>4500</v>
      </c>
      <c r="AO9" s="293">
        <f ca="1">_xlfn.IFS($AM9=INPUT_IO_GOAL_LV,0, $AM9&lt;INPUT_IO_GOAL_LV,SUM(INDIRECT("AY" &amp; ROW() + 1 &amp; ":AY" &amp; INPUT_IO_GOAL_LV + 2)),$AM9&gt;INPUT_IO_GOAL_LV,0)</f>
        <v>1255</v>
      </c>
      <c r="AP9" s="293">
        <f ca="1">_xlfn.IFS($AM9=INPUT_IO_GOAL_LV,0, $AM9&lt;INPUT_IO_GOAL_LV,SUM(INDIRECT("AZ" &amp; ROW() + 1 &amp; ":AZ" &amp; INPUT_IO_GOAL_LV + 2)),$AM9&gt;INPUT_IO_GOAL_LV,0)</f>
        <v>1350</v>
      </c>
      <c r="AQ9" s="51">
        <f ca="1">_xlfn.IFS($AM9=INPUT_IO_GOAL_LV,0, $AM9&lt;INPUT_IO_GOAL_LV,SUM(INDIRECT("BA" &amp; ROW() + 1 &amp; ":BA" &amp; INPUT_IO_GOAL_LV + 2)),$AM9&gt;INPUT_IO_GOAL_LV,0)</f>
        <v>2510</v>
      </c>
      <c r="AR9" s="51">
        <f ca="1">_xlfn.IFS($AM9=INPUT_IO_GOAL_LV,0, $AM9&lt;INPUT_IO_GOAL_LV,SUM(INDIRECT("BB" &amp; ROW() + 1 &amp; ":BB" &amp; INPUT_IO_GOAL_LV + 2)),$AM9&gt;INPUT_IO_GOAL_LV,0)</f>
        <v>640</v>
      </c>
      <c r="AS9" s="296">
        <v>4.5</v>
      </c>
      <c r="AT9" s="296">
        <v>4.5</v>
      </c>
      <c r="AU9" s="299" t="str">
        <f ca="1">_xlfn.IFS($AM9=INPUT_IO_GOAL_LV,0, $AM9&lt;INPUT_IO_GOAL_LV,FLOOR(SUM(INDIRECT("BE"&amp;ROW()+1&amp;":BE"&amp;INPUT_IO_GOAL_LV+2))/24, 1) &amp; " D " &amp; MOD(SUM(INDIRECT("BE"&amp;ROW()+1&amp;":BE"&amp;INPUT_IO_GOAL_LV+2)),24) &amp; " H",$AM9&gt;INPUT_IO_GOAL_LV,0)</f>
        <v>37 D 13 H</v>
      </c>
      <c r="AV9" s="275">
        <f ca="1">_xlfn.IFS($AM9=INPUT_IO_GOAL_LV,0,$AM9&lt;INPUT_IO_GOAL_LV,SUM(INDIRECT("BE"&amp;ROW()+1&amp;":BE"&amp;INPUT_IO_GOAL_LV+2))/24,$AM9&gt;INPUT_IO_GOAL_LV,0)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 ca="1">_xlfn.IFS($AM10=INPUT_IO_GOAL_LV,0, $AM10&lt;INPUT_IO_GOAL_LV,SUM(INDIRECT("AX" &amp; ROW() + 1 &amp; ":AX" &amp; INPUT_IO_GOAL_LV + 2)),$AM10&gt;INPUT_IO_GOAL_LV,0)</f>
        <v>4480</v>
      </c>
      <c r="AO10" s="293">
        <f ca="1">_xlfn.IFS($AM10=INPUT_IO_GOAL_LV,0, $AM10&lt;INPUT_IO_GOAL_LV,SUM(INDIRECT("AY" &amp; ROW() + 1 &amp; ":AY" &amp; INPUT_IO_GOAL_LV + 2)),$AM10&gt;INPUT_IO_GOAL_LV,0)</f>
        <v>1255</v>
      </c>
      <c r="AP10" s="293">
        <f ca="1">_xlfn.IFS($AM10=INPUT_IO_GOAL_LV,0, $AM10&lt;INPUT_IO_GOAL_LV,SUM(INDIRECT("AZ" &amp; ROW() + 1 &amp; ":AZ" &amp; INPUT_IO_GOAL_LV + 2)),$AM10&gt;INPUT_IO_GOAL_LV,0)</f>
        <v>1350</v>
      </c>
      <c r="AQ10" s="51">
        <f ca="1">_xlfn.IFS($AM10=INPUT_IO_GOAL_LV,0, $AM10&lt;INPUT_IO_GOAL_LV,SUM(INDIRECT("BA" &amp; ROW() + 1 &amp; ":BA" &amp; INPUT_IO_GOAL_LV + 2)),$AM10&gt;INPUT_IO_GOAL_LV,0)</f>
        <v>2510</v>
      </c>
      <c r="AR10" s="51">
        <f ca="1">_xlfn.IFS($AM10=INPUT_IO_GOAL_LV,0, $AM10&lt;INPUT_IO_GOAL_LV,SUM(INDIRECT("BB" &amp; ROW() + 1 &amp; ":BB" &amp; INPUT_IO_GOAL_LV + 2)),$AM10&gt;INPUT_IO_GOAL_LV,0)</f>
        <v>640</v>
      </c>
      <c r="AS10" s="296">
        <v>5</v>
      </c>
      <c r="AT10" s="296">
        <v>4.5</v>
      </c>
      <c r="AU10" s="299" t="str">
        <f ca="1">_xlfn.IFS($AM10=INPUT_IO_GOAL_LV,0, $AM10&lt;INPUT_IO_GOAL_LV,FLOOR(SUM(INDIRECT("BE"&amp;ROW()+1&amp;":BE"&amp;INPUT_IO_GOAL_LV+2))/24, 1) &amp; " D " &amp; MOD(SUM(INDIRECT("BE"&amp;ROW()+1&amp;":BE"&amp;INPUT_IO_GOAL_LV+2)),24) &amp; " H",$AM10&gt;INPUT_IO_GOAL_LV,0)</f>
        <v>37 D 7 H</v>
      </c>
      <c r="AV10" s="275">
        <f ca="1">_xlfn.IFS($AM10=INPUT_IO_GOAL_LV,0,$AM10&lt;INPUT_IO_GOAL_LV,SUM(INDIRECT("BE"&amp;ROW()+1&amp;":BE"&amp;INPUT_IO_GOAL_LV+2))/24,$AM10&gt;INPUT_IO_GOAL_LV,0)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 ca="1">_xlfn.IFS($AM11=INPUT_IO_GOAL_LV,0, $AM11&lt;INPUT_IO_GOAL_LV,SUM(INDIRECT("AX" &amp; ROW() + 1 &amp; ":AX" &amp; INPUT_IO_GOAL_LV + 2)),$AM11&gt;INPUT_IO_GOAL_LV,0)</f>
        <v>4460</v>
      </c>
      <c r="AO11" s="293">
        <f ca="1">_xlfn.IFS($AM11=INPUT_IO_GOAL_LV,0, $AM11&lt;INPUT_IO_GOAL_LV,SUM(INDIRECT("AY" &amp; ROW() + 1 &amp; ":AY" &amp; INPUT_IO_GOAL_LV + 2)),$AM11&gt;INPUT_IO_GOAL_LV,0)</f>
        <v>1255</v>
      </c>
      <c r="AP11" s="293">
        <f ca="1">_xlfn.IFS($AM11=INPUT_IO_GOAL_LV,0, $AM11&lt;INPUT_IO_GOAL_LV,SUM(INDIRECT("AZ" &amp; ROW() + 1 &amp; ":AZ" &amp; INPUT_IO_GOAL_LV + 2)),$AM11&gt;INPUT_IO_GOAL_LV,0)</f>
        <v>1350</v>
      </c>
      <c r="AQ11" s="51">
        <f ca="1">_xlfn.IFS($AM11=INPUT_IO_GOAL_LV,0, $AM11&lt;INPUT_IO_GOAL_LV,SUM(INDIRECT("BA" &amp; ROW() + 1 &amp; ":BA" &amp; INPUT_IO_GOAL_LV + 2)),$AM11&gt;INPUT_IO_GOAL_LV,0)</f>
        <v>2510</v>
      </c>
      <c r="AR11" s="51">
        <f ca="1">_xlfn.IFS($AM11=INPUT_IO_GOAL_LV,0, $AM11&lt;INPUT_IO_GOAL_LV,SUM(INDIRECT("BB" &amp; ROW() + 1 &amp; ":BB" &amp; INPUT_IO_GOAL_LV + 2)),$AM11&gt;INPUT_IO_GOAL_LV,0)</f>
        <v>640</v>
      </c>
      <c r="AS11" s="296">
        <v>5</v>
      </c>
      <c r="AT11" s="296">
        <v>5</v>
      </c>
      <c r="AU11" s="299" t="str">
        <f ca="1">_xlfn.IFS($AM11=INPUT_IO_GOAL_LV,0, $AM11&lt;INPUT_IO_GOAL_LV,FLOOR(SUM(INDIRECT("BE"&amp;ROW()+1&amp;":BE"&amp;INPUT_IO_GOAL_LV+2))/24, 1) &amp; " D " &amp; MOD(SUM(INDIRECT("BE"&amp;ROW()+1&amp;":BE"&amp;INPUT_IO_GOAL_LV+2)),24) &amp; " H",$AM11&gt;INPUT_IO_GOAL_LV,0)</f>
        <v>37 D 0 H</v>
      </c>
      <c r="AV11" s="275">
        <f ca="1">_xlfn.IFS($AM11=INPUT_IO_GOAL_LV,0,$AM11&lt;INPUT_IO_GOAL_LV,SUM(INDIRECT("BE"&amp;ROW()+1&amp;":BE"&amp;INPUT_IO_GOAL_LV+2))/24,$AM11&gt;INPUT_IO_GOAL_LV,0)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8">
        <v>10</v>
      </c>
      <c r="AN12" s="165">
        <f ca="1">_xlfn.IFS($AM12=INPUT_IO_GOAL_LV,0, $AM12&lt;INPUT_IO_GOAL_LV,SUM(INDIRECT("AX" &amp; ROW() + 1 &amp; ":AX" &amp; INPUT_IO_GOAL_LV + 2)),$AM12&gt;INPUT_IO_GOAL_LV,0)</f>
        <v>4440</v>
      </c>
      <c r="AO12" s="165">
        <f ca="1">_xlfn.IFS($AM12=INPUT_IO_GOAL_LV,0, $AM12&lt;INPUT_IO_GOAL_LV,SUM(INDIRECT("AY" &amp; ROW() + 1 &amp; ":AY" &amp; INPUT_IO_GOAL_LV + 2)),$AM12&gt;INPUT_IO_GOAL_LV,0)</f>
        <v>1255</v>
      </c>
      <c r="AP12" s="165">
        <f ca="1">_xlfn.IFS($AM12=INPUT_IO_GOAL_LV,0, $AM12&lt;INPUT_IO_GOAL_LV,SUM(INDIRECT("AZ" &amp; ROW() + 1 &amp; ":AZ" &amp; INPUT_IO_GOAL_LV + 2)),$AM12&gt;INPUT_IO_GOAL_LV,0)</f>
        <v>1350</v>
      </c>
      <c r="AQ12" s="157">
        <f ca="1">_xlfn.IFS($AM12=INPUT_IO_GOAL_LV,0, $AM12&lt;INPUT_IO_GOAL_LV,SUM(INDIRECT("BA" &amp; ROW() + 1 &amp; ":BA" &amp; INPUT_IO_GOAL_LV + 2)),$AM12&gt;INPUT_IO_GOAL_LV,0)</f>
        <v>2510</v>
      </c>
      <c r="AR12" s="157">
        <f ca="1">_xlfn.IFS($AM12=INPUT_IO_GOAL_LV,0, $AM12&lt;INPUT_IO_GOAL_LV,SUM(INDIRECT("BB" &amp; ROW() + 1 &amp; ":BB" &amp; INPUT_IO_GOAL_LV + 2)),$AM12&gt;INPUT_IO_GOAL_LV,0)</f>
        <v>640</v>
      </c>
      <c r="AS12" s="294">
        <v>5.5</v>
      </c>
      <c r="AT12" s="294">
        <v>5</v>
      </c>
      <c r="AU12" s="300" t="str">
        <f ca="1">_xlfn.IFS($AM12=INPUT_IO_GOAL_LV,0, $AM12&lt;INPUT_IO_GOAL_LV,FLOOR(SUM(INDIRECT("BE"&amp;ROW()+1&amp;":BE"&amp;INPUT_IO_GOAL_LV+2))/24, 1) &amp; " D " &amp; MOD(SUM(INDIRECT("BE"&amp;ROW()+1&amp;":BE"&amp;INPUT_IO_GOAL_LV+2)),24) &amp; " H",$AM12&gt;INPUT_IO_GOAL_LV,0)</f>
        <v>36 D 16 H</v>
      </c>
      <c r="AV12" s="279">
        <f ca="1">_xlfn.IFS($AM12=INPUT_IO_GOAL_LV,0,$AM12&lt;INPUT_IO_GOAL_LV,SUM(INDIRECT("BE"&amp;ROW()+1&amp;":BE"&amp;INPUT_IO_GOAL_LV+2))/24,$AM12&gt;INPUT_IO_GOAL_LV,0)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76">
        <v>11</v>
      </c>
      <c r="AN13" s="161">
        <f ca="1">_xlfn.IFS($AM13=INPUT_IO_GOAL_LV,0, $AM13&lt;INPUT_IO_GOAL_LV,SUM(INDIRECT("AX" &amp; ROW() + 1 &amp; ":AX" &amp; INPUT_IO_GOAL_LV + 2)),$AM13&gt;INPUT_IO_GOAL_LV,0)</f>
        <v>4410</v>
      </c>
      <c r="AO13" s="161">
        <f ca="1">_xlfn.IFS($AM13=INPUT_IO_GOAL_LV,0, $AM13&lt;INPUT_IO_GOAL_LV,SUM(INDIRECT("AY" &amp; ROW() + 1 &amp; ":AY" &amp; INPUT_IO_GOAL_LV + 2)),$AM13&gt;INPUT_IO_GOAL_LV,0)</f>
        <v>1250</v>
      </c>
      <c r="AP13" s="161">
        <f ca="1">_xlfn.IFS($AM13=INPUT_IO_GOAL_LV,0, $AM13&lt;INPUT_IO_GOAL_LV,SUM(INDIRECT("AZ" &amp; ROW() + 1 &amp; ":AZ" &amp; INPUT_IO_GOAL_LV + 2)),$AM13&gt;INPUT_IO_GOAL_LV,0)</f>
        <v>1350</v>
      </c>
      <c r="AQ13" s="153">
        <f ca="1">_xlfn.IFS($AM13=INPUT_IO_GOAL_LV,0, $AM13&lt;INPUT_IO_GOAL_LV,SUM(INDIRECT("BA" &amp; ROW() + 1 &amp; ":BA" &amp; INPUT_IO_GOAL_LV + 2)),$AM13&gt;INPUT_IO_GOAL_LV,0)</f>
        <v>2500</v>
      </c>
      <c r="AR13" s="153">
        <f ca="1">_xlfn.IFS($AM13=INPUT_IO_GOAL_LV,0, $AM13&lt;INPUT_IO_GOAL_LV,SUM(INDIRECT("BB" &amp; ROW() + 1 &amp; ":BB" &amp; INPUT_IO_GOAL_LV + 2)),$AM13&gt;INPUT_IO_GOAL_LV,0)</f>
        <v>640</v>
      </c>
      <c r="AS13" s="295">
        <v>5.5</v>
      </c>
      <c r="AT13" s="295">
        <v>5.5</v>
      </c>
      <c r="AU13" s="298" t="str">
        <f ca="1">_xlfn.IFS($AM13=INPUT_IO_GOAL_LV,0, $AM13&lt;INPUT_IO_GOAL_LV,FLOOR(SUM(INDIRECT("BE"&amp;ROW()+1&amp;":BE"&amp;INPUT_IO_GOAL_LV+2))/24, 1) &amp; " D " &amp; MOD(SUM(INDIRECT("BE"&amp;ROW()+1&amp;":BE"&amp;INPUT_IO_GOAL_LV+2)),24) &amp; " H",$AM13&gt;INPUT_IO_GOAL_LV,0)</f>
        <v>36 D 6 H</v>
      </c>
      <c r="AV13" s="277">
        <f ca="1">_xlfn.IFS($AM13=INPUT_IO_GOAL_LV,0,$AM13&lt;INPUT_IO_GOAL_LV,SUM(INDIRECT("BE"&amp;ROW()+1&amp;":BE"&amp;INPUT_IO_GOAL_LV+2))/24,$AM13&gt;INPUT_IO_GOAL_LV,0)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 ca="1">_xlfn.IFS($AM14=INPUT_IO_GOAL_LV,0, $AM14&lt;INPUT_IO_GOAL_LV,SUM(INDIRECT("AX" &amp; ROW() + 1 &amp; ":AX" &amp; INPUT_IO_GOAL_LV + 2)),$AM14&gt;INPUT_IO_GOAL_LV,0)</f>
        <v>4380</v>
      </c>
      <c r="AO14" s="293">
        <f ca="1">_xlfn.IFS($AM14=INPUT_IO_GOAL_LV,0, $AM14&lt;INPUT_IO_GOAL_LV,SUM(INDIRECT("AY" &amp; ROW() + 1 &amp; ":AY" &amp; INPUT_IO_GOAL_LV + 2)),$AM14&gt;INPUT_IO_GOAL_LV,0)</f>
        <v>1245</v>
      </c>
      <c r="AP14" s="293">
        <f ca="1">_xlfn.IFS($AM14=INPUT_IO_GOAL_LV,0, $AM14&lt;INPUT_IO_GOAL_LV,SUM(INDIRECT("AZ" &amp; ROW() + 1 &amp; ":AZ" &amp; INPUT_IO_GOAL_LV + 2)),$AM14&gt;INPUT_IO_GOAL_LV,0)</f>
        <v>1350</v>
      </c>
      <c r="AQ14" s="51">
        <f ca="1">_xlfn.IFS($AM14=INPUT_IO_GOAL_LV,0, $AM14&lt;INPUT_IO_GOAL_LV,SUM(INDIRECT("BA" &amp; ROW() + 1 &amp; ":BA" &amp; INPUT_IO_GOAL_LV + 2)),$AM14&gt;INPUT_IO_GOAL_LV,0)</f>
        <v>2490</v>
      </c>
      <c r="AR14" s="51">
        <f ca="1">_xlfn.IFS($AM14=INPUT_IO_GOAL_LV,0, $AM14&lt;INPUT_IO_GOAL_LV,SUM(INDIRECT("BB" &amp; ROW() + 1 &amp; ":BB" &amp; INPUT_IO_GOAL_LV + 2)),$AM14&gt;INPUT_IO_GOAL_LV,0)</f>
        <v>640</v>
      </c>
      <c r="AS14" s="296">
        <v>6</v>
      </c>
      <c r="AT14" s="296">
        <v>5.5</v>
      </c>
      <c r="AU14" s="299" t="str">
        <f ca="1">_xlfn.IFS($AM14=INPUT_IO_GOAL_LV,0, $AM14&lt;INPUT_IO_GOAL_LV,FLOOR(SUM(INDIRECT("BE"&amp;ROW()+1&amp;":BE"&amp;INPUT_IO_GOAL_LV+2))/24, 1) &amp; " D " &amp; MOD(SUM(INDIRECT("BE"&amp;ROW()+1&amp;":BE"&amp;INPUT_IO_GOAL_LV+2)),24) &amp; " H",$AM14&gt;INPUT_IO_GOAL_LV,0)</f>
        <v>35 D 18 H</v>
      </c>
      <c r="AV14" s="275">
        <f ca="1">_xlfn.IFS($AM14=INPUT_IO_GOAL_LV,0,$AM14&lt;INPUT_IO_GOAL_LV,SUM(INDIRECT("BE"&amp;ROW()+1&amp;":BE"&amp;INPUT_IO_GOAL_LV+2))/24,$AM14&gt;INPUT_IO_GOAL_LV,0)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 ca="1">_xlfn.IFS($AM15=INPUT_IO_GOAL_LV,0, $AM15&lt;INPUT_IO_GOAL_LV,SUM(INDIRECT("AX" &amp; ROW() + 1 &amp; ":AX" &amp; INPUT_IO_GOAL_LV + 2)),$AM15&gt;INPUT_IO_GOAL_LV,0)</f>
        <v>4350</v>
      </c>
      <c r="AO15" s="293">
        <f ca="1">_xlfn.IFS($AM15=INPUT_IO_GOAL_LV,0, $AM15&lt;INPUT_IO_GOAL_LV,SUM(INDIRECT("AY" &amp; ROW() + 1 &amp; ":AY" &amp; INPUT_IO_GOAL_LV + 2)),$AM15&gt;INPUT_IO_GOAL_LV,0)</f>
        <v>1240</v>
      </c>
      <c r="AP15" s="293">
        <f ca="1">_xlfn.IFS($AM15=INPUT_IO_GOAL_LV,0, $AM15&lt;INPUT_IO_GOAL_LV,SUM(INDIRECT("AZ" &amp; ROW() + 1 &amp; ":AZ" &amp; INPUT_IO_GOAL_LV + 2)),$AM15&gt;INPUT_IO_GOAL_LV,0)</f>
        <v>1350</v>
      </c>
      <c r="AQ15" s="51">
        <f ca="1">_xlfn.IFS($AM15=INPUT_IO_GOAL_LV,0, $AM15&lt;INPUT_IO_GOAL_LV,SUM(INDIRECT("BA" &amp; ROW() + 1 &amp; ":BA" &amp; INPUT_IO_GOAL_LV + 2)),$AM15&gt;INPUT_IO_GOAL_LV,0)</f>
        <v>2480</v>
      </c>
      <c r="AR15" s="51">
        <f ca="1">_xlfn.IFS($AM15=INPUT_IO_GOAL_LV,0, $AM15&lt;INPUT_IO_GOAL_LV,SUM(INDIRECT("BB" &amp; ROW() + 1 &amp; ":BB" &amp; INPUT_IO_GOAL_LV + 2)),$AM15&gt;INPUT_IO_GOAL_LV,0)</f>
        <v>640</v>
      </c>
      <c r="AS15" s="296">
        <v>6</v>
      </c>
      <c r="AT15" s="296">
        <v>6</v>
      </c>
      <c r="AU15" s="299" t="str">
        <f ca="1">_xlfn.IFS($AM15=INPUT_IO_GOAL_LV,0, $AM15&lt;INPUT_IO_GOAL_LV,FLOOR(SUM(INDIRECT("BE"&amp;ROW()+1&amp;":BE"&amp;INPUT_IO_GOAL_LV+2))/24, 1) &amp; " D " &amp; MOD(SUM(INDIRECT("BE"&amp;ROW()+1&amp;":BE"&amp;INPUT_IO_GOAL_LV+2)),24) &amp; " H",$AM15&gt;INPUT_IO_GOAL_LV,0)</f>
        <v>35 D 4 H</v>
      </c>
      <c r="AV15" s="275">
        <f ca="1">_xlfn.IFS($AM15=INPUT_IO_GOAL_LV,0,$AM15&lt;INPUT_IO_GOAL_LV,SUM(INDIRECT("BE"&amp;ROW()+1&amp;":BE"&amp;INPUT_IO_GOAL_LV+2))/24,$AM15&gt;INPUT_IO_GOAL_LV,0)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 ca="1">_xlfn.IFS($AM16=INPUT_IO_GOAL_LV,0, $AM16&lt;INPUT_IO_GOAL_LV,SUM(INDIRECT("AX" &amp; ROW() + 1 &amp; ":AX" &amp; INPUT_IO_GOAL_LV + 2)),$AM16&gt;INPUT_IO_GOAL_LV,0)</f>
        <v>4320</v>
      </c>
      <c r="AO16" s="293">
        <f ca="1">_xlfn.IFS($AM16=INPUT_IO_GOAL_LV,0, $AM16&lt;INPUT_IO_GOAL_LV,SUM(INDIRECT("AY" &amp; ROW() + 1 &amp; ":AY" &amp; INPUT_IO_GOAL_LV + 2)),$AM16&gt;INPUT_IO_GOAL_LV,0)</f>
        <v>1230</v>
      </c>
      <c r="AP16" s="293">
        <f ca="1">_xlfn.IFS($AM16=INPUT_IO_GOAL_LV,0, $AM16&lt;INPUT_IO_GOAL_LV,SUM(INDIRECT("AZ" &amp; ROW() + 1 &amp; ":AZ" &amp; INPUT_IO_GOAL_LV + 2)),$AM16&gt;INPUT_IO_GOAL_LV,0)</f>
        <v>1350</v>
      </c>
      <c r="AQ16" s="51">
        <f ca="1">_xlfn.IFS($AM16=INPUT_IO_GOAL_LV,0, $AM16&lt;INPUT_IO_GOAL_LV,SUM(INDIRECT("BA" &amp; ROW() + 1 &amp; ":BA" &amp; INPUT_IO_GOAL_LV + 2)),$AM16&gt;INPUT_IO_GOAL_LV,0)</f>
        <v>2460</v>
      </c>
      <c r="AR16" s="51">
        <f ca="1">_xlfn.IFS($AM16=INPUT_IO_GOAL_LV,0, $AM16&lt;INPUT_IO_GOAL_LV,SUM(INDIRECT("BB" &amp; ROW() + 1 &amp; ":BB" &amp; INPUT_IO_GOAL_LV + 2)),$AM16&gt;INPUT_IO_GOAL_LV,0)</f>
        <v>640</v>
      </c>
      <c r="AS16" s="296">
        <v>6.5</v>
      </c>
      <c r="AT16" s="296">
        <v>6</v>
      </c>
      <c r="AU16" s="299" t="str">
        <f ca="1">_xlfn.IFS($AM16=INPUT_IO_GOAL_LV,0, $AM16&lt;INPUT_IO_GOAL_LV,FLOOR(SUM(INDIRECT("BE"&amp;ROW()+1&amp;":BE"&amp;INPUT_IO_GOAL_LV+2))/24, 1) &amp; " D " &amp; MOD(SUM(INDIRECT("BE"&amp;ROW()+1&amp;":BE"&amp;INPUT_IO_GOAL_LV+2)),24) &amp; " H",$AM16&gt;INPUT_IO_GOAL_LV,0)</f>
        <v>34 D 12 H</v>
      </c>
      <c r="AV16" s="275">
        <f ca="1">_xlfn.IFS($AM16=INPUT_IO_GOAL_LV,0,$AM16&lt;INPUT_IO_GOAL_LV,SUM(INDIRECT("BE"&amp;ROW()+1&amp;":BE"&amp;INPUT_IO_GOAL_LV+2))/24,$AM16&gt;INPUT_IO_GOAL_LV,0)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 ca="1">_xlfn.IFS($AM17=INPUT_IO_GOAL_LV,0, $AM17&lt;INPUT_IO_GOAL_LV,SUM(INDIRECT("AX" &amp; ROW() + 1 &amp; ":AX" &amp; INPUT_IO_GOAL_LV + 2)),$AM17&gt;INPUT_IO_GOAL_LV,0)</f>
        <v>4290</v>
      </c>
      <c r="AO17" s="165">
        <f ca="1">_xlfn.IFS($AM17=INPUT_IO_GOAL_LV,0, $AM17&lt;INPUT_IO_GOAL_LV,SUM(INDIRECT("AY" &amp; ROW() + 1 &amp; ":AY" &amp; INPUT_IO_GOAL_LV + 2)),$AM17&gt;INPUT_IO_GOAL_LV,0)</f>
        <v>1220</v>
      </c>
      <c r="AP17" s="165">
        <f ca="1">_xlfn.IFS($AM17=INPUT_IO_GOAL_LV,0, $AM17&lt;INPUT_IO_GOAL_LV,SUM(INDIRECT("AZ" &amp; ROW() + 1 &amp; ":AZ" &amp; INPUT_IO_GOAL_LV + 2)),$AM17&gt;INPUT_IO_GOAL_LV,0)</f>
        <v>1350</v>
      </c>
      <c r="AQ17" s="157">
        <f ca="1">_xlfn.IFS($AM17=INPUT_IO_GOAL_LV,0, $AM17&lt;INPUT_IO_GOAL_LV,SUM(INDIRECT("BA" &amp; ROW() + 1 &amp; ":BA" &amp; INPUT_IO_GOAL_LV + 2)),$AM17&gt;INPUT_IO_GOAL_LV,0)</f>
        <v>2440</v>
      </c>
      <c r="AR17" s="157">
        <f ca="1">_xlfn.IFS($AM17=INPUT_IO_GOAL_LV,0, $AM17&lt;INPUT_IO_GOAL_LV,SUM(INDIRECT("BB" &amp; ROW() + 1 &amp; ":BB" &amp; INPUT_IO_GOAL_LV + 2)),$AM17&gt;INPUT_IO_GOAL_LV,0)</f>
        <v>640</v>
      </c>
      <c r="AS17" s="294">
        <v>6.5</v>
      </c>
      <c r="AT17" s="294">
        <v>6.5</v>
      </c>
      <c r="AU17" s="300" t="str">
        <f ca="1">_xlfn.IFS($AM17=INPUT_IO_GOAL_LV,0, $AM17&lt;INPUT_IO_GOAL_LV,FLOOR(SUM(INDIRECT("BE"&amp;ROW()+1&amp;":BE"&amp;INPUT_IO_GOAL_LV+2))/24, 1) &amp; " D " &amp; MOD(SUM(INDIRECT("BE"&amp;ROW()+1&amp;":BE"&amp;INPUT_IO_GOAL_LV+2)),24) &amp; " H",$AM17&gt;INPUT_IO_GOAL_LV,0)</f>
        <v>33 D 18 H</v>
      </c>
      <c r="AV17" s="279">
        <f ca="1">_xlfn.IFS($AM17=INPUT_IO_GOAL_LV,0,$AM17&lt;INPUT_IO_GOAL_LV,SUM(INDIRECT("BE"&amp;ROW()+1&amp;":BE"&amp;INPUT_IO_GOAL_LV+2))/24,$AM17&gt;INPUT_IO_GOAL_LV,0)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 ca="1">_xlfn.IFS($AM18=INPUT_IO_GOAL_LV,0, $AM18&lt;INPUT_IO_GOAL_LV,SUM(INDIRECT("AX" &amp; ROW() + 1 &amp; ":AX" &amp; INPUT_IO_GOAL_LV + 2)),$AM18&gt;INPUT_IO_GOAL_LV,0)</f>
        <v>4240</v>
      </c>
      <c r="AO18" s="305">
        <f ca="1">_xlfn.IFS($AM18=INPUT_IO_GOAL_LV,0, $AM18&lt;INPUT_IO_GOAL_LV,SUM(INDIRECT("AY" &amp; ROW() + 1 &amp; ":AY" &amp; INPUT_IO_GOAL_LV + 2)),$AM18&gt;INPUT_IO_GOAL_LV,0)</f>
        <v>1200</v>
      </c>
      <c r="AP18" s="305">
        <f ca="1">_xlfn.IFS($AM18=INPUT_IO_GOAL_LV,0, $AM18&lt;INPUT_IO_GOAL_LV,SUM(INDIRECT("AZ" &amp; ROW() + 1 &amp; ":AZ" &amp; INPUT_IO_GOAL_LV + 2)),$AM18&gt;INPUT_IO_GOAL_LV,0)</f>
        <v>1350</v>
      </c>
      <c r="AQ18" s="306">
        <f ca="1">_xlfn.IFS($AM18=INPUT_IO_GOAL_LV,0, $AM18&lt;INPUT_IO_GOAL_LV,SUM(INDIRECT("BA" &amp; ROW() + 1 &amp; ":BA" &amp; INPUT_IO_GOAL_LV + 2)),$AM18&gt;INPUT_IO_GOAL_LV,0)</f>
        <v>2400</v>
      </c>
      <c r="AR18" s="306">
        <f ca="1">_xlfn.IFS($AM18=INPUT_IO_GOAL_LV,0, $AM18&lt;INPUT_IO_GOAL_LV,SUM(INDIRECT("BB" &amp; ROW() + 1 &amp; ":BB" &amp; INPUT_IO_GOAL_LV + 2)),$AM18&gt;INPUT_IO_GOAL_LV,0)</f>
        <v>640</v>
      </c>
      <c r="AS18" s="307">
        <v>8</v>
      </c>
      <c r="AT18" s="307">
        <v>8</v>
      </c>
      <c r="AU18" s="308" t="str">
        <f ca="1">_xlfn.IFS($AM18=INPUT_IO_GOAL_LV,0, $AM18&lt;INPUT_IO_GOAL_LV,FLOOR(SUM(INDIRECT("BE"&amp;ROW()+1&amp;":BE"&amp;INPUT_IO_GOAL_LV+2))/24, 1) &amp; " D " &amp; MOD(SUM(INDIRECT("BE"&amp;ROW()+1&amp;":BE"&amp;INPUT_IO_GOAL_LV+2)),24) &amp; " H",$AM18&gt;INPUT_IO_GOAL_LV,0)</f>
        <v>32 D 22 H</v>
      </c>
      <c r="AV18" s="277">
        <f ca="1">_xlfn.IFS($AM18=INPUT_IO_GOAL_LV,0,$AM18&lt;INPUT_IO_GOAL_LV,SUM(INDIRECT("BE"&amp;ROW()+1&amp;":BE"&amp;INPUT_IO_GOAL_LV+2))/24,$AM18&gt;INPUT_IO_GOAL_LV,0)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 ca="1">_xlfn.IFS($AM19=INPUT_IO_GOAL_LV,0, $AM19&lt;INPUT_IO_GOAL_LV,SUM(INDIRECT("AX" &amp; ROW() + 1 &amp; ":AX" &amp; INPUT_IO_GOAL_LV + 2)),$AM19&gt;INPUT_IO_GOAL_LV,0)</f>
        <v>4190</v>
      </c>
      <c r="AO19" s="293">
        <f ca="1">_xlfn.IFS($AM19=INPUT_IO_GOAL_LV,0, $AM19&lt;INPUT_IO_GOAL_LV,SUM(INDIRECT("AY" &amp; ROW() + 1 &amp; ":AY" &amp; INPUT_IO_GOAL_LV + 2)),$AM19&gt;INPUT_IO_GOAL_LV,0)</f>
        <v>1180</v>
      </c>
      <c r="AP19" s="293">
        <f ca="1">_xlfn.IFS($AM19=INPUT_IO_GOAL_LV,0, $AM19&lt;INPUT_IO_GOAL_LV,SUM(INDIRECT("AZ" &amp; ROW() + 1 &amp; ":AZ" &amp; INPUT_IO_GOAL_LV + 2)),$AM19&gt;INPUT_IO_GOAL_LV,0)</f>
        <v>1350</v>
      </c>
      <c r="AQ19" s="51">
        <f ca="1">_xlfn.IFS($AM19=INPUT_IO_GOAL_LV,0, $AM19&lt;INPUT_IO_GOAL_LV,SUM(INDIRECT("BA" &amp; ROW() + 1 &amp; ":BA" &amp; INPUT_IO_GOAL_LV + 2)),$AM19&gt;INPUT_IO_GOAL_LV,0)</f>
        <v>2360</v>
      </c>
      <c r="AR19" s="51">
        <f ca="1">_xlfn.IFS($AM19=INPUT_IO_GOAL_LV,0, $AM19&lt;INPUT_IO_GOAL_LV,SUM(INDIRECT("BB" &amp; ROW() + 1 &amp; ":BB" &amp; INPUT_IO_GOAL_LV + 2)),$AM19&gt;INPUT_IO_GOAL_LV,0)</f>
        <v>640</v>
      </c>
      <c r="AS19" s="296">
        <v>8</v>
      </c>
      <c r="AT19" s="296">
        <v>8.5</v>
      </c>
      <c r="AU19" s="299" t="str">
        <f ca="1">_xlfn.IFS($AM19=INPUT_IO_GOAL_LV,0, $AM19&lt;INPUT_IO_GOAL_LV,FLOOR(SUM(INDIRECT("BE"&amp;ROW()+1&amp;":BE"&amp;INPUT_IO_GOAL_LV+2))/24, 1) &amp; " D " &amp; MOD(SUM(INDIRECT("BE"&amp;ROW()+1&amp;":BE"&amp;INPUT_IO_GOAL_LV+2)),24) &amp; " H",$AM19&gt;INPUT_IO_GOAL_LV,0)</f>
        <v>32 D 0 H</v>
      </c>
      <c r="AV19" s="275">
        <f ca="1">_xlfn.IFS($AM19=INPUT_IO_GOAL_LV,0,$AM19&lt;INPUT_IO_GOAL_LV,SUM(INDIRECT("BE"&amp;ROW()+1&amp;":BE"&amp;INPUT_IO_GOAL_LV+2))/24,$AM19&gt;INPUT_IO_GOAL_LV,0)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 ca="1">_xlfn.IFS($AM20=INPUT_IO_GOAL_LV,0, $AM20&lt;INPUT_IO_GOAL_LV,SUM(INDIRECT("AX" &amp; ROW() + 1 &amp; ":AX" &amp; INPUT_IO_GOAL_LV + 2)),$AM20&gt;INPUT_IO_GOAL_LV,0)</f>
        <v>4140</v>
      </c>
      <c r="AO20" s="293">
        <f ca="1">_xlfn.IFS($AM20=INPUT_IO_GOAL_LV,0, $AM20&lt;INPUT_IO_GOAL_LV,SUM(INDIRECT("AY" &amp; ROW() + 1 &amp; ":AY" &amp; INPUT_IO_GOAL_LV + 2)),$AM20&gt;INPUT_IO_GOAL_LV,0)</f>
        <v>1160</v>
      </c>
      <c r="AP20" s="293">
        <f ca="1">_xlfn.IFS($AM20=INPUT_IO_GOAL_LV,0, $AM20&lt;INPUT_IO_GOAL_LV,SUM(INDIRECT("AZ" &amp; ROW() + 1 &amp; ":AZ" &amp; INPUT_IO_GOAL_LV + 2)),$AM20&gt;INPUT_IO_GOAL_LV,0)</f>
        <v>1350</v>
      </c>
      <c r="AQ20" s="51">
        <f ca="1">_xlfn.IFS($AM20=INPUT_IO_GOAL_LV,0, $AM20&lt;INPUT_IO_GOAL_LV,SUM(INDIRECT("BA" &amp; ROW() + 1 &amp; ":BA" &amp; INPUT_IO_GOAL_LV + 2)),$AM20&gt;INPUT_IO_GOAL_LV,0)</f>
        <v>2320</v>
      </c>
      <c r="AR20" s="51">
        <f ca="1">_xlfn.IFS($AM20=INPUT_IO_GOAL_LV,0, $AM20&lt;INPUT_IO_GOAL_LV,SUM(INDIRECT("BB" &amp; ROW() + 1 &amp; ":BB" &amp; INPUT_IO_GOAL_LV + 2)),$AM20&gt;INPUT_IO_GOAL_LV,0)</f>
        <v>640</v>
      </c>
      <c r="AS20" s="296">
        <v>8.5</v>
      </c>
      <c r="AT20" s="296">
        <v>8.5</v>
      </c>
      <c r="AU20" s="299" t="str">
        <f ca="1">_xlfn.IFS($AM20=INPUT_IO_GOAL_LV,0, $AM20&lt;INPUT_IO_GOAL_LV,FLOOR(SUM(INDIRECT("BE"&amp;ROW()+1&amp;":BE"&amp;INPUT_IO_GOAL_LV+2))/24, 1) &amp; " D " &amp; MOD(SUM(INDIRECT("BE"&amp;ROW()+1&amp;":BE"&amp;INPUT_IO_GOAL_LV+2)),24) &amp; " H",$AM20&gt;INPUT_IO_GOAL_LV,0)</f>
        <v>31 D 0 H</v>
      </c>
      <c r="AV20" s="275">
        <f ca="1">_xlfn.IFS($AM20=INPUT_IO_GOAL_LV,0,$AM20&lt;INPUT_IO_GOAL_LV,SUM(INDIRECT("BE"&amp;ROW()+1&amp;":BE"&amp;INPUT_IO_GOAL_LV+2))/24,$AM20&gt;INPUT_IO_GOAL_LV,0)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 ca="1">_xlfn.IFS($AM21=INPUT_IO_GOAL_LV,0, $AM21&lt;INPUT_IO_GOAL_LV,SUM(INDIRECT("AX" &amp; ROW() + 1 &amp; ":AX" &amp; INPUT_IO_GOAL_LV + 2)),$AM21&gt;INPUT_IO_GOAL_LV,0)</f>
        <v>4070</v>
      </c>
      <c r="AO21" s="293">
        <f ca="1">_xlfn.IFS($AM21=INPUT_IO_GOAL_LV,0, $AM21&lt;INPUT_IO_GOAL_LV,SUM(INDIRECT("AY" &amp; ROW() + 1 &amp; ":AY" &amp; INPUT_IO_GOAL_LV + 2)),$AM21&gt;INPUT_IO_GOAL_LV,0)</f>
        <v>1130</v>
      </c>
      <c r="AP21" s="293">
        <f ca="1">_xlfn.IFS($AM21=INPUT_IO_GOAL_LV,0, $AM21&lt;INPUT_IO_GOAL_LV,SUM(INDIRECT("AZ" &amp; ROW() + 1 &amp; ":AZ" &amp; INPUT_IO_GOAL_LV + 2)),$AM21&gt;INPUT_IO_GOAL_LV,0)</f>
        <v>1350</v>
      </c>
      <c r="AQ21" s="51">
        <f ca="1">_xlfn.IFS($AM21=INPUT_IO_GOAL_LV,0, $AM21&lt;INPUT_IO_GOAL_LV,SUM(INDIRECT("BA" &amp; ROW() + 1 &amp; ":BA" &amp; INPUT_IO_GOAL_LV + 2)),$AM21&gt;INPUT_IO_GOAL_LV,0)</f>
        <v>2260</v>
      </c>
      <c r="AR21" s="51">
        <f ca="1">_xlfn.IFS($AM21=INPUT_IO_GOAL_LV,0, $AM21&lt;INPUT_IO_GOAL_LV,SUM(INDIRECT("BB" &amp; ROW() + 1 &amp; ":BB" &amp; INPUT_IO_GOAL_LV + 2)),$AM21&gt;INPUT_IO_GOAL_LV,0)</f>
        <v>640</v>
      </c>
      <c r="AS21" s="296">
        <v>8.5</v>
      </c>
      <c r="AT21" s="296">
        <v>9</v>
      </c>
      <c r="AU21" s="299" t="str">
        <f ca="1">_xlfn.IFS($AM21=INPUT_IO_GOAL_LV,0, $AM21&lt;INPUT_IO_GOAL_LV,FLOOR(SUM(INDIRECT("BE"&amp;ROW()+1&amp;":BE"&amp;INPUT_IO_GOAL_LV+2))/24, 1) &amp; " D " &amp; MOD(SUM(INDIRECT("BE"&amp;ROW()+1&amp;":BE"&amp;INPUT_IO_GOAL_LV+2)),24) &amp; " H",$AM21&gt;INPUT_IO_GOAL_LV,0)</f>
        <v>29 D 22 H</v>
      </c>
      <c r="AV21" s="275">
        <f ca="1">_xlfn.IFS($AM21=INPUT_IO_GOAL_LV,0,$AM21&lt;INPUT_IO_GOAL_LV,SUM(INDIRECT("BE"&amp;ROW()+1&amp;":BE"&amp;INPUT_IO_GOAL_LV+2))/24,$AM21&gt;INPUT_IO_GOAL_LV,0)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 ca="1">_xlfn.IFS($AM22=INPUT_IO_GOAL_LV,0, $AM22&lt;INPUT_IO_GOAL_LV,SUM(INDIRECT("AX" &amp; ROW() + 1 &amp; ":AX" &amp; INPUT_IO_GOAL_LV + 2)),$AM22&gt;INPUT_IO_GOAL_LV,0)</f>
        <v>4000</v>
      </c>
      <c r="AO22" s="165">
        <f ca="1">_xlfn.IFS($AM22=INPUT_IO_GOAL_LV,0, $AM22&lt;INPUT_IO_GOAL_LV,SUM(INDIRECT("AY" &amp; ROW() + 1 &amp; ":AY" &amp; INPUT_IO_GOAL_LV + 2)),$AM22&gt;INPUT_IO_GOAL_LV,0)</f>
        <v>1100</v>
      </c>
      <c r="AP22" s="165">
        <f ca="1">_xlfn.IFS($AM22=INPUT_IO_GOAL_LV,0, $AM22&lt;INPUT_IO_GOAL_LV,SUM(INDIRECT("AZ" &amp; ROW() + 1 &amp; ":AZ" &amp; INPUT_IO_GOAL_LV + 2)),$AM22&gt;INPUT_IO_GOAL_LV,0)</f>
        <v>1350</v>
      </c>
      <c r="AQ22" s="157">
        <f ca="1">_xlfn.IFS($AM22=INPUT_IO_GOAL_LV,0, $AM22&lt;INPUT_IO_GOAL_LV,SUM(INDIRECT("BA" &amp; ROW() + 1 &amp; ":BA" &amp; INPUT_IO_GOAL_LV + 2)),$AM22&gt;INPUT_IO_GOAL_LV,0)</f>
        <v>2200</v>
      </c>
      <c r="AR22" s="157">
        <f ca="1">_xlfn.IFS($AM22=INPUT_IO_GOAL_LV,0, $AM22&lt;INPUT_IO_GOAL_LV,SUM(INDIRECT("BB" &amp; ROW() + 1 &amp; ":BB" &amp; INPUT_IO_GOAL_LV + 2)),$AM22&gt;INPUT_IO_GOAL_LV,0)</f>
        <v>640</v>
      </c>
      <c r="AS22" s="294">
        <v>9</v>
      </c>
      <c r="AT22" s="294">
        <v>9</v>
      </c>
      <c r="AU22" s="300" t="str">
        <f ca="1">_xlfn.IFS($AM22=INPUT_IO_GOAL_LV,0, $AM22&lt;INPUT_IO_GOAL_LV,FLOOR(SUM(INDIRECT("BE"&amp;ROW()+1&amp;":BE"&amp;INPUT_IO_GOAL_LV+2))/24, 1) &amp; " D " &amp; MOD(SUM(INDIRECT("BE"&amp;ROW()+1&amp;":BE"&amp;INPUT_IO_GOAL_LV+2)),24) &amp; " H",$AM22&gt;INPUT_IO_GOAL_LV,0)</f>
        <v>28 D 18 H</v>
      </c>
      <c r="AV22" s="279">
        <f ca="1">_xlfn.IFS($AM22=INPUT_IO_GOAL_LV,0,$AM22&lt;INPUT_IO_GOAL_LV,SUM(INDIRECT("BE"&amp;ROW()+1&amp;":BE"&amp;INPUT_IO_GOAL_LV+2))/24,$AM22&gt;INPUT_IO_GOAL_LV,0)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 ca="1">_xlfn.IFS($AM23=INPUT_IO_GOAL_LV,0, $AM23&lt;INPUT_IO_GOAL_LV,SUM(INDIRECT("AX" &amp; ROW() + 1 &amp; ":AX" &amp; INPUT_IO_GOAL_LV + 2)),$AM23&gt;INPUT_IO_GOAL_LV,0)</f>
        <v>3900</v>
      </c>
      <c r="AO23" s="161">
        <f ca="1">_xlfn.IFS($AM23=INPUT_IO_GOAL_LV,0, $AM23&lt;INPUT_IO_GOAL_LV,SUM(INDIRECT("AY" &amp; ROW() + 1 &amp; ":AY" &amp; INPUT_IO_GOAL_LV + 2)),$AM23&gt;INPUT_IO_GOAL_LV,0)</f>
        <v>1060</v>
      </c>
      <c r="AP23" s="161">
        <f ca="1">_xlfn.IFS($AM23=INPUT_IO_GOAL_LV,0, $AM23&lt;INPUT_IO_GOAL_LV,SUM(INDIRECT("AZ" &amp; ROW() + 1 &amp; ":AZ" &amp; INPUT_IO_GOAL_LV + 2)),$AM23&gt;INPUT_IO_GOAL_LV,0)</f>
        <v>1330</v>
      </c>
      <c r="AQ23" s="153">
        <f ca="1">_xlfn.IFS($AM23=INPUT_IO_GOAL_LV,0, $AM23&lt;INPUT_IO_GOAL_LV,SUM(INDIRECT("BA" &amp; ROW() + 1 &amp; ":BA" &amp; INPUT_IO_GOAL_LV + 2)),$AM23&gt;INPUT_IO_GOAL_LV,0)</f>
        <v>2120</v>
      </c>
      <c r="AR23" s="153">
        <f ca="1">_xlfn.IFS($AM23=INPUT_IO_GOAL_LV,0, $AM23&lt;INPUT_IO_GOAL_LV,SUM(INDIRECT("BB" &amp; ROW() + 1 &amp; ":BB" &amp; INPUT_IO_GOAL_LV + 2)),$AM23&gt;INPUT_IO_GOAL_LV,0)</f>
        <v>640</v>
      </c>
      <c r="AS23" s="295">
        <v>9</v>
      </c>
      <c r="AT23" s="295">
        <v>9.5</v>
      </c>
      <c r="AU23" s="298" t="str">
        <f ca="1">_xlfn.IFS($AM23=INPUT_IO_GOAL_LV,0, $AM23&lt;INPUT_IO_GOAL_LV,FLOOR(SUM(INDIRECT("BE"&amp;ROW()+1&amp;":BE"&amp;INPUT_IO_GOAL_LV+2))/24, 1) &amp; " D " &amp; MOD(SUM(INDIRECT("BE"&amp;ROW()+1&amp;":BE"&amp;INPUT_IO_GOAL_LV+2)),24) &amp; " H",$AM23&gt;INPUT_IO_GOAL_LV,0)</f>
        <v>27 D 12 H</v>
      </c>
      <c r="AV23" s="277">
        <f ca="1">_xlfn.IFS($AM23=INPUT_IO_GOAL_LV,0,$AM23&lt;INPUT_IO_GOAL_LV,SUM(INDIRECT("BE"&amp;ROW()+1&amp;":BE"&amp;INPUT_IO_GOAL_LV+2))/24,$AM23&gt;INPUT_IO_GOAL_LV,0)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 ca="1">_xlfn.IFS($AM24=INPUT_IO_GOAL_LV,0, $AM24&lt;INPUT_IO_GOAL_LV,SUM(INDIRECT("AX" &amp; ROW() + 1 &amp; ":AX" &amp; INPUT_IO_GOAL_LV + 2)),$AM24&gt;INPUT_IO_GOAL_LV,0)</f>
        <v>3800</v>
      </c>
      <c r="AO24" s="293">
        <f ca="1">_xlfn.IFS($AM24=INPUT_IO_GOAL_LV,0, $AM24&lt;INPUT_IO_GOAL_LV,SUM(INDIRECT("AY" &amp; ROW() + 1 &amp; ":AY" &amp; INPUT_IO_GOAL_LV + 2)),$AM24&gt;INPUT_IO_GOAL_LV,0)</f>
        <v>1020</v>
      </c>
      <c r="AP24" s="293">
        <f ca="1">_xlfn.IFS($AM24=INPUT_IO_GOAL_LV,0, $AM24&lt;INPUT_IO_GOAL_LV,SUM(INDIRECT("AZ" &amp; ROW() + 1 &amp; ":AZ" &amp; INPUT_IO_GOAL_LV + 2)),$AM24&gt;INPUT_IO_GOAL_LV,0)</f>
        <v>1300</v>
      </c>
      <c r="AQ24" s="51">
        <f ca="1">_xlfn.IFS($AM24=INPUT_IO_GOAL_LV,0, $AM24&lt;INPUT_IO_GOAL_LV,SUM(INDIRECT("BA" &amp; ROW() + 1 &amp; ":BA" &amp; INPUT_IO_GOAL_LV + 2)),$AM24&gt;INPUT_IO_GOAL_LV,0)</f>
        <v>2040</v>
      </c>
      <c r="AR24" s="51">
        <f ca="1">_xlfn.IFS($AM24=INPUT_IO_GOAL_LV,0, $AM24&lt;INPUT_IO_GOAL_LV,SUM(INDIRECT("BB" &amp; ROW() + 1 &amp; ":BB" &amp; INPUT_IO_GOAL_LV + 2)),$AM24&gt;INPUT_IO_GOAL_LV,0)</f>
        <v>640</v>
      </c>
      <c r="AS24" s="296">
        <v>9.5</v>
      </c>
      <c r="AT24" s="296">
        <v>9.5</v>
      </c>
      <c r="AU24" s="299" t="str">
        <f ca="1">_xlfn.IFS($AM24=INPUT_IO_GOAL_LV,0, $AM24&lt;INPUT_IO_GOAL_LV,FLOOR(SUM(INDIRECT("BE"&amp;ROW()+1&amp;":BE"&amp;INPUT_IO_GOAL_LV+2))/24, 1) &amp; " D " &amp; MOD(SUM(INDIRECT("BE"&amp;ROW()+1&amp;":BE"&amp;INPUT_IO_GOAL_LV+2)),24) &amp; " H",$AM24&gt;INPUT_IO_GOAL_LV,0)</f>
        <v>26 D 4 H</v>
      </c>
      <c r="AV24" s="275">
        <f ca="1">_xlfn.IFS($AM24=INPUT_IO_GOAL_LV,0,$AM24&lt;INPUT_IO_GOAL_LV,SUM(INDIRECT("BE"&amp;ROW()+1&amp;":BE"&amp;INPUT_IO_GOAL_LV+2))/24,$AM24&gt;INPUT_IO_GOAL_LV,0)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 ca="1">_xlfn.IFS($AM25=INPUT_IO_GOAL_LV,0, $AM25&lt;INPUT_IO_GOAL_LV,SUM(INDIRECT("AX" &amp; ROW() + 1 &amp; ":AX" &amp; INPUT_IO_GOAL_LV + 2)),$AM25&gt;INPUT_IO_GOAL_LV,0)</f>
        <v>3700</v>
      </c>
      <c r="AO25" s="293">
        <f ca="1">_xlfn.IFS($AM25=INPUT_IO_GOAL_LV,0, $AM25&lt;INPUT_IO_GOAL_LV,SUM(INDIRECT("AY" &amp; ROW() + 1 &amp; ":AY" &amp; INPUT_IO_GOAL_LV + 2)),$AM25&gt;INPUT_IO_GOAL_LV,0)</f>
        <v>980</v>
      </c>
      <c r="AP25" s="293">
        <f ca="1">_xlfn.IFS($AM25=INPUT_IO_GOAL_LV,0, $AM25&lt;INPUT_IO_GOAL_LV,SUM(INDIRECT("AZ" &amp; ROW() + 1 &amp; ":AZ" &amp; INPUT_IO_GOAL_LV + 2)),$AM25&gt;INPUT_IO_GOAL_LV,0)</f>
        <v>1260</v>
      </c>
      <c r="AQ25" s="51">
        <f ca="1">_xlfn.IFS($AM25=INPUT_IO_GOAL_LV,0, $AM25&lt;INPUT_IO_GOAL_LV,SUM(INDIRECT("BA" &amp; ROW() + 1 &amp; ":BA" &amp; INPUT_IO_GOAL_LV + 2)),$AM25&gt;INPUT_IO_GOAL_LV,0)</f>
        <v>1960</v>
      </c>
      <c r="AR25" s="51">
        <f ca="1">_xlfn.IFS($AM25=INPUT_IO_GOAL_LV,0, $AM25&lt;INPUT_IO_GOAL_LV,SUM(INDIRECT("BB" &amp; ROW() + 1 &amp; ":BB" &amp; INPUT_IO_GOAL_LV + 2)),$AM25&gt;INPUT_IO_GOAL_LV,0)</f>
        <v>640</v>
      </c>
      <c r="AS25" s="296">
        <v>9.5</v>
      </c>
      <c r="AT25" s="296">
        <v>10</v>
      </c>
      <c r="AU25" s="299" t="str">
        <f ca="1">_xlfn.IFS($AM25=INPUT_IO_GOAL_LV,0, $AM25&lt;INPUT_IO_GOAL_LV,FLOOR(SUM(INDIRECT("BE"&amp;ROW()+1&amp;":BE"&amp;INPUT_IO_GOAL_LV+2))/24, 1) &amp; " D " &amp; MOD(SUM(INDIRECT("BE"&amp;ROW()+1&amp;":BE"&amp;INPUT_IO_GOAL_LV+2)),24) &amp; " H",$AM25&gt;INPUT_IO_GOAL_LV,0)</f>
        <v>24 D 18 H</v>
      </c>
      <c r="AV25" s="275">
        <f ca="1">_xlfn.IFS($AM25=INPUT_IO_GOAL_LV,0,$AM25&lt;INPUT_IO_GOAL_LV,SUM(INDIRECT("BE"&amp;ROW()+1&amp;":BE"&amp;INPUT_IO_GOAL_LV+2))/24,$AM25&gt;INPUT_IO_GOAL_LV,0)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 ca="1">_xlfn.IFS($AM26=INPUT_IO_GOAL_LV,0, $AM26&lt;INPUT_IO_GOAL_LV,SUM(INDIRECT("AX" &amp; ROW() + 1 &amp; ":AX" &amp; INPUT_IO_GOAL_LV + 2)),$AM26&gt;INPUT_IO_GOAL_LV,0)</f>
        <v>3550</v>
      </c>
      <c r="AO26" s="293">
        <f ca="1">_xlfn.IFS($AM26=INPUT_IO_GOAL_LV,0, $AM26&lt;INPUT_IO_GOAL_LV,SUM(INDIRECT("AY" &amp; ROW() + 1 &amp; ":AY" &amp; INPUT_IO_GOAL_LV + 2)),$AM26&gt;INPUT_IO_GOAL_LV,0)</f>
        <v>930</v>
      </c>
      <c r="AP26" s="293">
        <f ca="1">_xlfn.IFS($AM26=INPUT_IO_GOAL_LV,0, $AM26&lt;INPUT_IO_GOAL_LV,SUM(INDIRECT("AZ" &amp; ROW() + 1 &amp; ":AZ" &amp; INPUT_IO_GOAL_LV + 2)),$AM26&gt;INPUT_IO_GOAL_LV,0)</f>
        <v>1210</v>
      </c>
      <c r="AQ26" s="51">
        <f ca="1">_xlfn.IFS($AM26=INPUT_IO_GOAL_LV,0, $AM26&lt;INPUT_IO_GOAL_LV,SUM(INDIRECT("BA" &amp; ROW() + 1 &amp; ":BA" &amp; INPUT_IO_GOAL_LV + 2)),$AM26&gt;INPUT_IO_GOAL_LV,0)</f>
        <v>1860</v>
      </c>
      <c r="AR26" s="51">
        <f ca="1">_xlfn.IFS($AM26=INPUT_IO_GOAL_LV,0, $AM26&lt;INPUT_IO_GOAL_LV,SUM(INDIRECT("BB" &amp; ROW() + 1 &amp; ":BB" &amp; INPUT_IO_GOAL_LV + 2)),$AM26&gt;INPUT_IO_GOAL_LV,0)</f>
        <v>640</v>
      </c>
      <c r="AS26" s="296">
        <v>10</v>
      </c>
      <c r="AT26" s="296">
        <v>10</v>
      </c>
      <c r="AU26" s="299" t="str">
        <f ca="1">_xlfn.IFS($AM26=INPUT_IO_GOAL_LV,0, $AM26&lt;INPUT_IO_GOAL_LV,FLOOR(SUM(INDIRECT("BE"&amp;ROW()+1&amp;":BE"&amp;INPUT_IO_GOAL_LV+2))/24, 1) &amp; " D " &amp; MOD(SUM(INDIRECT("BE"&amp;ROW()+1&amp;":BE"&amp;INPUT_IO_GOAL_LV+2)),24) &amp; " H",$AM26&gt;INPUT_IO_GOAL_LV,0)</f>
        <v>23 D 6 H</v>
      </c>
      <c r="AV26" s="275">
        <f ca="1">_xlfn.IFS($AM26=INPUT_IO_GOAL_LV,0,$AM26&lt;INPUT_IO_GOAL_LV,SUM(INDIRECT("BE"&amp;ROW()+1&amp;":BE"&amp;INPUT_IO_GOAL_LV+2))/24,$AM26&gt;INPUT_IO_GOAL_LV,0)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 ca="1">_xlfn.IFS($AM27=INPUT_IO_GOAL_LV,0, $AM27&lt;INPUT_IO_GOAL_LV,SUM(INDIRECT("AX" &amp; ROW() + 1 &amp; ":AX" &amp; INPUT_IO_GOAL_LV + 2)),$AM27&gt;INPUT_IO_GOAL_LV,0)</f>
        <v>3400</v>
      </c>
      <c r="AO27" s="165">
        <f ca="1">_xlfn.IFS($AM27=INPUT_IO_GOAL_LV,0, $AM27&lt;INPUT_IO_GOAL_LV,SUM(INDIRECT("AY" &amp; ROW() + 1 &amp; ":AY" &amp; INPUT_IO_GOAL_LV + 2)),$AM27&gt;INPUT_IO_GOAL_LV,0)</f>
        <v>880</v>
      </c>
      <c r="AP27" s="165">
        <f ca="1">_xlfn.IFS($AM27=INPUT_IO_GOAL_LV,0, $AM27&lt;INPUT_IO_GOAL_LV,SUM(INDIRECT("AZ" &amp; ROW() + 1 &amp; ":AZ" &amp; INPUT_IO_GOAL_LV + 2)),$AM27&gt;INPUT_IO_GOAL_LV,0)</f>
        <v>1150</v>
      </c>
      <c r="AQ27" s="157">
        <f ca="1">_xlfn.IFS($AM27=INPUT_IO_GOAL_LV,0, $AM27&lt;INPUT_IO_GOAL_LV,SUM(INDIRECT("BA" &amp; ROW() + 1 &amp; ":BA" &amp; INPUT_IO_GOAL_LV + 2)),$AM27&gt;INPUT_IO_GOAL_LV,0)</f>
        <v>1760</v>
      </c>
      <c r="AR27" s="157">
        <f ca="1">_xlfn.IFS($AM27=INPUT_IO_GOAL_LV,0, $AM27&lt;INPUT_IO_GOAL_LV,SUM(INDIRECT("BB" &amp; ROW() + 1 &amp; ":BB" &amp; INPUT_IO_GOAL_LV + 2)),$AM27&gt;INPUT_IO_GOAL_LV,0)</f>
        <v>640</v>
      </c>
      <c r="AS27" s="294">
        <v>10</v>
      </c>
      <c r="AT27" s="294">
        <v>10.5</v>
      </c>
      <c r="AU27" s="300" t="str">
        <f ca="1">_xlfn.IFS($AM27=INPUT_IO_GOAL_LV,0, $AM27&lt;INPUT_IO_GOAL_LV,FLOOR(SUM(INDIRECT("BE"&amp;ROW()+1&amp;":BE"&amp;INPUT_IO_GOAL_LV+2))/24, 1) &amp; " D " &amp; MOD(SUM(INDIRECT("BE"&amp;ROW()+1&amp;":BE"&amp;INPUT_IO_GOAL_LV+2)),24) &amp; " H",$AM27&gt;INPUT_IO_GOAL_LV,0)</f>
        <v>21 D 16 H</v>
      </c>
      <c r="AV27" s="279">
        <f ca="1">_xlfn.IFS($AM27=INPUT_IO_GOAL_LV,0,$AM27&lt;INPUT_IO_GOAL_LV,SUM(INDIRECT("BE"&amp;ROW()+1&amp;":BE"&amp;INPUT_IO_GOAL_LV+2))/24,$AM27&gt;INPUT_IO_GOAL_LV,0)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 ca="1">_xlfn.IFS($AM28=INPUT_IO_GOAL_LV,0, $AM28&lt;INPUT_IO_GOAL_LV,SUM(INDIRECT("AX" &amp; ROW() + 1 &amp; ":AX" &amp; INPUT_IO_GOAL_LV + 2)),$AM28&gt;INPUT_IO_GOAL_LV,0)</f>
        <v>3200</v>
      </c>
      <c r="AO28" s="161">
        <f ca="1">_xlfn.IFS($AM28=INPUT_IO_GOAL_LV,0, $AM28&lt;INPUT_IO_GOAL_LV,SUM(INDIRECT("AY" &amp; ROW() + 1 &amp; ":AY" &amp; INPUT_IO_GOAL_LV + 2)),$AM28&gt;INPUT_IO_GOAL_LV,0)</f>
        <v>820</v>
      </c>
      <c r="AP28" s="161">
        <f ca="1">_xlfn.IFS($AM28=INPUT_IO_GOAL_LV,0, $AM28&lt;INPUT_IO_GOAL_LV,SUM(INDIRECT("AZ" &amp; ROW() + 1 &amp; ":AZ" &amp; INPUT_IO_GOAL_LV + 2)),$AM28&gt;INPUT_IO_GOAL_LV,0)</f>
        <v>1080</v>
      </c>
      <c r="AQ28" s="153">
        <f ca="1">_xlfn.IFS($AM28=INPUT_IO_GOAL_LV,0, $AM28&lt;INPUT_IO_GOAL_LV,SUM(INDIRECT("BA" &amp; ROW() + 1 &amp; ":BA" &amp; INPUT_IO_GOAL_LV + 2)),$AM28&gt;INPUT_IO_GOAL_LV,0)</f>
        <v>1640</v>
      </c>
      <c r="AR28" s="153">
        <f ca="1">_xlfn.IFS($AM28=INPUT_IO_GOAL_LV,0, $AM28&lt;INPUT_IO_GOAL_LV,SUM(INDIRECT("BB" &amp; ROW() + 1 &amp; ":BB" &amp; INPUT_IO_GOAL_LV + 2)),$AM28&gt;INPUT_IO_GOAL_LV,0)</f>
        <v>620</v>
      </c>
      <c r="AS28" s="295">
        <v>10.5</v>
      </c>
      <c r="AT28" s="295">
        <v>10.5</v>
      </c>
      <c r="AU28" s="298" t="str">
        <f ca="1">_xlfn.IFS($AM28=INPUT_IO_GOAL_LV,0, $AM28&lt;INPUT_IO_GOAL_LV,FLOOR(SUM(INDIRECT("BE"&amp;ROW()+1&amp;":BE"&amp;INPUT_IO_GOAL_LV+2))/24, 1) &amp; " D " &amp; MOD(SUM(INDIRECT("BE"&amp;ROW()+1&amp;":BE"&amp;INPUT_IO_GOAL_LV+2)),24) &amp; " H",$AM28&gt;INPUT_IO_GOAL_LV,0)</f>
        <v>20 D 0 H</v>
      </c>
      <c r="AV28" s="277">
        <f ca="1">_xlfn.IFS($AM28=INPUT_IO_GOAL_LV,0,$AM28&lt;INPUT_IO_GOAL_LV,SUM(INDIRECT("BE"&amp;ROW()+1&amp;":BE"&amp;INPUT_IO_GOAL_LV+2))/24,$AM28&gt;INPUT_IO_GOAL_LV,0)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 ca="1">_xlfn.IFS($AM29=INPUT_IO_GOAL_LV,0, $AM29&lt;INPUT_IO_GOAL_LV,SUM(INDIRECT("AX" &amp; ROW() + 1 &amp; ":AX" &amp; INPUT_IO_GOAL_LV + 2)),$AM29&gt;INPUT_IO_GOAL_LV,0)</f>
        <v>3000</v>
      </c>
      <c r="AO29" s="293">
        <f ca="1">_xlfn.IFS($AM29=INPUT_IO_GOAL_LV,0, $AM29&lt;INPUT_IO_GOAL_LV,SUM(INDIRECT("AY" &amp; ROW() + 1 &amp; ":AY" &amp; INPUT_IO_GOAL_LV + 2)),$AM29&gt;INPUT_IO_GOAL_LV,0)</f>
        <v>760</v>
      </c>
      <c r="AP29" s="293">
        <f ca="1">_xlfn.IFS($AM29=INPUT_IO_GOAL_LV,0, $AM29&lt;INPUT_IO_GOAL_LV,SUM(INDIRECT("AZ" &amp; ROW() + 1 &amp; ":AZ" &amp; INPUT_IO_GOAL_LV + 2)),$AM29&gt;INPUT_IO_GOAL_LV,0)</f>
        <v>1000</v>
      </c>
      <c r="AQ29" s="51">
        <f ca="1">_xlfn.IFS($AM29=INPUT_IO_GOAL_LV,0, $AM29&lt;INPUT_IO_GOAL_LV,SUM(INDIRECT("BA" &amp; ROW() + 1 &amp; ":BA" &amp; INPUT_IO_GOAL_LV + 2)),$AM29&gt;INPUT_IO_GOAL_LV,0)</f>
        <v>1520</v>
      </c>
      <c r="AR29" s="51">
        <f ca="1">_xlfn.IFS($AM29=INPUT_IO_GOAL_LV,0, $AM29&lt;INPUT_IO_GOAL_LV,SUM(INDIRECT("BB" &amp; ROW() + 1 &amp; ":BB" &amp; INPUT_IO_GOAL_LV + 2)),$AM29&gt;INPUT_IO_GOAL_LV,0)</f>
        <v>590</v>
      </c>
      <c r="AS29" s="296">
        <v>10.5</v>
      </c>
      <c r="AT29" s="296">
        <v>11</v>
      </c>
      <c r="AU29" s="299" t="str">
        <f ca="1">_xlfn.IFS($AM29=INPUT_IO_GOAL_LV,0, $AM29&lt;INPUT_IO_GOAL_LV,FLOOR(SUM(INDIRECT("BE"&amp;ROW()+1&amp;":BE"&amp;INPUT_IO_GOAL_LV+2))/24, 1) &amp; " D " &amp; MOD(SUM(INDIRECT("BE"&amp;ROW()+1&amp;":BE"&amp;INPUT_IO_GOAL_LV+2)),24) &amp; " H",$AM29&gt;INPUT_IO_GOAL_LV,0)</f>
        <v>18 D 6 H</v>
      </c>
      <c r="AV29" s="275">
        <f ca="1">_xlfn.IFS($AM29=INPUT_IO_GOAL_LV,0,$AM29&lt;INPUT_IO_GOAL_LV,SUM(INDIRECT("BE"&amp;ROW()+1&amp;":BE"&amp;INPUT_IO_GOAL_LV+2))/24,$AM29&gt;INPUT_IO_GOAL_LV,0)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 ca="1">_xlfn.IFS($AM30=INPUT_IO_GOAL_LV,0, $AM30&lt;INPUT_IO_GOAL_LV,SUM(INDIRECT("AX" &amp; ROW() + 1 &amp; ":AX" &amp; INPUT_IO_GOAL_LV + 2)),$AM30&gt;INPUT_IO_GOAL_LV,0)</f>
        <v>2800</v>
      </c>
      <c r="AO30" s="293">
        <f ca="1">_xlfn.IFS($AM30=INPUT_IO_GOAL_LV,0, $AM30&lt;INPUT_IO_GOAL_LV,SUM(INDIRECT("AY" &amp; ROW() + 1 &amp; ":AY" &amp; INPUT_IO_GOAL_LV + 2)),$AM30&gt;INPUT_IO_GOAL_LV,0)</f>
        <v>700</v>
      </c>
      <c r="AP30" s="293">
        <f ca="1">_xlfn.IFS($AM30=INPUT_IO_GOAL_LV,0, $AM30&lt;INPUT_IO_GOAL_LV,SUM(INDIRECT("AZ" &amp; ROW() + 1 &amp; ":AZ" &amp; INPUT_IO_GOAL_LV + 2)),$AM30&gt;INPUT_IO_GOAL_LV,0)</f>
        <v>910</v>
      </c>
      <c r="AQ30" s="51">
        <f ca="1">_xlfn.IFS($AM30=INPUT_IO_GOAL_LV,0, $AM30&lt;INPUT_IO_GOAL_LV,SUM(INDIRECT("BA" &amp; ROW() + 1 &amp; ":BA" &amp; INPUT_IO_GOAL_LV + 2)),$AM30&gt;INPUT_IO_GOAL_LV,0)</f>
        <v>1400</v>
      </c>
      <c r="AR30" s="51">
        <f ca="1">_xlfn.IFS($AM30=INPUT_IO_GOAL_LV,0, $AM30&lt;INPUT_IO_GOAL_LV,SUM(INDIRECT("BB" &amp; ROW() + 1 &amp; ":BB" &amp; INPUT_IO_GOAL_LV + 2)),$AM30&gt;INPUT_IO_GOAL_LV,0)</f>
        <v>550</v>
      </c>
      <c r="AS30" s="296">
        <v>11</v>
      </c>
      <c r="AT30" s="296">
        <v>11</v>
      </c>
      <c r="AU30" s="299" t="str">
        <f ca="1">_xlfn.IFS($AM30=INPUT_IO_GOAL_LV,0, $AM30&lt;INPUT_IO_GOAL_LV,FLOOR(SUM(INDIRECT("BE"&amp;ROW()+1&amp;":BE"&amp;INPUT_IO_GOAL_LV+2))/24, 1) &amp; " D " &amp; MOD(SUM(INDIRECT("BE"&amp;ROW()+1&amp;":BE"&amp;INPUT_IO_GOAL_LV+2)),24) &amp; " H",$AM30&gt;INPUT_IO_GOAL_LV,0)</f>
        <v>16 D 10 H</v>
      </c>
      <c r="AV30" s="275">
        <f ca="1">_xlfn.IFS($AM30=INPUT_IO_GOAL_LV,0,$AM30&lt;INPUT_IO_GOAL_LV,SUM(INDIRECT("BE"&amp;ROW()+1&amp;":BE"&amp;INPUT_IO_GOAL_LV+2))/24,$AM30&gt;INPUT_IO_GOAL_LV,0)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 ca="1">_xlfn.IFS($AM31=INPUT_IO_GOAL_LV,0, $AM31&lt;INPUT_IO_GOAL_LV,SUM(INDIRECT("AX" &amp; ROW() + 1 &amp; ":AX" &amp; INPUT_IO_GOAL_LV + 2)),$AM31&gt;INPUT_IO_GOAL_LV,0)</f>
        <v>2500</v>
      </c>
      <c r="AO31" s="293">
        <f ca="1">_xlfn.IFS($AM31=INPUT_IO_GOAL_LV,0, $AM31&lt;INPUT_IO_GOAL_LV,SUM(INDIRECT("AY" &amp; ROW() + 1 &amp; ":AY" &amp; INPUT_IO_GOAL_LV + 2)),$AM31&gt;INPUT_IO_GOAL_LV,0)</f>
        <v>620</v>
      </c>
      <c r="AP31" s="293">
        <f ca="1">_xlfn.IFS($AM31=INPUT_IO_GOAL_LV,0, $AM31&lt;INPUT_IO_GOAL_LV,SUM(INDIRECT("AZ" &amp; ROW() + 1 &amp; ":AZ" &amp; INPUT_IO_GOAL_LV + 2)),$AM31&gt;INPUT_IO_GOAL_LV,0)</f>
        <v>810</v>
      </c>
      <c r="AQ31" s="51">
        <f ca="1">_xlfn.IFS($AM31=INPUT_IO_GOAL_LV,0, $AM31&lt;INPUT_IO_GOAL_LV,SUM(INDIRECT("BA" &amp; ROW() + 1 &amp; ":BA" &amp; INPUT_IO_GOAL_LV + 2)),$AM31&gt;INPUT_IO_GOAL_LV,0)</f>
        <v>1240</v>
      </c>
      <c r="AR31" s="51">
        <f ca="1">_xlfn.IFS($AM31=INPUT_IO_GOAL_LV,0, $AM31&lt;INPUT_IO_GOAL_LV,SUM(INDIRECT("BB" &amp; ROW() + 1 &amp; ":BB" &amp; INPUT_IO_GOAL_LV + 2)),$AM31&gt;INPUT_IO_GOAL_LV,0)</f>
        <v>500</v>
      </c>
      <c r="AS31" s="296">
        <v>11</v>
      </c>
      <c r="AT31" s="296">
        <v>11.5</v>
      </c>
      <c r="AU31" s="299" t="str">
        <f ca="1">_xlfn.IFS($AM31=INPUT_IO_GOAL_LV,0, $AM31&lt;INPUT_IO_GOAL_LV,FLOOR(SUM(INDIRECT("BE"&amp;ROW()+1&amp;":BE"&amp;INPUT_IO_GOAL_LV+2))/24, 1) &amp; " D " &amp; MOD(SUM(INDIRECT("BE"&amp;ROW()+1&amp;":BE"&amp;INPUT_IO_GOAL_LV+2)),24) &amp; " H",$AM31&gt;INPUT_IO_GOAL_LV,0)</f>
        <v>14 D 12 H</v>
      </c>
      <c r="AV31" s="275">
        <f ca="1">_xlfn.IFS($AM31=INPUT_IO_GOAL_LV,0,$AM31&lt;INPUT_IO_GOAL_LV,SUM(INDIRECT("BE"&amp;ROW()+1&amp;":BE"&amp;INPUT_IO_GOAL_LV+2))/24,$AM31&gt;INPUT_IO_GOAL_LV,0)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 ca="1">_xlfn.IFS($AM32=INPUT_IO_GOAL_LV,0, $AM32&lt;INPUT_IO_GOAL_LV,SUM(INDIRECT("AX" &amp; ROW() + 1 &amp; ":AX" &amp; INPUT_IO_GOAL_LV + 2)),$AM32&gt;INPUT_IO_GOAL_LV,0)</f>
        <v>2200</v>
      </c>
      <c r="AO32" s="165">
        <f ca="1">_xlfn.IFS($AM32=INPUT_IO_GOAL_LV,0, $AM32&lt;INPUT_IO_GOAL_LV,SUM(INDIRECT("AY" &amp; ROW() + 1 &amp; ":AY" &amp; INPUT_IO_GOAL_LV + 2)),$AM32&gt;INPUT_IO_GOAL_LV,0)</f>
        <v>540</v>
      </c>
      <c r="AP32" s="165">
        <f ca="1">_xlfn.IFS($AM32=INPUT_IO_GOAL_LV,0, $AM32&lt;INPUT_IO_GOAL_LV,SUM(INDIRECT("AZ" &amp; ROW() + 1 &amp; ":AZ" &amp; INPUT_IO_GOAL_LV + 2)),$AM32&gt;INPUT_IO_GOAL_LV,0)</f>
        <v>700</v>
      </c>
      <c r="AQ32" s="157">
        <f ca="1">_xlfn.IFS($AM32=INPUT_IO_GOAL_LV,0, $AM32&lt;INPUT_IO_GOAL_LV,SUM(INDIRECT("BA" &amp; ROW() + 1 &amp; ":BA" &amp; INPUT_IO_GOAL_LV + 2)),$AM32&gt;INPUT_IO_GOAL_LV,0)</f>
        <v>1080</v>
      </c>
      <c r="AR32" s="157">
        <f ca="1">_xlfn.IFS($AM32=INPUT_IO_GOAL_LV,0, $AM32&lt;INPUT_IO_GOAL_LV,SUM(INDIRECT("BB" &amp; ROW() + 1 &amp; ":BB" &amp; INPUT_IO_GOAL_LV + 2)),$AM32&gt;INPUT_IO_GOAL_LV,0)</f>
        <v>440</v>
      </c>
      <c r="AS32" s="294">
        <v>11.5</v>
      </c>
      <c r="AT32" s="294">
        <v>11.5</v>
      </c>
      <c r="AU32" s="300" t="str">
        <f ca="1">_xlfn.IFS($AM32=INPUT_IO_GOAL_LV,0, $AM32&lt;INPUT_IO_GOAL_LV,FLOOR(SUM(INDIRECT("BE"&amp;ROW()+1&amp;":BE"&amp;INPUT_IO_GOAL_LV+2))/24, 1) &amp; " D " &amp; MOD(SUM(INDIRECT("BE"&amp;ROW()+1&amp;":BE"&amp;INPUT_IO_GOAL_LV+2)),24) &amp; " H",$AM32&gt;INPUT_IO_GOAL_LV,0)</f>
        <v>12 D 12 H</v>
      </c>
      <c r="AV32" s="279">
        <f ca="1">_xlfn.IFS($AM32=INPUT_IO_GOAL_LV,0,$AM32&lt;INPUT_IO_GOAL_LV,SUM(INDIRECT("BE"&amp;ROW()+1&amp;":BE"&amp;INPUT_IO_GOAL_LV+2))/24,$AM32&gt;INPUT_IO_GOAL_LV,0)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 ca="1">_xlfn.IFS($AM33=INPUT_IO_GOAL_LV,0, $AM33&lt;INPUT_IO_GOAL_LV,SUM(INDIRECT("AX" &amp; ROW() + 1 &amp; ":AX" &amp; INPUT_IO_GOAL_LV + 2)),$AM33&gt;INPUT_IO_GOAL_LV,0)</f>
        <v>1800</v>
      </c>
      <c r="AO33" s="305">
        <f ca="1">_xlfn.IFS($AM33=INPUT_IO_GOAL_LV,0, $AM33&lt;INPUT_IO_GOAL_LV,SUM(INDIRECT("AY" &amp; ROW() + 1 &amp; ":AY" &amp; INPUT_IO_GOAL_LV + 2)),$AM33&gt;INPUT_IO_GOAL_LV,0)</f>
        <v>440</v>
      </c>
      <c r="AP33" s="305">
        <f ca="1">_xlfn.IFS($AM33=INPUT_IO_GOAL_LV,0, $AM33&lt;INPUT_IO_GOAL_LV,SUM(INDIRECT("AZ" &amp; ROW() + 1 &amp; ":AZ" &amp; INPUT_IO_GOAL_LV + 2)),$AM33&gt;INPUT_IO_GOAL_LV,0)</f>
        <v>580</v>
      </c>
      <c r="AQ33" s="306">
        <f ca="1">_xlfn.IFS($AM33=INPUT_IO_GOAL_LV,0, $AM33&lt;INPUT_IO_GOAL_LV,SUM(INDIRECT("BA" &amp; ROW() + 1 &amp; ":BA" &amp; INPUT_IO_GOAL_LV + 2)),$AM33&gt;INPUT_IO_GOAL_LV,0)</f>
        <v>880</v>
      </c>
      <c r="AR33" s="306">
        <f ca="1">_xlfn.IFS($AM33=INPUT_IO_GOAL_LV,0, $AM33&lt;INPUT_IO_GOAL_LV,SUM(INDIRECT("BB" &amp; ROW() + 1 &amp; ":BB" &amp; INPUT_IO_GOAL_LV + 2)),$AM33&gt;INPUT_IO_GOAL_LV,0)</f>
        <v>360</v>
      </c>
      <c r="AS33" s="307">
        <v>14</v>
      </c>
      <c r="AT33" s="307">
        <v>14</v>
      </c>
      <c r="AU33" s="308" t="str">
        <f ca="1">_xlfn.IFS($AM33=INPUT_IO_GOAL_LV,0, $AM33&lt;INPUT_IO_GOAL_LV,FLOOR(SUM(INDIRECT("BE"&amp;ROW()+1&amp;":BE"&amp;INPUT_IO_GOAL_LV+2))/24, 1) &amp; " D " &amp; MOD(SUM(INDIRECT("BE"&amp;ROW()+1&amp;":BE"&amp;INPUT_IO_GOAL_LV+2)),24) &amp; " H",$AM33&gt;INPUT_IO_GOAL_LV,0)</f>
        <v>10 D 8 H</v>
      </c>
      <c r="AV33" s="309">
        <f ca="1">_xlfn.IFS($AM33=INPUT_IO_GOAL_LV,0,$AM33&lt;INPUT_IO_GOAL_LV,SUM(INDIRECT("BE"&amp;ROW()+1&amp;":BE"&amp;INPUT_IO_GOAL_LV+2))/24,$AM33&gt;INPUT_IO_GOAL_LV,0)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 ca="1">_xlfn.IFS($AM34=INPUT_IO_GOAL_LV,0, $AM34&lt;INPUT_IO_GOAL_LV,SUM(INDIRECT("AX" &amp; ROW() + 1 &amp; ":AX" &amp; INPUT_IO_GOAL_LV + 2)),$AM34&gt;INPUT_IO_GOAL_LV,0)</f>
        <v>1400</v>
      </c>
      <c r="AO34" s="293">
        <f ca="1">_xlfn.IFS($AM34=INPUT_IO_GOAL_LV,0, $AM34&lt;INPUT_IO_GOAL_LV,SUM(INDIRECT("AY" &amp; ROW() + 1 &amp; ":AY" &amp; INPUT_IO_GOAL_LV + 2)),$AM34&gt;INPUT_IO_GOAL_LV,0)</f>
        <v>340</v>
      </c>
      <c r="AP34" s="293">
        <f ca="1">_xlfn.IFS($AM34=INPUT_IO_GOAL_LV,0, $AM34&lt;INPUT_IO_GOAL_LV,SUM(INDIRECT("AZ" &amp; ROW() + 1 &amp; ":AZ" &amp; INPUT_IO_GOAL_LV + 2)),$AM34&gt;INPUT_IO_GOAL_LV,0)</f>
        <v>450</v>
      </c>
      <c r="AQ34" s="51">
        <f ca="1">_xlfn.IFS($AM34=INPUT_IO_GOAL_LV,0, $AM34&lt;INPUT_IO_GOAL_LV,SUM(INDIRECT("BA" &amp; ROW() + 1 &amp; ":BA" &amp; INPUT_IO_GOAL_LV + 2)),$AM34&gt;INPUT_IO_GOAL_LV,0)</f>
        <v>680</v>
      </c>
      <c r="AR34" s="51">
        <f ca="1">_xlfn.IFS($AM34=INPUT_IO_GOAL_LV,0, $AM34&lt;INPUT_IO_GOAL_LV,SUM(INDIRECT("BB" &amp; ROW() + 1 &amp; ":BB" &amp; INPUT_IO_GOAL_LV + 2)),$AM34&gt;INPUT_IO_GOAL_LV,0)</f>
        <v>280</v>
      </c>
      <c r="AS34" s="296">
        <v>14.5</v>
      </c>
      <c r="AT34" s="296">
        <v>14</v>
      </c>
      <c r="AU34" s="299" t="str">
        <f ca="1">_xlfn.IFS($AM34=INPUT_IO_GOAL_LV,0, $AM34&lt;INPUT_IO_GOAL_LV,FLOOR(SUM(INDIRECT("BE"&amp;ROW()+1&amp;":BE"&amp;INPUT_IO_GOAL_LV+2))/24, 1) &amp; " D " &amp; MOD(SUM(INDIRECT("BE"&amp;ROW()+1&amp;":BE"&amp;INPUT_IO_GOAL_LV+2)),24) &amp; " H",$AM34&gt;INPUT_IO_GOAL_LV,0)</f>
        <v>8 D 0 H</v>
      </c>
      <c r="AV34" s="275">
        <f ca="1">_xlfn.IFS($AM34=INPUT_IO_GOAL_LV,0,$AM34&lt;INPUT_IO_GOAL_LV,SUM(INDIRECT("BE"&amp;ROW()+1&amp;":BE"&amp;INPUT_IO_GOAL_LV+2))/24,$AM34&gt;INPUT_IO_GOAL_LV,0)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 ca="1">_xlfn.IFS($AM35=INPUT_IO_GOAL_LV,0, $AM35&lt;INPUT_IO_GOAL_LV,SUM(INDIRECT("AX" &amp; ROW() + 1 &amp; ":AX" &amp; INPUT_IO_GOAL_LV + 2)),$AM35&gt;INPUT_IO_GOAL_LV,0)</f>
        <v>1000</v>
      </c>
      <c r="AO35" s="293">
        <f ca="1">_xlfn.IFS($AM35=INPUT_IO_GOAL_LV,0, $AM35&lt;INPUT_IO_GOAL_LV,SUM(INDIRECT("AY" &amp; ROW() + 1 &amp; ":AY" &amp; INPUT_IO_GOAL_LV + 2)),$AM35&gt;INPUT_IO_GOAL_LV,0)</f>
        <v>240</v>
      </c>
      <c r="AP35" s="293">
        <f ca="1">_xlfn.IFS($AM35=INPUT_IO_GOAL_LV,0, $AM35&lt;INPUT_IO_GOAL_LV,SUM(INDIRECT("AZ" &amp; ROW() + 1 &amp; ":AZ" &amp; INPUT_IO_GOAL_LV + 2)),$AM35&gt;INPUT_IO_GOAL_LV,0)</f>
        <v>310</v>
      </c>
      <c r="AQ35" s="51">
        <f ca="1">_xlfn.IFS($AM35=INPUT_IO_GOAL_LV,0, $AM35&lt;INPUT_IO_GOAL_LV,SUM(INDIRECT("BA" &amp; ROW() + 1 &amp; ":BA" &amp; INPUT_IO_GOAL_LV + 2)),$AM35&gt;INPUT_IO_GOAL_LV,0)</f>
        <v>480</v>
      </c>
      <c r="AR35" s="51">
        <f ca="1">_xlfn.IFS($AM35=INPUT_IO_GOAL_LV,0, $AM35&lt;INPUT_IO_GOAL_LV,SUM(INDIRECT("BB" &amp; ROW() + 1 &amp; ":BB" &amp; INPUT_IO_GOAL_LV + 2)),$AM35&gt;INPUT_IO_GOAL_LV,0)</f>
        <v>200</v>
      </c>
      <c r="AS35" s="296">
        <v>14.5</v>
      </c>
      <c r="AT35" s="296">
        <v>14.5</v>
      </c>
      <c r="AU35" s="299" t="str">
        <f ca="1">_xlfn.IFS($AM35=INPUT_IO_GOAL_LV,0, $AM35&lt;INPUT_IO_GOAL_LV,FLOOR(SUM(INDIRECT("BE"&amp;ROW()+1&amp;":BE"&amp;INPUT_IO_GOAL_LV+2))/24, 1) &amp; " D " &amp; MOD(SUM(INDIRECT("BE"&amp;ROW()+1&amp;":BE"&amp;INPUT_IO_GOAL_LV+2)),24) &amp; " H",$AM35&gt;INPUT_IO_GOAL_LV,0)</f>
        <v>5 D 12 H</v>
      </c>
      <c r="AV35" s="275">
        <f ca="1">_xlfn.IFS($AM35=INPUT_IO_GOAL_LV,0,$AM35&lt;INPUT_IO_GOAL_LV,SUM(INDIRECT("BE"&amp;ROW()+1&amp;":BE"&amp;INPUT_IO_GOAL_LV+2))/24,$AM35&gt;INPUT_IO_GOAL_LV,0)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 ca="1">_xlfn.IFS($AM36=INPUT_IO_GOAL_LV,0, $AM36&lt;INPUT_IO_GOAL_LV,SUM(INDIRECT("AX" &amp; ROW() + 1 &amp; ":AX" &amp; INPUT_IO_GOAL_LV + 2)),$AM36&gt;INPUT_IO_GOAL_LV,0)</f>
        <v>500</v>
      </c>
      <c r="AO36" s="293">
        <f ca="1">_xlfn.IFS($AM36=INPUT_IO_GOAL_LV,0, $AM36&lt;INPUT_IO_GOAL_LV,SUM(INDIRECT("AY" &amp; ROW() + 1 &amp; ":AY" &amp; INPUT_IO_GOAL_LV + 2)),$AM36&gt;INPUT_IO_GOAL_LV,0)</f>
        <v>120</v>
      </c>
      <c r="AP36" s="293">
        <f ca="1">_xlfn.IFS($AM36=INPUT_IO_GOAL_LV,0, $AM36&lt;INPUT_IO_GOAL_LV,SUM(INDIRECT("AZ" &amp; ROW() + 1 &amp; ":AZ" &amp; INPUT_IO_GOAL_LV + 2)),$AM36&gt;INPUT_IO_GOAL_LV,0)</f>
        <v>160</v>
      </c>
      <c r="AQ36" s="51">
        <f ca="1">_xlfn.IFS($AM36=INPUT_IO_GOAL_LV,0, $AM36&lt;INPUT_IO_GOAL_LV,SUM(INDIRECT("BA" &amp; ROW() + 1 &amp; ":BA" &amp; INPUT_IO_GOAL_LV + 2)),$AM36&gt;INPUT_IO_GOAL_LV,0)</f>
        <v>240</v>
      </c>
      <c r="AR36" s="51">
        <f ca="1">_xlfn.IFS($AM36=INPUT_IO_GOAL_LV,0, $AM36&lt;INPUT_IO_GOAL_LV,SUM(INDIRECT("BB" &amp; ROW() + 1 &amp; ":BB" &amp; INPUT_IO_GOAL_LV + 2)),$AM36&gt;INPUT_IO_GOAL_LV,0)</f>
        <v>100</v>
      </c>
      <c r="AS36" s="296">
        <v>15</v>
      </c>
      <c r="AT36" s="296">
        <v>14.5</v>
      </c>
      <c r="AU36" s="299" t="str">
        <f ca="1">_xlfn.IFS($AM36=INPUT_IO_GOAL_LV,0, $AM36&lt;INPUT_IO_GOAL_LV,FLOOR(SUM(INDIRECT("BE"&amp;ROW()+1&amp;":BE"&amp;INPUT_IO_GOAL_LV+2))/24, 1) &amp; " D " &amp; MOD(SUM(INDIRECT("BE"&amp;ROW()+1&amp;":BE"&amp;INPUT_IO_GOAL_LV+2)),24) &amp; " H",$AM36&gt;INPUT_IO_GOAL_LV,0)</f>
        <v>2 D 20 H</v>
      </c>
      <c r="AV36" s="275">
        <f ca="1">_xlfn.IFS($AM36=INPUT_IO_GOAL_LV,0,$AM36&lt;INPUT_IO_GOAL_LV,SUM(INDIRECT("BE"&amp;ROW()+1&amp;":BE"&amp;INPUT_IO_GOAL_LV+2))/24,$AM36&gt;INPUT_IO_GOAL_LV,0)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f ca="1">_xlfn.IFS($AM37=INPUT_IO_GOAL_LV,0, $AM37&lt;INPUT_IO_GOAL_LV,SUM(INDIRECT("AX" &amp; ROW() + 1 &amp; ":AX" &amp; INPUT_IO_GOAL_LV + 2)),$AM37&gt;INPUT_IO_GOAL_LV,0)</f>
        <v>0</v>
      </c>
      <c r="AO37" s="165">
        <f ca="1">_xlfn.IFS($AM37=INPUT_IO_GOAL_LV,0, $AM37&lt;INPUT_IO_GOAL_LV,SUM(INDIRECT("AY" &amp; ROW() + 1 &amp; ":AY" &amp; INPUT_IO_GOAL_LV + 2)),$AM37&gt;INPUT_IO_GOAL_LV,0)</f>
        <v>0</v>
      </c>
      <c r="AP37" s="165">
        <f ca="1">_xlfn.IFS($AM37=INPUT_IO_GOAL_LV,0, $AM37&lt;INPUT_IO_GOAL_LV,SUM(INDIRECT("AZ" &amp; ROW() + 1 &amp; ":AZ" &amp; INPUT_IO_GOAL_LV + 2)),$AM37&gt;INPUT_IO_GOAL_LV,0)</f>
        <v>0</v>
      </c>
      <c r="AQ37" s="157">
        <f ca="1">_xlfn.IFS($AM37=INPUT_IO_GOAL_LV,0, $AM37&lt;INPUT_IO_GOAL_LV,SUM(INDIRECT("BA" &amp; ROW() + 1 &amp; ":BA" &amp; INPUT_IO_GOAL_LV + 2)),$AM37&gt;INPUT_IO_GOAL_LV,0)</f>
        <v>0</v>
      </c>
      <c r="AR37" s="157">
        <f ca="1">_xlfn.IFS($AM37=INPUT_IO_GOAL_LV,0, $AM37&lt;INPUT_IO_GOAL_LV,SUM(INDIRECT("BB" &amp; ROW() + 1 &amp; ":BB" &amp; INPUT_IO_GOAL_LV + 2)),$AM37&gt;INPUT_IO_GOAL_LV,0)</f>
        <v>0</v>
      </c>
      <c r="AS37" s="294">
        <v>15</v>
      </c>
      <c r="AT37" s="294">
        <v>15</v>
      </c>
      <c r="AU37" s="300">
        <f ca="1">_xlfn.IFS($AM37=INPUT_IO_GOAL_LV,0, $AM37&lt;INPUT_IO_GOAL_LV,FLOOR(SUM(INDIRECT("BE"&amp;ROW()+1&amp;":BE"&amp;INPUT_IO_GOAL_LV+2))/24, 1) &amp; " D " &amp; MOD(SUM(INDIRECT("BE"&amp;ROW()+1&amp;":BE"&amp;INPUT_IO_GOAL_LV+2)),24) &amp; " H",$AM37&gt;INPUT_IO_GOAL_LV,0)</f>
        <v>0</v>
      </c>
      <c r="AV37" s="279">
        <f ca="1">_xlfn.IFS($AM37=INPUT_IO_GOAL_LV,0,$AM37&lt;INPUT_IO_GOAL_LV,SUM(INDIRECT("BE"&amp;ROW()+1&amp;":BE"&amp;INPUT_IO_GOAL_LV+2))/24,$AM37&gt;INPUT_IO_GOAL_LV,0)</f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B1" workbookViewId="0">
      <selection activeCell="O8" sqref="O8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11.5703125" style="270" customWidth="1"/>
    <col min="16" max="16" width="3.42578125" style="270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582" t="s">
        <v>194</v>
      </c>
      <c r="B1" s="584" t="s">
        <v>197</v>
      </c>
      <c r="C1" s="584"/>
      <c r="D1" s="584"/>
      <c r="E1" s="584"/>
      <c r="F1" s="584"/>
      <c r="G1" s="584"/>
      <c r="H1" s="584"/>
      <c r="I1" s="399"/>
      <c r="J1" s="584" t="s">
        <v>195</v>
      </c>
      <c r="K1" s="584"/>
      <c r="L1" s="584"/>
      <c r="M1" s="584"/>
      <c r="N1" s="584"/>
      <c r="O1" s="497" t="s">
        <v>241</v>
      </c>
      <c r="P1" s="399"/>
      <c r="Q1" s="585" t="s">
        <v>196</v>
      </c>
      <c r="R1" s="585"/>
      <c r="S1" s="585"/>
      <c r="T1" s="585"/>
      <c r="U1" s="585"/>
      <c r="V1" s="585"/>
      <c r="W1" s="585"/>
    </row>
    <row r="2" spans="1:23" ht="25.5" customHeight="1" x14ac:dyDescent="0.25">
      <c r="A2" s="582"/>
      <c r="B2" s="590" t="s">
        <v>51</v>
      </c>
      <c r="C2" s="590"/>
      <c r="D2" s="591" t="s">
        <v>53</v>
      </c>
      <c r="E2" s="591"/>
      <c r="F2" s="589" t="s">
        <v>55</v>
      </c>
      <c r="G2" s="589"/>
      <c r="H2" s="589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O2" s="497" t="s">
        <v>241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582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87">
        <f>FLOOR(C7/MAX(DATA_DRAG_ACCU_EXP),1)</f>
        <v>12</v>
      </c>
      <c r="H3" s="587"/>
      <c r="J3" s="212" t="s">
        <v>14</v>
      </c>
      <c r="K3" s="477">
        <v>210</v>
      </c>
      <c r="L3" s="477">
        <v>431</v>
      </c>
      <c r="M3" s="398">
        <f>K3+L3*DRAG_1L_TO_S</f>
        <v>1072</v>
      </c>
      <c r="N3" s="398">
        <f>L3+K3*DRAG_1S_TO_L</f>
        <v>473</v>
      </c>
      <c r="O3" s="398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582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87">
        <f>MATCH(C10,DATA_DRAG_ACCU_EXP,0)</f>
        <v>17</v>
      </c>
      <c r="H4" s="587"/>
      <c r="J4" s="213" t="s">
        <v>12</v>
      </c>
      <c r="K4" s="478">
        <v>408</v>
      </c>
      <c r="L4" s="47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O4" s="398">
        <v>1598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582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87">
        <f>INDEX(DATA_DRAG_LV_EXP,G4)-(C9-C10)</f>
        <v>260</v>
      </c>
      <c r="H5" s="587"/>
      <c r="J5" s="214" t="s">
        <v>11</v>
      </c>
      <c r="K5" s="479">
        <v>448</v>
      </c>
      <c r="L5" s="479">
        <v>1203</v>
      </c>
      <c r="M5" s="398">
        <f t="shared" si="0"/>
        <v>2854</v>
      </c>
      <c r="N5" s="398">
        <f t="shared" si="1"/>
        <v>1292.5999999999999</v>
      </c>
      <c r="O5" s="398">
        <v>808</v>
      </c>
      <c r="Q5" s="11"/>
      <c r="R5" s="11"/>
      <c r="S5" s="11"/>
      <c r="T5" s="11"/>
      <c r="U5" s="11"/>
      <c r="V5" s="11"/>
      <c r="W5" s="393"/>
    </row>
    <row r="6" spans="1:23" ht="25.5" customHeight="1" x14ac:dyDescent="0.25">
      <c r="A6" s="582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80">
        <v>876</v>
      </c>
      <c r="L6" s="480">
        <v>417</v>
      </c>
      <c r="M6" s="398">
        <f t="shared" si="0"/>
        <v>1710</v>
      </c>
      <c r="N6" s="398">
        <f t="shared" si="1"/>
        <v>592.20000000000005</v>
      </c>
      <c r="O6" s="398">
        <v>2177</v>
      </c>
      <c r="Q6" s="394" t="s">
        <v>63</v>
      </c>
      <c r="R6" s="33">
        <f>W4-W3</f>
        <v>0</v>
      </c>
      <c r="S6" s="33"/>
      <c r="T6" s="394" t="s">
        <v>50</v>
      </c>
      <c r="U6" s="586" t="str">
        <f>IF(R7&gt;0,R6/R7,"")</f>
        <v/>
      </c>
      <c r="V6" s="586"/>
      <c r="W6" s="586"/>
    </row>
    <row r="7" spans="1:23" ht="25.5" customHeight="1" x14ac:dyDescent="0.25">
      <c r="A7" s="582"/>
      <c r="B7" s="122" t="s">
        <v>95</v>
      </c>
      <c r="C7" s="123">
        <f>C6-C8</f>
        <v>14893900</v>
      </c>
      <c r="D7" s="86" t="s">
        <v>54</v>
      </c>
      <c r="E7" s="87"/>
      <c r="F7" s="518" t="s">
        <v>66</v>
      </c>
      <c r="G7" s="518"/>
      <c r="H7" s="518"/>
      <c r="J7" s="216" t="s">
        <v>8</v>
      </c>
      <c r="K7" s="481">
        <v>131</v>
      </c>
      <c r="L7" s="481">
        <v>589</v>
      </c>
      <c r="M7" s="398">
        <f t="shared" si="0"/>
        <v>1309</v>
      </c>
      <c r="N7" s="398">
        <f t="shared" si="1"/>
        <v>615.20000000000005</v>
      </c>
      <c r="O7" s="398">
        <v>609</v>
      </c>
      <c r="Q7" s="394" t="s">
        <v>25</v>
      </c>
      <c r="R7" s="34">
        <f>(R3-R4)/WINGS_RECOVER_DIAMS*6 + (S3-S4)/WINGS_CONSUME_DRAGON</f>
        <v>0</v>
      </c>
      <c r="S7" s="34"/>
      <c r="T7" s="393"/>
      <c r="U7" s="393"/>
      <c r="V7" s="393"/>
      <c r="W7" s="393"/>
    </row>
    <row r="8" spans="1:23" ht="25.5" customHeight="1" x14ac:dyDescent="0.25">
      <c r="A8" s="582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18" t="s">
        <v>50</v>
      </c>
      <c r="G8" s="588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582"/>
      <c r="B9" s="94" t="s">
        <v>92</v>
      </c>
      <c r="C9" s="94">
        <f>MOD(C7,DRAG_EXP_100)</f>
        <v>13660</v>
      </c>
      <c r="F9" s="518"/>
      <c r="G9" s="588"/>
      <c r="H9" s="80">
        <f>SUM(DATA_DRAGON_PLAYS)</f>
        <v>443</v>
      </c>
      <c r="T9" s="1"/>
      <c r="U9" s="1"/>
      <c r="V9" s="1"/>
      <c r="W9" s="1"/>
    </row>
    <row r="10" spans="1:23" s="270" customFormat="1" ht="25.5" customHeight="1" x14ac:dyDescent="0.25">
      <c r="A10" s="582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3" s="270" customFormat="1" ht="25.5" customHeight="1" x14ac:dyDescent="0.25">
      <c r="A11" s="582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3" s="270" customFormat="1" ht="25.5" customHeight="1" x14ac:dyDescent="0.25">
      <c r="A12" s="582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3" s="395" customFormat="1" ht="25.5" customHeight="1" x14ac:dyDescent="0.25">
      <c r="A13" s="581" t="s">
        <v>198</v>
      </c>
      <c r="B13" s="583" t="s">
        <v>199</v>
      </c>
      <c r="C13" s="583"/>
      <c r="D13" s="583"/>
      <c r="E13" s="583"/>
      <c r="F13" s="583"/>
      <c r="G13" s="583"/>
      <c r="H13" s="583"/>
      <c r="O13" s="496"/>
    </row>
    <row r="14" spans="1:23" s="270" customFormat="1" ht="25.5" customHeight="1" x14ac:dyDescent="0.25">
      <c r="A14" s="582"/>
      <c r="B14" s="590" t="s">
        <v>51</v>
      </c>
      <c r="C14" s="590"/>
      <c r="D14" s="591" t="s">
        <v>53</v>
      </c>
      <c r="E14" s="591"/>
      <c r="F14" s="592" t="s">
        <v>55</v>
      </c>
      <c r="G14" s="592"/>
      <c r="H14" s="592"/>
    </row>
    <row r="15" spans="1:23" ht="25.5" customHeight="1" x14ac:dyDescent="0.25">
      <c r="A15" s="582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93">
        <f>FLOOR(C19/MAX(DATA_WYRM_ACCU_EXP),1)</f>
        <v>5</v>
      </c>
      <c r="H15" s="593"/>
    </row>
    <row r="16" spans="1:23" ht="25.5" customHeight="1" x14ac:dyDescent="0.25">
      <c r="A16" s="582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87">
        <f>MATCH(C22,DATA_WYRM_ACCU_EXP,0)</f>
        <v>88</v>
      </c>
      <c r="H16" s="587"/>
    </row>
    <row r="17" spans="1:8" ht="25.5" customHeight="1" x14ac:dyDescent="0.25">
      <c r="A17" s="582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87">
        <f>INDEX(DATA_WYRM_LV_EXP,G16)-(C21-C22)</f>
        <v>11960</v>
      </c>
      <c r="H17" s="587"/>
    </row>
    <row r="18" spans="1:8" ht="25.5" customHeight="1" x14ac:dyDescent="0.25">
      <c r="A18" s="582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82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94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94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2019-09-30T04:31:06Z</dcterms:modified>
</cp:coreProperties>
</file>