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D79FE4B8-A89C-4F62-BEE2-91F67B20F83C}" xr6:coauthVersionLast="46" xr6:coauthVersionMax="46" xr10:uidLastSave="{00000000-0000-0000-0000-000000000000}"/>
  <bookViews>
    <workbookView xWindow="3510" yWindow="3510" windowWidth="21600" windowHeight="11385" firstSheet="2" activeTab="14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state="hidden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5" i="40" l="1"/>
  <c r="O145" i="40" s="1"/>
  <c r="L145" i="40"/>
  <c r="M145" i="40" s="1"/>
  <c r="J145" i="40"/>
  <c r="K145" i="40" s="1"/>
  <c r="I145" i="40"/>
  <c r="H145" i="40"/>
  <c r="G145" i="40"/>
  <c r="F145" i="40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O144" i="40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N143" i="40"/>
  <c r="O143" i="40" s="1"/>
  <c r="I143" i="40"/>
  <c r="H143" i="40"/>
  <c r="G143" i="40"/>
  <c r="F143" i="40"/>
  <c r="H342" i="16"/>
  <c r="G342" i="16"/>
  <c r="K342" i="16" s="1"/>
  <c r="F342" i="16"/>
  <c r="I342" i="16" s="1"/>
  <c r="J342" i="16" s="1"/>
  <c r="E342" i="16"/>
  <c r="N142" i="40"/>
  <c r="O142" i="40" s="1"/>
  <c r="I142" i="40"/>
  <c r="H142" i="40"/>
  <c r="G142" i="40"/>
  <c r="F142" i="40"/>
  <c r="I341" i="16"/>
  <c r="J341" i="16" s="1"/>
  <c r="H341" i="16"/>
  <c r="G341" i="16"/>
  <c r="K341" i="16" s="1"/>
  <c r="F341" i="16"/>
  <c r="E341" i="16"/>
  <c r="N141" i="40"/>
  <c r="O141" i="40" s="1"/>
  <c r="I141" i="40"/>
  <c r="H141" i="40"/>
  <c r="G141" i="40"/>
  <c r="F141" i="40"/>
  <c r="H340" i="16"/>
  <c r="G340" i="16"/>
  <c r="K340" i="16" s="1"/>
  <c r="F340" i="16"/>
  <c r="I340" i="16" s="1"/>
  <c r="J340" i="16" s="1"/>
  <c r="E340" i="16"/>
  <c r="I339" i="16" l="1"/>
  <c r="J339" i="16" s="1"/>
  <c r="H339" i="16"/>
  <c r="G339" i="16"/>
  <c r="K339" i="16" s="1"/>
  <c r="F339" i="16"/>
  <c r="E339" i="16"/>
  <c r="H140" i="40"/>
  <c r="G140" i="40"/>
  <c r="F140" i="40"/>
  <c r="I140" i="40" s="1"/>
  <c r="N140" i="40" l="1"/>
  <c r="O140" i="40" s="1"/>
  <c r="O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139" i="40" s="1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I138" i="40"/>
  <c r="H138" i="40"/>
  <c r="G138" i="40"/>
  <c r="F138" i="40"/>
  <c r="N138" i="40" s="1"/>
  <c r="O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O137" i="40" s="1"/>
  <c r="N136" i="40"/>
  <c r="O136" i="40" s="1"/>
  <c r="I136" i="40"/>
  <c r="H136" i="40"/>
  <c r="G136" i="40"/>
  <c r="F136" i="40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I135" i="40"/>
  <c r="H135" i="40"/>
  <c r="G135" i="40"/>
  <c r="F135" i="40"/>
  <c r="N135" i="40" s="1"/>
  <c r="O135" i="40" s="1"/>
  <c r="I39" i="18"/>
  <c r="J39" i="18"/>
  <c r="K39" i="18"/>
  <c r="O39" i="18"/>
  <c r="H134" i="40"/>
  <c r="G134" i="40"/>
  <c r="F134" i="40"/>
  <c r="N134" i="40" s="1"/>
  <c r="O134" i="40" s="1"/>
  <c r="H330" i="16"/>
  <c r="G330" i="16"/>
  <c r="K330" i="16" s="1"/>
  <c r="F330" i="16"/>
  <c r="I330" i="16" s="1"/>
  <c r="J330" i="16" s="1"/>
  <c r="E330" i="16"/>
  <c r="N133" i="40"/>
  <c r="O133" i="40" s="1"/>
  <c r="H133" i="40"/>
  <c r="G133" i="40"/>
  <c r="F133" i="40"/>
  <c r="I133" i="40" s="1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N132" i="40"/>
  <c r="O132" i="40" s="1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O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2" i="46"/>
  <c r="E301" i="46"/>
  <c r="E300" i="46"/>
  <c r="E299" i="46"/>
  <c r="E298" i="46"/>
  <c r="E297" i="46"/>
  <c r="E296" i="46"/>
  <c r="E295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E115" i="40"/>
  <c r="F115" i="40" s="1"/>
  <c r="E102" i="40"/>
  <c r="F102" i="40" s="1"/>
  <c r="E129" i="40"/>
  <c r="F129" i="40" s="1"/>
  <c r="E128" i="40"/>
  <c r="F128" i="40" s="1"/>
  <c r="E127" i="40"/>
  <c r="F127" i="40" s="1"/>
  <c r="E126" i="40"/>
  <c r="F126" i="40" s="1"/>
  <c r="E125" i="40"/>
  <c r="F125" i="40" s="1"/>
  <c r="N125" i="40" s="1"/>
  <c r="E124" i="40"/>
  <c r="F124" i="40" s="1"/>
  <c r="E123" i="40"/>
  <c r="F123" i="40" s="1"/>
  <c r="E122" i="40"/>
  <c r="F122" i="40" s="1"/>
  <c r="E121" i="40"/>
  <c r="F121" i="40" s="1"/>
  <c r="E120" i="40"/>
  <c r="F120" i="40" s="1"/>
  <c r="E119" i="40"/>
  <c r="F119" i="40" s="1"/>
  <c r="E118" i="40"/>
  <c r="F118" i="40" s="1"/>
  <c r="E117" i="40"/>
  <c r="F117" i="40" s="1"/>
  <c r="E116" i="40"/>
  <c r="F116" i="40" s="1"/>
  <c r="E114" i="40"/>
  <c r="F114" i="40" s="1"/>
  <c r="E113" i="40"/>
  <c r="F113" i="40" s="1"/>
  <c r="E112" i="40"/>
  <c r="F112" i="40" s="1"/>
  <c r="E111" i="40"/>
  <c r="F111" i="40" s="1"/>
  <c r="E110" i="40"/>
  <c r="F110" i="40" s="1"/>
  <c r="E109" i="40"/>
  <c r="F109" i="40" s="1"/>
  <c r="E108" i="40"/>
  <c r="F108" i="40" s="1"/>
  <c r="E107" i="40"/>
  <c r="F107" i="40" s="1"/>
  <c r="E106" i="40"/>
  <c r="F106" i="40" s="1"/>
  <c r="E105" i="40"/>
  <c r="F105" i="40" s="1"/>
  <c r="E104" i="40"/>
  <c r="F104" i="40" s="1"/>
  <c r="E103" i="40"/>
  <c r="F103" i="40" s="1"/>
  <c r="E101" i="40"/>
  <c r="F101" i="40" s="1"/>
  <c r="E100" i="40"/>
  <c r="F100" i="40" s="1"/>
  <c r="E99" i="40"/>
  <c r="F99" i="40" s="1"/>
  <c r="E98" i="40"/>
  <c r="F98" i="40" s="1"/>
  <c r="E97" i="40"/>
  <c r="F97" i="40" s="1"/>
  <c r="E96" i="40"/>
  <c r="F96" i="40" s="1"/>
  <c r="E95" i="40"/>
  <c r="F95" i="40" s="1"/>
  <c r="E94" i="40"/>
  <c r="F94" i="40" s="1"/>
  <c r="E93" i="40"/>
  <c r="F93" i="40" s="1"/>
  <c r="E92" i="40"/>
  <c r="F92" i="40" s="1"/>
  <c r="E91" i="40"/>
  <c r="F91" i="40" s="1"/>
  <c r="E90" i="40"/>
  <c r="F90" i="40" s="1"/>
  <c r="E89" i="40"/>
  <c r="F89" i="40" s="1"/>
  <c r="E88" i="40"/>
  <c r="F88" i="40" s="1"/>
  <c r="E87" i="40"/>
  <c r="F87" i="40" s="1"/>
  <c r="E86" i="40"/>
  <c r="F86" i="40" s="1"/>
  <c r="E85" i="40"/>
  <c r="F85" i="40" s="1"/>
  <c r="E84" i="40"/>
  <c r="F84" i="40" s="1"/>
  <c r="E83" i="40"/>
  <c r="F83" i="40" s="1"/>
  <c r="E82" i="40"/>
  <c r="F82" i="40" s="1"/>
  <c r="E81" i="40"/>
  <c r="F81" i="40" s="1"/>
  <c r="E80" i="40"/>
  <c r="F80" i="40" s="1"/>
  <c r="E79" i="40"/>
  <c r="F79" i="40" s="1"/>
  <c r="E78" i="40"/>
  <c r="F78" i="40" s="1"/>
  <c r="E77" i="40"/>
  <c r="F77" i="40" s="1"/>
  <c r="E76" i="40"/>
  <c r="F76" i="40" s="1"/>
  <c r="E75" i="40"/>
  <c r="F75" i="40" s="1"/>
  <c r="E74" i="40"/>
  <c r="F74" i="40" s="1"/>
  <c r="E73" i="40"/>
  <c r="F73" i="40" s="1"/>
  <c r="E72" i="40"/>
  <c r="F72" i="40" s="1"/>
  <c r="E71" i="40"/>
  <c r="F71" i="40" s="1"/>
  <c r="E70" i="40"/>
  <c r="F70" i="40" s="1"/>
  <c r="E69" i="40"/>
  <c r="F69" i="40" s="1"/>
  <c r="E68" i="40"/>
  <c r="F68" i="40" s="1"/>
  <c r="E67" i="40"/>
  <c r="F67" i="40" s="1"/>
  <c r="E66" i="40"/>
  <c r="F66" i="40" s="1"/>
  <c r="E65" i="40"/>
  <c r="F65" i="40" s="1"/>
  <c r="E64" i="40"/>
  <c r="F64" i="40" s="1"/>
  <c r="E63" i="40"/>
  <c r="F63" i="40" s="1"/>
  <c r="E62" i="40"/>
  <c r="F62" i="40" s="1"/>
  <c r="E61" i="40"/>
  <c r="F61" i="40" s="1"/>
  <c r="E60" i="40"/>
  <c r="F60" i="40" s="1"/>
  <c r="E59" i="40"/>
  <c r="F59" i="40" s="1"/>
  <c r="E58" i="40"/>
  <c r="F58" i="40" s="1"/>
  <c r="E57" i="40"/>
  <c r="F57" i="40" s="1"/>
  <c r="E56" i="40"/>
  <c r="F56" i="40" s="1"/>
  <c r="E55" i="40"/>
  <c r="F55" i="40" s="1"/>
  <c r="E54" i="40"/>
  <c r="F54" i="40" s="1"/>
  <c r="E53" i="40"/>
  <c r="F53" i="40" s="1"/>
  <c r="E52" i="40"/>
  <c r="F52" i="40" s="1"/>
  <c r="E51" i="40"/>
  <c r="F51" i="40" s="1"/>
  <c r="E50" i="40"/>
  <c r="F50" i="40" s="1"/>
  <c r="E49" i="40"/>
  <c r="F49" i="40" s="1"/>
  <c r="E48" i="40"/>
  <c r="F48" i="40" s="1"/>
  <c r="E47" i="40"/>
  <c r="F47" i="40" s="1"/>
  <c r="E46" i="40"/>
  <c r="F46" i="40" s="1"/>
  <c r="E45" i="40"/>
  <c r="F45" i="40" s="1"/>
  <c r="E44" i="40"/>
  <c r="F44" i="40" s="1"/>
  <c r="E43" i="40"/>
  <c r="F43" i="40" s="1"/>
  <c r="E42" i="40"/>
  <c r="F42" i="40" s="1"/>
  <c r="E41" i="40"/>
  <c r="F41" i="40" s="1"/>
  <c r="E40" i="40"/>
  <c r="F40" i="40" s="1"/>
  <c r="E39" i="40"/>
  <c r="F39" i="40" s="1"/>
  <c r="E38" i="40"/>
  <c r="F38" i="40" s="1"/>
  <c r="E37" i="40"/>
  <c r="F37" i="40" s="1"/>
  <c r="E36" i="40"/>
  <c r="F36" i="40" s="1"/>
  <c r="E35" i="40"/>
  <c r="F35" i="40" s="1"/>
  <c r="E34" i="40"/>
  <c r="F34" i="40" s="1"/>
  <c r="E33" i="40"/>
  <c r="F33" i="40" s="1"/>
  <c r="E32" i="40"/>
  <c r="F32" i="40" s="1"/>
  <c r="E31" i="40"/>
  <c r="F31" i="40" s="1"/>
  <c r="E30" i="40"/>
  <c r="F30" i="40" s="1"/>
  <c r="E29" i="40"/>
  <c r="F29" i="40" s="1"/>
  <c r="E28" i="40"/>
  <c r="F28" i="40" s="1"/>
  <c r="E27" i="40"/>
  <c r="F27" i="40" s="1"/>
  <c r="E26" i="40"/>
  <c r="F26" i="40" s="1"/>
  <c r="E25" i="40"/>
  <c r="F25" i="40" s="1"/>
  <c r="E24" i="40"/>
  <c r="F24" i="40" s="1"/>
  <c r="E23" i="40"/>
  <c r="F23" i="40" s="1"/>
  <c r="E22" i="40"/>
  <c r="F22" i="40" s="1"/>
  <c r="E21" i="40"/>
  <c r="F21" i="40" s="1"/>
  <c r="E20" i="40"/>
  <c r="F20" i="40" s="1"/>
  <c r="E19" i="40"/>
  <c r="F19" i="40" s="1"/>
  <c r="E18" i="40"/>
  <c r="F18" i="40" s="1"/>
  <c r="E17" i="40"/>
  <c r="F17" i="40" s="1"/>
  <c r="E16" i="40"/>
  <c r="F16" i="40" s="1"/>
  <c r="E15" i="40"/>
  <c r="F15" i="40" s="1"/>
  <c r="E14" i="40"/>
  <c r="F14" i="40" s="1"/>
  <c r="E13" i="40"/>
  <c r="F13" i="40" s="1"/>
  <c r="E12" i="40"/>
  <c r="F12" i="40" s="1"/>
  <c r="E11" i="40"/>
  <c r="F11" i="40" s="1"/>
  <c r="E10" i="40"/>
  <c r="F10" i="40" s="1"/>
  <c r="E9" i="40"/>
  <c r="F9" i="40" s="1"/>
  <c r="E8" i="40"/>
  <c r="F8" i="40" s="1"/>
  <c r="E7" i="40"/>
  <c r="F7" i="40" s="1"/>
  <c r="E6" i="40"/>
  <c r="E5" i="40"/>
  <c r="E4" i="40"/>
  <c r="E3" i="40"/>
  <c r="F3" i="40" s="1"/>
  <c r="E2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L144" i="40" l="1"/>
  <c r="L143" i="40"/>
  <c r="L142" i="40"/>
  <c r="L141" i="40"/>
  <c r="F2" i="40"/>
  <c r="L140" i="40"/>
  <c r="L139" i="40"/>
  <c r="L138" i="40"/>
  <c r="L137" i="40"/>
  <c r="L136" i="40"/>
  <c r="I137" i="40"/>
  <c r="L3" i="40"/>
  <c r="M3" i="40" s="1"/>
  <c r="L135" i="40"/>
  <c r="L134" i="40"/>
  <c r="I134" i="40"/>
  <c r="L133" i="40"/>
  <c r="L132" i="40"/>
  <c r="L131" i="40"/>
  <c r="I131" i="40"/>
  <c r="L122" i="40"/>
  <c r="L130" i="40"/>
  <c r="I130" i="40"/>
  <c r="L61" i="40"/>
  <c r="L119" i="40"/>
  <c r="L126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L13" i="40"/>
  <c r="M13" i="40" s="1"/>
  <c r="E166" i="46" s="1"/>
  <c r="L12" i="40"/>
  <c r="M12" i="40" s="1"/>
  <c r="E165" i="46" s="1"/>
  <c r="L24" i="40"/>
  <c r="M24" i="40" s="1"/>
  <c r="E177" i="46" s="1"/>
  <c r="L36" i="40"/>
  <c r="L48" i="40"/>
  <c r="L60" i="40"/>
  <c r="L72" i="40"/>
  <c r="L84" i="40"/>
  <c r="L96" i="40"/>
  <c r="L108" i="40"/>
  <c r="L120" i="40"/>
  <c r="L37" i="40"/>
  <c r="L74" i="40"/>
  <c r="L15" i="40"/>
  <c r="M15" i="40" s="1"/>
  <c r="E169" i="46" s="1"/>
  <c r="L99" i="40"/>
  <c r="L121" i="40"/>
  <c r="L86" i="40"/>
  <c r="L27" i="40"/>
  <c r="M27" i="40" s="1"/>
  <c r="E183" i="46" s="1"/>
  <c r="L51" i="40"/>
  <c r="L87" i="40"/>
  <c r="L123" i="40"/>
  <c r="L4" i="40"/>
  <c r="M4" i="40" s="1"/>
  <c r="E157" i="46" s="1"/>
  <c r="L16" i="40"/>
  <c r="M16" i="40" s="1"/>
  <c r="L28" i="40"/>
  <c r="M28" i="40" s="1"/>
  <c r="E184" i="46" s="1"/>
  <c r="L40" i="40"/>
  <c r="L52" i="40"/>
  <c r="L64" i="40"/>
  <c r="L76" i="40"/>
  <c r="L88" i="40"/>
  <c r="L100" i="40"/>
  <c r="L112" i="40"/>
  <c r="L124" i="40"/>
  <c r="L25" i="40"/>
  <c r="M25" i="40" s="1"/>
  <c r="E178" i="46" s="1"/>
  <c r="L62" i="40"/>
  <c r="L39" i="40"/>
  <c r="L63" i="40"/>
  <c r="L75" i="40"/>
  <c r="L111" i="40"/>
  <c r="L5" i="40"/>
  <c r="M5" i="40" s="1"/>
  <c r="E158" i="46" s="1"/>
  <c r="L17" i="40"/>
  <c r="M17" i="40" s="1"/>
  <c r="E170" i="46" s="1"/>
  <c r="L29" i="40"/>
  <c r="M29" i="40" s="1"/>
  <c r="L41" i="40"/>
  <c r="L53" i="40"/>
  <c r="L65" i="40"/>
  <c r="L77" i="40"/>
  <c r="L89" i="40"/>
  <c r="L101" i="40"/>
  <c r="L113" i="40"/>
  <c r="L125" i="40"/>
  <c r="L97" i="40"/>
  <c r="L38" i="40"/>
  <c r="L6" i="40"/>
  <c r="M6" i="40" s="1"/>
  <c r="E159" i="46" s="1"/>
  <c r="L102" i="40"/>
  <c r="L2" i="40"/>
  <c r="M2" i="40" s="1"/>
  <c r="L49" i="40"/>
  <c r="L98" i="40"/>
  <c r="L54" i="40"/>
  <c r="L66" i="40"/>
  <c r="L114" i="40"/>
  <c r="L7" i="40"/>
  <c r="M7" i="40" s="1"/>
  <c r="E160" i="46" s="1"/>
  <c r="L19" i="40"/>
  <c r="M19" i="40" s="1"/>
  <c r="E172" i="46" s="1"/>
  <c r="L31" i="40"/>
  <c r="M31" i="40" s="1"/>
  <c r="L43" i="40"/>
  <c r="L55" i="40"/>
  <c r="L67" i="40"/>
  <c r="L79" i="40"/>
  <c r="L91" i="40"/>
  <c r="L103" i="40"/>
  <c r="L115" i="40"/>
  <c r="L127" i="40"/>
  <c r="F4" i="40"/>
  <c r="L73" i="40"/>
  <c r="L26" i="40"/>
  <c r="M26" i="40" s="1"/>
  <c r="E180" i="46" s="1"/>
  <c r="L42" i="40"/>
  <c r="L90" i="40"/>
  <c r="L8" i="40"/>
  <c r="M8" i="40" s="1"/>
  <c r="E161" i="46" s="1"/>
  <c r="L20" i="40"/>
  <c r="M20" i="40" s="1"/>
  <c r="E173" i="46" s="1"/>
  <c r="L32" i="40"/>
  <c r="M32" i="40" s="1"/>
  <c r="E186" i="46" s="1"/>
  <c r="L44" i="40"/>
  <c r="L56" i="40"/>
  <c r="L68" i="40"/>
  <c r="L80" i="40"/>
  <c r="L92" i="40"/>
  <c r="L104" i="40"/>
  <c r="M104" i="40" s="1"/>
  <c r="E258" i="46" s="1"/>
  <c r="L116" i="40"/>
  <c r="L128" i="40"/>
  <c r="F5" i="40"/>
  <c r="L85" i="40"/>
  <c r="M85" i="40" s="1"/>
  <c r="E239" i="46" s="1"/>
  <c r="L110" i="40"/>
  <c r="L18" i="40"/>
  <c r="M18" i="40" s="1"/>
  <c r="E171" i="46" s="1"/>
  <c r="L78" i="40"/>
  <c r="L9" i="40"/>
  <c r="M9" i="40" s="1"/>
  <c r="E162" i="46" s="1"/>
  <c r="L21" i="40"/>
  <c r="M21" i="40" s="1"/>
  <c r="E174" i="46" s="1"/>
  <c r="L33" i="40"/>
  <c r="L45" i="40"/>
  <c r="L57" i="40"/>
  <c r="L69" i="40"/>
  <c r="L81" i="40"/>
  <c r="L93" i="40"/>
  <c r="L105" i="40"/>
  <c r="L117" i="40"/>
  <c r="L129" i="40"/>
  <c r="F6" i="40"/>
  <c r="L109" i="40"/>
  <c r="L50" i="40"/>
  <c r="M50" i="40" s="1"/>
  <c r="E204" i="46" s="1"/>
  <c r="L30" i="40"/>
  <c r="M30" i="40" s="1"/>
  <c r="E185" i="46" s="1"/>
  <c r="L10" i="40"/>
  <c r="M10" i="40" s="1"/>
  <c r="E163" i="46" s="1"/>
  <c r="L22" i="40"/>
  <c r="M22" i="40" s="1"/>
  <c r="E175" i="46" s="1"/>
  <c r="L34" i="40"/>
  <c r="M34" i="40" s="1"/>
  <c r="L46" i="40"/>
  <c r="L58" i="40"/>
  <c r="L70" i="40"/>
  <c r="L82" i="40"/>
  <c r="L94" i="40"/>
  <c r="L106" i="40"/>
  <c r="L118" i="40"/>
  <c r="L14" i="40"/>
  <c r="M14" i="40" s="1"/>
  <c r="E167" i="46" s="1"/>
  <c r="L11" i="40"/>
  <c r="M11" i="40" s="1"/>
  <c r="E164" i="46" s="1"/>
  <c r="L23" i="40"/>
  <c r="M23" i="40" s="1"/>
  <c r="E176" i="46" s="1"/>
  <c r="L35" i="40"/>
  <c r="L47" i="40"/>
  <c r="L59" i="40"/>
  <c r="L71" i="40"/>
  <c r="L83" i="40"/>
  <c r="L95" i="40"/>
  <c r="L107" i="40"/>
  <c r="M138" i="40" s="1"/>
  <c r="E290" i="46" s="1"/>
  <c r="E499" i="46"/>
  <c r="D499" i="46"/>
  <c r="B499" i="46"/>
  <c r="C499" i="46" s="1"/>
  <c r="A500" i="46"/>
  <c r="B498" i="46"/>
  <c r="C498" i="46" s="1"/>
  <c r="F498" i="46" s="1"/>
  <c r="E498" i="46"/>
  <c r="B303" i="46"/>
  <c r="C303" i="46" s="1"/>
  <c r="A304" i="46"/>
  <c r="E303" i="46"/>
  <c r="D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O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44" i="40" l="1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E211" i="46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F499" i="46"/>
  <c r="F303" i="46"/>
  <c r="E304" i="46"/>
  <c r="D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E213" i="46" l="1"/>
  <c r="E193" i="46"/>
  <c r="E259" i="46"/>
  <c r="E260" i="46"/>
  <c r="E198" i="46"/>
  <c r="E197" i="46"/>
  <c r="E263" i="46"/>
  <c r="E262" i="46"/>
  <c r="E218" i="46"/>
  <c r="E217" i="46"/>
  <c r="F500" i="46"/>
  <c r="E501" i="46"/>
  <c r="D501" i="46"/>
  <c r="B501" i="46"/>
  <c r="C501" i="46" s="1"/>
  <c r="A502" i="46"/>
  <c r="F304" i="46"/>
  <c r="B305" i="46"/>
  <c r="C305" i="46" s="1"/>
  <c r="A306" i="46"/>
  <c r="E305" i="46"/>
  <c r="D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305" i="46" l="1"/>
  <c r="A503" i="46"/>
  <c r="D502" i="46"/>
  <c r="E502" i="46"/>
  <c r="B502" i="46"/>
  <c r="C502" i="46" s="1"/>
  <c r="F501" i="46"/>
  <c r="E306" i="46"/>
  <c r="D306" i="46"/>
  <c r="B306" i="46"/>
  <c r="C306" i="46" s="1"/>
  <c r="A307" i="46"/>
  <c r="O115" i="40"/>
  <c r="I114" i="40"/>
  <c r="E503" i="46" l="1"/>
  <c r="D503" i="46"/>
  <c r="B503" i="46"/>
  <c r="C503" i="46" s="1"/>
  <c r="F502" i="46"/>
  <c r="B307" i="46"/>
  <c r="C307" i="46" s="1"/>
  <c r="A308" i="46"/>
  <c r="E307" i="46"/>
  <c r="D307" i="46"/>
  <c r="F306" i="46"/>
  <c r="O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F307" i="46"/>
  <c r="E308" i="46"/>
  <c r="D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D309" i="46"/>
  <c r="F308" i="46"/>
  <c r="O112" i="40"/>
  <c r="I299" i="16"/>
  <c r="J299" i="16" s="1"/>
  <c r="N110" i="40"/>
  <c r="I110" i="40"/>
  <c r="H110" i="40"/>
  <c r="G110" i="40"/>
  <c r="H298" i="16"/>
  <c r="F298" i="16"/>
  <c r="E298" i="16"/>
  <c r="F309" i="46" l="1"/>
  <c r="E310" i="46"/>
  <c r="D310" i="46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D311" i="46"/>
  <c r="B311" i="46"/>
  <c r="C311" i="46" s="1"/>
  <c r="F310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F311" i="46" l="1"/>
  <c r="E312" i="46"/>
  <c r="D312" i="46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D313" i="46"/>
  <c r="F312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O36" i="18"/>
  <c r="H291" i="16"/>
  <c r="F291" i="16"/>
  <c r="I291" i="16" s="1"/>
  <c r="J291" i="16" s="1"/>
  <c r="E291" i="16"/>
  <c r="H105" i="40"/>
  <c r="G105" i="40"/>
  <c r="N105" i="40"/>
  <c r="E292" i="16"/>
  <c r="F313" i="46" l="1"/>
  <c r="E314" i="46"/>
  <c r="D314" i="46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314" i="46" l="1"/>
  <c r="B315" i="46"/>
  <c r="C315" i="46" s="1"/>
  <c r="A316" i="46"/>
  <c r="E315" i="46"/>
  <c r="D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O35" i="18"/>
  <c r="H286" i="16"/>
  <c r="F286" i="16"/>
  <c r="I286" i="16" s="1"/>
  <c r="J286" i="16" s="1"/>
  <c r="E286" i="16"/>
  <c r="F315" i="46" l="1"/>
  <c r="E316" i="46"/>
  <c r="D316" i="46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316" i="46" l="1"/>
  <c r="B317" i="46"/>
  <c r="C317" i="46" s="1"/>
  <c r="A318" i="46"/>
  <c r="E317" i="46"/>
  <c r="D317" i="46"/>
  <c r="O103" i="40"/>
  <c r="H101" i="40"/>
  <c r="G101" i="40"/>
  <c r="N101" i="40"/>
  <c r="H283" i="16"/>
  <c r="F283" i="16"/>
  <c r="I283" i="16" s="1"/>
  <c r="J283" i="16" s="1"/>
  <c r="E283" i="16"/>
  <c r="F317" i="46" l="1"/>
  <c r="E318" i="46"/>
  <c r="D318" i="46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D319" i="46"/>
  <c r="F318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F319" i="46" l="1"/>
  <c r="E320" i="46"/>
  <c r="D320" i="46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320" i="46" l="1"/>
  <c r="A322" i="46"/>
  <c r="B321" i="46"/>
  <c r="C321" i="46" s="1"/>
  <c r="E321" i="46"/>
  <c r="D321" i="46"/>
  <c r="O98" i="40"/>
  <c r="O99" i="40"/>
  <c r="E279" i="16"/>
  <c r="E322" i="46" l="1"/>
  <c r="D322" i="46"/>
  <c r="B322" i="46"/>
  <c r="C322" i="46" s="1"/>
  <c r="A323" i="46"/>
  <c r="F321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322" i="46" l="1"/>
  <c r="A324" i="46"/>
  <c r="E323" i="46"/>
  <c r="D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D324" i="46"/>
  <c r="B324" i="46"/>
  <c r="C324" i="46" s="1"/>
  <c r="A325" i="46"/>
  <c r="F323" i="46"/>
  <c r="N94" i="40"/>
  <c r="N93" i="40"/>
  <c r="I93" i="40"/>
  <c r="H93" i="40"/>
  <c r="G93" i="40"/>
  <c r="H275" i="16"/>
  <c r="F275" i="16"/>
  <c r="I275" i="16" s="1"/>
  <c r="J275" i="16" s="1"/>
  <c r="E275" i="16"/>
  <c r="F324" i="46" l="1"/>
  <c r="A326" i="46"/>
  <c r="B325" i="46"/>
  <c r="C325" i="46" s="1"/>
  <c r="E325" i="46"/>
  <c r="D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F325" i="46" l="1"/>
  <c r="E326" i="46"/>
  <c r="D326" i="46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F326" i="46" l="1"/>
  <c r="B327" i="46"/>
  <c r="C327" i="46" s="1"/>
  <c r="A328" i="46"/>
  <c r="E327" i="46"/>
  <c r="D327" i="46"/>
  <c r="O92" i="40"/>
  <c r="H272" i="16"/>
  <c r="F272" i="16"/>
  <c r="E272" i="16"/>
  <c r="N90" i="40"/>
  <c r="O91" i="40" s="1"/>
  <c r="I90" i="40"/>
  <c r="H90" i="40"/>
  <c r="G90" i="40"/>
  <c r="F327" i="46" l="1"/>
  <c r="E328" i="46"/>
  <c r="D328" i="46"/>
  <c r="B328" i="46"/>
  <c r="C328" i="46" s="1"/>
  <c r="A329" i="46"/>
  <c r="I272" i="16"/>
  <c r="J272" i="16" s="1"/>
  <c r="O34" i="18"/>
  <c r="I34" i="18"/>
  <c r="J34" i="18"/>
  <c r="K34" i="18" s="1"/>
  <c r="F328" i="46" l="1"/>
  <c r="D329" i="46"/>
  <c r="A330" i="46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D330" i="46"/>
  <c r="B330" i="46"/>
  <c r="C330" i="46" s="1"/>
  <c r="A331" i="46"/>
  <c r="F329" i="46"/>
  <c r="O90" i="40"/>
  <c r="H88" i="40"/>
  <c r="G88" i="40"/>
  <c r="N88" i="40"/>
  <c r="H270" i="16"/>
  <c r="F270" i="16"/>
  <c r="I270" i="16" s="1"/>
  <c r="J270" i="16" s="1"/>
  <c r="E270" i="16"/>
  <c r="D331" i="46" l="1"/>
  <c r="A332" i="46"/>
  <c r="E331" i="46"/>
  <c r="B331" i="46"/>
  <c r="C331" i="46" s="1"/>
  <c r="F330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D332" i="46"/>
  <c r="B332" i="46"/>
  <c r="C332" i="46" s="1"/>
  <c r="F331" i="46"/>
  <c r="O88" i="40"/>
  <c r="H86" i="40"/>
  <c r="G86" i="40"/>
  <c r="N86" i="40"/>
  <c r="H268" i="16"/>
  <c r="F268" i="16"/>
  <c r="I268" i="16" s="1"/>
  <c r="J268" i="16" s="1"/>
  <c r="E268" i="16"/>
  <c r="F332" i="46" l="1"/>
  <c r="A334" i="46"/>
  <c r="E333" i="46"/>
  <c r="B333" i="46"/>
  <c r="C333" i="46" s="1"/>
  <c r="D333" i="46"/>
  <c r="O87" i="40"/>
  <c r="I86" i="40"/>
  <c r="BE18" i="44"/>
  <c r="BE19" i="44" s="1"/>
  <c r="BD18" i="44"/>
  <c r="BD19" i="44" s="1"/>
  <c r="BD14" i="44"/>
  <c r="BE14" i="44"/>
  <c r="BD17" i="44"/>
  <c r="BE17" i="44"/>
  <c r="BD4" i="44"/>
  <c r="BE4" i="44"/>
  <c r="BD9" i="44"/>
  <c r="BE9" i="44"/>
  <c r="BC18" i="44"/>
  <c r="M268" i="16"/>
  <c r="L268" i="16"/>
  <c r="F333" i="46" l="1"/>
  <c r="A335" i="46"/>
  <c r="E334" i="46"/>
  <c r="D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F334" i="46" l="1"/>
  <c r="B335" i="46"/>
  <c r="C335" i="46" s="1"/>
  <c r="A336" i="46"/>
  <c r="D335" i="46"/>
  <c r="E335" i="46"/>
  <c r="H84" i="40"/>
  <c r="G84" i="40"/>
  <c r="N84" i="40"/>
  <c r="H266" i="16"/>
  <c r="F266" i="16"/>
  <c r="I266" i="16" s="1"/>
  <c r="J266" i="16" s="1"/>
  <c r="E266" i="16"/>
  <c r="F335" i="46" l="1"/>
  <c r="A337" i="46"/>
  <c r="E336" i="46"/>
  <c r="D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F336" i="46" l="1"/>
  <c r="D337" i="46"/>
  <c r="B337" i="46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D338" i="46"/>
  <c r="F337" i="46"/>
  <c r="O83" i="40"/>
  <c r="I82" i="40"/>
  <c r="D2" i="46"/>
  <c r="A3" i="46"/>
  <c r="F338" i="46" l="1"/>
  <c r="E339" i="46"/>
  <c r="D339" i="46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F339" i="46"/>
  <c r="O82" i="40"/>
  <c r="I263" i="16"/>
  <c r="J263" i="16" s="1"/>
  <c r="D4" i="46"/>
  <c r="A5" i="46"/>
  <c r="I81" i="40"/>
  <c r="M30" i="18"/>
  <c r="E341" i="46" l="1"/>
  <c r="A342" i="46"/>
  <c r="D341" i="46"/>
  <c r="B341" i="46"/>
  <c r="C341" i="46" s="1"/>
  <c r="F340" i="46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O33" i="18"/>
  <c r="O32" i="18"/>
  <c r="O31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N30" i="18"/>
  <c r="O30" i="18" s="1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E345" i="46" l="1"/>
  <c r="A346" i="46"/>
  <c r="D345" i="46"/>
  <c r="B345" i="46"/>
  <c r="C345" i="46" s="1"/>
  <c r="F344" i="46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B348" i="46"/>
  <c r="C348" i="46" s="1"/>
  <c r="F347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F4" i="44" l="1"/>
  <c r="F350" i="46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BC19" i="44" s="1"/>
  <c r="N73" i="40"/>
  <c r="H255" i="16"/>
  <c r="F255" i="16"/>
  <c r="E255" i="16"/>
  <c r="F351" i="46" l="1"/>
  <c r="D352" i="46"/>
  <c r="A353" i="46"/>
  <c r="E352" i="46"/>
  <c r="B352" i="46"/>
  <c r="C352" i="46" s="1"/>
  <c r="O74" i="40"/>
  <c r="D16" i="46"/>
  <c r="A17" i="46"/>
  <c r="BH19" i="44"/>
  <c r="BH18" i="44"/>
  <c r="I255" i="16"/>
  <c r="J255" i="16" s="1"/>
  <c r="J10" i="13"/>
  <c r="F352" i="46" l="1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B357" i="46"/>
  <c r="C357" i="46" s="1"/>
  <c r="A358" i="46"/>
  <c r="D357" i="46"/>
  <c r="F356" i="46"/>
  <c r="O69" i="40"/>
  <c r="D21" i="46"/>
  <c r="A22" i="46"/>
  <c r="H67" i="40"/>
  <c r="G67" i="40"/>
  <c r="N67" i="40"/>
  <c r="H250" i="16"/>
  <c r="F250" i="16"/>
  <c r="E250" i="16"/>
  <c r="E358" i="46" l="1"/>
  <c r="D358" i="46"/>
  <c r="B358" i="46"/>
  <c r="C358" i="46" s="1"/>
  <c r="A359" i="46"/>
  <c r="F357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B360" i="46"/>
  <c r="C360" i="46" s="1"/>
  <c r="F359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F360" i="46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B365" i="46"/>
  <c r="C365" i="46" s="1"/>
  <c r="F364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B372" i="46"/>
  <c r="C372" i="46" s="1"/>
  <c r="F371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B380" i="46"/>
  <c r="C380" i="46" s="1"/>
  <c r="F379" i="46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A383" i="46" l="1"/>
  <c r="D382" i="46"/>
  <c r="B382" i="46"/>
  <c r="C382" i="46" s="1"/>
  <c r="E382" i="46"/>
  <c r="F381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A385" i="46" l="1"/>
  <c r="E384" i="46"/>
  <c r="D384" i="46"/>
  <c r="B384" i="46"/>
  <c r="C384" i="46" s="1"/>
  <c r="F383" i="46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B386" i="46"/>
  <c r="C386" i="46" s="1"/>
  <c r="F385" i="46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B388" i="46"/>
  <c r="C388" i="46" s="1"/>
  <c r="E388" i="46"/>
  <c r="F387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B390" i="46"/>
  <c r="C390" i="46" s="1"/>
  <c r="F389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B392" i="46"/>
  <c r="C392" i="46" s="1"/>
  <c r="F391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F393" i="46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A397" i="46" l="1"/>
  <c r="B396" i="46"/>
  <c r="C396" i="46" s="1"/>
  <c r="E396" i="46"/>
  <c r="D396" i="46"/>
  <c r="F395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K2" i="40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A403" i="46" l="1"/>
  <c r="E402" i="46"/>
  <c r="D402" i="46"/>
  <c r="B402" i="46"/>
  <c r="C402" i="46" s="1"/>
  <c r="F401" i="46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A405" i="46" l="1"/>
  <c r="E404" i="46"/>
  <c r="D404" i="46"/>
  <c r="B404" i="46"/>
  <c r="C404" i="46" s="1"/>
  <c r="F403" i="46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A407" i="46" l="1"/>
  <c r="E406" i="46"/>
  <c r="B406" i="46"/>
  <c r="C406" i="46" s="1"/>
  <c r="D406" i="46"/>
  <c r="F405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E409" i="46" l="1"/>
  <c r="D409" i="46"/>
  <c r="B409" i="46"/>
  <c r="C409" i="46" s="1"/>
  <c r="A410" i="46"/>
  <c r="F408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A413" i="46" l="1"/>
  <c r="B412" i="46"/>
  <c r="C412" i="46" s="1"/>
  <c r="E412" i="46"/>
  <c r="D412" i="46"/>
  <c r="F411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A417" i="46" l="1"/>
  <c r="D416" i="46"/>
  <c r="E416" i="46"/>
  <c r="B416" i="46"/>
  <c r="C416" i="46" s="1"/>
  <c r="F415" i="46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A419" i="46" l="1"/>
  <c r="E418" i="46"/>
  <c r="D418" i="46"/>
  <c r="B418" i="46"/>
  <c r="C418" i="46" s="1"/>
  <c r="F417" i="46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A421" i="46" l="1"/>
  <c r="D420" i="46"/>
  <c r="E420" i="46"/>
  <c r="B420" i="46"/>
  <c r="C420" i="46" s="1"/>
  <c r="F419" i="46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A425" i="46" l="1"/>
  <c r="D424" i="46"/>
  <c r="E424" i="46"/>
  <c r="B424" i="46"/>
  <c r="C424" i="46" s="1"/>
  <c r="F423" i="46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A427" i="46" l="1"/>
  <c r="D426" i="46"/>
  <c r="E426" i="46"/>
  <c r="B426" i="46"/>
  <c r="C426" i="46" s="1"/>
  <c r="F425" i="46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A429" i="46" l="1"/>
  <c r="D428" i="46"/>
  <c r="E428" i="46"/>
  <c r="B428" i="46"/>
  <c r="C428" i="46" s="1"/>
  <c r="F427" i="46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O16" i="40" l="1"/>
  <c r="F428" i="46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C10" i="44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E431" i="46" l="1"/>
  <c r="D431" i="46"/>
  <c r="B431" i="46"/>
  <c r="C431" i="46" s="1"/>
  <c r="A432" i="46"/>
  <c r="F430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A433" i="46" l="1"/>
  <c r="D432" i="46"/>
  <c r="B432" i="46"/>
  <c r="C432" i="46" s="1"/>
  <c r="E432" i="46"/>
  <c r="F431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C12" i="44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3" i="44" l="1"/>
  <c r="E433" i="46"/>
  <c r="D433" i="46"/>
  <c r="B433" i="46"/>
  <c r="C433" i="46" s="1"/>
  <c r="A434" i="46"/>
  <c r="F432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A435" i="46" l="1"/>
  <c r="D434" i="46"/>
  <c r="B434" i="46"/>
  <c r="C434" i="46" s="1"/>
  <c r="E434" i="46"/>
  <c r="F433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A437" i="46" l="1"/>
  <c r="D436" i="46"/>
  <c r="E436" i="46"/>
  <c r="B436" i="46"/>
  <c r="C436" i="46" s="1"/>
  <c r="F435" i="46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A439" i="46" l="1"/>
  <c r="D438" i="46"/>
  <c r="E438" i="46"/>
  <c r="B438" i="46"/>
  <c r="C438" i="46" s="1"/>
  <c r="F437" i="46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A441" i="46" l="1"/>
  <c r="D440" i="46"/>
  <c r="E440" i="46"/>
  <c r="B440" i="46"/>
  <c r="C440" i="46" s="1"/>
  <c r="F439" i="46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A443" i="46" l="1"/>
  <c r="D442" i="46"/>
  <c r="E442" i="46"/>
  <c r="B442" i="46"/>
  <c r="C442" i="46" s="1"/>
  <c r="F441" i="46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A445" i="46" l="1"/>
  <c r="D444" i="46"/>
  <c r="B444" i="46"/>
  <c r="C444" i="46" s="1"/>
  <c r="E444" i="46"/>
  <c r="F443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A447" i="46" l="1"/>
  <c r="D446" i="46"/>
  <c r="E446" i="46"/>
  <c r="B446" i="46"/>
  <c r="C446" i="46" s="1"/>
  <c r="F445" i="46"/>
  <c r="D110" i="46"/>
  <c r="A111" i="46"/>
  <c r="I4" i="40"/>
  <c r="O4" i="40"/>
  <c r="O5" i="40"/>
  <c r="I3" i="40"/>
  <c r="J144" i="40" s="1"/>
  <c r="J142" i="40" l="1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F446" i="46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J113" i="40"/>
  <c r="J111" i="40"/>
  <c r="J110" i="40"/>
  <c r="J109" i="40"/>
  <c r="K144" i="40" s="1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43" i="40" l="1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F447" i="46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F448" i="46" l="1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A451" i="46" l="1"/>
  <c r="D450" i="46"/>
  <c r="E450" i="46"/>
  <c r="B450" i="46"/>
  <c r="C450" i="46" s="1"/>
  <c r="F449" i="46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A463" i="46" l="1"/>
  <c r="D462" i="46"/>
  <c r="E462" i="46"/>
  <c r="B462" i="46"/>
  <c r="C462" i="46" s="1"/>
  <c r="F461" i="46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E465" i="46" l="1"/>
  <c r="D465" i="46"/>
  <c r="B465" i="46"/>
  <c r="C465" i="46" s="1"/>
  <c r="A466" i="46"/>
  <c r="F464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E467" i="46" l="1"/>
  <c r="D467" i="46"/>
  <c r="B467" i="46"/>
  <c r="C467" i="46" s="1"/>
  <c r="A468" i="46"/>
  <c r="F466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E469" i="46" l="1"/>
  <c r="D469" i="46"/>
  <c r="B469" i="46"/>
  <c r="C469" i="46" s="1"/>
  <c r="A470" i="46"/>
  <c r="F468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A473" i="46" l="1"/>
  <c r="D472" i="46"/>
  <c r="E472" i="46"/>
  <c r="B472" i="46"/>
  <c r="C472" i="46" s="1"/>
  <c r="F471" i="46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A477" i="46" l="1"/>
  <c r="D476" i="46"/>
  <c r="E476" i="46"/>
  <c r="B476" i="46"/>
  <c r="C476" i="46" s="1"/>
  <c r="F475" i="46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A479" i="46" l="1"/>
  <c r="D478" i="46"/>
  <c r="E478" i="46"/>
  <c r="B478" i="46"/>
  <c r="C478" i="46" s="1"/>
  <c r="F477" i="46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A481" i="46" l="1"/>
  <c r="D480" i="46"/>
  <c r="E480" i="46"/>
  <c r="B480" i="46"/>
  <c r="C480" i="46" s="1"/>
  <c r="F479" i="46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A483" i="46" l="1"/>
  <c r="D482" i="46"/>
  <c r="E482" i="46"/>
  <c r="B482" i="46"/>
  <c r="C482" i="46" s="1"/>
  <c r="F481" i="46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A485" i="46" l="1"/>
  <c r="D484" i="46"/>
  <c r="E484" i="46"/>
  <c r="B484" i="46"/>
  <c r="C484" i="46" s="1"/>
  <c r="F483" i="46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A487" i="46" l="1"/>
  <c r="D486" i="46"/>
  <c r="E486" i="46"/>
  <c r="B486" i="46"/>
  <c r="C486" i="46" s="1"/>
  <c r="F485" i="46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A489" i="46" l="1"/>
  <c r="D488" i="46"/>
  <c r="E488" i="46"/>
  <c r="B488" i="46"/>
  <c r="C488" i="46" s="1"/>
  <c r="F487" i="46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A491" i="46" l="1"/>
  <c r="D490" i="46"/>
  <c r="E490" i="46"/>
  <c r="B490" i="46"/>
  <c r="C490" i="46" s="1"/>
  <c r="F489" i="46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A495" i="46" l="1"/>
  <c r="D494" i="46"/>
  <c r="E494" i="46"/>
  <c r="B494" i="46"/>
  <c r="C494" i="46" s="1"/>
  <c r="F493" i="46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A497" i="46" l="1"/>
  <c r="D496" i="46"/>
  <c r="E496" i="46"/>
  <c r="B496" i="46"/>
  <c r="C496" i="46" s="1"/>
  <c r="F495" i="46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7" i="13" s="1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I13" i="16" l="1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M4" i="25"/>
  <c r="N4" i="25" s="1"/>
  <c r="M10" i="25"/>
  <c r="N10" i="25" s="1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K258" i="16" l="1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30" i="46" l="1"/>
  <c r="C30" i="46" s="1"/>
  <c r="F30" i="46" s="1"/>
  <c r="B105" i="46"/>
  <c r="C105" i="46" s="1"/>
  <c r="F105" i="46" s="1"/>
  <c r="F188" i="46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I26" i="25"/>
  <c r="I187" i="25"/>
  <c r="I171" i="25"/>
  <c r="F34" i="25"/>
  <c r="I106" i="25"/>
  <c r="I17" i="25"/>
  <c r="F30" i="25"/>
  <c r="I184" i="25"/>
  <c r="I170" i="25"/>
  <c r="I91" i="25"/>
  <c r="I215" i="25"/>
  <c r="I144" i="25"/>
  <c r="F95" i="25"/>
  <c r="F57" i="25"/>
  <c r="I100" i="25"/>
  <c r="F106" i="25"/>
  <c r="F131" i="25"/>
  <c r="I138" i="25"/>
  <c r="F19" i="25"/>
  <c r="I193" i="25"/>
  <c r="I182" i="25"/>
  <c r="F201" i="25"/>
  <c r="I222" i="25"/>
  <c r="I148" i="25"/>
  <c r="F94" i="25"/>
  <c r="F124" i="25"/>
  <c r="I185" i="25"/>
  <c r="F24" i="25"/>
  <c r="F166" i="25"/>
  <c r="F121" i="25"/>
  <c r="I121" i="25"/>
  <c r="F207" i="25"/>
  <c r="F222" i="25"/>
  <c r="I212" i="25"/>
  <c r="F171" i="25"/>
  <c r="F20" i="25"/>
  <c r="I198" i="25"/>
  <c r="F9" i="25"/>
  <c r="I164" i="25"/>
  <c r="F103" i="25"/>
  <c r="F220" i="25"/>
  <c r="F29" i="25"/>
  <c r="I154" i="25"/>
  <c r="I33" i="25"/>
  <c r="I53" i="25"/>
  <c r="I199" i="25"/>
  <c r="I142" i="25"/>
  <c r="I36" i="25"/>
  <c r="F139" i="25"/>
  <c r="I47" i="25"/>
  <c r="I124" i="25"/>
  <c r="F70" i="25"/>
  <c r="F53" i="25"/>
  <c r="I176" i="25"/>
  <c r="I3" i="25"/>
  <c r="F159" i="25"/>
  <c r="F60" i="25"/>
  <c r="I101" i="25"/>
  <c r="F79" i="25"/>
  <c r="F130" i="25"/>
  <c r="I108" i="25"/>
  <c r="I39" i="25"/>
  <c r="I115" i="25"/>
  <c r="I136" i="25"/>
  <c r="I59" i="25"/>
  <c r="F50" i="25"/>
  <c r="I23" i="25"/>
  <c r="I194" i="25"/>
  <c r="I35" i="25"/>
  <c r="F77" i="25"/>
  <c r="F141" i="25"/>
  <c r="F72" i="25"/>
  <c r="I94" i="25"/>
  <c r="I155" i="25"/>
  <c r="I111" i="25"/>
  <c r="F10" i="25"/>
  <c r="F27" i="25"/>
  <c r="I96" i="25"/>
  <c r="I93" i="25"/>
  <c r="F48" i="25"/>
  <c r="F43" i="25"/>
  <c r="I44" i="25"/>
  <c r="F133" i="25"/>
  <c r="I21" i="25"/>
  <c r="F102" i="25"/>
  <c r="F100" i="25"/>
  <c r="I7" i="28"/>
  <c r="F13" i="25"/>
  <c r="I196" i="25"/>
  <c r="F180" i="25"/>
  <c r="F115" i="25"/>
  <c r="F158" i="25"/>
  <c r="I42" i="25"/>
  <c r="F82" i="25"/>
  <c r="F126" i="25"/>
  <c r="F143" i="25"/>
  <c r="I204" i="25"/>
  <c r="I150" i="25"/>
  <c r="D9" i="28"/>
  <c r="F169" i="25"/>
  <c r="F62" i="25"/>
  <c r="I221" i="25"/>
  <c r="F25" i="25"/>
  <c r="F199" i="25"/>
  <c r="F153" i="25"/>
  <c r="I113" i="25"/>
  <c r="F192" i="25"/>
  <c r="F28" i="25"/>
  <c r="F172" i="25"/>
  <c r="I31" i="25"/>
  <c r="F168" i="25"/>
  <c r="E8" i="28"/>
  <c r="F65" i="25"/>
  <c r="F156" i="25"/>
  <c r="I87" i="25"/>
  <c r="F185" i="25"/>
  <c r="I181" i="25"/>
  <c r="F68" i="25"/>
  <c r="F134" i="25"/>
  <c r="I145" i="25"/>
  <c r="F3" i="25"/>
  <c r="I11" i="25"/>
  <c r="F125" i="25"/>
  <c r="F7" i="25"/>
  <c r="F216" i="25"/>
  <c r="F63" i="25"/>
  <c r="F66" i="25"/>
  <c r="F80" i="25"/>
  <c r="I8" i="25"/>
  <c r="F76" i="25"/>
  <c r="I125" i="25"/>
  <c r="I119" i="25"/>
  <c r="I189" i="25"/>
  <c r="I71" i="25"/>
  <c r="I46" i="25"/>
  <c r="I183" i="25"/>
  <c r="F137" i="25"/>
  <c r="I105" i="25"/>
  <c r="I208" i="25"/>
  <c r="I175" i="25"/>
  <c r="I168" i="25"/>
  <c r="I135" i="25"/>
  <c r="F189" i="25"/>
  <c r="F17" i="25"/>
  <c r="F96" i="25"/>
  <c r="I8" i="28"/>
  <c r="F51" i="25"/>
  <c r="I14" i="25"/>
  <c r="I34" i="25"/>
  <c r="F5" i="25"/>
  <c r="F170" i="25"/>
  <c r="I20" i="25"/>
  <c r="I56" i="25"/>
  <c r="F49" i="25"/>
  <c r="F109" i="25"/>
  <c r="F120" i="25"/>
  <c r="F182" i="25"/>
  <c r="I129" i="25"/>
  <c r="I213" i="25"/>
  <c r="I49" i="25"/>
  <c r="I143" i="25"/>
  <c r="F114" i="25"/>
  <c r="I127" i="25"/>
  <c r="F215" i="25"/>
  <c r="I92" i="25"/>
  <c r="F188" i="25"/>
  <c r="I58" i="25"/>
  <c r="I188" i="25"/>
  <c r="I65" i="25"/>
  <c r="F175" i="25"/>
  <c r="F118" i="25"/>
  <c r="F107" i="25"/>
  <c r="F187" i="25"/>
  <c r="F132" i="25"/>
  <c r="I123" i="25"/>
  <c r="I98" i="25"/>
  <c r="I166" i="25"/>
  <c r="F8" i="25"/>
  <c r="I141" i="25"/>
  <c r="F154" i="25"/>
  <c r="F155" i="25"/>
  <c r="F86" i="25"/>
  <c r="F26" i="25"/>
  <c r="F40" i="25"/>
  <c r="I63" i="25"/>
  <c r="F198" i="25"/>
  <c r="I211" i="25"/>
  <c r="I97" i="25"/>
  <c r="F177" i="25"/>
  <c r="F176" i="25"/>
  <c r="H9" i="28"/>
  <c r="I103" i="25"/>
  <c r="F196" i="25"/>
  <c r="F42" i="25"/>
  <c r="I114" i="25"/>
  <c r="I37" i="25"/>
  <c r="I67" i="25"/>
  <c r="F152" i="25"/>
  <c r="F123" i="25"/>
  <c r="I219" i="25"/>
  <c r="F203" i="25"/>
  <c r="F52" i="25"/>
  <c r="I167" i="25"/>
  <c r="E9" i="28"/>
  <c r="F75" i="25"/>
  <c r="I61" i="25"/>
  <c r="I160" i="25"/>
  <c r="I122" i="25"/>
  <c r="F181" i="25"/>
  <c r="I202" i="25"/>
  <c r="F113" i="25"/>
  <c r="I207" i="25"/>
  <c r="F104" i="25"/>
  <c r="F164" i="25"/>
  <c r="F105" i="25"/>
  <c r="F67" i="25"/>
  <c r="F128" i="25"/>
  <c r="I156" i="25"/>
  <c r="I90" i="25"/>
  <c r="F210" i="25"/>
  <c r="I5" i="25"/>
  <c r="F163" i="25"/>
  <c r="F148" i="25"/>
  <c r="I200" i="25"/>
  <c r="F45" i="25"/>
  <c r="I72" i="25"/>
  <c r="I9" i="25"/>
  <c r="F93" i="25"/>
  <c r="F98" i="25"/>
  <c r="F209" i="25"/>
  <c r="F116" i="25"/>
  <c r="I146" i="25"/>
  <c r="F218" i="25"/>
  <c r="I216" i="25"/>
  <c r="F12" i="25"/>
  <c r="F81" i="25"/>
  <c r="F127" i="25"/>
  <c r="F157" i="25"/>
  <c r="F204" i="25"/>
  <c r="I52" i="25"/>
  <c r="F184" i="25"/>
  <c r="I139" i="25"/>
  <c r="I79" i="25"/>
  <c r="F206" i="25"/>
  <c r="F22" i="25"/>
  <c r="I178" i="25"/>
  <c r="F92" i="25"/>
  <c r="F214" i="25"/>
  <c r="I214" i="25"/>
  <c r="I19" i="25"/>
  <c r="I128" i="25"/>
  <c r="F146" i="25"/>
  <c r="F74" i="25"/>
  <c r="I190" i="25"/>
  <c r="I74" i="25"/>
  <c r="I180" i="25"/>
  <c r="I80" i="25"/>
  <c r="F58" i="25"/>
  <c r="F219" i="25"/>
  <c r="F179" i="25"/>
  <c r="F138" i="25"/>
  <c r="I50" i="25"/>
  <c r="F55" i="25"/>
  <c r="H7" i="28"/>
  <c r="D7" i="28"/>
  <c r="I48" i="25"/>
  <c r="I173" i="25"/>
  <c r="F14" i="25"/>
  <c r="I73" i="25"/>
  <c r="F173" i="25"/>
  <c r="I186" i="25"/>
  <c r="F84" i="25"/>
  <c r="I137" i="25"/>
  <c r="I116" i="25"/>
  <c r="I120" i="25"/>
  <c r="I76" i="25"/>
  <c r="F69" i="25"/>
  <c r="I13" i="25"/>
  <c r="F108" i="25"/>
  <c r="I7" i="25"/>
  <c r="I30" i="25"/>
  <c r="F145" i="25"/>
  <c r="F21" i="25"/>
  <c r="F191" i="25"/>
  <c r="F71" i="25"/>
  <c r="F136" i="25"/>
  <c r="I78" i="25"/>
  <c r="F83" i="25"/>
  <c r="F56" i="25"/>
  <c r="E7" i="28"/>
  <c r="I22" i="25"/>
  <c r="F89" i="25"/>
  <c r="F129" i="25"/>
  <c r="I102" i="25"/>
  <c r="I152" i="25"/>
  <c r="I151" i="25"/>
  <c r="I191" i="25"/>
  <c r="I81" i="25"/>
  <c r="I192" i="25"/>
  <c r="F194" i="25"/>
  <c r="I163" i="25"/>
  <c r="I161" i="25"/>
  <c r="F183" i="25"/>
  <c r="F205" i="25"/>
  <c r="F38" i="25"/>
  <c r="I206" i="25"/>
  <c r="I99" i="25"/>
  <c r="I64" i="25"/>
  <c r="F11" i="25"/>
  <c r="F47" i="25"/>
  <c r="I203" i="25"/>
  <c r="F142" i="25"/>
  <c r="F212" i="25"/>
  <c r="I133" i="25"/>
  <c r="I179" i="25"/>
  <c r="I38" i="25"/>
  <c r="F37" i="25"/>
  <c r="F16" i="25"/>
  <c r="F18" i="25"/>
  <c r="I41" i="25"/>
  <c r="I205" i="25"/>
  <c r="F217" i="25"/>
  <c r="F150" i="25"/>
  <c r="I153" i="25"/>
  <c r="F165" i="25"/>
  <c r="I6" i="25"/>
  <c r="I209" i="25"/>
  <c r="I177" i="25"/>
  <c r="I147" i="25"/>
  <c r="I197" i="25"/>
  <c r="I40" i="25"/>
  <c r="I131" i="25"/>
  <c r="F200" i="25"/>
  <c r="F99" i="25"/>
  <c r="I174" i="25"/>
  <c r="F35" i="25"/>
  <c r="F44" i="25"/>
  <c r="I88" i="25"/>
  <c r="F33" i="25"/>
  <c r="F174" i="25"/>
  <c r="F111" i="25"/>
  <c r="I159" i="25"/>
  <c r="F78" i="25"/>
  <c r="I112" i="25"/>
  <c r="F46" i="25"/>
  <c r="F54" i="25"/>
  <c r="I83" i="25"/>
  <c r="I12" i="25"/>
  <c r="F149" i="25"/>
  <c r="F202" i="25"/>
  <c r="F178" i="25"/>
  <c r="H8" i="28"/>
  <c r="I4" i="25"/>
  <c r="I10" i="25"/>
  <c r="F186" i="25"/>
  <c r="I45" i="25"/>
  <c r="I84" i="25"/>
  <c r="I25" i="25"/>
  <c r="F91" i="25"/>
  <c r="F6" i="25"/>
  <c r="I149" i="25"/>
  <c r="F23" i="25"/>
  <c r="I15" i="25"/>
  <c r="F144" i="25"/>
  <c r="I107" i="25"/>
  <c r="F36" i="25"/>
  <c r="I68" i="25"/>
  <c r="F213" i="25"/>
  <c r="I157" i="25"/>
  <c r="I126" i="25"/>
  <c r="I62" i="25"/>
  <c r="F31" i="25"/>
  <c r="I51" i="25"/>
  <c r="F41" i="25"/>
  <c r="I218" i="25"/>
  <c r="F59" i="25"/>
  <c r="I109" i="25"/>
  <c r="F39" i="25"/>
  <c r="I95" i="25"/>
  <c r="I158" i="25"/>
  <c r="F135" i="25"/>
  <c r="I82" i="25"/>
  <c r="F117" i="25"/>
  <c r="I18" i="25"/>
  <c r="I60" i="25"/>
  <c r="I201" i="25"/>
  <c r="F73" i="25"/>
  <c r="I27" i="25"/>
  <c r="F147" i="25"/>
  <c r="F122" i="25"/>
  <c r="I16" i="25"/>
  <c r="I195" i="25"/>
  <c r="I57" i="25"/>
  <c r="F190" i="25"/>
  <c r="I162" i="25"/>
  <c r="I132" i="25"/>
  <c r="F160" i="25"/>
  <c r="F211" i="25"/>
  <c r="I117" i="25"/>
  <c r="I75" i="25"/>
  <c r="I134" i="25"/>
  <c r="I169" i="25"/>
  <c r="I210" i="25"/>
  <c r="F101" i="25"/>
  <c r="I110" i="25"/>
  <c r="I69" i="25"/>
  <c r="F87" i="25"/>
  <c r="F119" i="25"/>
  <c r="F195" i="25"/>
  <c r="F208" i="25"/>
  <c r="F110" i="25"/>
  <c r="F4" i="25"/>
  <c r="I55" i="25"/>
  <c r="I70" i="25"/>
  <c r="I9" i="28"/>
  <c r="I220" i="25"/>
  <c r="I29" i="25"/>
  <c r="I32" i="25"/>
  <c r="I85" i="25"/>
  <c r="F151" i="25"/>
  <c r="I104" i="25"/>
  <c r="F15" i="25"/>
  <c r="F61" i="25"/>
  <c r="I24" i="25"/>
  <c r="I54" i="25"/>
  <c r="F140" i="25"/>
  <c r="I66" i="25"/>
  <c r="F197" i="25"/>
  <c r="I28" i="25"/>
  <c r="D8" i="28"/>
  <c r="F161" i="25"/>
  <c r="I172" i="25"/>
  <c r="I86" i="25"/>
  <c r="F112" i="25"/>
  <c r="F162" i="25"/>
  <c r="F88" i="25"/>
  <c r="F90" i="25"/>
  <c r="F97" i="25"/>
  <c r="F32" i="25"/>
  <c r="I140" i="25"/>
  <c r="I165" i="25"/>
  <c r="F221" i="25"/>
  <c r="F64" i="25"/>
  <c r="F85" i="25"/>
  <c r="I89" i="25"/>
  <c r="I118" i="25"/>
  <c r="I77" i="25"/>
  <c r="I217" i="25"/>
  <c r="I43" i="25"/>
  <c r="F193" i="25"/>
  <c r="I130" i="25"/>
  <c r="F167" i="25"/>
  <c r="F194" i="46" l="1"/>
  <c r="J121" i="25"/>
  <c r="K121" i="25" s="1"/>
  <c r="J26" i="25"/>
  <c r="K26" i="25" s="1"/>
  <c r="O9" i="28"/>
  <c r="G133" i="25"/>
  <c r="H133" i="25" s="1"/>
  <c r="G198" i="25"/>
  <c r="H198" i="25" s="1"/>
  <c r="G213" i="25"/>
  <c r="H213" i="25" s="1"/>
  <c r="J75" i="25"/>
  <c r="K75" i="25" s="1"/>
  <c r="G89" i="25"/>
  <c r="H89" i="25" s="1"/>
  <c r="G87" i="25"/>
  <c r="H87" i="25" s="1"/>
  <c r="O8" i="28"/>
  <c r="J151" i="25"/>
  <c r="K151" i="25" s="1"/>
  <c r="J192" i="25"/>
  <c r="K192" i="25" s="1"/>
  <c r="J39" i="25"/>
  <c r="K39" i="25" s="1"/>
  <c r="G114" i="25"/>
  <c r="H114" i="25" s="1"/>
  <c r="G64" i="25"/>
  <c r="H64" i="25" s="1"/>
  <c r="G82" i="25"/>
  <c r="H82" i="25" s="1"/>
  <c r="G24" i="25"/>
  <c r="H24" i="25" s="1"/>
  <c r="J196" i="25"/>
  <c r="K196" i="25" s="1"/>
  <c r="J175" i="25"/>
  <c r="K175" i="25" s="1"/>
  <c r="J138" i="25"/>
  <c r="K138" i="25" s="1"/>
  <c r="G108" i="25"/>
  <c r="H108" i="25" s="1"/>
  <c r="G51" i="25"/>
  <c r="H51" i="25" s="1"/>
  <c r="J41" i="25"/>
  <c r="K41" i="25" s="1"/>
  <c r="J77" i="25"/>
  <c r="K77" i="25" s="1"/>
  <c r="G136" i="25"/>
  <c r="H136" i="25" s="1"/>
  <c r="G115" i="25"/>
  <c r="H115" i="25" s="1"/>
  <c r="J123" i="25"/>
  <c r="K123" i="25" s="1"/>
  <c r="J182" i="25"/>
  <c r="K182" i="25" s="1"/>
  <c r="J74" i="25"/>
  <c r="K74" i="25" s="1"/>
  <c r="G105" i="25"/>
  <c r="H105" i="25" s="1"/>
  <c r="J86" i="25"/>
  <c r="K86" i="25" s="1"/>
  <c r="J64" i="25"/>
  <c r="K64" i="25" s="1"/>
  <c r="J156" i="25"/>
  <c r="K156" i="25" s="1"/>
  <c r="J14" i="25"/>
  <c r="K14" i="25" s="1"/>
  <c r="J179" i="25"/>
  <c r="K179" i="25" s="1"/>
  <c r="J62" i="25"/>
  <c r="K62" i="25" s="1"/>
  <c r="G208" i="25"/>
  <c r="H208" i="25" s="1"/>
  <c r="J197" i="25"/>
  <c r="K197" i="25" s="1"/>
  <c r="J170" i="25"/>
  <c r="K170" i="25" s="1"/>
  <c r="J142" i="25"/>
  <c r="K142" i="25" s="1"/>
  <c r="J193" i="25"/>
  <c r="K193" i="25" s="1"/>
  <c r="G68" i="25"/>
  <c r="H68" i="25" s="1"/>
  <c r="J94" i="25"/>
  <c r="K94" i="25" s="1"/>
  <c r="J90" i="25"/>
  <c r="K90" i="25" s="1"/>
  <c r="J81" i="25"/>
  <c r="K81" i="25" s="1"/>
  <c r="G79" i="25"/>
  <c r="H79" i="25" s="1"/>
  <c r="G163" i="25"/>
  <c r="H163" i="25" s="1"/>
  <c r="J76" i="25"/>
  <c r="K76" i="25" s="1"/>
  <c r="J78" i="25"/>
  <c r="K78" i="25" s="1"/>
  <c r="G3" i="25"/>
  <c r="H3" i="25" s="1"/>
  <c r="J185" i="25"/>
  <c r="K185" i="25" s="1"/>
  <c r="J200" i="25"/>
  <c r="K200" i="25" s="1"/>
  <c r="J165" i="25"/>
  <c r="K165" i="25" s="1"/>
  <c r="G29" i="25"/>
  <c r="H29" i="25" s="1"/>
  <c r="G9" i="25"/>
  <c r="H9" i="25" s="1"/>
  <c r="J53" i="25"/>
  <c r="K53" i="25" s="1"/>
  <c r="G126" i="25"/>
  <c r="H126" i="25" s="1"/>
  <c r="G186" i="25"/>
  <c r="H186" i="25" s="1"/>
  <c r="J50" i="25"/>
  <c r="K50" i="25" s="1"/>
  <c r="J12" i="25"/>
  <c r="K12" i="25" s="1"/>
  <c r="J120" i="25"/>
  <c r="K120" i="25" s="1"/>
  <c r="G130" i="25"/>
  <c r="H130" i="25" s="1"/>
  <c r="J57" i="25"/>
  <c r="K57" i="25" s="1"/>
  <c r="J146" i="25"/>
  <c r="K146" i="25" s="1"/>
  <c r="G84" i="25"/>
  <c r="H84" i="25" s="1"/>
  <c r="J30" i="25"/>
  <c r="K30" i="25" s="1"/>
  <c r="G104" i="25"/>
  <c r="H104" i="25" s="1"/>
  <c r="G36" i="25"/>
  <c r="H36" i="25" s="1"/>
  <c r="G7" i="25"/>
  <c r="H7" i="25" s="1"/>
  <c r="G180" i="25"/>
  <c r="H180" i="25" s="1"/>
  <c r="G215" i="25"/>
  <c r="H215" i="25" s="1"/>
  <c r="J203" i="25"/>
  <c r="K203" i="25" s="1"/>
  <c r="G189" i="25"/>
  <c r="H189" i="25" s="1"/>
  <c r="J217" i="25"/>
  <c r="K217" i="25" s="1"/>
  <c r="J216" i="25"/>
  <c r="K216" i="25" s="1"/>
  <c r="G106" i="25"/>
  <c r="H106" i="25" s="1"/>
  <c r="J3" i="25"/>
  <c r="K3" i="25" s="1"/>
  <c r="J7" i="25"/>
  <c r="K7" i="25" s="1"/>
  <c r="J178" i="25"/>
  <c r="K178" i="25" s="1"/>
  <c r="J194" i="25"/>
  <c r="K194" i="25" s="1"/>
  <c r="J47" i="25"/>
  <c r="K47" i="25" s="1"/>
  <c r="J127" i="25"/>
  <c r="K127" i="25" s="1"/>
  <c r="J33" i="25"/>
  <c r="K33" i="25" s="1"/>
  <c r="J204" i="25"/>
  <c r="K204" i="25" s="1"/>
  <c r="J190" i="25"/>
  <c r="K190" i="25" s="1"/>
  <c r="G45" i="25"/>
  <c r="H45" i="25" s="1"/>
  <c r="J172" i="25"/>
  <c r="K172" i="25" s="1"/>
  <c r="J201" i="25"/>
  <c r="K201" i="25" s="1"/>
  <c r="G55" i="25"/>
  <c r="H55" i="25" s="1"/>
  <c r="J180" i="25"/>
  <c r="K180" i="25" s="1"/>
  <c r="J137" i="25"/>
  <c r="K137" i="25" s="1"/>
  <c r="G222" i="25"/>
  <c r="H222" i="25" s="1"/>
  <c r="J37" i="25"/>
  <c r="K37" i="25" s="1"/>
  <c r="J162" i="25"/>
  <c r="K162" i="25" s="1"/>
  <c r="G174" i="25"/>
  <c r="H174" i="25" s="1"/>
  <c r="G202" i="25"/>
  <c r="H202" i="25" s="1"/>
  <c r="G145" i="25"/>
  <c r="H145" i="25" s="1"/>
  <c r="J27" i="25"/>
  <c r="K27" i="25" s="1"/>
  <c r="G200" i="25"/>
  <c r="H200" i="25" s="1"/>
  <c r="J61" i="25"/>
  <c r="K61" i="25" s="1"/>
  <c r="G61" i="25"/>
  <c r="H61" i="25" s="1"/>
  <c r="J161" i="25"/>
  <c r="K161" i="25" s="1"/>
  <c r="G172" i="25"/>
  <c r="H172" i="25" s="1"/>
  <c r="J100" i="25"/>
  <c r="K100" i="25" s="1"/>
  <c r="G98" i="25"/>
  <c r="H98" i="25" s="1"/>
  <c r="J155" i="25"/>
  <c r="K155" i="25" s="1"/>
  <c r="J36" i="25"/>
  <c r="K36" i="25" s="1"/>
  <c r="G175" i="25"/>
  <c r="H175" i="25" s="1"/>
  <c r="G149" i="25"/>
  <c r="H149" i="25" s="1"/>
  <c r="N7" i="28"/>
  <c r="J220" i="25"/>
  <c r="K220" i="25" s="1"/>
  <c r="J141" i="25"/>
  <c r="K141" i="25" s="1"/>
  <c r="J177" i="25"/>
  <c r="K177" i="25" s="1"/>
  <c r="J72" i="25"/>
  <c r="K72" i="25" s="1"/>
  <c r="J129" i="25"/>
  <c r="K129" i="25" s="1"/>
  <c r="J191" i="25"/>
  <c r="K191" i="25" s="1"/>
  <c r="G168" i="25"/>
  <c r="H168" i="25" s="1"/>
  <c r="G31" i="25"/>
  <c r="H31" i="25" s="1"/>
  <c r="J105" i="25"/>
  <c r="K105" i="25" s="1"/>
  <c r="G21" i="25"/>
  <c r="H21" i="25" s="1"/>
  <c r="G187" i="25"/>
  <c r="H187" i="25" s="1"/>
  <c r="G185" i="25"/>
  <c r="H185" i="25" s="1"/>
  <c r="J221" i="25"/>
  <c r="K221" i="25" s="1"/>
  <c r="G164" i="25"/>
  <c r="H164" i="25" s="1"/>
  <c r="G47" i="25"/>
  <c r="H47" i="25" s="1"/>
  <c r="J5" i="25"/>
  <c r="K5" i="25" s="1"/>
  <c r="G170" i="25"/>
  <c r="H170" i="25" s="1"/>
  <c r="J65" i="25"/>
  <c r="K65" i="25" s="1"/>
  <c r="G216" i="25"/>
  <c r="H216" i="25" s="1"/>
  <c r="G184" i="25"/>
  <c r="H184" i="25" s="1"/>
  <c r="J43" i="25"/>
  <c r="K43" i="25" s="1"/>
  <c r="J80" i="25"/>
  <c r="K80" i="25" s="1"/>
  <c r="G150" i="25"/>
  <c r="H150" i="25" s="1"/>
  <c r="G99" i="25"/>
  <c r="H99" i="25" s="1"/>
  <c r="J166" i="25"/>
  <c r="K166" i="25" s="1"/>
  <c r="J169" i="25"/>
  <c r="K169" i="25" s="1"/>
  <c r="J8" i="25"/>
  <c r="K8" i="25" s="1"/>
  <c r="G95" i="25"/>
  <c r="H95" i="25" s="1"/>
  <c r="J87" i="25"/>
  <c r="K87" i="25" s="1"/>
  <c r="J96" i="25"/>
  <c r="K96" i="25" s="1"/>
  <c r="G12" i="25"/>
  <c r="H12" i="25" s="1"/>
  <c r="G211" i="25"/>
  <c r="H211" i="25" s="1"/>
  <c r="J135" i="25"/>
  <c r="K135" i="25" s="1"/>
  <c r="O7" i="28"/>
  <c r="G193" i="25"/>
  <c r="H193" i="25" s="1"/>
  <c r="J11" i="25"/>
  <c r="K11" i="25" s="1"/>
  <c r="J24" i="25"/>
  <c r="K24" i="25" s="1"/>
  <c r="J140" i="25"/>
  <c r="K140" i="25" s="1"/>
  <c r="G157" i="25"/>
  <c r="H157" i="25" s="1"/>
  <c r="J4" i="25"/>
  <c r="K4" i="25" s="1"/>
  <c r="J83" i="25"/>
  <c r="K83" i="25" s="1"/>
  <c r="J163" i="25"/>
  <c r="K163" i="25" s="1"/>
  <c r="J38" i="25"/>
  <c r="K38" i="25" s="1"/>
  <c r="G6" i="25"/>
  <c r="H6" i="25" s="1"/>
  <c r="J67" i="25"/>
  <c r="K67" i="25" s="1"/>
  <c r="G37" i="25"/>
  <c r="H37" i="25" s="1"/>
  <c r="G204" i="25"/>
  <c r="H204" i="25" s="1"/>
  <c r="G18" i="25"/>
  <c r="H18" i="25" s="1"/>
  <c r="G134" i="25"/>
  <c r="H134" i="25" s="1"/>
  <c r="G191" i="25"/>
  <c r="H191" i="25" s="1"/>
  <c r="G190" i="25"/>
  <c r="H190" i="25" s="1"/>
  <c r="G42" i="25"/>
  <c r="H42" i="25" s="1"/>
  <c r="G151" i="25"/>
  <c r="H151" i="25" s="1"/>
  <c r="G196" i="25"/>
  <c r="H196" i="25" s="1"/>
  <c r="J205" i="25"/>
  <c r="K205" i="25" s="1"/>
  <c r="G11" i="25"/>
  <c r="H11" i="25" s="1"/>
  <c r="G142" i="25"/>
  <c r="H142" i="25" s="1"/>
  <c r="G40" i="25"/>
  <c r="H40" i="25" s="1"/>
  <c r="G67" i="25"/>
  <c r="H67" i="25" s="1"/>
  <c r="G83" i="25"/>
  <c r="H83" i="25" s="1"/>
  <c r="G176" i="25"/>
  <c r="H176" i="25" s="1"/>
  <c r="J173" i="25"/>
  <c r="K173" i="25" s="1"/>
  <c r="G111" i="25"/>
  <c r="H111" i="25" s="1"/>
  <c r="G123" i="25"/>
  <c r="H123" i="25" s="1"/>
  <c r="J55" i="25"/>
  <c r="K55" i="25" s="1"/>
  <c r="J188" i="25"/>
  <c r="K188" i="25" s="1"/>
  <c r="G70" i="25"/>
  <c r="H70" i="25" s="1"/>
  <c r="J189" i="25"/>
  <c r="K189" i="25" s="1"/>
  <c r="G20" i="25"/>
  <c r="H20" i="25" s="1"/>
  <c r="N8" i="28"/>
  <c r="J70" i="25"/>
  <c r="K70" i="25" s="1"/>
  <c r="J206" i="25"/>
  <c r="K206" i="25" s="1"/>
  <c r="J104" i="25"/>
  <c r="K104" i="25" s="1"/>
  <c r="G71" i="25"/>
  <c r="H71" i="25" s="1"/>
  <c r="J21" i="25"/>
  <c r="K21" i="25" s="1"/>
  <c r="J202" i="25"/>
  <c r="K202" i="25" s="1"/>
  <c r="G178" i="25"/>
  <c r="H178" i="25" s="1"/>
  <c r="G8" i="25"/>
  <c r="H8" i="25" s="1"/>
  <c r="J115" i="25"/>
  <c r="K115" i="25" s="1"/>
  <c r="G80" i="25"/>
  <c r="H80" i="25" s="1"/>
  <c r="G10" i="25"/>
  <c r="H10" i="25" s="1"/>
  <c r="G78" i="25"/>
  <c r="H78" i="25" s="1"/>
  <c r="J109" i="25"/>
  <c r="K109" i="25" s="1"/>
  <c r="G165" i="25"/>
  <c r="H165" i="25" s="1"/>
  <c r="N9" i="28"/>
  <c r="G148" i="25"/>
  <c r="H148" i="25" s="1"/>
  <c r="G44" i="25"/>
  <c r="H44" i="25" s="1"/>
  <c r="J54" i="25"/>
  <c r="K54" i="25" s="1"/>
  <c r="J46" i="25"/>
  <c r="K46" i="25" s="1"/>
  <c r="G156" i="25"/>
  <c r="H156" i="25" s="1"/>
  <c r="J218" i="25"/>
  <c r="K218" i="25" s="1"/>
  <c r="G69" i="25"/>
  <c r="H69" i="25" s="1"/>
  <c r="G53" i="25"/>
  <c r="H53" i="25" s="1"/>
  <c r="J215" i="25"/>
  <c r="K215" i="25" s="1"/>
  <c r="G210" i="25"/>
  <c r="H210" i="25" s="1"/>
  <c r="J42" i="25"/>
  <c r="K42" i="25" s="1"/>
  <c r="J212" i="25"/>
  <c r="K212" i="25" s="1"/>
  <c r="G50" i="25"/>
  <c r="H50" i="25" s="1"/>
  <c r="J219" i="25"/>
  <c r="K219" i="25" s="1"/>
  <c r="G17" i="25"/>
  <c r="H17" i="25" s="1"/>
  <c r="G140" i="25"/>
  <c r="H140" i="25" s="1"/>
  <c r="J93" i="25"/>
  <c r="K93" i="25" s="1"/>
  <c r="G195" i="25"/>
  <c r="H195" i="25" s="1"/>
  <c r="G179" i="25"/>
  <c r="H179" i="25" s="1"/>
  <c r="G63" i="25"/>
  <c r="H63" i="25" s="1"/>
  <c r="J31" i="25"/>
  <c r="K31" i="25" s="1"/>
  <c r="J149" i="25"/>
  <c r="K149" i="25" s="1"/>
  <c r="J91" i="25"/>
  <c r="K91" i="25" s="1"/>
  <c r="J184" i="25"/>
  <c r="K184" i="25" s="1"/>
  <c r="G159" i="25"/>
  <c r="H159" i="25" s="1"/>
  <c r="J56" i="25"/>
  <c r="K56" i="25" s="1"/>
  <c r="G52" i="25"/>
  <c r="H52" i="25" s="1"/>
  <c r="G65" i="25"/>
  <c r="H65" i="25" s="1"/>
  <c r="G35" i="25"/>
  <c r="H35" i="25" s="1"/>
  <c r="G56" i="25"/>
  <c r="H56" i="25" s="1"/>
  <c r="G41" i="25"/>
  <c r="H41" i="25" s="1"/>
  <c r="J35" i="25"/>
  <c r="K35" i="25" s="1"/>
  <c r="G119" i="25"/>
  <c r="H119" i="25" s="1"/>
  <c r="J147" i="25"/>
  <c r="K147" i="25" s="1"/>
  <c r="G139" i="25"/>
  <c r="H139" i="25" s="1"/>
  <c r="G75" i="25"/>
  <c r="H75" i="25" s="1"/>
  <c r="J168" i="25"/>
  <c r="K168" i="25" s="1"/>
  <c r="J209" i="25"/>
  <c r="K209" i="25" s="1"/>
  <c r="J34" i="25"/>
  <c r="K34" i="25" s="1"/>
  <c r="J106" i="25"/>
  <c r="K106" i="25" s="1"/>
  <c r="G19" i="25"/>
  <c r="H19" i="25" s="1"/>
  <c r="J107" i="25"/>
  <c r="K107" i="25" s="1"/>
  <c r="J17" i="25"/>
  <c r="K17" i="25" s="1"/>
  <c r="J92" i="25"/>
  <c r="K92" i="25" s="1"/>
  <c r="J130" i="25"/>
  <c r="K130" i="25" s="1"/>
  <c r="G182" i="25"/>
  <c r="H182" i="25" s="1"/>
  <c r="G116" i="25"/>
  <c r="H116" i="25" s="1"/>
  <c r="J133" i="25"/>
  <c r="K133" i="25" s="1"/>
  <c r="J132" i="25"/>
  <c r="K132" i="25" s="1"/>
  <c r="J111" i="25"/>
  <c r="K111" i="25" s="1"/>
  <c r="J122" i="25"/>
  <c r="K122" i="25" s="1"/>
  <c r="J153" i="25"/>
  <c r="K153" i="25" s="1"/>
  <c r="J139" i="25"/>
  <c r="K139" i="25" s="1"/>
  <c r="J23" i="25"/>
  <c r="K23" i="25" s="1"/>
  <c r="G199" i="25"/>
  <c r="H199" i="25" s="1"/>
  <c r="G219" i="25"/>
  <c r="H219" i="25" s="1"/>
  <c r="G38" i="25"/>
  <c r="H38" i="25" s="1"/>
  <c r="G152" i="25"/>
  <c r="H152" i="25" s="1"/>
  <c r="J118" i="25"/>
  <c r="K118" i="25" s="1"/>
  <c r="J28" i="25"/>
  <c r="K28" i="25" s="1"/>
  <c r="G92" i="25"/>
  <c r="H92" i="25" s="1"/>
  <c r="G102" i="25"/>
  <c r="H102" i="25" s="1"/>
  <c r="J187" i="25"/>
  <c r="K187" i="25" s="1"/>
  <c r="J222" i="25"/>
  <c r="K222" i="25" s="1"/>
  <c r="G39" i="25"/>
  <c r="H39" i="25" s="1"/>
  <c r="G97" i="25"/>
  <c r="H97" i="25" s="1"/>
  <c r="G22" i="25"/>
  <c r="H22" i="25" s="1"/>
  <c r="J131" i="25"/>
  <c r="K131" i="25" s="1"/>
  <c r="G25" i="25"/>
  <c r="H25" i="25" s="1"/>
  <c r="G167" i="25"/>
  <c r="H167" i="25" s="1"/>
  <c r="G66" i="25"/>
  <c r="H66" i="25" s="1"/>
  <c r="G72" i="25"/>
  <c r="H72" i="25" s="1"/>
  <c r="G153" i="25"/>
  <c r="H153" i="25" s="1"/>
  <c r="G135" i="25"/>
  <c r="H135" i="25" s="1"/>
  <c r="J186" i="25"/>
  <c r="K186" i="25" s="1"/>
  <c r="J181" i="25"/>
  <c r="K181" i="25" s="1"/>
  <c r="J157" i="25"/>
  <c r="K157" i="25" s="1"/>
  <c r="J114" i="25"/>
  <c r="K114" i="25" s="1"/>
  <c r="G143" i="25"/>
  <c r="H143" i="25" s="1"/>
  <c r="J145" i="25"/>
  <c r="K145" i="25" s="1"/>
  <c r="G26" i="25"/>
  <c r="H26" i="25" s="1"/>
  <c r="G46" i="25"/>
  <c r="H46" i="25" s="1"/>
  <c r="G146" i="25"/>
  <c r="H146" i="25" s="1"/>
  <c r="G131" i="25"/>
  <c r="H131" i="25" s="1"/>
  <c r="J44" i="25"/>
  <c r="K44" i="25" s="1"/>
  <c r="J29" i="25"/>
  <c r="K29" i="25" s="1"/>
  <c r="J126" i="25"/>
  <c r="K126" i="25" s="1"/>
  <c r="G138" i="25"/>
  <c r="H138" i="25" s="1"/>
  <c r="J58" i="25"/>
  <c r="K58" i="25" s="1"/>
  <c r="G181" i="25"/>
  <c r="H181" i="25" s="1"/>
  <c r="G91" i="25"/>
  <c r="H91" i="25" s="1"/>
  <c r="G100" i="25"/>
  <c r="H100" i="25" s="1"/>
  <c r="J97" i="25"/>
  <c r="K97" i="25" s="1"/>
  <c r="J84" i="25"/>
  <c r="K84" i="25" s="1"/>
  <c r="G154" i="25"/>
  <c r="H154" i="25" s="1"/>
  <c r="G85" i="25"/>
  <c r="H85" i="25" s="1"/>
  <c r="J110" i="25"/>
  <c r="K110" i="25" s="1"/>
  <c r="J51" i="25"/>
  <c r="K51" i="25" s="1"/>
  <c r="G4" i="25"/>
  <c r="H4" i="25" s="1"/>
  <c r="J183" i="25"/>
  <c r="K183" i="25" s="1"/>
  <c r="J45" i="25"/>
  <c r="K45" i="25" s="1"/>
  <c r="G62" i="25"/>
  <c r="H62" i="25" s="1"/>
  <c r="G161" i="25"/>
  <c r="H161" i="25" s="1"/>
  <c r="J60" i="25"/>
  <c r="K60" i="25" s="1"/>
  <c r="J113" i="25"/>
  <c r="K113" i="25" s="1"/>
  <c r="G162" i="25"/>
  <c r="H162" i="25" s="1"/>
  <c r="G43" i="25"/>
  <c r="H43" i="25" s="1"/>
  <c r="G109" i="25"/>
  <c r="H109" i="25" s="1"/>
  <c r="J158" i="25"/>
  <c r="K158" i="25" s="1"/>
  <c r="G58" i="25"/>
  <c r="H58" i="25" s="1"/>
  <c r="G74" i="25"/>
  <c r="H74" i="25" s="1"/>
  <c r="G129" i="25"/>
  <c r="H129" i="25" s="1"/>
  <c r="J63" i="25"/>
  <c r="K63" i="25" s="1"/>
  <c r="G113" i="25"/>
  <c r="H113" i="25" s="1"/>
  <c r="J89" i="25"/>
  <c r="K89" i="25" s="1"/>
  <c r="J112" i="25"/>
  <c r="K112" i="25" s="1"/>
  <c r="G192" i="25"/>
  <c r="H192" i="25" s="1"/>
  <c r="G57" i="25"/>
  <c r="H57" i="25" s="1"/>
  <c r="G188" i="25"/>
  <c r="H188" i="25" s="1"/>
  <c r="G76" i="25"/>
  <c r="H76" i="25" s="1"/>
  <c r="G15" i="25"/>
  <c r="H15" i="25" s="1"/>
  <c r="J164" i="25"/>
  <c r="K164" i="25" s="1"/>
  <c r="G137" i="25"/>
  <c r="H137" i="25" s="1"/>
  <c r="J174" i="25"/>
  <c r="K174" i="25" s="1"/>
  <c r="J69" i="25"/>
  <c r="K69" i="25" s="1"/>
  <c r="J22" i="25"/>
  <c r="K22" i="25" s="1"/>
  <c r="G59" i="25"/>
  <c r="H59" i="25" s="1"/>
  <c r="J99" i="25"/>
  <c r="K99" i="25" s="1"/>
  <c r="J117" i="25"/>
  <c r="K117" i="25" s="1"/>
  <c r="G120" i="25"/>
  <c r="H120" i="25" s="1"/>
  <c r="G77" i="25"/>
  <c r="H77" i="25" s="1"/>
  <c r="G169" i="25"/>
  <c r="H169" i="25" s="1"/>
  <c r="G212" i="25"/>
  <c r="H212" i="25" s="1"/>
  <c r="G34" i="25"/>
  <c r="H34" i="25" s="1"/>
  <c r="G217" i="25"/>
  <c r="H217" i="25" s="1"/>
  <c r="J82" i="25"/>
  <c r="K82" i="25" s="1"/>
  <c r="G112" i="25"/>
  <c r="H112" i="25" s="1"/>
  <c r="J211" i="25"/>
  <c r="K211" i="25" s="1"/>
  <c r="J103" i="25"/>
  <c r="K103" i="25" s="1"/>
  <c r="J25" i="25"/>
  <c r="K25" i="25" s="1"/>
  <c r="G197" i="25"/>
  <c r="H197" i="25" s="1"/>
  <c r="G13" i="25"/>
  <c r="H13" i="25" s="1"/>
  <c r="J13" i="25"/>
  <c r="K13" i="25" s="1"/>
  <c r="G118" i="25"/>
  <c r="H118" i="25" s="1"/>
  <c r="J48" i="25"/>
  <c r="K48" i="25" s="1"/>
  <c r="J71" i="25"/>
  <c r="K71" i="25" s="1"/>
  <c r="G147" i="25"/>
  <c r="H147" i="25" s="1"/>
  <c r="G221" i="25"/>
  <c r="H221" i="25" s="1"/>
  <c r="J144" i="25"/>
  <c r="K144" i="25" s="1"/>
  <c r="G94" i="25"/>
  <c r="H94" i="25" s="1"/>
  <c r="J101" i="25"/>
  <c r="K101" i="25" s="1"/>
  <c r="G54" i="25"/>
  <c r="H54" i="25" s="1"/>
  <c r="J124" i="25"/>
  <c r="K124" i="25" s="1"/>
  <c r="J213" i="25"/>
  <c r="K213" i="25" s="1"/>
  <c r="G103" i="25"/>
  <c r="H103" i="25" s="1"/>
  <c r="J73" i="25"/>
  <c r="K73" i="25" s="1"/>
  <c r="J52" i="25"/>
  <c r="K52" i="25" s="1"/>
  <c r="G183" i="25"/>
  <c r="H183" i="25" s="1"/>
  <c r="G117" i="25"/>
  <c r="H117" i="25" s="1"/>
  <c r="J108" i="25"/>
  <c r="K108" i="25" s="1"/>
  <c r="J15" i="25"/>
  <c r="K15" i="25" s="1"/>
  <c r="G5" i="25"/>
  <c r="H5" i="25" s="1"/>
  <c r="J95" i="25"/>
  <c r="K95" i="25" s="1"/>
  <c r="G209" i="25"/>
  <c r="H209" i="25" s="1"/>
  <c r="G33" i="25"/>
  <c r="H33" i="25" s="1"/>
  <c r="G101" i="25"/>
  <c r="H101" i="25" s="1"/>
  <c r="G158" i="25"/>
  <c r="H158" i="25" s="1"/>
  <c r="G96" i="25"/>
  <c r="H96" i="25" s="1"/>
  <c r="G110" i="25"/>
  <c r="H110" i="25" s="1"/>
  <c r="G73" i="25"/>
  <c r="H73" i="25" s="1"/>
  <c r="J210" i="25"/>
  <c r="K210" i="25" s="1"/>
  <c r="J6" i="25"/>
  <c r="K6" i="25" s="1"/>
  <c r="J59" i="25"/>
  <c r="K59" i="25" s="1"/>
  <c r="G160" i="25"/>
  <c r="H160" i="25" s="1"/>
  <c r="G27" i="25"/>
  <c r="H27" i="25" s="1"/>
  <c r="J85" i="25"/>
  <c r="K85" i="25" s="1"/>
  <c r="J159" i="25"/>
  <c r="K159" i="25" s="1"/>
  <c r="G166" i="25"/>
  <c r="H166" i="25" s="1"/>
  <c r="J148" i="25"/>
  <c r="K148" i="25" s="1"/>
  <c r="J176" i="25"/>
  <c r="K176" i="25" s="1"/>
  <c r="G48" i="25"/>
  <c r="H48" i="25" s="1"/>
  <c r="J128" i="25"/>
  <c r="K128" i="25" s="1"/>
  <c r="G201" i="25"/>
  <c r="H201" i="25" s="1"/>
  <c r="G206" i="25"/>
  <c r="H206" i="25" s="1"/>
  <c r="G194" i="25"/>
  <c r="H194" i="25" s="1"/>
  <c r="G207" i="25"/>
  <c r="H207" i="25" s="1"/>
  <c r="G49" i="25"/>
  <c r="H49" i="25" s="1"/>
  <c r="J207" i="25"/>
  <c r="K207" i="25" s="1"/>
  <c r="G30" i="25"/>
  <c r="H30" i="25" s="1"/>
  <c r="G60" i="25"/>
  <c r="H60" i="25" s="1"/>
  <c r="J32" i="25"/>
  <c r="K32" i="25" s="1"/>
  <c r="G173" i="25"/>
  <c r="H173" i="25" s="1"/>
  <c r="J134" i="25"/>
  <c r="K134" i="25" s="1"/>
  <c r="G177" i="25"/>
  <c r="H177" i="25" s="1"/>
  <c r="J171" i="25"/>
  <c r="K171" i="25" s="1"/>
  <c r="J66" i="25"/>
  <c r="K66" i="25" s="1"/>
  <c r="G23" i="25"/>
  <c r="H23" i="25" s="1"/>
  <c r="J150" i="25"/>
  <c r="K150" i="25" s="1"/>
  <c r="G218" i="25"/>
  <c r="H218" i="25" s="1"/>
  <c r="J40" i="25"/>
  <c r="K40" i="25" s="1"/>
  <c r="G205" i="25"/>
  <c r="H205" i="25" s="1"/>
  <c r="J79" i="25"/>
  <c r="K79" i="25" s="1"/>
  <c r="J214" i="25"/>
  <c r="K214" i="25" s="1"/>
  <c r="G107" i="25"/>
  <c r="H107" i="25" s="1"/>
  <c r="G125" i="25"/>
  <c r="H125" i="25" s="1"/>
  <c r="G16" i="25"/>
  <c r="H16" i="25" s="1"/>
  <c r="G90" i="25"/>
  <c r="H90" i="25" s="1"/>
  <c r="J152" i="25"/>
  <c r="K152" i="25" s="1"/>
  <c r="J116" i="25"/>
  <c r="K116" i="25" s="1"/>
  <c r="G86" i="25"/>
  <c r="H86" i="25" s="1"/>
  <c r="J195" i="25"/>
  <c r="K195" i="25" s="1"/>
  <c r="G203" i="25"/>
  <c r="H203" i="25" s="1"/>
  <c r="J20" i="25"/>
  <c r="K20" i="25" s="1"/>
  <c r="G88" i="25"/>
  <c r="H88" i="25" s="1"/>
  <c r="G32" i="25"/>
  <c r="H32" i="25" s="1"/>
  <c r="G14" i="25"/>
  <c r="H14" i="25" s="1"/>
  <c r="G93" i="25"/>
  <c r="H93" i="25" s="1"/>
  <c r="G127" i="25"/>
  <c r="H127" i="25" s="1"/>
  <c r="J198" i="25"/>
  <c r="K198" i="25" s="1"/>
  <c r="G144" i="25"/>
  <c r="H144" i="25" s="1"/>
  <c r="J208" i="25"/>
  <c r="K208" i="25" s="1"/>
  <c r="J49" i="25"/>
  <c r="K49" i="25" s="1"/>
  <c r="G220" i="25"/>
  <c r="H220" i="25" s="1"/>
  <c r="J18" i="25"/>
  <c r="K18" i="25" s="1"/>
  <c r="G171" i="25"/>
  <c r="H171" i="25" s="1"/>
  <c r="J154" i="25"/>
  <c r="K154" i="25" s="1"/>
  <c r="J88" i="25"/>
  <c r="K88" i="25" s="1"/>
  <c r="G28" i="25"/>
  <c r="H28" i="25" s="1"/>
  <c r="G155" i="25"/>
  <c r="H155" i="25" s="1"/>
  <c r="J136" i="25"/>
  <c r="K136" i="25" s="1"/>
  <c r="G121" i="25"/>
  <c r="H121" i="25" s="1"/>
  <c r="G122" i="25"/>
  <c r="H122" i="25" s="1"/>
  <c r="G214" i="25"/>
  <c r="H214" i="25" s="1"/>
  <c r="J167" i="25"/>
  <c r="K167" i="25" s="1"/>
  <c r="J98" i="25"/>
  <c r="K98" i="25" s="1"/>
  <c r="J143" i="25"/>
  <c r="K143" i="25" s="1"/>
  <c r="G81" i="25"/>
  <c r="H81" i="25" s="1"/>
  <c r="J199" i="25"/>
  <c r="K199" i="25" s="1"/>
  <c r="J102" i="25"/>
  <c r="K102" i="25" s="1"/>
  <c r="G141" i="25"/>
  <c r="H141" i="25" s="1"/>
  <c r="J119" i="25"/>
  <c r="K119" i="25" s="1"/>
  <c r="J16" i="25"/>
  <c r="K16" i="25" s="1"/>
  <c r="G128" i="25"/>
  <c r="H128" i="25" s="1"/>
  <c r="J19" i="25"/>
  <c r="K19" i="25" s="1"/>
  <c r="J160" i="25"/>
  <c r="K160" i="25" s="1"/>
  <c r="J10" i="25"/>
  <c r="K10" i="25" s="1"/>
  <c r="J125" i="25"/>
  <c r="K125" i="25" s="1"/>
  <c r="J68" i="25"/>
  <c r="K68" i="25" s="1"/>
  <c r="G124" i="25"/>
  <c r="H124" i="25" s="1"/>
  <c r="J9" i="25"/>
  <c r="K9" i="25" s="1"/>
  <c r="G132" i="25"/>
  <c r="H132" i="25" s="1"/>
  <c r="D195" i="46"/>
  <c r="B195" i="46"/>
  <c r="C195" i="46" s="1"/>
  <c r="A196" i="46"/>
  <c r="A16" i="37"/>
  <c r="E16" i="37" s="1"/>
  <c r="C15" i="37"/>
  <c r="F195" i="46" l="1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<sst xmlns="http://schemas.openxmlformats.org/spreadsheetml/2006/main" count="1303" uniqueCount="395">
  <si>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</si>
  <si>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</si>
  <si>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</si>
  <si>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</si>
  <si>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</si>
  <si>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</si>
  <si>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</si>
  <si>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</si>
  <si>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</si>
  <si>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</si>
  <si>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</si>
  <si>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</si>
  <si>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</si>
  <si>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</si>
  <si>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</si>
  <si>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</si>
  <si>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</si>
  <si>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</si>
  <si>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</si>
  <si>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</si>
  <si>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</si>
  <si>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</si>
  <si>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</si>
  <si>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</si>
  <si>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</si>
  <si>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</si>
  <si>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</si>
  <si>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</si>
  <si>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</si>
  <si>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</si>
  <si>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</si>
  <si>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</si>
  <si>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</si>
  <si>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</si>
  <si>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</si>
  <si>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</si>
  <si>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</si>
  <si>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</si>
  <si>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</si>
  <si>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</si>
  <si>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</si>
  <si>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</si>
  <si>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</si>
  <si>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</si>
  <si>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</si>
  <si>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</si>
  <si>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</si>
  <si>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</si>
  <si>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</si>
  <si>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</si>
  <si>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</si>
  <si>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</si>
  <si>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</si>
  <si>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</si>
  <si>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</si>
  <si>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</si>
  <si>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</si>
  <si>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</si>
  <si>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</si>
  <si>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</si>
  <si>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</si>
  <si>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</si>
  <si>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</si>
  <si>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</si>
  <si>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</si>
  <si>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</si>
  <si>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</si>
  <si>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</si>
  <si>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</si>
  <si>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</si>
  <si>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</si>
  <si>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</si>
  <si>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</si>
  <si>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</si>
  <si>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</si>
  <si>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</si>
  <si>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</si>
  <si>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</si>
  <si>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</si>
  <si>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</si>
  <si>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</si>
  <si>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</si>
  <si>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</si>
  <si>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</si>
  <si>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</si>
  <si>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</si>
  <si>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</si>
  <si>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</si>
  <si>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</si>
  <si>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</si>
  <si>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</si>
  <si>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</si>
  <si>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</si>
  <si>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</si>
  <si>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</si>
  <si>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</si>
  <si>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</si>
  <si>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</si>
  <si>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</si>
  <si>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</si>
  <si>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</si>
  <si>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</si>
  <si>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</si>
  <si>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</si>
  <si>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</si>
  <si>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</si>
  <si>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</si>
  <si>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</si>
  <si>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</si>
  <si>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</si>
  <si>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</si>
  <si>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</si>
  <si>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</si>
  <si>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</si>
  <si>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</si>
  <si>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</si>
  <si>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</si>
  <si>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</si>
  <si>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</si>
  <si>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</si>
  <si>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</si>
  <si>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</si>
  <si>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</si>
  <si>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</si>
  <si>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</si>
  <si>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</si>
  <si>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</si>
  <si>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</si>
  <si>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</si>
  <si>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</si>
  <si>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</si>
  <si>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</si>
  <si>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</si>
  <si>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</si>
  <si>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</si>
  <si>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</si>
  <si>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</si>
  <si>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</si>
  <si>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</si>
  <si>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</si>
  <si>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</si>
  <si>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</si>
  <si>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</si>
  <si>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</si>
  <si>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</si>
  <si>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</si>
  <si>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</si>
  <si>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</si>
  <si>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</si>
  <si>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</si>
  <si>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</si>
  <si>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</si>
  <si>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</si>
  <si>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</si>
  <si>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</si>
  <si>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</si>
  <si>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</si>
  <si>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</si>
  <si>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</si>
  <si>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</si>
  <si>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</si>
  <si>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</si>
  <si>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</si>
  <si>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</si>
  <si>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</si>
  <si>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</si>
  <si>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</si>
  <si>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</si>
  <si>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</si>
  <si>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</si>
  <si>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</si>
  <si>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</si>
  <si>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</si>
  <si>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</si>
  <si>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</si>
  <si>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</si>
  <si>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</si>
  <si>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</si>
  <si>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</si>
  <si>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</si>
  <si>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</si>
  <si>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</si>
  <si>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</si>
  <si>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</si>
  <si>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</si>
  <si>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</si>
  <si>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</si>
  <si>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</si>
  <si>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</si>
  <si>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</si>
  <si>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</si>
  <si>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</si>
  <si>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</si>
  <si>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</si>
  <si>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</si>
  <si>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</si>
  <si>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</si>
  <si>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</si>
  <si>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</si>
  <si>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</si>
  <si>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</si>
  <si>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</si>
  <si>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</si>
  <si>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</si>
  <si>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</si>
  <si>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</si>
  <si>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</si>
  <si>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</si>
  <si>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</si>
  <si>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</si>
  <si>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</si>
  <si>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</si>
  <si>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</si>
  <si>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</si>
  <si>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</si>
  <si>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</si>
  <si>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</si>
  <si>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</si>
  <si>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</si>
  <si>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</si>
  <si>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</si>
  <si>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</si>
  <si>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</si>
  <si>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</si>
  <si>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</si>
  <si>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</si>
  <si>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</si>
  <si>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</si>
  <si>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</si>
  <si>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</si>
  <si>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</si>
  <si>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</si>
  <si>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</si>
  <si>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</si>
  <si>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</si>
  <si>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</si>
  <si>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</si>
  <si>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</si>
  <si>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</si>
  <si>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</si>
  <si>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</si>
  <si>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</si>
  <si>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</si>
  <si>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</si>
  <si>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</si>
  <si>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</si>
  <si>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</si>
  <si>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</si>
  <si>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</si>
  <si>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</si>
  <si>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</si>
  <si>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</si>
  <si>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</si>
  <si>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</si>
  <si>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</si>
  <si>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</si>
  <si>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</si>
  <si>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</si>
  <si>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</si>
  <si>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</si>
  <si>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</si>
  <si>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</si>
  <si>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</si>
  <si>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</si>
  <si>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</si>
  <si>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</si>
  <si>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</si>
  <si>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</si>
  <si>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</si>
  <si>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</si>
  <si>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</si>
  <si>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</si>
  <si>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</si>
  <si>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</si>
  <si>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</si>
  <si>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</si>
  <si>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</si>
  <si>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</si>
  <si>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</si>
  <si>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</si>
  <si>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</si>
  <si>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</si>
  <si>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</si>
  <si>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</si>
  <si>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</si>
  <si>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</si>
  <si>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</si>
  <si>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</si>
  <si>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</si>
  <si>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</si>
  <si>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</si>
  <si>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</si>
  <si>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</si>
  <si>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</si>
  <si>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</si>
  <si>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</si>
  <si>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</si>
  <si>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</si>
  <si>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</si>
  <si>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</si>
  <si>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</si>
  <si>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</si>
  <si>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</si>
  <si>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</si>
  <si>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</si>
  <si>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</si>
  <si>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</si>
  <si>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</si>
  <si>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</si>
  <si>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</si>
  <si>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</si>
  <si>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</si>
  <si>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</si>
  <si>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</si>
  <si>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</si>
  <si>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</si>
  <si>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</si>
  <si>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</si>
  <si>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</si>
  <si>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</si>
  <si>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</si>
  <si>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</si>
  <si>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</si>
  <si>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</si>
  <si>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</si>
  <si>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</si>
  <si>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</si>
  <si>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</si>
  <si>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</si>
  <si>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</si>
  <si>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</si>
  <si>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</si>
  <si>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</si>
  <si>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</si>
  <si>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</si>
  <si>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</si>
  <si>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</si>
  <si>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</si>
  <si>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</si>
  <si>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</si>
  <si>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</si>
  <si>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</si>
  <si>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</si>
  <si>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</si>
  <si>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</si>
  <si>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</si>
  <si>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</si>
  <si>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</si>
  <si>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</si>
  <si>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</si>
  <si>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</si>
  <si>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</si>
  <si>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</si>
  <si>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</si>
  <si>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</si>
  <si>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</si>
  <si>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</si>
  <si>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</si>
  <si>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</si>
  <si>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</si>
  <si>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</si>
  <si>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</si>
  <si>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</si>
  <si>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</si>
  <si>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</si>
  <si>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</si>
  <si>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</si>
  <si>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</si>
  <si>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</si>
  <si>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</si>
  <si>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</si>
  <si>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</si>
  <si>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</si>
  <si>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</si>
  <si>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</si>
  <si>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</si>
  <si>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</si>
  <si>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</si>
  <si>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</si>
  <si>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</si>
  <si>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</si>
  <si>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</si>
  <si>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</si>
  <si>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</si>
  <si>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</si>
  <si>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</si>
  <si>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</si>
  <si>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</si>
  <si>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</si>
  <si>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</si>
  <si>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t>JOKER、MONA、</t>
    </r>
    <r>
      <rPr>
        <sz val="11"/>
        <color rgb="FF7030A0"/>
        <rFont val="Calibri"/>
        <family val="2"/>
        <scheme val="minor"/>
      </rPr>
      <t>亞森</t>
    </r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</si>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</sst>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32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鑽量!$A$6:$A$99998</c:f>
              <c:numCache>
                <c:formatCode>yyyy\-mm\-dd\ hh:mm</c:formatCode>
                <c:ptCount val="99993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</c:numCache>
            </c:numRef>
          </c:xVal>
          <c:yVal>
            <c:numRef>
              <c:f>鑽量!$K$6:$K$99998</c:f>
              <c:numCache>
                <c:formatCode>[Color50]\+0;[Red]\-0;0</c:formatCode>
                <c:ptCount val="999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13105</c:v>
                </c:pt>
                <c:pt idx="290">
                  <c:v>14635</c:v>
                </c:pt>
                <c:pt idx="291">
                  <c:v>14185</c:v>
                </c:pt>
                <c:pt idx="292">
                  <c:v>12085</c:v>
                </c:pt>
                <c:pt idx="293">
                  <c:v>12085</c:v>
                </c:pt>
                <c:pt idx="294">
                  <c:v>12435</c:v>
                </c:pt>
                <c:pt idx="295">
                  <c:v>12060</c:v>
                </c:pt>
                <c:pt idx="296">
                  <c:v>12360</c:v>
                </c:pt>
                <c:pt idx="297">
                  <c:v>12785</c:v>
                </c:pt>
                <c:pt idx="298">
                  <c:v>12735</c:v>
                </c:pt>
                <c:pt idx="299">
                  <c:v>13185</c:v>
                </c:pt>
                <c:pt idx="300">
                  <c:v>13135</c:v>
                </c:pt>
                <c:pt idx="301">
                  <c:v>13185</c:v>
                </c:pt>
                <c:pt idx="302">
                  <c:v>13135</c:v>
                </c:pt>
                <c:pt idx="303">
                  <c:v>13185</c:v>
                </c:pt>
                <c:pt idx="304">
                  <c:v>13135</c:v>
                </c:pt>
                <c:pt idx="305">
                  <c:v>13185</c:v>
                </c:pt>
                <c:pt idx="306">
                  <c:v>13135</c:v>
                </c:pt>
                <c:pt idx="307">
                  <c:v>13135</c:v>
                </c:pt>
                <c:pt idx="308">
                  <c:v>13135</c:v>
                </c:pt>
                <c:pt idx="309">
                  <c:v>13055</c:v>
                </c:pt>
                <c:pt idx="310">
                  <c:v>13055</c:v>
                </c:pt>
                <c:pt idx="311">
                  <c:v>13055</c:v>
                </c:pt>
                <c:pt idx="312">
                  <c:v>13855</c:v>
                </c:pt>
                <c:pt idx="313">
                  <c:v>11925</c:v>
                </c:pt>
                <c:pt idx="314">
                  <c:v>12295</c:v>
                </c:pt>
                <c:pt idx="315">
                  <c:v>11985</c:v>
                </c:pt>
                <c:pt idx="316">
                  <c:v>11705</c:v>
                </c:pt>
                <c:pt idx="317">
                  <c:v>11095</c:v>
                </c:pt>
                <c:pt idx="318">
                  <c:v>12465</c:v>
                </c:pt>
                <c:pt idx="319">
                  <c:v>12090</c:v>
                </c:pt>
                <c:pt idx="320">
                  <c:v>12080</c:v>
                </c:pt>
                <c:pt idx="321">
                  <c:v>11895</c:v>
                </c:pt>
                <c:pt idx="322">
                  <c:v>11910</c:v>
                </c:pt>
                <c:pt idx="323">
                  <c:v>10520</c:v>
                </c:pt>
                <c:pt idx="324">
                  <c:v>10505</c:v>
                </c:pt>
                <c:pt idx="325">
                  <c:v>11005</c:v>
                </c:pt>
                <c:pt idx="326">
                  <c:v>11405</c:v>
                </c:pt>
                <c:pt idx="327">
                  <c:v>11405</c:v>
                </c:pt>
                <c:pt idx="328">
                  <c:v>11970</c:v>
                </c:pt>
                <c:pt idx="329">
                  <c:v>12195</c:v>
                </c:pt>
                <c:pt idx="330">
                  <c:v>11920</c:v>
                </c:pt>
                <c:pt idx="331">
                  <c:v>11920</c:v>
                </c:pt>
                <c:pt idx="332">
                  <c:v>11920</c:v>
                </c:pt>
                <c:pt idx="333">
                  <c:v>10445</c:v>
                </c:pt>
                <c:pt idx="334">
                  <c:v>10445</c:v>
                </c:pt>
                <c:pt idx="335">
                  <c:v>12080</c:v>
                </c:pt>
                <c:pt idx="336">
                  <c:v>12080</c:v>
                </c:pt>
                <c:pt idx="337">
                  <c:v>12130</c:v>
                </c:pt>
                <c:pt idx="338">
                  <c:v>12030</c:v>
                </c:pt>
                <c:pt idx="339">
                  <c:v>12080</c:v>
                </c:pt>
                <c:pt idx="340">
                  <c:v>12005</c:v>
                </c:pt>
                <c:pt idx="341">
                  <c:v>12530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  <c:pt idx="106">
                  <c:v>44197.063194444447</c:v>
                </c:pt>
                <c:pt idx="107">
                  <c:v>44199.209722222222</c:v>
                </c:pt>
                <c:pt idx="108">
                  <c:v>44200.944444444445</c:v>
                </c:pt>
                <c:pt idx="109">
                  <c:v>44201.058333333334</c:v>
                </c:pt>
                <c:pt idx="110">
                  <c:v>44201.974999999999</c:v>
                </c:pt>
                <c:pt idx="111">
                  <c:v>44202.13958333333</c:v>
                </c:pt>
                <c:pt idx="112">
                  <c:v>44203.304166666669</c:v>
                </c:pt>
                <c:pt idx="113">
                  <c:v>44204.022916666669</c:v>
                </c:pt>
                <c:pt idx="114">
                  <c:v>44205.164583333331</c:v>
                </c:pt>
                <c:pt idx="115">
                  <c:v>44206.253472222219</c:v>
                </c:pt>
                <c:pt idx="116">
                  <c:v>44207.609027777777</c:v>
                </c:pt>
                <c:pt idx="117">
                  <c:v>44208.904861111114</c:v>
                </c:pt>
                <c:pt idx="118">
                  <c:v>44209.324999999997</c:v>
                </c:pt>
                <c:pt idx="119">
                  <c:v>44210.00277777778</c:v>
                </c:pt>
                <c:pt idx="120">
                  <c:v>44210.10833333333</c:v>
                </c:pt>
                <c:pt idx="121">
                  <c:v>44211.111111111109</c:v>
                </c:pt>
                <c:pt idx="122">
                  <c:v>44212.012499999997</c:v>
                </c:pt>
                <c:pt idx="123">
                  <c:v>44213.215277777781</c:v>
                </c:pt>
                <c:pt idx="124">
                  <c:v>44214.208333333336</c:v>
                </c:pt>
                <c:pt idx="125">
                  <c:v>44215.931250000001</c:v>
                </c:pt>
                <c:pt idx="126">
                  <c:v>44216.05</c:v>
                </c:pt>
                <c:pt idx="127">
                  <c:v>44217.148611111108</c:v>
                </c:pt>
                <c:pt idx="128">
                  <c:v>44218.186805555553</c:v>
                </c:pt>
                <c:pt idx="129">
                  <c:v>44219.36041666667</c:v>
                </c:pt>
                <c:pt idx="130">
                  <c:v>44220.511805555558</c:v>
                </c:pt>
                <c:pt idx="131">
                  <c:v>44221.51666666667</c:v>
                </c:pt>
                <c:pt idx="132">
                  <c:v>44222.856249999997</c:v>
                </c:pt>
                <c:pt idx="133">
                  <c:v>44223.9</c:v>
                </c:pt>
                <c:pt idx="134">
                  <c:v>44224.683333333334</c:v>
                </c:pt>
                <c:pt idx="135">
                  <c:v>44225.340277777781</c:v>
                </c:pt>
                <c:pt idx="136">
                  <c:v>44226.59097222222</c:v>
                </c:pt>
                <c:pt idx="137">
                  <c:v>44227.008333333331</c:v>
                </c:pt>
                <c:pt idx="138">
                  <c:v>44227.566666666666</c:v>
                </c:pt>
                <c:pt idx="139">
                  <c:v>44228.779166666667</c:v>
                </c:pt>
                <c:pt idx="140">
                  <c:v>44229.037499999999</c:v>
                </c:pt>
                <c:pt idx="141">
                  <c:v>44229.04583333333</c:v>
                </c:pt>
                <c:pt idx="142">
                  <c:v>44230.195833333331</c:v>
                </c:pt>
                <c:pt idx="143">
                  <c:v>44231.020138888889</c:v>
                </c:pt>
              </c:numCache>
            </c:numRef>
          </c:xVal>
          <c:yVal>
            <c:numRef>
              <c:f>抽卷!$K$2:$K$99999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  <c:pt idx="106">
                  <c:v>109</c:v>
                </c:pt>
                <c:pt idx="107">
                  <c:v>101</c:v>
                </c:pt>
                <c:pt idx="108">
                  <c:v>111</c:v>
                </c:pt>
                <c:pt idx="109">
                  <c:v>111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114</c:v>
                </c:pt>
                <c:pt idx="122">
                  <c:v>113</c:v>
                </c:pt>
                <c:pt idx="123">
                  <c:v>113</c:v>
                </c:pt>
                <c:pt idx="124">
                  <c:v>113</c:v>
                </c:pt>
                <c:pt idx="125">
                  <c:v>112</c:v>
                </c:pt>
                <c:pt idx="126">
                  <c:v>113</c:v>
                </c:pt>
                <c:pt idx="127">
                  <c:v>119</c:v>
                </c:pt>
                <c:pt idx="128">
                  <c:v>113</c:v>
                </c:pt>
                <c:pt idx="129">
                  <c:v>113</c:v>
                </c:pt>
                <c:pt idx="130">
                  <c:v>101</c:v>
                </c:pt>
                <c:pt idx="131">
                  <c:v>104</c:v>
                </c:pt>
                <c:pt idx="132">
                  <c:v>104</c:v>
                </c:pt>
                <c:pt idx="133">
                  <c:v>104</c:v>
                </c:pt>
                <c:pt idx="134">
                  <c:v>99</c:v>
                </c:pt>
                <c:pt idx="135">
                  <c:v>102</c:v>
                </c:pt>
                <c:pt idx="136">
                  <c:v>90</c:v>
                </c:pt>
                <c:pt idx="137">
                  <c:v>97</c:v>
                </c:pt>
                <c:pt idx="138">
                  <c:v>56</c:v>
                </c:pt>
                <c:pt idx="139">
                  <c:v>73</c:v>
                </c:pt>
                <c:pt idx="140">
                  <c:v>73</c:v>
                </c:pt>
                <c:pt idx="141">
                  <c:v>73</c:v>
                </c:pt>
                <c:pt idx="142">
                  <c:v>83</c:v>
                </c:pt>
                <c:pt idx="143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月送抽!$C$2:$C$500</c:f>
              <c:numCache>
                <c:formatCode>[Color50]\+0;[Red]\-0;0</c:formatCode>
                <c:ptCount val="499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月送抽!$D$2:$D$500</c:f>
              <c:numCache>
                <c:formatCode>[Color50]\+0;[Red]\-0;0</c:formatCode>
                <c:ptCount val="4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v>免費 / Free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月送抽!$E$282:$E$500</c:f>
              <c:numCache>
                <c:formatCode>[Color50]\+0;[Red]\-0;0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月送抽!$F$2:$F$302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5" customWidth="1"/>
    <col min="20" max="20" width="7.7109375" style="265" customWidth="1"/>
    <col min="21" max="21" width="3.5703125" style="69" customWidth="1"/>
    <col min="22" max="26" width="5.5703125" style="265" customWidth="1"/>
    <col min="27" max="27" width="7.85546875" style="265" customWidth="1"/>
    <col min="28" max="28" width="3.5703125" style="69" customWidth="1"/>
    <col min="29" max="37" width="3.5703125" style="265" customWidth="1"/>
    <col min="38" max="38" width="7" style="69" customWidth="1"/>
    <col min="39" max="39" width="6.85546875" style="34" customWidth="1"/>
    <col min="40" max="40" width="6.85546875" style="215" customWidth="1"/>
    <col min="41" max="42" width="6.85546875" style="34" customWidth="1"/>
    <col min="43" max="43" width="6.85546875" style="215" customWidth="1"/>
    <col min="44" max="44" width="6.85546875" style="34" customWidth="1"/>
    <col min="45" max="45" width="4" style="69" customWidth="1"/>
    <col min="46" max="51" width="9.140625" style="17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43" t="s">
        <v>209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44"/>
      <c r="Z1" s="444"/>
      <c r="AA1" s="444"/>
      <c r="AB1" s="444"/>
      <c r="AC1" s="444"/>
      <c r="AD1" s="444"/>
      <c r="AE1" s="444"/>
      <c r="AF1" s="444"/>
      <c r="AG1" s="444"/>
      <c r="AH1" s="444"/>
      <c r="AI1" s="444"/>
      <c r="AJ1" s="444"/>
      <c r="AK1" s="444"/>
      <c r="AL1" s="451" t="s">
        <v>221</v>
      </c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3"/>
    </row>
    <row r="2" spans="1:63" s="179" customFormat="1" ht="15.75" customHeight="1" x14ac:dyDescent="0.25">
      <c r="A2" s="449" t="s">
        <v>215</v>
      </c>
      <c r="B2" s="449"/>
      <c r="C2" s="450"/>
      <c r="D2" s="448" t="s">
        <v>60</v>
      </c>
      <c r="E2" s="449"/>
      <c r="F2" s="449"/>
      <c r="G2" s="449"/>
      <c r="H2" s="450"/>
      <c r="I2" s="455" t="s">
        <v>227</v>
      </c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7"/>
      <c r="U2" s="455" t="s">
        <v>250</v>
      </c>
      <c r="V2" s="456"/>
      <c r="W2" s="456"/>
      <c r="X2" s="456"/>
      <c r="Y2" s="456"/>
      <c r="Z2" s="456"/>
      <c r="AA2" s="457"/>
      <c r="AB2" s="455" t="s">
        <v>235</v>
      </c>
      <c r="AC2" s="456"/>
      <c r="AD2" s="456"/>
      <c r="AE2" s="456"/>
      <c r="AF2" s="456"/>
      <c r="AG2" s="456"/>
      <c r="AH2" s="456"/>
      <c r="AI2" s="456"/>
      <c r="AJ2" s="456"/>
      <c r="AK2" s="457"/>
      <c r="AL2" s="448" t="s">
        <v>220</v>
      </c>
      <c r="AM2" s="449"/>
      <c r="AN2" s="449"/>
      <c r="AO2" s="449"/>
      <c r="AP2" s="449"/>
      <c r="AQ2" s="449"/>
      <c r="AR2" s="450"/>
      <c r="AS2" s="448" t="s">
        <v>213</v>
      </c>
      <c r="AT2" s="449"/>
      <c r="AU2" s="449"/>
      <c r="AV2" s="449"/>
      <c r="AW2" s="449"/>
      <c r="AX2" s="449"/>
      <c r="AY2" s="449"/>
      <c r="AZ2" s="450"/>
      <c r="BA2" s="449" t="s">
        <v>214</v>
      </c>
      <c r="BB2" s="449"/>
      <c r="BC2" s="449"/>
      <c r="BD2" s="449"/>
      <c r="BE2" s="449"/>
      <c r="BF2" s="449"/>
      <c r="BG2" s="449"/>
      <c r="BH2" s="449"/>
      <c r="BI2" s="449"/>
      <c r="BJ2" s="449"/>
      <c r="BK2" s="450"/>
    </row>
    <row r="3" spans="1:63" ht="15.75" customHeight="1" x14ac:dyDescent="0.25">
      <c r="A3" s="305"/>
      <c r="B3" s="306" t="s">
        <v>67</v>
      </c>
      <c r="C3" s="307" t="s">
        <v>71</v>
      </c>
      <c r="D3" s="251"/>
      <c r="E3" s="202" t="s">
        <v>66</v>
      </c>
      <c r="F3" s="202" t="s">
        <v>69</v>
      </c>
      <c r="G3" s="202" t="s">
        <v>70</v>
      </c>
      <c r="H3" s="272" t="s">
        <v>212</v>
      </c>
      <c r="I3" s="262" t="s">
        <v>234</v>
      </c>
      <c r="J3" s="263" t="s">
        <v>228</v>
      </c>
      <c r="K3" s="263" t="s">
        <v>229</v>
      </c>
      <c r="L3" s="263" t="s">
        <v>249</v>
      </c>
      <c r="M3" s="263" t="s">
        <v>230</v>
      </c>
      <c r="N3" s="263" t="s">
        <v>208</v>
      </c>
      <c r="O3" s="263" t="s">
        <v>244</v>
      </c>
      <c r="P3" s="263" t="s">
        <v>245</v>
      </c>
      <c r="Q3" s="263" t="s">
        <v>233</v>
      </c>
      <c r="R3" s="263" t="s">
        <v>246</v>
      </c>
      <c r="S3" s="263" t="s">
        <v>247</v>
      </c>
      <c r="T3" s="263" t="s">
        <v>248</v>
      </c>
      <c r="U3" s="262"/>
      <c r="V3" s="263" t="s">
        <v>66</v>
      </c>
      <c r="W3" s="263" t="s">
        <v>69</v>
      </c>
      <c r="X3" s="263" t="s">
        <v>70</v>
      </c>
      <c r="Y3" s="263" t="s">
        <v>212</v>
      </c>
      <c r="Z3" s="263" t="s">
        <v>68</v>
      </c>
      <c r="AA3" s="264" t="s">
        <v>92</v>
      </c>
      <c r="AB3" s="262"/>
      <c r="AC3" s="263" t="s">
        <v>53</v>
      </c>
      <c r="AD3" s="263" t="s">
        <v>2</v>
      </c>
      <c r="AE3" s="263" t="s">
        <v>72</v>
      </c>
      <c r="AF3" s="263" t="s">
        <v>0</v>
      </c>
      <c r="AG3" s="263" t="s">
        <v>5</v>
      </c>
      <c r="AH3" s="263" t="s">
        <v>8</v>
      </c>
      <c r="AI3" s="263" t="s">
        <v>206</v>
      </c>
      <c r="AJ3" s="263" t="s">
        <v>125</v>
      </c>
      <c r="AK3" s="264" t="s">
        <v>207</v>
      </c>
      <c r="AL3" s="270" t="s">
        <v>67</v>
      </c>
      <c r="AM3" s="271" t="s">
        <v>204</v>
      </c>
      <c r="AN3" s="271" t="s">
        <v>14</v>
      </c>
      <c r="AO3" s="271" t="s">
        <v>205</v>
      </c>
      <c r="AP3" s="202" t="s">
        <v>86</v>
      </c>
      <c r="AQ3" s="202" t="s">
        <v>14</v>
      </c>
      <c r="AR3" s="272" t="s">
        <v>205</v>
      </c>
      <c r="AS3" s="446" t="s">
        <v>219</v>
      </c>
      <c r="AT3" s="454"/>
      <c r="AU3" s="168" t="s">
        <v>9</v>
      </c>
      <c r="AV3" s="169" t="s">
        <v>7</v>
      </c>
      <c r="AW3" s="173" t="s">
        <v>6</v>
      </c>
      <c r="AX3" s="170" t="s">
        <v>4</v>
      </c>
      <c r="AY3" s="68" t="s">
        <v>3</v>
      </c>
      <c r="AZ3" s="207" t="s">
        <v>64</v>
      </c>
      <c r="BA3" s="458" t="s">
        <v>66</v>
      </c>
      <c r="BB3" s="156"/>
      <c r="BC3" s="156" t="s">
        <v>53</v>
      </c>
      <c r="BD3" s="156" t="s">
        <v>2</v>
      </c>
      <c r="BE3" s="156" t="s">
        <v>72</v>
      </c>
      <c r="BF3" s="156" t="s">
        <v>0</v>
      </c>
      <c r="BG3" s="156" t="s">
        <v>5</v>
      </c>
      <c r="BH3" s="156" t="s">
        <v>8</v>
      </c>
      <c r="BI3" s="156" t="s">
        <v>206</v>
      </c>
      <c r="BJ3" s="156" t="s">
        <v>125</v>
      </c>
      <c r="BK3" s="157" t="s">
        <v>207</v>
      </c>
    </row>
    <row r="4" spans="1:63" ht="15.75" customHeight="1" x14ac:dyDescent="0.25">
      <c r="A4" s="254" t="s">
        <v>204</v>
      </c>
      <c r="B4" s="257">
        <v>30</v>
      </c>
      <c r="C4" s="258">
        <v>40</v>
      </c>
      <c r="D4" s="256" t="s">
        <v>9</v>
      </c>
      <c r="E4" s="67">
        <v>11429</v>
      </c>
      <c r="F4" s="67">
        <v>9142</v>
      </c>
      <c r="G4" s="67">
        <v>5392</v>
      </c>
      <c r="H4" s="300">
        <v>219</v>
      </c>
      <c r="I4" s="69">
        <v>0</v>
      </c>
      <c r="J4" s="257" t="s">
        <v>211</v>
      </c>
      <c r="K4" s="257" t="s">
        <v>211</v>
      </c>
      <c r="L4" s="257" t="s">
        <v>211</v>
      </c>
      <c r="M4" s="257" t="s">
        <v>211</v>
      </c>
      <c r="N4" s="257" t="s">
        <v>211</v>
      </c>
      <c r="O4" s="257">
        <v>500</v>
      </c>
      <c r="P4" s="257">
        <v>360</v>
      </c>
      <c r="Q4" s="257">
        <v>90</v>
      </c>
      <c r="R4" s="257">
        <v>80</v>
      </c>
      <c r="S4" s="257">
        <v>46</v>
      </c>
      <c r="T4" s="320">
        <v>25000000</v>
      </c>
      <c r="U4" s="29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2">
        <f t="shared" si="0"/>
        <v>140000000</v>
      </c>
      <c r="AB4" s="256" t="s">
        <v>9</v>
      </c>
      <c r="AC4" s="281">
        <v>6</v>
      </c>
      <c r="AD4" s="281">
        <v>6</v>
      </c>
      <c r="AE4" s="281">
        <v>6</v>
      </c>
      <c r="AF4" s="281">
        <v>6</v>
      </c>
      <c r="AG4" s="281">
        <v>6</v>
      </c>
      <c r="AH4" s="281">
        <v>6</v>
      </c>
      <c r="AI4" s="281">
        <v>6</v>
      </c>
      <c r="AJ4" s="281">
        <v>6</v>
      </c>
      <c r="AK4" s="282">
        <v>0</v>
      </c>
      <c r="AL4" s="252" t="s">
        <v>66</v>
      </c>
      <c r="AM4" s="183">
        <f>AVERAGE(D真龍!A:A)+AVERAGE(D真龍!D:D)</f>
        <v>8</v>
      </c>
      <c r="AN4" s="236">
        <f>COUNT(D真龍!A:A)</f>
        <v>1</v>
      </c>
      <c r="AO4" s="183">
        <f>$B$4/AM4</f>
        <v>3.75</v>
      </c>
      <c r="AP4" s="106">
        <f>AVERAGE(D真龍!F:F)+AVERAGE(D真龍!I:I)</f>
        <v>10.981012658227847</v>
      </c>
      <c r="AQ4" s="237">
        <f>COUNT(D真龍!F:F)</f>
        <v>316</v>
      </c>
      <c r="AR4" s="105">
        <f>$B$5/AP4</f>
        <v>2.7319884726224788</v>
      </c>
      <c r="AS4" s="445" t="s">
        <v>66</v>
      </c>
      <c r="AT4" s="202" t="s">
        <v>210</v>
      </c>
      <c r="AU4" s="188">
        <f>MAX(SUM(BC4:BK4) - E4 + V4,0)</f>
        <v>0</v>
      </c>
      <c r="AV4" s="189">
        <f>MAX(SUM(BC5:BK5) - E5 + V5,0)</f>
        <v>0</v>
      </c>
      <c r="AW4" s="190">
        <f>MAX(SUM(BC6:BK6) - E6 + V6,0)</f>
        <v>0</v>
      </c>
      <c r="AX4" s="191">
        <f>MAX(SUM(BC7:BK7) - E7 + V7,0)</f>
        <v>0</v>
      </c>
      <c r="AY4" s="203">
        <f>MAX(SUM(BC8:BK8) - E8 + V8,0)</f>
        <v>1030</v>
      </c>
      <c r="AZ4" s="208">
        <f>SUM(AU4:AY4)</f>
        <v>1030</v>
      </c>
      <c r="BA4" s="459"/>
      <c r="BB4" s="16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2">
        <v>30</v>
      </c>
      <c r="C5" s="308">
        <v>40</v>
      </c>
      <c r="D5" s="255" t="s">
        <v>7</v>
      </c>
      <c r="E5" s="64">
        <v>12142</v>
      </c>
      <c r="F5" s="64">
        <v>4000</v>
      </c>
      <c r="G5" s="64">
        <v>5389</v>
      </c>
      <c r="H5" s="301">
        <v>2005</v>
      </c>
      <c r="I5" s="69">
        <v>1</v>
      </c>
      <c r="J5" s="257" t="s">
        <v>222</v>
      </c>
      <c r="K5" s="257" t="s">
        <v>211</v>
      </c>
      <c r="L5" s="257" t="s">
        <v>211</v>
      </c>
      <c r="M5" s="257" t="s">
        <v>211</v>
      </c>
      <c r="N5" s="257" t="s">
        <v>211</v>
      </c>
      <c r="O5" s="257">
        <v>475</v>
      </c>
      <c r="P5" s="257">
        <v>342</v>
      </c>
      <c r="Q5" s="257">
        <v>90</v>
      </c>
      <c r="R5" s="257">
        <v>75</v>
      </c>
      <c r="S5" s="257">
        <v>45</v>
      </c>
      <c r="T5" s="320">
        <v>23800000</v>
      </c>
      <c r="U5" s="29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2">
        <f t="shared" si="2"/>
        <v>140000000</v>
      </c>
      <c r="AB5" s="255" t="s">
        <v>7</v>
      </c>
      <c r="AC5" s="283">
        <v>6</v>
      </c>
      <c r="AD5" s="283">
        <v>6</v>
      </c>
      <c r="AE5" s="283">
        <v>6</v>
      </c>
      <c r="AF5" s="283">
        <v>6</v>
      </c>
      <c r="AG5" s="283">
        <v>6</v>
      </c>
      <c r="AH5" s="283">
        <v>6</v>
      </c>
      <c r="AI5" s="283">
        <v>6</v>
      </c>
      <c r="AJ5" s="283">
        <v>6</v>
      </c>
      <c r="AK5" s="284">
        <v>0</v>
      </c>
      <c r="AL5" s="252" t="s">
        <v>69</v>
      </c>
      <c r="AM5" s="183">
        <f>AVERAGE(D真龍!C:C)+AVERAGE(D真龍!E:E)</f>
        <v>4</v>
      </c>
      <c r="AN5" s="236">
        <f>COUNT(D真龍!C:C)</f>
        <v>1</v>
      </c>
      <c r="AO5" s="183">
        <f>$B$4/AM5</f>
        <v>7.5</v>
      </c>
      <c r="AP5" s="106">
        <f>AVERAGE(D真龍!H:H)+AVERAGE(D真龍!J:J)</f>
        <v>6.3196202531645564</v>
      </c>
      <c r="AQ5" s="237">
        <f>COUNT(D真龍!H:H)</f>
        <v>316</v>
      </c>
      <c r="AR5" s="105">
        <f>$B$5/AP5</f>
        <v>4.7471206810215323</v>
      </c>
      <c r="AS5" s="446"/>
      <c r="AT5" s="166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09">
        <f t="shared" ref="AZ5:AZ17" si="3">SUM(AU5:AY5)</f>
        <v>94</v>
      </c>
      <c r="BA5" s="459"/>
      <c r="BB5" s="16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5">
        <f t="shared" si="1"/>
        <v>500</v>
      </c>
    </row>
    <row r="6" spans="1:63" ht="15.75" customHeight="1" x14ac:dyDescent="0.25">
      <c r="D6" s="261" t="s">
        <v>6</v>
      </c>
      <c r="E6" s="65">
        <v>10043</v>
      </c>
      <c r="F6" s="65">
        <v>4205</v>
      </c>
      <c r="G6" s="65">
        <v>1884</v>
      </c>
      <c r="H6" s="302">
        <v>4923</v>
      </c>
      <c r="I6" s="69">
        <v>2</v>
      </c>
      <c r="J6" s="257" t="s">
        <v>222</v>
      </c>
      <c r="K6" s="257" t="s">
        <v>222</v>
      </c>
      <c r="L6" s="257" t="s">
        <v>211</v>
      </c>
      <c r="M6" s="257" t="s">
        <v>211</v>
      </c>
      <c r="N6" s="257" t="s">
        <v>211</v>
      </c>
      <c r="O6" s="257">
        <v>425</v>
      </c>
      <c r="P6" s="257">
        <v>302</v>
      </c>
      <c r="Q6" s="257">
        <v>60</v>
      </c>
      <c r="R6" s="257">
        <v>65</v>
      </c>
      <c r="S6" s="257">
        <v>42</v>
      </c>
      <c r="T6" s="320">
        <v>22300000</v>
      </c>
      <c r="U6" s="29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2">
        <f t="shared" si="2"/>
        <v>140000000</v>
      </c>
      <c r="AB6" s="261" t="s">
        <v>6</v>
      </c>
      <c r="AC6" s="285">
        <v>6</v>
      </c>
      <c r="AD6" s="285">
        <v>6</v>
      </c>
      <c r="AE6" s="285">
        <v>6</v>
      </c>
      <c r="AF6" s="285">
        <v>6</v>
      </c>
      <c r="AG6" s="285">
        <v>6</v>
      </c>
      <c r="AH6" s="285">
        <v>6</v>
      </c>
      <c r="AI6" s="285">
        <v>6</v>
      </c>
      <c r="AJ6" s="285">
        <v>6</v>
      </c>
      <c r="AK6" s="286">
        <v>0</v>
      </c>
      <c r="AL6" s="252" t="s">
        <v>68</v>
      </c>
      <c r="AM6" s="183" t="e">
        <f>AVERAGE(D真龍!B:B)</f>
        <v>#DIV/0!</v>
      </c>
      <c r="AN6" s="236">
        <f>COUNT(D真龍!B:B)</f>
        <v>0</v>
      </c>
      <c r="AO6" s="235" t="e">
        <f>$B$4/AM6</f>
        <v>#DIV/0!</v>
      </c>
      <c r="AP6" s="106">
        <f>AVERAGE(D真龍!G:G)</f>
        <v>0.40322580645161288</v>
      </c>
      <c r="AQ6" s="237">
        <f>COUNT(D真龍!G:G)</f>
        <v>124</v>
      </c>
      <c r="AR6" s="273">
        <f>$B$5/AP6</f>
        <v>74.400000000000006</v>
      </c>
      <c r="AS6" s="446"/>
      <c r="AT6" s="166" t="s">
        <v>217</v>
      </c>
      <c r="AU6" s="184">
        <f>ROUNDUP(AU5/(RECOVER_AP / $B$5)*RECOVER_DIAMS,0)</f>
        <v>0</v>
      </c>
      <c r="AV6" s="187">
        <f>ROUNDUP(AV5/(RECOVER_AP / $B$5)*RECOVER_DIAMS,0)</f>
        <v>0</v>
      </c>
      <c r="AW6" s="185">
        <f>ROUNDUP(AW5/(RECOVER_AP / $B$5)*RECOVER_DIAMS,0)</f>
        <v>0</v>
      </c>
      <c r="AX6" s="186">
        <f>ROUNDUP(AX5/(RECOVER_AP / $B$5)*RECOVER_DIAMS,0)</f>
        <v>0</v>
      </c>
      <c r="AY6" s="200">
        <f>ROUNDUP(AY5/(RECOVER_AP / $B$5)*RECOVER_DIAMS,0)</f>
        <v>705</v>
      </c>
      <c r="AZ6" s="210">
        <f t="shared" si="3"/>
        <v>705</v>
      </c>
      <c r="BA6" s="459"/>
      <c r="BB6" s="173" t="s">
        <v>6</v>
      </c>
      <c r="BC6" s="174">
        <f t="shared" si="1"/>
        <v>0</v>
      </c>
      <c r="BD6" s="174">
        <f t="shared" si="1"/>
        <v>0</v>
      </c>
      <c r="BE6" s="174">
        <f t="shared" si="1"/>
        <v>0</v>
      </c>
      <c r="BF6" s="174">
        <f t="shared" si="1"/>
        <v>0</v>
      </c>
      <c r="BG6" s="174">
        <f t="shared" si="1"/>
        <v>0</v>
      </c>
      <c r="BH6" s="174">
        <f t="shared" si="1"/>
        <v>0</v>
      </c>
      <c r="BI6" s="174">
        <f t="shared" si="1"/>
        <v>0</v>
      </c>
      <c r="BJ6" s="174">
        <f t="shared" si="1"/>
        <v>0</v>
      </c>
      <c r="BK6" s="176">
        <f t="shared" si="1"/>
        <v>500</v>
      </c>
    </row>
    <row r="7" spans="1:63" ht="15.75" customHeight="1" x14ac:dyDescent="0.25">
      <c r="D7" s="260" t="s">
        <v>4</v>
      </c>
      <c r="E7" s="116">
        <v>3563</v>
      </c>
      <c r="F7" s="116">
        <v>989</v>
      </c>
      <c r="G7" s="116">
        <v>1657</v>
      </c>
      <c r="H7" s="303">
        <v>3976</v>
      </c>
      <c r="I7" s="69">
        <v>3</v>
      </c>
      <c r="J7" s="257" t="s">
        <v>222</v>
      </c>
      <c r="K7" s="257" t="s">
        <v>211</v>
      </c>
      <c r="L7" s="257" t="s">
        <v>222</v>
      </c>
      <c r="M7" s="257" t="s">
        <v>211</v>
      </c>
      <c r="N7" s="257" t="s">
        <v>211</v>
      </c>
      <c r="O7" s="257">
        <v>375</v>
      </c>
      <c r="P7" s="257">
        <v>270</v>
      </c>
      <c r="Q7" s="257">
        <v>90</v>
      </c>
      <c r="R7" s="257">
        <v>55</v>
      </c>
      <c r="S7" s="257">
        <v>41</v>
      </c>
      <c r="T7" s="320">
        <v>19000000</v>
      </c>
      <c r="U7" s="29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2">
        <f t="shared" si="2"/>
        <v>140000000</v>
      </c>
      <c r="AB7" s="260" t="s">
        <v>4</v>
      </c>
      <c r="AC7" s="287">
        <v>6</v>
      </c>
      <c r="AD7" s="287">
        <v>6</v>
      </c>
      <c r="AE7" s="287">
        <v>6</v>
      </c>
      <c r="AF7" s="287">
        <v>6</v>
      </c>
      <c r="AG7" s="287">
        <v>6</v>
      </c>
      <c r="AH7" s="287">
        <v>6</v>
      </c>
      <c r="AI7" s="287">
        <v>6</v>
      </c>
      <c r="AJ7" s="287">
        <v>6</v>
      </c>
      <c r="AK7" s="288">
        <v>6</v>
      </c>
      <c r="AL7" s="181" t="s">
        <v>71</v>
      </c>
      <c r="AM7" s="182" t="s">
        <v>204</v>
      </c>
      <c r="AN7" s="182" t="s">
        <v>14</v>
      </c>
      <c r="AO7" s="182" t="s">
        <v>205</v>
      </c>
      <c r="AP7" s="213" t="s">
        <v>86</v>
      </c>
      <c r="AQ7" s="238" t="s">
        <v>14</v>
      </c>
      <c r="AR7" s="274" t="s">
        <v>205</v>
      </c>
      <c r="AS7" s="446"/>
      <c r="AT7" s="166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09">
        <f t="shared" si="3"/>
        <v>86</v>
      </c>
      <c r="BA7" s="459"/>
      <c r="BB7" s="163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7">
        <f t="shared" si="1"/>
        <v>0</v>
      </c>
    </row>
    <row r="8" spans="1:63" ht="15.75" customHeight="1" x14ac:dyDescent="0.25">
      <c r="D8" s="259" t="s">
        <v>3</v>
      </c>
      <c r="E8" s="66">
        <v>2070</v>
      </c>
      <c r="F8" s="66">
        <v>428</v>
      </c>
      <c r="G8" s="66">
        <v>1168</v>
      </c>
      <c r="H8" s="304">
        <v>2935</v>
      </c>
      <c r="I8" s="69">
        <v>4</v>
      </c>
      <c r="J8" s="257" t="s">
        <v>222</v>
      </c>
      <c r="K8" s="257" t="s">
        <v>222</v>
      </c>
      <c r="L8" s="257" t="s">
        <v>222</v>
      </c>
      <c r="M8" s="257" t="s">
        <v>211</v>
      </c>
      <c r="N8" s="257" t="s">
        <v>211</v>
      </c>
      <c r="O8" s="257">
        <v>325</v>
      </c>
      <c r="P8" s="257">
        <v>230</v>
      </c>
      <c r="Q8" s="257">
        <v>60</v>
      </c>
      <c r="R8" s="257">
        <v>45</v>
      </c>
      <c r="S8" s="257">
        <v>38</v>
      </c>
      <c r="T8" s="320">
        <v>17500000</v>
      </c>
      <c r="U8" s="298" t="s">
        <v>3</v>
      </c>
      <c r="V8" s="299">
        <f t="shared" si="2"/>
        <v>2600</v>
      </c>
      <c r="W8" s="299">
        <f t="shared" si="2"/>
        <v>1840</v>
      </c>
      <c r="X8" s="299">
        <f t="shared" si="2"/>
        <v>480</v>
      </c>
      <c r="Y8" s="299">
        <f t="shared" si="2"/>
        <v>360</v>
      </c>
      <c r="Z8" s="299">
        <f t="shared" si="2"/>
        <v>304</v>
      </c>
      <c r="AA8" s="323">
        <f t="shared" si="2"/>
        <v>140000000</v>
      </c>
      <c r="AB8" s="247" t="s">
        <v>3</v>
      </c>
      <c r="AC8" s="289">
        <v>6</v>
      </c>
      <c r="AD8" s="289">
        <v>6</v>
      </c>
      <c r="AE8" s="289">
        <v>6</v>
      </c>
      <c r="AF8" s="289">
        <v>6</v>
      </c>
      <c r="AG8" s="289">
        <v>6</v>
      </c>
      <c r="AH8" s="289">
        <v>6</v>
      </c>
      <c r="AI8" s="289">
        <v>6</v>
      </c>
      <c r="AJ8" s="289">
        <v>6</v>
      </c>
      <c r="AK8" s="290">
        <v>0</v>
      </c>
      <c r="AL8" s="252" t="s">
        <v>66</v>
      </c>
      <c r="AM8" s="183">
        <f>AVERAGE(D真龍!K:K)</f>
        <v>9.0909090909090917</v>
      </c>
      <c r="AN8" s="236">
        <f>COUNT(D真龍!K:K)</f>
        <v>22</v>
      </c>
      <c r="AO8" s="183">
        <f>$C$4/AM8</f>
        <v>4.3999999999999995</v>
      </c>
      <c r="AP8" s="106">
        <f>AVERAGE(D真龍!Q:Q)</f>
        <v>12.028011204481793</v>
      </c>
      <c r="AQ8" s="237">
        <f>COUNT(D真龍!Q:Q)</f>
        <v>714</v>
      </c>
      <c r="AR8" s="105">
        <f>$C$5/AP8</f>
        <v>3.3255705635770845</v>
      </c>
      <c r="AS8" s="447"/>
      <c r="AT8" s="204" t="s">
        <v>218</v>
      </c>
      <c r="AU8" s="196">
        <f>ROUNDUP(AU7/(RECOVER_AP / $C$5)*RECOVER_DIAMS,0)</f>
        <v>0</v>
      </c>
      <c r="AV8" s="197">
        <f>ROUNDUP(AV7/(RECOVER_AP / $C$5)*RECOVER_DIAMS,0)</f>
        <v>0</v>
      </c>
      <c r="AW8" s="198">
        <f>ROUNDUP(AW7/(RECOVER_AP / $C$5)*RECOVER_DIAMS,0)</f>
        <v>0</v>
      </c>
      <c r="AX8" s="199">
        <f>ROUNDUP(AX7/(RECOVER_AP / $C$5)*RECOVER_DIAMS,0)</f>
        <v>0</v>
      </c>
      <c r="AY8" s="205">
        <f>ROUNDUP(AY7/(RECOVER_AP / $C$5)*RECOVER_DIAMS,0)</f>
        <v>860</v>
      </c>
      <c r="AZ8" s="211">
        <f t="shared" si="3"/>
        <v>860</v>
      </c>
      <c r="BA8" s="460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46" t="s">
        <v>216</v>
      </c>
      <c r="E9" s="454"/>
      <c r="F9" s="454"/>
      <c r="G9" s="463">
        <v>2230</v>
      </c>
      <c r="H9" s="464"/>
      <c r="I9" s="69">
        <v>5</v>
      </c>
      <c r="J9" s="257" t="s">
        <v>222</v>
      </c>
      <c r="K9" s="257" t="s">
        <v>222</v>
      </c>
      <c r="L9" s="257" t="s">
        <v>222</v>
      </c>
      <c r="M9" s="257" t="s">
        <v>222</v>
      </c>
      <c r="N9" s="257" t="s">
        <v>211</v>
      </c>
      <c r="O9" s="257">
        <v>150</v>
      </c>
      <c r="P9" s="257">
        <v>100</v>
      </c>
      <c r="Q9" s="257">
        <v>30</v>
      </c>
      <c r="R9" s="257">
        <v>10</v>
      </c>
      <c r="S9" s="257">
        <v>30</v>
      </c>
      <c r="T9" s="320">
        <v>10000000</v>
      </c>
      <c r="U9" s="293"/>
      <c r="V9" s="279"/>
      <c r="W9" s="279"/>
      <c r="X9" s="279"/>
      <c r="Y9" s="279"/>
      <c r="Z9" s="279"/>
      <c r="AA9" s="279"/>
      <c r="AL9" s="252" t="s">
        <v>69</v>
      </c>
      <c r="AM9" s="183">
        <f>AVERAGE(D真龍!M:M) + AVERAGE(D真龍!O:O)</f>
        <v>5.5</v>
      </c>
      <c r="AN9" s="236">
        <f>COUNT(D真龍!M:M)</f>
        <v>22</v>
      </c>
      <c r="AO9" s="183">
        <f>$C$4/AM9</f>
        <v>7.2727272727272725</v>
      </c>
      <c r="AP9" s="106">
        <f>AVERAGE(D真龍!S:S)+AVERAGE(D真龍!U:U)</f>
        <v>6.9369747899159666</v>
      </c>
      <c r="AQ9" s="237">
        <f>COUNT(D真龍!S:S)</f>
        <v>714</v>
      </c>
      <c r="AR9" s="105">
        <f>$C$5/AP9</f>
        <v>5.7662023016353725</v>
      </c>
      <c r="AS9" s="445" t="s">
        <v>69</v>
      </c>
      <c r="AT9" s="202" t="s">
        <v>210</v>
      </c>
      <c r="AU9" s="188">
        <f>MAX(SUM(BC10:BK10) - F4 + W4,0)</f>
        <v>0</v>
      </c>
      <c r="AV9" s="189">
        <f>MAX(SUM(BC11:BK11) - F5 + W5,0)</f>
        <v>0</v>
      </c>
      <c r="AW9" s="190">
        <f>MAX(SUM(BC12:BK12) - F6 + W6,0)</f>
        <v>0</v>
      </c>
      <c r="AX9" s="191">
        <f>MAX(SUM(BC13:BK13) - F7 + W7,0)</f>
        <v>851</v>
      </c>
      <c r="AY9" s="203">
        <f>MAX(SUM(BC14:BK14) - F8 + W8,0)</f>
        <v>1772</v>
      </c>
      <c r="AZ9" s="208">
        <f t="shared" si="3"/>
        <v>2623</v>
      </c>
      <c r="BA9" s="458" t="s">
        <v>69</v>
      </c>
      <c r="BB9" s="158"/>
      <c r="BC9" s="158" t="s">
        <v>53</v>
      </c>
      <c r="BD9" s="158" t="s">
        <v>2</v>
      </c>
      <c r="BE9" s="158" t="s">
        <v>72</v>
      </c>
      <c r="BF9" s="158" t="s">
        <v>0</v>
      </c>
      <c r="BG9" s="158" t="s">
        <v>5</v>
      </c>
      <c r="BH9" s="158" t="s">
        <v>8</v>
      </c>
      <c r="BI9" s="158" t="s">
        <v>206</v>
      </c>
      <c r="BJ9" s="158" t="s">
        <v>125</v>
      </c>
      <c r="BK9" s="159" t="s">
        <v>207</v>
      </c>
    </row>
    <row r="10" spans="1:63" ht="15.75" customHeight="1" x14ac:dyDescent="0.25">
      <c r="D10" s="439" t="s">
        <v>226</v>
      </c>
      <c r="E10" s="440"/>
      <c r="F10" s="441">
        <v>140138020</v>
      </c>
      <c r="G10" s="441"/>
      <c r="H10" s="442"/>
      <c r="I10" s="291">
        <v>6</v>
      </c>
      <c r="J10" s="292" t="s">
        <v>222</v>
      </c>
      <c r="K10" s="292" t="s">
        <v>222</v>
      </c>
      <c r="L10" s="292" t="s">
        <v>222</v>
      </c>
      <c r="M10" s="292" t="s">
        <v>222</v>
      </c>
      <c r="N10" s="292" t="s">
        <v>222</v>
      </c>
      <c r="O10" s="292">
        <v>0</v>
      </c>
      <c r="P10" s="292">
        <v>0</v>
      </c>
      <c r="Q10" s="292">
        <v>0</v>
      </c>
      <c r="R10" s="292">
        <v>0</v>
      </c>
      <c r="S10" s="292">
        <v>0</v>
      </c>
      <c r="T10" s="321">
        <v>0</v>
      </c>
      <c r="U10" s="293"/>
      <c r="V10" s="279"/>
      <c r="W10" s="279"/>
      <c r="X10" s="279"/>
      <c r="Y10" s="279"/>
      <c r="Z10" s="279"/>
      <c r="AA10" s="279"/>
      <c r="AL10" s="252" t="s">
        <v>70</v>
      </c>
      <c r="AM10" s="183">
        <f>AVERAGE(D真龍!N:N) + AVERAGE(D真龍!P:P)</f>
        <v>5</v>
      </c>
      <c r="AN10" s="236">
        <f>COUNT(D真龍!N:N)</f>
        <v>22</v>
      </c>
      <c r="AO10" s="183">
        <f>$C$4/AM10</f>
        <v>8</v>
      </c>
      <c r="AP10" s="106">
        <f>AVERAGE(D真龍!T:T)+AVERAGE(D真龍!V:V)</f>
        <v>6.9257703081232496</v>
      </c>
      <c r="AQ10" s="237">
        <f>COUNT(D真龍!T:T)</f>
        <v>714</v>
      </c>
      <c r="AR10" s="105">
        <f>$C$5/AP10</f>
        <v>5.7755308392315472</v>
      </c>
      <c r="AS10" s="446"/>
      <c r="AT10" s="166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09">
        <f t="shared" si="3"/>
        <v>416</v>
      </c>
      <c r="BA10" s="459"/>
      <c r="BB10" s="16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3" t="s">
        <v>68</v>
      </c>
      <c r="AM11" s="276">
        <f>AVERAGE(D真龍!L:L)</f>
        <v>0.95238095238095233</v>
      </c>
      <c r="AN11" s="275">
        <f>COUNT(D真龍!L:L)</f>
        <v>21</v>
      </c>
      <c r="AO11" s="276">
        <f>$C$4/AM11</f>
        <v>42</v>
      </c>
      <c r="AP11" s="277">
        <f>AVERAGE(D真龍!R:R)</f>
        <v>1.152492668621701</v>
      </c>
      <c r="AQ11" s="249">
        <f>COUNT(D真龍!R:R)</f>
        <v>682</v>
      </c>
      <c r="AR11" s="278">
        <f>$C$5/AP11</f>
        <v>34.707379134860048</v>
      </c>
      <c r="AS11" s="446"/>
      <c r="AT11" s="166" t="s">
        <v>217</v>
      </c>
      <c r="AU11" s="184">
        <f>ROUNDUP(AU10/(RECOVER_AP / $B$5)*RECOVER_DIAMS,0)</f>
        <v>0</v>
      </c>
      <c r="AV11" s="187">
        <f>ROUNDUP(AV10/(RECOVER_AP / $B$5)*RECOVER_DIAMS,0)</f>
        <v>0</v>
      </c>
      <c r="AW11" s="185">
        <f>ROUNDUP(AW10/(RECOVER_AP / $B$5)*RECOVER_DIAMS,0)</f>
        <v>0</v>
      </c>
      <c r="AX11" s="186">
        <f>ROUNDUP(AX10/(RECOVER_AP / $B$5)*RECOVER_DIAMS,0)</f>
        <v>1013</v>
      </c>
      <c r="AY11" s="200">
        <f>ROUNDUP(AY10/(RECOVER_AP / $B$5)*RECOVER_DIAMS,0)</f>
        <v>2108</v>
      </c>
      <c r="AZ11" s="210">
        <f t="shared" si="3"/>
        <v>3121</v>
      </c>
      <c r="BA11" s="459"/>
      <c r="BB11" s="16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5">
        <f t="shared" si="4"/>
        <v>360</v>
      </c>
    </row>
    <row r="12" spans="1:63" ht="15.75" customHeight="1" x14ac:dyDescent="0.25">
      <c r="AS12" s="446"/>
      <c r="AT12" s="166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09">
        <f t="shared" si="3"/>
        <v>379</v>
      </c>
      <c r="BA12" s="459"/>
      <c r="BB12" s="173" t="s">
        <v>6</v>
      </c>
      <c r="BC12" s="174">
        <f t="shared" si="4"/>
        <v>0</v>
      </c>
      <c r="BD12" s="174">
        <f t="shared" si="4"/>
        <v>0</v>
      </c>
      <c r="BE12" s="174">
        <f t="shared" si="4"/>
        <v>0</v>
      </c>
      <c r="BF12" s="174">
        <f t="shared" si="4"/>
        <v>0</v>
      </c>
      <c r="BG12" s="174">
        <f t="shared" si="4"/>
        <v>0</v>
      </c>
      <c r="BH12" s="174">
        <f t="shared" si="4"/>
        <v>0</v>
      </c>
      <c r="BI12" s="174">
        <f t="shared" si="4"/>
        <v>0</v>
      </c>
      <c r="BJ12" s="174">
        <f t="shared" si="4"/>
        <v>0</v>
      </c>
      <c r="BK12" s="176">
        <f t="shared" si="4"/>
        <v>360</v>
      </c>
    </row>
    <row r="13" spans="1:63" ht="15.75" customHeight="1" x14ac:dyDescent="0.25">
      <c r="AS13" s="447"/>
      <c r="AT13" s="204" t="s">
        <v>218</v>
      </c>
      <c r="AU13" s="196">
        <f>ROUNDUP(AU10/(RECOVER_AP / $C$5)*RECOVER_DIAMS,0)</f>
        <v>0</v>
      </c>
      <c r="AV13" s="197">
        <f>ROUNDUP(AV10/(RECOVER_AP / $C$5)*RECOVER_DIAMS,0)</f>
        <v>0</v>
      </c>
      <c r="AW13" s="198">
        <f>ROUNDUP(AW10/(RECOVER_AP / $C$5)*RECOVER_DIAMS,0)</f>
        <v>0</v>
      </c>
      <c r="AX13" s="199">
        <f>ROUNDUP(AX10/(RECOVER_AP / $C$5)*RECOVER_DIAMS,0)</f>
        <v>1350</v>
      </c>
      <c r="AY13" s="205">
        <f>ROUNDUP(AY10/(RECOVER_AP / $C$5)*RECOVER_DIAMS,0)</f>
        <v>2810</v>
      </c>
      <c r="AZ13" s="211">
        <f t="shared" si="3"/>
        <v>4160</v>
      </c>
      <c r="BA13" s="459"/>
      <c r="BB13" s="163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7">
        <f t="shared" si="4"/>
        <v>0</v>
      </c>
    </row>
    <row r="14" spans="1:63" ht="15.75" customHeight="1" x14ac:dyDescent="0.25">
      <c r="AS14" s="445" t="s">
        <v>70</v>
      </c>
      <c r="AT14" s="202" t="s">
        <v>210</v>
      </c>
      <c r="AU14" s="188">
        <f>MAX(SUM(BC16:BK16) - G4 + X4,0)</f>
        <v>0</v>
      </c>
      <c r="AV14" s="189">
        <f>MAX(SUM(BC17:BK17) - G5 + X5,0)</f>
        <v>0</v>
      </c>
      <c r="AW14" s="190">
        <f>MAX(SUM(BC18:BK18) - G6 + X6,0)</f>
        <v>0</v>
      </c>
      <c r="AX14" s="191">
        <f>MAX(SUM(BC19:BK19) - G7 + X7,0)</f>
        <v>0</v>
      </c>
      <c r="AY14" s="203">
        <f>MAX(SUM(BC20:BK20) - G8 + X8,0)</f>
        <v>0</v>
      </c>
      <c r="AZ14" s="208">
        <f t="shared" si="3"/>
        <v>0</v>
      </c>
      <c r="BA14" s="460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46"/>
      <c r="AT15" s="166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09">
        <f t="shared" si="3"/>
        <v>0</v>
      </c>
      <c r="BA15" s="458" t="s">
        <v>70</v>
      </c>
      <c r="BB15" s="158"/>
      <c r="BC15" s="158" t="s">
        <v>53</v>
      </c>
      <c r="BD15" s="158" t="s">
        <v>2</v>
      </c>
      <c r="BE15" s="158" t="s">
        <v>72</v>
      </c>
      <c r="BF15" s="158" t="s">
        <v>0</v>
      </c>
      <c r="BG15" s="158" t="s">
        <v>5</v>
      </c>
      <c r="BH15" s="158" t="s">
        <v>8</v>
      </c>
      <c r="BI15" s="158" t="s">
        <v>206</v>
      </c>
      <c r="BJ15" s="158" t="s">
        <v>125</v>
      </c>
      <c r="BK15" s="159" t="s">
        <v>207</v>
      </c>
    </row>
    <row r="16" spans="1:63" ht="15.75" customHeight="1" x14ac:dyDescent="0.25">
      <c r="AS16" s="447"/>
      <c r="AT16" s="204" t="s">
        <v>218</v>
      </c>
      <c r="AU16" s="196">
        <f>ROUNDUP(AU15/(RECOVER_AP / $C$5)*RECOVER_DIAMS,0)</f>
        <v>0</v>
      </c>
      <c r="AV16" s="197">
        <f>ROUNDUP(AV15/3*30,0)</f>
        <v>0</v>
      </c>
      <c r="AW16" s="198">
        <f>ROUNDUP(AW15/3*30,0)</f>
        <v>0</v>
      </c>
      <c r="AX16" s="199">
        <f>ROUNDUP(AX15/3*30,0)</f>
        <v>0</v>
      </c>
      <c r="AY16" s="205">
        <f>ROUNDUP(AY15/3*30,0)</f>
        <v>0</v>
      </c>
      <c r="AZ16" s="211">
        <f t="shared" si="3"/>
        <v>0</v>
      </c>
      <c r="BA16" s="459"/>
      <c r="BB16" s="16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1" t="s">
        <v>212</v>
      </c>
      <c r="AT17" s="178" t="s">
        <v>210</v>
      </c>
      <c r="AU17" s="192">
        <f>MAX(SUM(BC22:BK22) - H4 + Z4,0)</f>
        <v>165</v>
      </c>
      <c r="AV17" s="193">
        <f>MAX(SUM(BC23:BK23) - H5 + Z5,0)</f>
        <v>0</v>
      </c>
      <c r="AW17" s="194">
        <f>MAX(SUM(BC24:BK24) - H6 + Z6,0)</f>
        <v>0</v>
      </c>
      <c r="AX17" s="195">
        <f>MAX(SUM(BC25:BK25) - H7 + Z7,0)</f>
        <v>0</v>
      </c>
      <c r="AY17" s="206">
        <f>MAX(SUM(BC26:BK26) - H8 + Z8,0)</f>
        <v>0</v>
      </c>
      <c r="AZ17" s="212">
        <f t="shared" si="3"/>
        <v>165</v>
      </c>
      <c r="BA17" s="459"/>
      <c r="BB17" s="16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5">
        <f t="shared" si="5"/>
        <v>90</v>
      </c>
    </row>
    <row r="18" spans="45:63" ht="15.75" customHeight="1" x14ac:dyDescent="0.25">
      <c r="AS18" s="445" t="s">
        <v>68</v>
      </c>
      <c r="AT18" s="202" t="s">
        <v>210</v>
      </c>
      <c r="AU18" s="467">
        <f>MAX(SUM(BC28:BK32) - G9 + SUM(Z4:Z8),0)</f>
        <v>0</v>
      </c>
      <c r="AV18" s="467"/>
      <c r="AW18" s="467"/>
      <c r="AX18" s="467"/>
      <c r="AY18" s="467"/>
      <c r="AZ18" s="468"/>
      <c r="BA18" s="459"/>
      <c r="BB18" s="173" t="s">
        <v>6</v>
      </c>
      <c r="BC18" s="174">
        <f t="shared" si="5"/>
        <v>0</v>
      </c>
      <c r="BD18" s="174">
        <f t="shared" si="5"/>
        <v>0</v>
      </c>
      <c r="BE18" s="174">
        <f t="shared" si="5"/>
        <v>0</v>
      </c>
      <c r="BF18" s="174">
        <f t="shared" si="5"/>
        <v>0</v>
      </c>
      <c r="BG18" s="174">
        <f t="shared" si="5"/>
        <v>0</v>
      </c>
      <c r="BH18" s="174">
        <f t="shared" si="5"/>
        <v>0</v>
      </c>
      <c r="BI18" s="174">
        <f t="shared" si="5"/>
        <v>0</v>
      </c>
      <c r="BJ18" s="174">
        <f t="shared" si="5"/>
        <v>0</v>
      </c>
      <c r="BK18" s="176">
        <f t="shared" si="5"/>
        <v>90</v>
      </c>
    </row>
    <row r="19" spans="45:63" ht="15.75" customHeight="1" x14ac:dyDescent="0.25">
      <c r="AS19" s="446"/>
      <c r="AT19" s="166" t="s">
        <v>224</v>
      </c>
      <c r="AU19" s="437">
        <f>ROUNDUP(AU18/AP6,0)</f>
        <v>0</v>
      </c>
      <c r="AV19" s="437"/>
      <c r="AW19" s="437"/>
      <c r="AX19" s="437"/>
      <c r="AY19" s="437"/>
      <c r="AZ19" s="438"/>
      <c r="BA19" s="459"/>
      <c r="BB19" s="163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7">
        <f t="shared" si="5"/>
        <v>0</v>
      </c>
    </row>
    <row r="20" spans="45:63" ht="15.75" customHeight="1" x14ac:dyDescent="0.25">
      <c r="AS20" s="446"/>
      <c r="AT20" s="204" t="s">
        <v>225</v>
      </c>
      <c r="AU20" s="465">
        <f>ROUNDUP(AU18/AP11,0)</f>
        <v>0</v>
      </c>
      <c r="AV20" s="465"/>
      <c r="AW20" s="465"/>
      <c r="AX20" s="465"/>
      <c r="AY20" s="465"/>
      <c r="AZ20" s="466"/>
      <c r="BA20" s="460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1" t="s">
        <v>92</v>
      </c>
      <c r="AT21" s="178" t="s">
        <v>210</v>
      </c>
      <c r="AU21" s="461">
        <f>MAX(SUM(BC34:BK38) - F10 + SUM(AA4:AA8),0)</f>
        <v>659861980</v>
      </c>
      <c r="AV21" s="461"/>
      <c r="AW21" s="461"/>
      <c r="AX21" s="461"/>
      <c r="AY21" s="461"/>
      <c r="AZ21" s="462"/>
      <c r="BA21" s="458" t="s">
        <v>212</v>
      </c>
      <c r="BB21" s="158"/>
      <c r="BC21" s="158" t="s">
        <v>53</v>
      </c>
      <c r="BD21" s="158" t="s">
        <v>2</v>
      </c>
      <c r="BE21" s="158" t="s">
        <v>72</v>
      </c>
      <c r="BF21" s="158" t="s">
        <v>0</v>
      </c>
      <c r="BG21" s="158" t="s">
        <v>5</v>
      </c>
      <c r="BH21" s="158" t="s">
        <v>8</v>
      </c>
      <c r="BI21" s="158" t="s">
        <v>206</v>
      </c>
      <c r="BJ21" s="158" t="s">
        <v>125</v>
      </c>
      <c r="BK21" s="159" t="s">
        <v>207</v>
      </c>
    </row>
    <row r="22" spans="45:63" ht="15.75" customHeight="1" x14ac:dyDescent="0.25">
      <c r="BA22" s="459"/>
      <c r="BB22" s="16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59"/>
      <c r="BB23" s="16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5">
        <f t="shared" si="6"/>
        <v>80</v>
      </c>
    </row>
    <row r="24" spans="45:63" ht="15.75" customHeight="1" x14ac:dyDescent="0.25">
      <c r="BA24" s="459"/>
      <c r="BB24" s="173" t="s">
        <v>6</v>
      </c>
      <c r="BC24" s="174">
        <f t="shared" si="6"/>
        <v>0</v>
      </c>
      <c r="BD24" s="174">
        <f t="shared" si="6"/>
        <v>0</v>
      </c>
      <c r="BE24" s="174">
        <f t="shared" si="6"/>
        <v>0</v>
      </c>
      <c r="BF24" s="174">
        <f t="shared" si="6"/>
        <v>0</v>
      </c>
      <c r="BG24" s="174">
        <f t="shared" si="6"/>
        <v>0</v>
      </c>
      <c r="BH24" s="174">
        <f t="shared" si="6"/>
        <v>0</v>
      </c>
      <c r="BI24" s="174">
        <f t="shared" si="6"/>
        <v>0</v>
      </c>
      <c r="BJ24" s="174">
        <f t="shared" si="6"/>
        <v>0</v>
      </c>
      <c r="BK24" s="176">
        <f t="shared" si="6"/>
        <v>80</v>
      </c>
    </row>
    <row r="25" spans="45:63" ht="15.75" customHeight="1" x14ac:dyDescent="0.25">
      <c r="BA25" s="459"/>
      <c r="BB25" s="163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7">
        <f t="shared" si="6"/>
        <v>0</v>
      </c>
    </row>
    <row r="26" spans="45:63" ht="15.75" customHeight="1" x14ac:dyDescent="0.25">
      <c r="BA26" s="460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458" t="s">
        <v>68</v>
      </c>
      <c r="BB27" s="158"/>
      <c r="BC27" s="158" t="s">
        <v>53</v>
      </c>
      <c r="BD27" s="158" t="s">
        <v>2</v>
      </c>
      <c r="BE27" s="158" t="s">
        <v>72</v>
      </c>
      <c r="BF27" s="158" t="s">
        <v>0</v>
      </c>
      <c r="BG27" s="158" t="s">
        <v>5</v>
      </c>
      <c r="BH27" s="158" t="s">
        <v>8</v>
      </c>
      <c r="BI27" s="158" t="s">
        <v>206</v>
      </c>
      <c r="BJ27" s="158" t="s">
        <v>125</v>
      </c>
      <c r="BK27" s="159" t="s">
        <v>207</v>
      </c>
    </row>
    <row r="28" spans="45:63" ht="15.75" customHeight="1" x14ac:dyDescent="0.25">
      <c r="BA28" s="459"/>
      <c r="BB28" s="16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59"/>
      <c r="BB29" s="16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5">
        <f t="shared" si="7"/>
        <v>46</v>
      </c>
    </row>
    <row r="30" spans="45:63" ht="15.75" customHeight="1" x14ac:dyDescent="0.25">
      <c r="BA30" s="459"/>
      <c r="BB30" s="173" t="s">
        <v>6</v>
      </c>
      <c r="BC30" s="174">
        <f t="shared" si="7"/>
        <v>0</v>
      </c>
      <c r="BD30" s="174">
        <f t="shared" si="7"/>
        <v>0</v>
      </c>
      <c r="BE30" s="174">
        <f t="shared" si="7"/>
        <v>0</v>
      </c>
      <c r="BF30" s="174">
        <f t="shared" si="7"/>
        <v>0</v>
      </c>
      <c r="BG30" s="174">
        <f t="shared" si="7"/>
        <v>0</v>
      </c>
      <c r="BH30" s="174">
        <f t="shared" si="7"/>
        <v>0</v>
      </c>
      <c r="BI30" s="174">
        <f t="shared" si="7"/>
        <v>0</v>
      </c>
      <c r="BJ30" s="174">
        <f t="shared" si="7"/>
        <v>0</v>
      </c>
      <c r="BK30" s="176">
        <f t="shared" si="7"/>
        <v>46</v>
      </c>
    </row>
    <row r="31" spans="45:63" ht="15.75" customHeight="1" x14ac:dyDescent="0.25">
      <c r="BA31" s="459"/>
      <c r="BB31" s="163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7">
        <f t="shared" si="7"/>
        <v>0</v>
      </c>
    </row>
    <row r="32" spans="45:63" ht="15.75" customHeight="1" x14ac:dyDescent="0.25">
      <c r="BA32" s="460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458" t="s">
        <v>92</v>
      </c>
      <c r="BB33" s="263"/>
      <c r="BC33" s="263" t="s">
        <v>53</v>
      </c>
      <c r="BD33" s="263" t="s">
        <v>2</v>
      </c>
      <c r="BE33" s="263" t="s">
        <v>72</v>
      </c>
      <c r="BF33" s="263" t="s">
        <v>0</v>
      </c>
      <c r="BG33" s="263" t="s">
        <v>5</v>
      </c>
      <c r="BH33" s="263" t="s">
        <v>8</v>
      </c>
      <c r="BI33" s="263" t="s">
        <v>206</v>
      </c>
      <c r="BJ33" s="263" t="s">
        <v>125</v>
      </c>
      <c r="BK33" s="264" t="s">
        <v>207</v>
      </c>
    </row>
    <row r="34" spans="53:63" ht="15.75" customHeight="1" x14ac:dyDescent="0.25">
      <c r="BA34" s="459"/>
      <c r="BB34" s="266" t="s">
        <v>9</v>
      </c>
      <c r="BC34" s="310">
        <f t="shared" ref="BC34:BK38" si="8">IF(ISBLANK(AC4),0,VLOOKUP(AC4,$I$4:$T$10,12,FALSE))</f>
        <v>0</v>
      </c>
      <c r="BD34" s="310">
        <f t="shared" si="8"/>
        <v>0</v>
      </c>
      <c r="BE34" s="310">
        <f t="shared" si="8"/>
        <v>0</v>
      </c>
      <c r="BF34" s="310">
        <f t="shared" si="8"/>
        <v>0</v>
      </c>
      <c r="BG34" s="310">
        <f t="shared" si="8"/>
        <v>0</v>
      </c>
      <c r="BH34" s="310">
        <f t="shared" si="8"/>
        <v>0</v>
      </c>
      <c r="BI34" s="310">
        <f t="shared" si="8"/>
        <v>0</v>
      </c>
      <c r="BJ34" s="310">
        <f t="shared" si="8"/>
        <v>0</v>
      </c>
      <c r="BK34" s="311">
        <f t="shared" si="8"/>
        <v>25000000</v>
      </c>
    </row>
    <row r="35" spans="53:63" ht="15.75" customHeight="1" x14ac:dyDescent="0.25">
      <c r="BA35" s="459"/>
      <c r="BB35" s="267" t="s">
        <v>7</v>
      </c>
      <c r="BC35" s="312">
        <f t="shared" si="8"/>
        <v>0</v>
      </c>
      <c r="BD35" s="312">
        <f t="shared" si="8"/>
        <v>0</v>
      </c>
      <c r="BE35" s="312">
        <f t="shared" si="8"/>
        <v>0</v>
      </c>
      <c r="BF35" s="312">
        <f t="shared" si="8"/>
        <v>0</v>
      </c>
      <c r="BG35" s="312">
        <f t="shared" si="8"/>
        <v>0</v>
      </c>
      <c r="BH35" s="312">
        <f t="shared" si="8"/>
        <v>0</v>
      </c>
      <c r="BI35" s="312">
        <f t="shared" si="8"/>
        <v>0</v>
      </c>
      <c r="BJ35" s="312">
        <f t="shared" si="8"/>
        <v>0</v>
      </c>
      <c r="BK35" s="313">
        <f t="shared" si="8"/>
        <v>25000000</v>
      </c>
    </row>
    <row r="36" spans="53:63" ht="15.75" customHeight="1" x14ac:dyDescent="0.25">
      <c r="BA36" s="459"/>
      <c r="BB36" s="173" t="s">
        <v>6</v>
      </c>
      <c r="BC36" s="314">
        <f t="shared" si="8"/>
        <v>0</v>
      </c>
      <c r="BD36" s="314">
        <f t="shared" si="8"/>
        <v>0</v>
      </c>
      <c r="BE36" s="314">
        <f t="shared" si="8"/>
        <v>0</v>
      </c>
      <c r="BF36" s="314">
        <f t="shared" si="8"/>
        <v>0</v>
      </c>
      <c r="BG36" s="314">
        <f t="shared" si="8"/>
        <v>0</v>
      </c>
      <c r="BH36" s="314">
        <f t="shared" si="8"/>
        <v>0</v>
      </c>
      <c r="BI36" s="314">
        <f t="shared" si="8"/>
        <v>0</v>
      </c>
      <c r="BJ36" s="314">
        <f t="shared" si="8"/>
        <v>0</v>
      </c>
      <c r="BK36" s="315">
        <f t="shared" si="8"/>
        <v>25000000</v>
      </c>
    </row>
    <row r="37" spans="53:63" ht="15.75" customHeight="1" x14ac:dyDescent="0.25">
      <c r="BA37" s="459"/>
      <c r="BB37" s="268" t="s">
        <v>4</v>
      </c>
      <c r="BC37" s="316">
        <f t="shared" si="8"/>
        <v>0</v>
      </c>
      <c r="BD37" s="316">
        <f t="shared" si="8"/>
        <v>0</v>
      </c>
      <c r="BE37" s="316">
        <f t="shared" si="8"/>
        <v>0</v>
      </c>
      <c r="BF37" s="316">
        <f t="shared" si="8"/>
        <v>0</v>
      </c>
      <c r="BG37" s="316">
        <f t="shared" si="8"/>
        <v>0</v>
      </c>
      <c r="BH37" s="316">
        <f t="shared" si="8"/>
        <v>0</v>
      </c>
      <c r="BI37" s="316">
        <f t="shared" si="8"/>
        <v>0</v>
      </c>
      <c r="BJ37" s="316">
        <f t="shared" si="8"/>
        <v>0</v>
      </c>
      <c r="BK37" s="317">
        <f t="shared" si="8"/>
        <v>0</v>
      </c>
    </row>
    <row r="38" spans="53:63" ht="15.75" customHeight="1" x14ac:dyDescent="0.25">
      <c r="BA38" s="460"/>
      <c r="BB38" s="12" t="s">
        <v>3</v>
      </c>
      <c r="BC38" s="318">
        <f t="shared" si="8"/>
        <v>0</v>
      </c>
      <c r="BD38" s="318">
        <f t="shared" si="8"/>
        <v>0</v>
      </c>
      <c r="BE38" s="318">
        <f t="shared" si="8"/>
        <v>0</v>
      </c>
      <c r="BF38" s="318">
        <f t="shared" si="8"/>
        <v>0</v>
      </c>
      <c r="BG38" s="318">
        <f t="shared" si="8"/>
        <v>0</v>
      </c>
      <c r="BH38" s="318">
        <f t="shared" si="8"/>
        <v>0</v>
      </c>
      <c r="BI38" s="318">
        <f t="shared" si="8"/>
        <v>0</v>
      </c>
      <c r="BJ38" s="318">
        <f t="shared" si="8"/>
        <v>0</v>
      </c>
      <c r="BK38" s="319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31" priority="8" operator="equal">
      <formula>"X"</formula>
    </cfRule>
    <cfRule type="cellIs" dxfId="30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5"/>
    <col min="2" max="2" width="6.7109375" style="214"/>
    <col min="3" max="6" width="6.7109375" style="155"/>
    <col min="7" max="7" width="6.7109375" style="165"/>
    <col min="8" max="8" width="6.7109375" style="155"/>
    <col min="9" max="10" width="6.7109375" style="1"/>
    <col min="11" max="11" width="6.7109375" style="155"/>
    <col min="12" max="12" width="6.7109375" style="214"/>
    <col min="13" max="17" width="6.7109375" style="155"/>
    <col min="18" max="18" width="6.7109375" style="165"/>
    <col min="19" max="20" width="6.7109375" style="155"/>
    <col min="21" max="16384" width="6.7109375" style="1"/>
  </cols>
  <sheetData>
    <row r="1" spans="1:23" s="160" customFormat="1" ht="15" customHeight="1" x14ac:dyDescent="0.25">
      <c r="A1" s="469" t="s">
        <v>67</v>
      </c>
      <c r="B1" s="469"/>
      <c r="C1" s="469"/>
      <c r="D1" s="469"/>
      <c r="E1" s="469"/>
      <c r="F1" s="469"/>
      <c r="G1" s="469"/>
      <c r="H1" s="469"/>
      <c r="I1" s="469"/>
      <c r="J1" s="469"/>
      <c r="K1" s="469" t="s">
        <v>71</v>
      </c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21"/>
    </row>
    <row r="2" spans="1:23" s="160" customFormat="1" ht="15" customHeight="1" x14ac:dyDescent="0.25">
      <c r="A2" s="469" t="s">
        <v>204</v>
      </c>
      <c r="B2" s="469"/>
      <c r="C2" s="469"/>
      <c r="D2" s="469"/>
      <c r="E2" s="469"/>
      <c r="F2" s="469" t="s">
        <v>86</v>
      </c>
      <c r="G2" s="469"/>
      <c r="H2" s="469"/>
      <c r="I2" s="469"/>
      <c r="J2" s="469"/>
      <c r="K2" s="469" t="s">
        <v>204</v>
      </c>
      <c r="L2" s="469"/>
      <c r="M2" s="469"/>
      <c r="N2" s="469"/>
      <c r="O2" s="469"/>
      <c r="P2" s="469"/>
      <c r="Q2" s="469" t="s">
        <v>86</v>
      </c>
      <c r="R2" s="469"/>
      <c r="S2" s="469"/>
      <c r="T2" s="469"/>
      <c r="U2" s="469"/>
      <c r="V2" s="469"/>
      <c r="W2" s="21"/>
    </row>
    <row r="3" spans="1:23" s="160" customFormat="1" ht="15" customHeight="1" x14ac:dyDescent="0.25">
      <c r="A3" s="469" t="s">
        <v>202</v>
      </c>
      <c r="B3" s="469"/>
      <c r="C3" s="469"/>
      <c r="D3" s="469" t="s">
        <v>203</v>
      </c>
      <c r="E3" s="469"/>
      <c r="F3" s="469" t="s">
        <v>202</v>
      </c>
      <c r="G3" s="469"/>
      <c r="H3" s="469"/>
      <c r="I3" s="469" t="s">
        <v>203</v>
      </c>
      <c r="J3" s="469"/>
      <c r="K3" s="469" t="s">
        <v>202</v>
      </c>
      <c r="L3" s="469"/>
      <c r="M3" s="469"/>
      <c r="N3" s="469"/>
      <c r="O3" s="469" t="s">
        <v>203</v>
      </c>
      <c r="P3" s="469"/>
      <c r="Q3" s="469" t="s">
        <v>202</v>
      </c>
      <c r="R3" s="469"/>
      <c r="S3" s="469"/>
      <c r="T3" s="469"/>
      <c r="U3" s="469" t="s">
        <v>203</v>
      </c>
      <c r="V3" s="469"/>
      <c r="W3" s="21"/>
    </row>
    <row r="4" spans="1:23" s="160" customFormat="1" ht="15" customHeight="1" x14ac:dyDescent="0.25">
      <c r="A4" s="160" t="s">
        <v>66</v>
      </c>
      <c r="B4" s="216" t="s">
        <v>68</v>
      </c>
      <c r="C4" s="160" t="s">
        <v>69</v>
      </c>
      <c r="D4" s="160" t="s">
        <v>66</v>
      </c>
      <c r="E4" s="160" t="s">
        <v>69</v>
      </c>
      <c r="F4" s="160" t="s">
        <v>66</v>
      </c>
      <c r="G4" s="167" t="s">
        <v>68</v>
      </c>
      <c r="H4" s="160" t="s">
        <v>69</v>
      </c>
      <c r="I4" s="160" t="s">
        <v>66</v>
      </c>
      <c r="J4" s="160" t="s">
        <v>69</v>
      </c>
      <c r="K4" s="160" t="s">
        <v>66</v>
      </c>
      <c r="L4" s="216" t="s">
        <v>68</v>
      </c>
      <c r="M4" s="160" t="s">
        <v>69</v>
      </c>
      <c r="N4" s="160" t="s">
        <v>70</v>
      </c>
      <c r="O4" s="160" t="s">
        <v>69</v>
      </c>
      <c r="P4" s="160" t="s">
        <v>70</v>
      </c>
      <c r="Q4" s="160" t="s">
        <v>66</v>
      </c>
      <c r="R4" s="167" t="s">
        <v>68</v>
      </c>
      <c r="S4" s="160" t="s">
        <v>69</v>
      </c>
      <c r="T4" s="160" t="s">
        <v>70</v>
      </c>
      <c r="U4" s="160" t="s">
        <v>69</v>
      </c>
      <c r="V4" s="160" t="s">
        <v>70</v>
      </c>
    </row>
    <row r="5" spans="1:23" s="63" customFormat="1" ht="15.75" customHeight="1" x14ac:dyDescent="0.25">
      <c r="A5" s="164">
        <v>5</v>
      </c>
      <c r="B5" s="217"/>
      <c r="C5" s="164">
        <v>3</v>
      </c>
      <c r="D5" s="164">
        <v>3</v>
      </c>
      <c r="E5" s="164">
        <v>1</v>
      </c>
      <c r="F5" s="164">
        <v>7</v>
      </c>
      <c r="G5" s="171"/>
      <c r="H5" s="164">
        <v>5</v>
      </c>
      <c r="I5" s="63">
        <v>5</v>
      </c>
      <c r="J5" s="63">
        <v>1</v>
      </c>
      <c r="K5" s="164">
        <v>9</v>
      </c>
      <c r="L5" s="217"/>
      <c r="M5" s="164">
        <v>2</v>
      </c>
      <c r="N5" s="164">
        <v>4</v>
      </c>
      <c r="O5" s="164">
        <v>2</v>
      </c>
      <c r="P5" s="164">
        <v>1</v>
      </c>
      <c r="Q5" s="164">
        <v>13</v>
      </c>
      <c r="R5" s="171"/>
      <c r="S5" s="164">
        <v>4</v>
      </c>
      <c r="T5" s="164">
        <v>6</v>
      </c>
      <c r="U5" s="63">
        <v>4</v>
      </c>
      <c r="V5" s="63">
        <v>2</v>
      </c>
    </row>
    <row r="6" spans="1:23" x14ac:dyDescent="0.25">
      <c r="A6" s="34"/>
      <c r="B6" s="215"/>
      <c r="C6" s="34"/>
      <c r="F6" s="34">
        <v>7</v>
      </c>
      <c r="G6" s="172"/>
      <c r="H6" s="34">
        <v>5</v>
      </c>
      <c r="I6" s="1">
        <v>3</v>
      </c>
      <c r="J6" s="1">
        <v>1</v>
      </c>
      <c r="K6" s="155">
        <v>9</v>
      </c>
      <c r="L6" s="214">
        <v>1</v>
      </c>
      <c r="M6" s="155">
        <v>3</v>
      </c>
      <c r="N6" s="155">
        <v>4</v>
      </c>
      <c r="O6" s="155">
        <v>3</v>
      </c>
      <c r="P6" s="155">
        <v>1</v>
      </c>
      <c r="Q6" s="155">
        <v>12</v>
      </c>
      <c r="S6" s="155">
        <v>3</v>
      </c>
      <c r="T6" s="155">
        <v>4</v>
      </c>
      <c r="U6" s="1">
        <v>4</v>
      </c>
      <c r="V6" s="1">
        <v>3</v>
      </c>
    </row>
    <row r="7" spans="1:23" x14ac:dyDescent="0.25">
      <c r="A7" s="34"/>
      <c r="B7" s="215"/>
      <c r="C7" s="34"/>
      <c r="F7" s="34">
        <v>7</v>
      </c>
      <c r="G7" s="172"/>
      <c r="H7" s="34">
        <v>5</v>
      </c>
      <c r="I7" s="1">
        <v>5</v>
      </c>
      <c r="J7" s="1">
        <v>2</v>
      </c>
      <c r="K7" s="155">
        <v>9</v>
      </c>
      <c r="L7" s="214">
        <v>1</v>
      </c>
      <c r="M7" s="155">
        <v>2</v>
      </c>
      <c r="N7" s="155">
        <v>4</v>
      </c>
      <c r="O7" s="155">
        <v>3</v>
      </c>
      <c r="P7" s="155">
        <v>1</v>
      </c>
      <c r="Q7" s="155">
        <v>11</v>
      </c>
      <c r="S7" s="155">
        <v>4</v>
      </c>
      <c r="T7" s="155">
        <v>6</v>
      </c>
      <c r="U7" s="1">
        <v>4</v>
      </c>
      <c r="V7" s="1">
        <v>2</v>
      </c>
    </row>
    <row r="8" spans="1:23" x14ac:dyDescent="0.25">
      <c r="A8" s="34"/>
      <c r="B8" s="215"/>
      <c r="C8" s="34"/>
      <c r="F8" s="34">
        <v>7</v>
      </c>
      <c r="G8" s="172"/>
      <c r="H8" s="34">
        <v>5</v>
      </c>
      <c r="I8" s="1">
        <v>5</v>
      </c>
      <c r="J8" s="1">
        <v>1</v>
      </c>
      <c r="K8" s="155">
        <v>9</v>
      </c>
      <c r="L8" s="214">
        <v>1</v>
      </c>
      <c r="M8" s="155">
        <v>3</v>
      </c>
      <c r="N8" s="155">
        <v>4</v>
      </c>
      <c r="O8" s="155">
        <v>2</v>
      </c>
      <c r="P8" s="155">
        <v>1</v>
      </c>
      <c r="Q8" s="155">
        <v>12</v>
      </c>
      <c r="S8" s="155">
        <v>4</v>
      </c>
      <c r="T8" s="155">
        <v>5</v>
      </c>
      <c r="U8" s="1">
        <v>4</v>
      </c>
      <c r="V8" s="1">
        <v>2</v>
      </c>
    </row>
    <row r="9" spans="1:23" x14ac:dyDescent="0.25">
      <c r="A9" s="34"/>
      <c r="B9" s="215"/>
      <c r="C9" s="34"/>
      <c r="F9" s="34">
        <v>7</v>
      </c>
      <c r="G9" s="172"/>
      <c r="H9" s="34">
        <v>5</v>
      </c>
      <c r="I9" s="1">
        <v>3</v>
      </c>
      <c r="J9" s="1">
        <v>1</v>
      </c>
      <c r="K9" s="155">
        <v>9</v>
      </c>
      <c r="L9" s="214">
        <v>1</v>
      </c>
      <c r="M9" s="155">
        <v>3</v>
      </c>
      <c r="N9" s="155">
        <v>4</v>
      </c>
      <c r="O9" s="155">
        <v>3</v>
      </c>
      <c r="P9" s="155">
        <v>1</v>
      </c>
      <c r="Q9" s="155">
        <v>12</v>
      </c>
      <c r="S9" s="155">
        <v>4</v>
      </c>
      <c r="T9" s="155">
        <v>6</v>
      </c>
      <c r="U9" s="1">
        <v>3</v>
      </c>
      <c r="V9" s="1">
        <v>1</v>
      </c>
    </row>
    <row r="10" spans="1:23" x14ac:dyDescent="0.25">
      <c r="A10" s="34"/>
      <c r="B10" s="215"/>
      <c r="C10" s="34"/>
      <c r="F10" s="34">
        <v>7</v>
      </c>
      <c r="G10" s="172"/>
      <c r="H10" s="34">
        <v>5</v>
      </c>
      <c r="I10" s="1">
        <v>3</v>
      </c>
      <c r="J10" s="1">
        <v>1</v>
      </c>
      <c r="K10" s="155">
        <v>9</v>
      </c>
      <c r="L10" s="214">
        <v>1</v>
      </c>
      <c r="M10" s="155">
        <v>2</v>
      </c>
      <c r="N10" s="155">
        <v>4</v>
      </c>
      <c r="O10" s="155">
        <v>3</v>
      </c>
      <c r="P10" s="155">
        <v>1</v>
      </c>
      <c r="Q10" s="155">
        <v>12</v>
      </c>
      <c r="S10" s="155">
        <v>3</v>
      </c>
      <c r="T10" s="155">
        <v>5</v>
      </c>
      <c r="U10" s="1">
        <v>3</v>
      </c>
      <c r="V10" s="1">
        <v>2</v>
      </c>
    </row>
    <row r="11" spans="1:23" x14ac:dyDescent="0.25">
      <c r="A11" s="34"/>
      <c r="B11" s="215"/>
      <c r="C11" s="34"/>
      <c r="F11" s="34">
        <v>7</v>
      </c>
      <c r="G11" s="172"/>
      <c r="H11" s="34">
        <v>5</v>
      </c>
      <c r="I11" s="1">
        <v>5</v>
      </c>
      <c r="J11" s="1">
        <v>2</v>
      </c>
      <c r="K11" s="155">
        <v>10</v>
      </c>
      <c r="L11" s="214">
        <v>1</v>
      </c>
      <c r="M11" s="155">
        <v>3</v>
      </c>
      <c r="N11" s="155">
        <v>4</v>
      </c>
      <c r="O11" s="155">
        <v>2</v>
      </c>
      <c r="P11" s="155">
        <v>1</v>
      </c>
      <c r="Q11" s="155">
        <v>11</v>
      </c>
      <c r="S11" s="155">
        <v>3</v>
      </c>
      <c r="T11" s="155">
        <v>5</v>
      </c>
      <c r="U11" s="1">
        <v>3</v>
      </c>
      <c r="V11" s="1">
        <v>1</v>
      </c>
    </row>
    <row r="12" spans="1:23" x14ac:dyDescent="0.25">
      <c r="A12" s="34"/>
      <c r="B12" s="215"/>
      <c r="C12" s="34"/>
      <c r="F12" s="34">
        <v>7</v>
      </c>
      <c r="G12" s="172"/>
      <c r="H12" s="34">
        <v>5</v>
      </c>
      <c r="I12" s="1">
        <v>4</v>
      </c>
      <c r="J12" s="1">
        <v>1</v>
      </c>
      <c r="K12" s="155">
        <v>9</v>
      </c>
      <c r="L12" s="214">
        <v>1</v>
      </c>
      <c r="M12" s="155">
        <v>2</v>
      </c>
      <c r="N12" s="155">
        <v>4</v>
      </c>
      <c r="O12" s="155">
        <v>3</v>
      </c>
      <c r="P12" s="155">
        <v>1</v>
      </c>
      <c r="Q12" s="155">
        <v>12</v>
      </c>
      <c r="S12" s="155">
        <v>4</v>
      </c>
      <c r="T12" s="155">
        <v>5</v>
      </c>
      <c r="U12" s="1">
        <v>3</v>
      </c>
      <c r="V12" s="1">
        <v>2</v>
      </c>
    </row>
    <row r="13" spans="1:23" x14ac:dyDescent="0.25">
      <c r="A13" s="34"/>
      <c r="B13" s="215"/>
      <c r="C13" s="34"/>
      <c r="F13" s="34">
        <v>7</v>
      </c>
      <c r="G13" s="172"/>
      <c r="H13" s="34">
        <v>5</v>
      </c>
      <c r="I13" s="1">
        <v>4</v>
      </c>
      <c r="J13" s="1">
        <v>2</v>
      </c>
      <c r="K13" s="155">
        <v>9</v>
      </c>
      <c r="L13" s="214">
        <v>1</v>
      </c>
      <c r="M13" s="155">
        <v>3</v>
      </c>
      <c r="N13" s="155">
        <v>4</v>
      </c>
      <c r="O13" s="155">
        <v>3</v>
      </c>
      <c r="P13" s="155">
        <v>1</v>
      </c>
      <c r="Q13" s="155">
        <v>12</v>
      </c>
      <c r="S13" s="155">
        <v>4</v>
      </c>
      <c r="T13" s="155">
        <v>5</v>
      </c>
      <c r="U13" s="1">
        <v>4</v>
      </c>
      <c r="V13" s="1">
        <v>2</v>
      </c>
    </row>
    <row r="14" spans="1:23" x14ac:dyDescent="0.25">
      <c r="A14" s="34"/>
      <c r="B14" s="215"/>
      <c r="C14" s="34"/>
      <c r="F14" s="34">
        <v>7</v>
      </c>
      <c r="G14" s="172"/>
      <c r="H14" s="34">
        <v>5</v>
      </c>
      <c r="I14" s="1">
        <v>3</v>
      </c>
      <c r="J14" s="1">
        <v>2</v>
      </c>
      <c r="K14" s="155">
        <v>9</v>
      </c>
      <c r="L14" s="214">
        <v>1</v>
      </c>
      <c r="M14" s="155">
        <v>3</v>
      </c>
      <c r="N14" s="155">
        <v>4</v>
      </c>
      <c r="O14" s="155">
        <v>3</v>
      </c>
      <c r="P14" s="155">
        <v>1</v>
      </c>
      <c r="Q14" s="155">
        <v>12</v>
      </c>
      <c r="S14" s="155">
        <v>3</v>
      </c>
      <c r="T14" s="155">
        <v>5</v>
      </c>
      <c r="U14" s="1">
        <v>3</v>
      </c>
      <c r="V14" s="1">
        <v>2</v>
      </c>
    </row>
    <row r="15" spans="1:23" x14ac:dyDescent="0.25">
      <c r="A15" s="34"/>
      <c r="B15" s="215"/>
      <c r="C15" s="34"/>
      <c r="F15" s="34">
        <v>7</v>
      </c>
      <c r="G15" s="172"/>
      <c r="H15" s="34">
        <v>5</v>
      </c>
      <c r="I15" s="1">
        <v>5</v>
      </c>
      <c r="J15" s="1">
        <v>1</v>
      </c>
      <c r="K15" s="155">
        <v>9</v>
      </c>
      <c r="L15" s="214">
        <v>1</v>
      </c>
      <c r="M15" s="155">
        <v>3</v>
      </c>
      <c r="N15" s="155">
        <v>4</v>
      </c>
      <c r="O15" s="155">
        <v>3</v>
      </c>
      <c r="P15" s="155">
        <v>1</v>
      </c>
      <c r="Q15" s="155">
        <v>11</v>
      </c>
      <c r="S15" s="155">
        <v>4</v>
      </c>
      <c r="T15" s="155">
        <v>6</v>
      </c>
      <c r="U15" s="1">
        <v>4</v>
      </c>
      <c r="V15" s="1">
        <v>2</v>
      </c>
    </row>
    <row r="16" spans="1:23" x14ac:dyDescent="0.25">
      <c r="A16" s="34"/>
      <c r="B16" s="215"/>
      <c r="C16" s="34"/>
      <c r="F16" s="34">
        <v>7</v>
      </c>
      <c r="G16" s="172"/>
      <c r="H16" s="34">
        <v>5</v>
      </c>
      <c r="I16" s="1">
        <v>4</v>
      </c>
      <c r="J16" s="1">
        <v>2</v>
      </c>
      <c r="K16" s="155">
        <v>9</v>
      </c>
      <c r="L16" s="214">
        <v>1</v>
      </c>
      <c r="M16" s="155">
        <v>2</v>
      </c>
      <c r="N16" s="155">
        <v>4</v>
      </c>
      <c r="O16" s="155">
        <v>2</v>
      </c>
      <c r="P16" s="155">
        <v>1</v>
      </c>
      <c r="Q16" s="155">
        <v>13</v>
      </c>
      <c r="S16" s="155">
        <v>3</v>
      </c>
      <c r="T16" s="155">
        <v>5</v>
      </c>
      <c r="U16" s="1">
        <v>4</v>
      </c>
      <c r="V16" s="1">
        <v>2</v>
      </c>
    </row>
    <row r="17" spans="1:22" x14ac:dyDescent="0.25">
      <c r="A17" s="34"/>
      <c r="B17" s="215"/>
      <c r="C17" s="34"/>
      <c r="F17" s="34">
        <v>7</v>
      </c>
      <c r="G17" s="172"/>
      <c r="H17" s="34">
        <v>5</v>
      </c>
      <c r="I17" s="1">
        <v>3</v>
      </c>
      <c r="J17" s="1">
        <v>1</v>
      </c>
      <c r="K17" s="155">
        <v>9</v>
      </c>
      <c r="L17" s="214">
        <v>1</v>
      </c>
      <c r="M17" s="155">
        <v>3</v>
      </c>
      <c r="N17" s="155">
        <v>4</v>
      </c>
      <c r="O17" s="155">
        <v>3</v>
      </c>
      <c r="P17" s="155">
        <v>1</v>
      </c>
      <c r="Q17" s="155">
        <v>13</v>
      </c>
      <c r="S17" s="155">
        <v>3</v>
      </c>
      <c r="T17" s="155">
        <v>6</v>
      </c>
      <c r="U17" s="1">
        <v>3</v>
      </c>
      <c r="V17" s="1">
        <v>2</v>
      </c>
    </row>
    <row r="18" spans="1:22" x14ac:dyDescent="0.25">
      <c r="A18" s="34"/>
      <c r="B18" s="215"/>
      <c r="C18" s="34"/>
      <c r="F18" s="34">
        <v>7</v>
      </c>
      <c r="G18" s="172"/>
      <c r="H18" s="34">
        <v>5</v>
      </c>
      <c r="I18" s="1">
        <v>5</v>
      </c>
      <c r="J18" s="1">
        <v>2</v>
      </c>
      <c r="K18" s="155">
        <v>9</v>
      </c>
      <c r="L18" s="214">
        <v>1</v>
      </c>
      <c r="M18" s="155">
        <v>2</v>
      </c>
      <c r="N18" s="155">
        <v>4</v>
      </c>
      <c r="O18" s="155">
        <v>3</v>
      </c>
      <c r="P18" s="155">
        <v>1</v>
      </c>
      <c r="Q18" s="155">
        <v>11</v>
      </c>
      <c r="S18" s="155">
        <v>3</v>
      </c>
      <c r="T18" s="155">
        <v>6</v>
      </c>
      <c r="U18" s="1">
        <v>4</v>
      </c>
      <c r="V18" s="1">
        <v>1</v>
      </c>
    </row>
    <row r="19" spans="1:22" x14ac:dyDescent="0.25">
      <c r="F19" s="155">
        <v>7</v>
      </c>
      <c r="H19" s="155">
        <v>5</v>
      </c>
      <c r="I19" s="1">
        <v>3</v>
      </c>
      <c r="J19" s="1">
        <v>2</v>
      </c>
      <c r="K19" s="155">
        <v>9</v>
      </c>
      <c r="L19" s="214">
        <v>0</v>
      </c>
      <c r="M19" s="155">
        <v>3</v>
      </c>
      <c r="N19" s="155">
        <v>4</v>
      </c>
      <c r="O19" s="155">
        <v>3</v>
      </c>
      <c r="P19" s="155">
        <v>1</v>
      </c>
      <c r="Q19" s="155">
        <v>11</v>
      </c>
      <c r="S19" s="155">
        <v>3</v>
      </c>
      <c r="T19" s="155">
        <v>5</v>
      </c>
      <c r="U19" s="1">
        <v>3</v>
      </c>
      <c r="V19" s="1">
        <v>2</v>
      </c>
    </row>
    <row r="20" spans="1:22" x14ac:dyDescent="0.25">
      <c r="F20" s="155">
        <v>7</v>
      </c>
      <c r="H20" s="155">
        <v>5</v>
      </c>
      <c r="I20" s="1">
        <v>4</v>
      </c>
      <c r="J20" s="1">
        <v>1</v>
      </c>
      <c r="K20" s="155">
        <v>9</v>
      </c>
      <c r="L20" s="214">
        <v>1</v>
      </c>
      <c r="M20" s="155">
        <v>3</v>
      </c>
      <c r="N20" s="155">
        <v>4</v>
      </c>
      <c r="O20" s="155">
        <v>3</v>
      </c>
      <c r="P20" s="155">
        <v>1</v>
      </c>
      <c r="Q20" s="155">
        <v>11</v>
      </c>
      <c r="S20" s="155">
        <v>3</v>
      </c>
      <c r="T20" s="155">
        <v>5</v>
      </c>
      <c r="U20" s="1">
        <v>4</v>
      </c>
      <c r="V20" s="1">
        <v>2</v>
      </c>
    </row>
    <row r="21" spans="1:22" x14ac:dyDescent="0.25">
      <c r="F21" s="155">
        <v>7</v>
      </c>
      <c r="H21" s="155">
        <v>5</v>
      </c>
      <c r="I21" s="1">
        <v>5</v>
      </c>
      <c r="J21" s="1">
        <v>1</v>
      </c>
      <c r="K21" s="328">
        <v>9</v>
      </c>
      <c r="L21" s="328">
        <v>1</v>
      </c>
      <c r="M21" s="328">
        <v>3</v>
      </c>
      <c r="N21" s="328">
        <v>4</v>
      </c>
      <c r="O21" s="328">
        <v>3</v>
      </c>
      <c r="P21" s="328">
        <v>1</v>
      </c>
      <c r="Q21" s="155">
        <v>13</v>
      </c>
      <c r="S21" s="155">
        <v>4</v>
      </c>
      <c r="T21" s="155">
        <v>5</v>
      </c>
      <c r="U21" s="1">
        <v>4</v>
      </c>
      <c r="V21" s="1">
        <v>2</v>
      </c>
    </row>
    <row r="22" spans="1:22" x14ac:dyDescent="0.25">
      <c r="F22" s="155">
        <v>7</v>
      </c>
      <c r="H22" s="155">
        <v>5</v>
      </c>
      <c r="I22" s="1">
        <v>3</v>
      </c>
      <c r="J22" s="1">
        <v>2</v>
      </c>
      <c r="K22" s="155">
        <v>9</v>
      </c>
      <c r="L22" s="214">
        <v>1</v>
      </c>
      <c r="M22" s="155">
        <v>3</v>
      </c>
      <c r="N22" s="155">
        <v>4</v>
      </c>
      <c r="O22" s="155">
        <v>3</v>
      </c>
      <c r="P22" s="155">
        <v>1</v>
      </c>
      <c r="Q22" s="155">
        <v>11</v>
      </c>
      <c r="S22" s="155">
        <v>3</v>
      </c>
      <c r="T22" s="155">
        <v>5</v>
      </c>
      <c r="U22" s="1">
        <v>4</v>
      </c>
      <c r="V22" s="1">
        <v>2</v>
      </c>
    </row>
    <row r="23" spans="1:22" x14ac:dyDescent="0.25">
      <c r="F23" s="155">
        <v>7</v>
      </c>
      <c r="H23" s="155">
        <v>5</v>
      </c>
      <c r="I23" s="1">
        <v>3</v>
      </c>
      <c r="J23" s="1">
        <v>1</v>
      </c>
      <c r="K23" s="155">
        <v>9</v>
      </c>
      <c r="L23" s="214">
        <v>1</v>
      </c>
      <c r="M23" s="155">
        <v>3</v>
      </c>
      <c r="N23" s="155">
        <v>4</v>
      </c>
      <c r="O23" s="155">
        <v>2</v>
      </c>
      <c r="P23" s="155">
        <v>1</v>
      </c>
      <c r="Q23" s="155">
        <v>12</v>
      </c>
      <c r="S23" s="155">
        <v>3</v>
      </c>
      <c r="T23" s="155">
        <v>6</v>
      </c>
      <c r="U23" s="1">
        <v>3</v>
      </c>
      <c r="V23" s="1">
        <v>2</v>
      </c>
    </row>
    <row r="24" spans="1:22" x14ac:dyDescent="0.25">
      <c r="F24" s="155">
        <v>7</v>
      </c>
      <c r="H24" s="155">
        <v>5</v>
      </c>
      <c r="I24" s="1">
        <v>3</v>
      </c>
      <c r="J24" s="1">
        <v>2</v>
      </c>
      <c r="K24" s="155">
        <v>9</v>
      </c>
      <c r="L24" s="214">
        <v>1</v>
      </c>
      <c r="M24" s="155">
        <v>3</v>
      </c>
      <c r="N24" s="155">
        <v>4</v>
      </c>
      <c r="O24" s="155">
        <v>3</v>
      </c>
      <c r="P24" s="155">
        <v>1</v>
      </c>
      <c r="Q24" s="155">
        <v>11</v>
      </c>
      <c r="S24" s="155">
        <v>3</v>
      </c>
      <c r="T24" s="155">
        <v>6</v>
      </c>
      <c r="U24" s="1">
        <v>3</v>
      </c>
      <c r="V24" s="1">
        <v>1</v>
      </c>
    </row>
    <row r="25" spans="1:22" x14ac:dyDescent="0.25">
      <c r="F25" s="155">
        <v>7</v>
      </c>
      <c r="H25" s="155">
        <v>5</v>
      </c>
      <c r="I25" s="1">
        <v>5</v>
      </c>
      <c r="J25" s="1">
        <v>1</v>
      </c>
      <c r="K25" s="155">
        <v>10</v>
      </c>
      <c r="L25" s="214">
        <v>1</v>
      </c>
      <c r="M25" s="155">
        <v>3</v>
      </c>
      <c r="N25" s="155">
        <v>4</v>
      </c>
      <c r="O25" s="155">
        <v>3</v>
      </c>
      <c r="P25" s="155">
        <v>1</v>
      </c>
      <c r="Q25" s="155">
        <v>12</v>
      </c>
      <c r="S25" s="155">
        <v>4</v>
      </c>
      <c r="T25" s="155">
        <v>5</v>
      </c>
      <c r="U25" s="1">
        <v>3</v>
      </c>
      <c r="V25" s="1">
        <v>2</v>
      </c>
    </row>
    <row r="26" spans="1:22" x14ac:dyDescent="0.25">
      <c r="F26" s="155">
        <v>7</v>
      </c>
      <c r="H26" s="155">
        <v>5</v>
      </c>
      <c r="I26" s="1">
        <v>4</v>
      </c>
      <c r="J26" s="1">
        <v>2</v>
      </c>
      <c r="K26" s="155">
        <v>9</v>
      </c>
      <c r="L26" s="214">
        <v>1</v>
      </c>
      <c r="M26" s="155">
        <v>3</v>
      </c>
      <c r="N26" s="155">
        <v>4</v>
      </c>
      <c r="O26" s="155">
        <v>3</v>
      </c>
      <c r="P26" s="155">
        <v>1</v>
      </c>
      <c r="Q26" s="155">
        <v>12</v>
      </c>
      <c r="S26" s="155">
        <v>3</v>
      </c>
      <c r="T26" s="155">
        <v>6</v>
      </c>
      <c r="U26" s="1">
        <v>1</v>
      </c>
      <c r="V26" s="1">
        <v>2</v>
      </c>
    </row>
    <row r="27" spans="1:22" x14ac:dyDescent="0.25">
      <c r="F27" s="155">
        <v>7</v>
      </c>
      <c r="H27" s="155">
        <v>5</v>
      </c>
      <c r="I27" s="1">
        <v>3</v>
      </c>
      <c r="J27" s="1">
        <v>2</v>
      </c>
      <c r="Q27" s="155">
        <v>11</v>
      </c>
      <c r="S27" s="155">
        <v>3</v>
      </c>
      <c r="T27" s="155">
        <v>5</v>
      </c>
      <c r="U27" s="1">
        <v>3</v>
      </c>
      <c r="V27" s="1">
        <v>2</v>
      </c>
    </row>
    <row r="28" spans="1:22" x14ac:dyDescent="0.25">
      <c r="F28" s="155">
        <v>7</v>
      </c>
      <c r="H28" s="155">
        <v>5</v>
      </c>
      <c r="I28" s="1">
        <v>4</v>
      </c>
      <c r="J28" s="1">
        <v>2</v>
      </c>
      <c r="Q28" s="155">
        <v>11</v>
      </c>
      <c r="S28" s="155">
        <v>4</v>
      </c>
      <c r="T28" s="155">
        <v>5</v>
      </c>
      <c r="U28" s="1">
        <v>3</v>
      </c>
      <c r="V28" s="1">
        <v>2</v>
      </c>
    </row>
    <row r="29" spans="1:22" x14ac:dyDescent="0.25">
      <c r="F29" s="155">
        <v>7</v>
      </c>
      <c r="H29" s="155">
        <v>5</v>
      </c>
      <c r="I29" s="1">
        <v>3</v>
      </c>
      <c r="J29" s="1">
        <v>2</v>
      </c>
      <c r="Q29" s="155">
        <v>13</v>
      </c>
      <c r="S29" s="155">
        <v>3</v>
      </c>
      <c r="T29" s="155">
        <v>5</v>
      </c>
      <c r="U29" s="1">
        <v>4</v>
      </c>
      <c r="V29" s="1">
        <v>2</v>
      </c>
    </row>
    <row r="30" spans="1:22" x14ac:dyDescent="0.25">
      <c r="F30" s="155">
        <v>7</v>
      </c>
      <c r="H30" s="155">
        <v>5</v>
      </c>
      <c r="I30" s="1">
        <v>4</v>
      </c>
      <c r="J30" s="1">
        <v>1</v>
      </c>
      <c r="Q30" s="155">
        <v>13</v>
      </c>
      <c r="S30" s="155">
        <v>3</v>
      </c>
      <c r="T30" s="155">
        <v>6</v>
      </c>
      <c r="U30" s="1">
        <v>3</v>
      </c>
      <c r="V30" s="1">
        <v>2</v>
      </c>
    </row>
    <row r="31" spans="1:22" x14ac:dyDescent="0.25">
      <c r="F31" s="155">
        <v>7</v>
      </c>
      <c r="H31" s="155">
        <v>5</v>
      </c>
      <c r="I31" s="1">
        <v>5</v>
      </c>
      <c r="J31" s="1">
        <v>1</v>
      </c>
      <c r="Q31" s="155">
        <v>13</v>
      </c>
      <c r="S31" s="155">
        <v>3</v>
      </c>
      <c r="T31" s="155">
        <v>5</v>
      </c>
      <c r="U31" s="1">
        <v>3</v>
      </c>
      <c r="V31" s="1">
        <v>2</v>
      </c>
    </row>
    <row r="32" spans="1:22" x14ac:dyDescent="0.25">
      <c r="F32" s="155">
        <v>7</v>
      </c>
      <c r="H32" s="155">
        <v>5</v>
      </c>
      <c r="I32" s="1">
        <v>3</v>
      </c>
      <c r="J32" s="1">
        <v>1</v>
      </c>
      <c r="Q32" s="155">
        <v>12</v>
      </c>
      <c r="S32" s="155">
        <v>3</v>
      </c>
      <c r="T32" s="155">
        <v>5</v>
      </c>
      <c r="U32" s="1">
        <v>4</v>
      </c>
      <c r="V32" s="1">
        <v>2</v>
      </c>
    </row>
    <row r="33" spans="6:22" x14ac:dyDescent="0.25">
      <c r="F33" s="155">
        <v>7</v>
      </c>
      <c r="H33" s="155">
        <v>5</v>
      </c>
      <c r="I33" s="1">
        <v>3</v>
      </c>
      <c r="J33" s="1">
        <v>2</v>
      </c>
      <c r="Q33" s="155">
        <v>11</v>
      </c>
      <c r="S33" s="155">
        <v>3</v>
      </c>
      <c r="T33" s="155">
        <v>6</v>
      </c>
      <c r="U33" s="1">
        <v>3</v>
      </c>
      <c r="V33" s="1">
        <v>2</v>
      </c>
    </row>
    <row r="34" spans="6:22" x14ac:dyDescent="0.25">
      <c r="F34" s="155">
        <v>7</v>
      </c>
      <c r="H34" s="155">
        <v>5</v>
      </c>
      <c r="I34" s="1">
        <v>3</v>
      </c>
      <c r="J34" s="1">
        <v>2</v>
      </c>
      <c r="Q34" s="155">
        <v>12</v>
      </c>
      <c r="S34" s="155">
        <v>3</v>
      </c>
      <c r="T34" s="155">
        <v>5</v>
      </c>
      <c r="U34" s="1">
        <v>3</v>
      </c>
      <c r="V34" s="1">
        <v>1</v>
      </c>
    </row>
    <row r="35" spans="6:22" x14ac:dyDescent="0.25">
      <c r="F35" s="155">
        <v>7</v>
      </c>
      <c r="H35" s="155">
        <v>5</v>
      </c>
      <c r="I35" s="1">
        <v>3</v>
      </c>
      <c r="J35" s="1">
        <v>1</v>
      </c>
      <c r="Q35" s="155">
        <v>13</v>
      </c>
      <c r="S35" s="155">
        <v>3</v>
      </c>
      <c r="T35" s="155">
        <v>5</v>
      </c>
      <c r="U35" s="1">
        <v>3</v>
      </c>
      <c r="V35" s="1">
        <v>1</v>
      </c>
    </row>
    <row r="36" spans="6:22" x14ac:dyDescent="0.25">
      <c r="F36" s="155">
        <v>7</v>
      </c>
      <c r="H36" s="155">
        <v>5</v>
      </c>
      <c r="I36" s="1">
        <v>4</v>
      </c>
      <c r="J36" s="1">
        <v>2</v>
      </c>
      <c r="Q36" s="155">
        <v>12</v>
      </c>
      <c r="S36" s="155">
        <v>4</v>
      </c>
      <c r="T36" s="155">
        <v>5</v>
      </c>
      <c r="U36" s="1">
        <v>4</v>
      </c>
      <c r="V36" s="1">
        <v>2</v>
      </c>
    </row>
    <row r="37" spans="6:22" x14ac:dyDescent="0.25">
      <c r="F37" s="155">
        <v>7</v>
      </c>
      <c r="H37" s="155">
        <v>5</v>
      </c>
      <c r="I37" s="1">
        <v>3</v>
      </c>
      <c r="J37" s="1">
        <v>2</v>
      </c>
      <c r="Q37" s="155">
        <v>12</v>
      </c>
      <c r="R37" s="165">
        <v>2</v>
      </c>
      <c r="S37" s="155">
        <v>3</v>
      </c>
      <c r="T37" s="155">
        <v>5</v>
      </c>
      <c r="U37" s="1">
        <v>4</v>
      </c>
      <c r="V37" s="1">
        <v>2</v>
      </c>
    </row>
    <row r="38" spans="6:22" x14ac:dyDescent="0.25">
      <c r="F38" s="155">
        <v>7</v>
      </c>
      <c r="H38" s="155">
        <v>5</v>
      </c>
      <c r="I38" s="1">
        <v>4</v>
      </c>
      <c r="J38" s="1">
        <v>1</v>
      </c>
      <c r="Q38" s="155">
        <v>13</v>
      </c>
      <c r="R38" s="165">
        <v>1</v>
      </c>
      <c r="S38" s="155">
        <v>3</v>
      </c>
      <c r="T38" s="155">
        <v>5</v>
      </c>
      <c r="U38" s="1">
        <v>4</v>
      </c>
      <c r="V38" s="1">
        <v>2</v>
      </c>
    </row>
    <row r="39" spans="6:22" x14ac:dyDescent="0.25">
      <c r="F39" s="155">
        <v>7</v>
      </c>
      <c r="H39" s="155">
        <v>5</v>
      </c>
      <c r="I39" s="1">
        <v>3</v>
      </c>
      <c r="J39" s="1">
        <v>1</v>
      </c>
      <c r="Q39" s="155">
        <v>12</v>
      </c>
      <c r="R39" s="165">
        <v>1</v>
      </c>
      <c r="S39" s="155">
        <v>3</v>
      </c>
      <c r="T39" s="155">
        <v>5</v>
      </c>
      <c r="U39" s="1">
        <v>3</v>
      </c>
      <c r="V39" s="1">
        <v>2</v>
      </c>
    </row>
    <row r="40" spans="6:22" x14ac:dyDescent="0.25">
      <c r="F40" s="155">
        <v>7</v>
      </c>
      <c r="H40" s="155">
        <v>5</v>
      </c>
      <c r="I40" s="1">
        <v>3</v>
      </c>
      <c r="J40" s="1">
        <v>1</v>
      </c>
      <c r="Q40" s="155">
        <v>13</v>
      </c>
      <c r="R40" s="165">
        <v>1</v>
      </c>
      <c r="S40" s="155">
        <v>3</v>
      </c>
      <c r="T40" s="155">
        <v>5</v>
      </c>
      <c r="U40" s="1">
        <v>3</v>
      </c>
      <c r="V40" s="1">
        <v>1</v>
      </c>
    </row>
    <row r="41" spans="6:22" x14ac:dyDescent="0.25">
      <c r="F41" s="155">
        <v>7</v>
      </c>
      <c r="H41" s="155">
        <v>5</v>
      </c>
      <c r="I41" s="1">
        <v>3</v>
      </c>
      <c r="J41" s="1">
        <v>2</v>
      </c>
      <c r="Q41" s="155">
        <v>12</v>
      </c>
      <c r="R41" s="165">
        <v>2</v>
      </c>
      <c r="S41" s="155">
        <v>4</v>
      </c>
      <c r="T41" s="155">
        <v>5</v>
      </c>
      <c r="U41" s="1">
        <v>4</v>
      </c>
      <c r="V41" s="1">
        <v>2</v>
      </c>
    </row>
    <row r="42" spans="6:22" x14ac:dyDescent="0.25">
      <c r="F42" s="155">
        <v>7</v>
      </c>
      <c r="H42" s="155">
        <v>5</v>
      </c>
      <c r="I42" s="1">
        <v>4</v>
      </c>
      <c r="J42" s="1">
        <v>1</v>
      </c>
      <c r="Q42" s="155">
        <v>12</v>
      </c>
      <c r="R42" s="165">
        <v>0</v>
      </c>
      <c r="S42" s="155">
        <v>3</v>
      </c>
      <c r="T42" s="155">
        <v>5</v>
      </c>
      <c r="U42" s="1">
        <v>4</v>
      </c>
      <c r="V42" s="1">
        <v>1</v>
      </c>
    </row>
    <row r="43" spans="6:22" x14ac:dyDescent="0.25">
      <c r="F43" s="155">
        <v>7</v>
      </c>
      <c r="H43" s="155">
        <v>5</v>
      </c>
      <c r="I43" s="1">
        <v>3</v>
      </c>
      <c r="J43" s="1">
        <v>2</v>
      </c>
      <c r="Q43" s="155">
        <v>12</v>
      </c>
      <c r="R43" s="165">
        <v>2</v>
      </c>
      <c r="S43" s="155">
        <v>3</v>
      </c>
      <c r="T43" s="155">
        <v>5</v>
      </c>
      <c r="U43" s="1">
        <v>3</v>
      </c>
      <c r="V43" s="1">
        <v>2</v>
      </c>
    </row>
    <row r="44" spans="6:22" x14ac:dyDescent="0.25">
      <c r="F44" s="155">
        <v>7</v>
      </c>
      <c r="H44" s="155">
        <v>5</v>
      </c>
      <c r="I44" s="1">
        <v>3</v>
      </c>
      <c r="J44" s="1">
        <v>1</v>
      </c>
      <c r="Q44" s="155">
        <v>11</v>
      </c>
      <c r="R44" s="165">
        <v>2</v>
      </c>
      <c r="S44" s="155">
        <v>4</v>
      </c>
      <c r="T44" s="155">
        <v>5</v>
      </c>
      <c r="U44" s="1">
        <v>3</v>
      </c>
      <c r="V44" s="1">
        <v>2</v>
      </c>
    </row>
    <row r="45" spans="6:22" x14ac:dyDescent="0.25">
      <c r="F45" s="155">
        <v>7</v>
      </c>
      <c r="H45" s="155">
        <v>5</v>
      </c>
      <c r="I45" s="1">
        <v>4</v>
      </c>
      <c r="J45" s="1">
        <v>1</v>
      </c>
      <c r="Q45" s="155">
        <v>13</v>
      </c>
      <c r="R45" s="165">
        <v>1</v>
      </c>
      <c r="S45" s="155">
        <v>3</v>
      </c>
      <c r="T45" s="155">
        <v>5</v>
      </c>
      <c r="U45" s="1">
        <v>4</v>
      </c>
      <c r="V45" s="1">
        <v>2</v>
      </c>
    </row>
    <row r="46" spans="6:22" x14ac:dyDescent="0.25">
      <c r="F46" s="155">
        <v>7</v>
      </c>
      <c r="H46" s="155">
        <v>5</v>
      </c>
      <c r="I46" s="1">
        <v>4</v>
      </c>
      <c r="J46" s="1">
        <v>1</v>
      </c>
      <c r="Q46" s="155">
        <v>12</v>
      </c>
      <c r="R46" s="165">
        <v>1</v>
      </c>
      <c r="S46" s="155">
        <v>3</v>
      </c>
      <c r="T46" s="155">
        <v>5</v>
      </c>
      <c r="U46" s="1">
        <v>4</v>
      </c>
      <c r="V46" s="1">
        <v>1</v>
      </c>
    </row>
    <row r="47" spans="6:22" x14ac:dyDescent="0.25">
      <c r="F47" s="155">
        <v>7</v>
      </c>
      <c r="H47" s="155">
        <v>5</v>
      </c>
      <c r="I47" s="1">
        <v>4</v>
      </c>
      <c r="J47" s="1">
        <v>1</v>
      </c>
      <c r="Q47" s="155">
        <v>13</v>
      </c>
      <c r="R47" s="165">
        <v>1</v>
      </c>
      <c r="S47" s="155">
        <v>3</v>
      </c>
      <c r="T47" s="155">
        <v>6</v>
      </c>
      <c r="U47" s="1">
        <v>4</v>
      </c>
      <c r="V47" s="1">
        <v>2</v>
      </c>
    </row>
    <row r="48" spans="6:22" x14ac:dyDescent="0.25">
      <c r="F48" s="155">
        <v>7</v>
      </c>
      <c r="H48" s="155">
        <v>5</v>
      </c>
      <c r="I48" s="1">
        <v>5</v>
      </c>
      <c r="J48" s="1">
        <v>2</v>
      </c>
      <c r="Q48" s="155">
        <v>12</v>
      </c>
      <c r="R48" s="165">
        <v>1</v>
      </c>
      <c r="S48" s="155">
        <v>3</v>
      </c>
      <c r="T48" s="155">
        <v>5</v>
      </c>
      <c r="U48" s="1">
        <v>3</v>
      </c>
      <c r="V48" s="1">
        <v>1</v>
      </c>
    </row>
    <row r="49" spans="6:22" x14ac:dyDescent="0.25">
      <c r="F49" s="155">
        <v>7</v>
      </c>
      <c r="H49" s="155">
        <v>5</v>
      </c>
      <c r="I49" s="1">
        <v>3</v>
      </c>
      <c r="J49" s="1">
        <v>1</v>
      </c>
      <c r="Q49" s="155">
        <v>11</v>
      </c>
      <c r="R49" s="165">
        <v>1</v>
      </c>
      <c r="S49" s="155">
        <v>4</v>
      </c>
      <c r="T49" s="155">
        <v>5</v>
      </c>
      <c r="U49" s="1">
        <v>4</v>
      </c>
      <c r="V49" s="1">
        <v>2</v>
      </c>
    </row>
    <row r="50" spans="6:22" x14ac:dyDescent="0.25">
      <c r="F50" s="155">
        <v>7</v>
      </c>
      <c r="H50" s="155">
        <v>5</v>
      </c>
      <c r="I50" s="1">
        <v>3</v>
      </c>
      <c r="J50" s="1">
        <v>2</v>
      </c>
      <c r="Q50" s="155">
        <v>12</v>
      </c>
      <c r="R50" s="165">
        <v>1</v>
      </c>
      <c r="S50" s="155">
        <v>4</v>
      </c>
      <c r="T50" s="155">
        <v>5</v>
      </c>
      <c r="U50" s="1">
        <v>3</v>
      </c>
      <c r="V50" s="1">
        <v>1</v>
      </c>
    </row>
    <row r="51" spans="6:22" x14ac:dyDescent="0.25">
      <c r="F51" s="155">
        <v>7</v>
      </c>
      <c r="H51" s="155">
        <v>5</v>
      </c>
      <c r="I51" s="1">
        <v>5</v>
      </c>
      <c r="J51" s="1">
        <v>2</v>
      </c>
      <c r="Q51" s="155">
        <v>12</v>
      </c>
      <c r="R51" s="165">
        <v>1</v>
      </c>
      <c r="S51" s="155">
        <v>4</v>
      </c>
      <c r="T51" s="155">
        <v>5</v>
      </c>
      <c r="U51" s="1">
        <v>3</v>
      </c>
      <c r="V51" s="1">
        <v>2</v>
      </c>
    </row>
    <row r="52" spans="6:22" x14ac:dyDescent="0.25">
      <c r="F52" s="155">
        <v>7</v>
      </c>
      <c r="H52" s="155">
        <v>5</v>
      </c>
      <c r="I52" s="1">
        <v>3</v>
      </c>
      <c r="J52" s="1">
        <v>1</v>
      </c>
      <c r="Q52" s="155">
        <v>12</v>
      </c>
      <c r="R52" s="165">
        <v>2</v>
      </c>
      <c r="S52" s="155">
        <v>4</v>
      </c>
      <c r="T52" s="155">
        <v>5</v>
      </c>
      <c r="U52" s="1">
        <v>3</v>
      </c>
      <c r="V52" s="1">
        <v>2</v>
      </c>
    </row>
    <row r="53" spans="6:22" x14ac:dyDescent="0.25">
      <c r="F53" s="155">
        <v>7</v>
      </c>
      <c r="H53" s="155">
        <v>5</v>
      </c>
      <c r="I53" s="1">
        <v>3</v>
      </c>
      <c r="J53" s="1">
        <v>1</v>
      </c>
      <c r="Q53" s="155">
        <v>12</v>
      </c>
      <c r="R53" s="165">
        <v>1</v>
      </c>
      <c r="S53" s="155">
        <v>3</v>
      </c>
      <c r="T53" s="155">
        <v>5</v>
      </c>
      <c r="U53" s="1">
        <v>3</v>
      </c>
      <c r="V53" s="1">
        <v>2</v>
      </c>
    </row>
    <row r="54" spans="6:22" x14ac:dyDescent="0.25">
      <c r="F54" s="155">
        <f>7</f>
        <v>7</v>
      </c>
      <c r="H54" s="155">
        <v>5</v>
      </c>
      <c r="I54" s="1">
        <v>5</v>
      </c>
      <c r="J54" s="1">
        <v>2</v>
      </c>
      <c r="Q54" s="155">
        <v>11</v>
      </c>
      <c r="R54" s="165">
        <v>1</v>
      </c>
      <c r="S54" s="155">
        <v>4</v>
      </c>
      <c r="T54" s="155">
        <v>5</v>
      </c>
      <c r="U54" s="1">
        <v>4</v>
      </c>
      <c r="V54" s="1">
        <v>1</v>
      </c>
    </row>
    <row r="55" spans="6:22" x14ac:dyDescent="0.25">
      <c r="F55" s="155">
        <v>7</v>
      </c>
      <c r="H55" s="155">
        <v>5</v>
      </c>
      <c r="I55" s="1">
        <v>5</v>
      </c>
      <c r="J55" s="1">
        <v>2</v>
      </c>
      <c r="Q55" s="155">
        <v>11</v>
      </c>
      <c r="R55" s="165">
        <v>2</v>
      </c>
      <c r="S55" s="155">
        <v>3</v>
      </c>
      <c r="T55" s="155">
        <v>5</v>
      </c>
      <c r="U55" s="1">
        <v>4</v>
      </c>
      <c r="V55" s="1">
        <v>2</v>
      </c>
    </row>
    <row r="56" spans="6:22" x14ac:dyDescent="0.25">
      <c r="F56" s="155">
        <v>7</v>
      </c>
      <c r="H56" s="155">
        <v>5</v>
      </c>
      <c r="I56" s="1">
        <v>5</v>
      </c>
      <c r="J56" s="1">
        <v>1</v>
      </c>
      <c r="Q56" s="155">
        <v>11</v>
      </c>
      <c r="R56" s="165">
        <v>1</v>
      </c>
      <c r="S56" s="155">
        <v>4</v>
      </c>
      <c r="T56" s="155">
        <v>5</v>
      </c>
      <c r="U56" s="1">
        <v>3</v>
      </c>
      <c r="V56" s="1">
        <v>2</v>
      </c>
    </row>
    <row r="57" spans="6:22" x14ac:dyDescent="0.25">
      <c r="F57" s="155">
        <v>7</v>
      </c>
      <c r="H57" s="155">
        <v>5</v>
      </c>
      <c r="I57" s="1">
        <v>5</v>
      </c>
      <c r="J57" s="1">
        <v>2</v>
      </c>
      <c r="Q57" s="155">
        <v>13</v>
      </c>
      <c r="R57" s="165">
        <v>1</v>
      </c>
      <c r="S57" s="155">
        <v>3</v>
      </c>
      <c r="T57" s="155">
        <v>5</v>
      </c>
      <c r="U57" s="1">
        <v>3</v>
      </c>
      <c r="V57" s="1">
        <v>2</v>
      </c>
    </row>
    <row r="58" spans="6:22" x14ac:dyDescent="0.25">
      <c r="F58" s="155">
        <v>7</v>
      </c>
      <c r="H58" s="155">
        <v>5</v>
      </c>
      <c r="I58" s="1">
        <v>5</v>
      </c>
      <c r="J58" s="1">
        <v>2</v>
      </c>
      <c r="Q58" s="155">
        <v>11</v>
      </c>
      <c r="R58" s="165">
        <v>2</v>
      </c>
      <c r="S58" s="155">
        <v>3</v>
      </c>
      <c r="T58" s="155">
        <v>5</v>
      </c>
      <c r="U58" s="1">
        <v>3</v>
      </c>
      <c r="V58" s="1">
        <v>2</v>
      </c>
    </row>
    <row r="59" spans="6:22" x14ac:dyDescent="0.25">
      <c r="F59" s="155">
        <v>7</v>
      </c>
      <c r="H59" s="155">
        <v>5</v>
      </c>
      <c r="I59" s="1">
        <v>5</v>
      </c>
      <c r="J59" s="1">
        <v>1</v>
      </c>
      <c r="Q59" s="155">
        <v>13</v>
      </c>
      <c r="R59" s="165">
        <v>0</v>
      </c>
      <c r="S59" s="155">
        <v>4</v>
      </c>
      <c r="T59" s="155">
        <v>5</v>
      </c>
      <c r="U59" s="1">
        <v>4</v>
      </c>
      <c r="V59" s="1">
        <v>2</v>
      </c>
    </row>
    <row r="60" spans="6:22" x14ac:dyDescent="0.25">
      <c r="F60" s="155">
        <v>7</v>
      </c>
      <c r="H60" s="155">
        <v>5</v>
      </c>
      <c r="I60" s="1">
        <v>5</v>
      </c>
      <c r="J60" s="1">
        <v>1</v>
      </c>
      <c r="Q60" s="155">
        <v>12</v>
      </c>
      <c r="R60" s="165">
        <v>2</v>
      </c>
      <c r="S60" s="155">
        <v>3</v>
      </c>
      <c r="T60" s="155">
        <v>5</v>
      </c>
      <c r="U60" s="1">
        <v>3</v>
      </c>
      <c r="V60" s="1">
        <v>2</v>
      </c>
    </row>
    <row r="61" spans="6:22" x14ac:dyDescent="0.25">
      <c r="F61" s="155">
        <v>7</v>
      </c>
      <c r="H61" s="155">
        <v>5</v>
      </c>
      <c r="I61" s="1">
        <v>5</v>
      </c>
      <c r="J61" s="1">
        <v>1</v>
      </c>
      <c r="Q61" s="155">
        <v>12</v>
      </c>
      <c r="R61" s="165">
        <v>1</v>
      </c>
      <c r="S61" s="155">
        <v>4</v>
      </c>
      <c r="T61" s="155">
        <v>5</v>
      </c>
      <c r="U61" s="1">
        <v>3</v>
      </c>
      <c r="V61" s="1">
        <v>2</v>
      </c>
    </row>
    <row r="62" spans="6:22" x14ac:dyDescent="0.25">
      <c r="F62" s="155">
        <v>7</v>
      </c>
      <c r="H62" s="155">
        <v>5</v>
      </c>
      <c r="I62" s="1">
        <v>3</v>
      </c>
      <c r="J62" s="1">
        <v>1</v>
      </c>
      <c r="Q62" s="155">
        <v>11</v>
      </c>
      <c r="R62" s="165">
        <v>2</v>
      </c>
      <c r="S62" s="155">
        <v>3</v>
      </c>
      <c r="T62" s="155">
        <v>6</v>
      </c>
      <c r="U62" s="1">
        <v>4</v>
      </c>
      <c r="V62" s="1">
        <v>2</v>
      </c>
    </row>
    <row r="63" spans="6:22" x14ac:dyDescent="0.25">
      <c r="F63" s="155">
        <v>7</v>
      </c>
      <c r="H63" s="155">
        <v>5</v>
      </c>
      <c r="I63" s="1">
        <v>3</v>
      </c>
      <c r="J63" s="1">
        <v>1</v>
      </c>
      <c r="Q63" s="155">
        <v>12</v>
      </c>
      <c r="R63" s="165">
        <v>0</v>
      </c>
      <c r="S63" s="155">
        <v>4</v>
      </c>
      <c r="T63" s="155">
        <v>5</v>
      </c>
      <c r="U63" s="1">
        <v>3</v>
      </c>
      <c r="V63" s="1">
        <v>2</v>
      </c>
    </row>
    <row r="64" spans="6:22" x14ac:dyDescent="0.25">
      <c r="F64" s="155">
        <v>7</v>
      </c>
      <c r="H64" s="155">
        <v>5</v>
      </c>
      <c r="I64" s="1">
        <v>3</v>
      </c>
      <c r="J64" s="1">
        <v>1</v>
      </c>
      <c r="Q64" s="155">
        <v>12</v>
      </c>
      <c r="R64" s="165">
        <v>2</v>
      </c>
      <c r="S64" s="155">
        <v>3</v>
      </c>
      <c r="T64" s="155">
        <v>6</v>
      </c>
      <c r="U64" s="1">
        <v>3</v>
      </c>
      <c r="V64" s="1">
        <v>2</v>
      </c>
    </row>
    <row r="65" spans="6:22" x14ac:dyDescent="0.25">
      <c r="F65" s="155">
        <v>7</v>
      </c>
      <c r="H65" s="155">
        <v>5</v>
      </c>
      <c r="I65" s="1">
        <v>5</v>
      </c>
      <c r="J65" s="1">
        <v>1</v>
      </c>
      <c r="Q65" s="155">
        <v>13</v>
      </c>
      <c r="R65" s="165">
        <v>2</v>
      </c>
      <c r="S65" s="155">
        <v>3</v>
      </c>
      <c r="T65" s="155">
        <v>5</v>
      </c>
      <c r="U65" s="1">
        <v>4</v>
      </c>
      <c r="V65" s="1">
        <v>2</v>
      </c>
    </row>
    <row r="66" spans="6:22" x14ac:dyDescent="0.25">
      <c r="F66" s="155">
        <v>7</v>
      </c>
      <c r="H66" s="155">
        <v>5</v>
      </c>
      <c r="I66" s="1">
        <v>4</v>
      </c>
      <c r="J66" s="1">
        <v>1</v>
      </c>
      <c r="Q66" s="155">
        <v>12</v>
      </c>
      <c r="R66" s="165">
        <v>0</v>
      </c>
      <c r="S66" s="155">
        <v>3</v>
      </c>
      <c r="T66" s="155">
        <v>5</v>
      </c>
      <c r="U66" s="1">
        <v>3</v>
      </c>
      <c r="V66" s="1">
        <v>2</v>
      </c>
    </row>
    <row r="67" spans="6:22" x14ac:dyDescent="0.25">
      <c r="F67" s="155">
        <v>7</v>
      </c>
      <c r="H67" s="155">
        <v>5</v>
      </c>
      <c r="I67" s="1">
        <v>3</v>
      </c>
      <c r="J67" s="1">
        <v>2</v>
      </c>
      <c r="Q67" s="155">
        <v>12</v>
      </c>
      <c r="R67" s="165">
        <v>1</v>
      </c>
      <c r="S67" s="155">
        <v>4</v>
      </c>
      <c r="T67" s="155">
        <v>5</v>
      </c>
      <c r="U67" s="1">
        <v>4</v>
      </c>
      <c r="V67" s="1">
        <v>2</v>
      </c>
    </row>
    <row r="68" spans="6:22" x14ac:dyDescent="0.25">
      <c r="F68" s="155">
        <v>7</v>
      </c>
      <c r="H68" s="155">
        <v>5</v>
      </c>
      <c r="I68" s="1">
        <v>4</v>
      </c>
      <c r="J68" s="1">
        <v>1</v>
      </c>
      <c r="Q68" s="155">
        <v>12</v>
      </c>
      <c r="R68" s="165">
        <v>2</v>
      </c>
      <c r="S68" s="155">
        <v>3</v>
      </c>
      <c r="T68" s="155">
        <v>5</v>
      </c>
      <c r="U68" s="1">
        <v>4</v>
      </c>
      <c r="V68" s="1">
        <v>2</v>
      </c>
    </row>
    <row r="69" spans="6:22" x14ac:dyDescent="0.25">
      <c r="F69" s="155">
        <v>7</v>
      </c>
      <c r="H69" s="155">
        <v>5</v>
      </c>
      <c r="I69" s="1">
        <v>4</v>
      </c>
      <c r="J69" s="1">
        <v>1</v>
      </c>
      <c r="Q69" s="155">
        <v>13</v>
      </c>
      <c r="R69" s="165">
        <v>1</v>
      </c>
      <c r="S69" s="155">
        <v>3</v>
      </c>
      <c r="T69" s="155">
        <v>5</v>
      </c>
      <c r="U69" s="1">
        <v>4</v>
      </c>
      <c r="V69" s="1">
        <v>1</v>
      </c>
    </row>
    <row r="70" spans="6:22" x14ac:dyDescent="0.25">
      <c r="F70" s="155">
        <v>7</v>
      </c>
      <c r="H70" s="155">
        <v>5</v>
      </c>
      <c r="I70" s="1">
        <v>4</v>
      </c>
      <c r="J70" s="1">
        <v>1</v>
      </c>
      <c r="Q70" s="155">
        <v>12</v>
      </c>
      <c r="R70" s="165">
        <v>1</v>
      </c>
      <c r="S70" s="155">
        <v>3</v>
      </c>
      <c r="T70" s="155">
        <v>5</v>
      </c>
      <c r="U70" s="1">
        <v>4</v>
      </c>
      <c r="V70" s="1">
        <v>2</v>
      </c>
    </row>
    <row r="71" spans="6:22" x14ac:dyDescent="0.25">
      <c r="F71" s="155">
        <v>7</v>
      </c>
      <c r="H71" s="155">
        <v>5</v>
      </c>
      <c r="I71" s="1">
        <v>3</v>
      </c>
      <c r="J71" s="1">
        <v>1</v>
      </c>
      <c r="Q71" s="155">
        <v>12</v>
      </c>
      <c r="R71" s="165">
        <v>2</v>
      </c>
      <c r="S71" s="155">
        <v>3</v>
      </c>
      <c r="T71" s="155">
        <v>5</v>
      </c>
      <c r="U71" s="1">
        <v>3</v>
      </c>
      <c r="V71" s="1">
        <v>2</v>
      </c>
    </row>
    <row r="72" spans="6:22" x14ac:dyDescent="0.25">
      <c r="F72" s="155">
        <v>7</v>
      </c>
      <c r="H72" s="155">
        <v>5</v>
      </c>
      <c r="I72" s="1">
        <v>4</v>
      </c>
      <c r="J72" s="1">
        <v>2</v>
      </c>
      <c r="Q72" s="155">
        <v>12</v>
      </c>
      <c r="R72" s="165">
        <v>1</v>
      </c>
      <c r="S72" s="155">
        <v>3</v>
      </c>
      <c r="T72" s="155">
        <v>5</v>
      </c>
      <c r="U72" s="1">
        <v>4</v>
      </c>
      <c r="V72" s="1">
        <v>1</v>
      </c>
    </row>
    <row r="73" spans="6:22" x14ac:dyDescent="0.25">
      <c r="F73" s="155">
        <v>7</v>
      </c>
      <c r="H73" s="155">
        <v>5</v>
      </c>
      <c r="I73" s="1">
        <v>5</v>
      </c>
      <c r="J73" s="1">
        <v>1</v>
      </c>
      <c r="Q73" s="155">
        <v>12</v>
      </c>
      <c r="R73" s="165">
        <v>2</v>
      </c>
      <c r="S73" s="155">
        <v>4</v>
      </c>
      <c r="T73" s="155">
        <v>5</v>
      </c>
      <c r="U73" s="1">
        <v>4</v>
      </c>
      <c r="V73" s="1">
        <v>1</v>
      </c>
    </row>
    <row r="74" spans="6:22" x14ac:dyDescent="0.25">
      <c r="F74" s="155">
        <v>7</v>
      </c>
      <c r="H74" s="155">
        <v>5</v>
      </c>
      <c r="I74" s="1">
        <v>5</v>
      </c>
      <c r="J74" s="1">
        <v>2</v>
      </c>
      <c r="Q74" s="155">
        <v>12</v>
      </c>
      <c r="R74" s="165">
        <v>1</v>
      </c>
      <c r="S74" s="155">
        <v>4</v>
      </c>
      <c r="T74" s="155">
        <v>6</v>
      </c>
      <c r="U74" s="1">
        <v>3</v>
      </c>
      <c r="V74" s="1">
        <v>2</v>
      </c>
    </row>
    <row r="75" spans="6:22" x14ac:dyDescent="0.25">
      <c r="F75" s="155">
        <v>7</v>
      </c>
      <c r="H75" s="155">
        <v>5</v>
      </c>
      <c r="I75" s="1">
        <v>3</v>
      </c>
      <c r="J75" s="1">
        <v>1</v>
      </c>
      <c r="Q75" s="155">
        <v>12</v>
      </c>
      <c r="R75" s="165">
        <v>0</v>
      </c>
      <c r="S75" s="155">
        <v>4</v>
      </c>
      <c r="T75" s="155">
        <v>5</v>
      </c>
      <c r="U75" s="1">
        <v>4</v>
      </c>
      <c r="V75" s="1">
        <v>1</v>
      </c>
    </row>
    <row r="76" spans="6:22" x14ac:dyDescent="0.25">
      <c r="F76" s="155">
        <v>7</v>
      </c>
      <c r="H76" s="155">
        <v>5</v>
      </c>
      <c r="I76" s="1">
        <v>3</v>
      </c>
      <c r="J76" s="1">
        <v>2</v>
      </c>
      <c r="Q76" s="155">
        <v>12</v>
      </c>
      <c r="R76" s="165">
        <v>1</v>
      </c>
      <c r="S76" s="155">
        <v>3</v>
      </c>
      <c r="T76" s="155">
        <v>5</v>
      </c>
      <c r="U76" s="1">
        <v>4</v>
      </c>
      <c r="V76" s="1">
        <v>2</v>
      </c>
    </row>
    <row r="77" spans="6:22" x14ac:dyDescent="0.25">
      <c r="F77" s="155">
        <v>7</v>
      </c>
      <c r="H77" s="155">
        <v>5</v>
      </c>
      <c r="I77" s="1">
        <v>3</v>
      </c>
      <c r="J77" s="1">
        <v>1</v>
      </c>
      <c r="Q77" s="155">
        <v>12</v>
      </c>
      <c r="R77" s="165">
        <v>0</v>
      </c>
      <c r="S77" s="155">
        <v>4</v>
      </c>
      <c r="T77" s="155">
        <v>5</v>
      </c>
      <c r="U77" s="1">
        <v>4</v>
      </c>
      <c r="V77" s="1">
        <v>1</v>
      </c>
    </row>
    <row r="78" spans="6:22" x14ac:dyDescent="0.25">
      <c r="F78" s="155">
        <v>7</v>
      </c>
      <c r="H78" s="155">
        <v>5</v>
      </c>
      <c r="I78" s="1">
        <v>5</v>
      </c>
      <c r="J78" s="1">
        <v>1</v>
      </c>
      <c r="Q78" s="155">
        <v>13</v>
      </c>
      <c r="R78" s="165">
        <v>2</v>
      </c>
      <c r="S78" s="155">
        <v>4</v>
      </c>
      <c r="T78" s="155">
        <v>5</v>
      </c>
      <c r="U78" s="1">
        <v>1</v>
      </c>
      <c r="V78" s="1">
        <v>1</v>
      </c>
    </row>
    <row r="79" spans="6:22" x14ac:dyDescent="0.25">
      <c r="F79" s="155">
        <v>7</v>
      </c>
      <c r="H79" s="155">
        <v>5</v>
      </c>
      <c r="I79" s="1">
        <v>3</v>
      </c>
      <c r="J79" s="1">
        <v>2</v>
      </c>
      <c r="Q79" s="155">
        <v>13</v>
      </c>
      <c r="R79" s="165">
        <v>2</v>
      </c>
      <c r="S79" s="155">
        <v>4</v>
      </c>
      <c r="T79" s="155">
        <v>5</v>
      </c>
      <c r="U79" s="1">
        <v>4</v>
      </c>
      <c r="V79" s="1">
        <v>2</v>
      </c>
    </row>
    <row r="80" spans="6:22" x14ac:dyDescent="0.25">
      <c r="F80" s="155">
        <v>7</v>
      </c>
      <c r="H80" s="155">
        <v>5</v>
      </c>
      <c r="I80" s="1">
        <v>4</v>
      </c>
      <c r="J80" s="1">
        <v>1</v>
      </c>
      <c r="Q80" s="155">
        <v>13</v>
      </c>
      <c r="R80" s="165">
        <v>1</v>
      </c>
      <c r="S80" s="155">
        <v>4</v>
      </c>
      <c r="T80" s="155">
        <v>5</v>
      </c>
      <c r="U80" s="1">
        <v>4</v>
      </c>
      <c r="V80" s="1">
        <v>1</v>
      </c>
    </row>
    <row r="81" spans="6:22" x14ac:dyDescent="0.25">
      <c r="F81" s="155">
        <v>7</v>
      </c>
      <c r="H81" s="155">
        <v>5</v>
      </c>
      <c r="I81" s="1">
        <v>4</v>
      </c>
      <c r="J81" s="1">
        <v>2</v>
      </c>
      <c r="Q81" s="155">
        <v>13</v>
      </c>
      <c r="R81" s="165">
        <v>2</v>
      </c>
      <c r="S81" s="155">
        <v>4</v>
      </c>
      <c r="T81" s="155">
        <v>5</v>
      </c>
      <c r="U81" s="1">
        <v>3</v>
      </c>
      <c r="V81" s="1">
        <v>2</v>
      </c>
    </row>
    <row r="82" spans="6:22" x14ac:dyDescent="0.25">
      <c r="F82" s="155">
        <v>7</v>
      </c>
      <c r="H82" s="155">
        <v>5</v>
      </c>
      <c r="I82" s="1">
        <v>4</v>
      </c>
      <c r="J82" s="1">
        <v>2</v>
      </c>
      <c r="Q82" s="155">
        <v>11</v>
      </c>
      <c r="R82" s="165">
        <v>1</v>
      </c>
      <c r="S82" s="155">
        <v>4</v>
      </c>
      <c r="T82" s="155">
        <v>5</v>
      </c>
      <c r="U82" s="1">
        <v>3</v>
      </c>
      <c r="V82" s="1">
        <v>1</v>
      </c>
    </row>
    <row r="83" spans="6:22" x14ac:dyDescent="0.25">
      <c r="F83" s="155">
        <v>7</v>
      </c>
      <c r="H83" s="155">
        <v>5</v>
      </c>
      <c r="I83" s="1">
        <v>5</v>
      </c>
      <c r="J83" s="1">
        <v>1</v>
      </c>
      <c r="Q83" s="155">
        <v>13</v>
      </c>
      <c r="R83" s="165">
        <v>1</v>
      </c>
      <c r="S83" s="155">
        <v>3</v>
      </c>
      <c r="T83" s="155">
        <v>5</v>
      </c>
      <c r="U83" s="1">
        <v>3</v>
      </c>
      <c r="V83" s="1">
        <v>2</v>
      </c>
    </row>
    <row r="84" spans="6:22" x14ac:dyDescent="0.25">
      <c r="F84" s="155">
        <v>7</v>
      </c>
      <c r="H84" s="155">
        <v>5</v>
      </c>
      <c r="I84" s="1">
        <v>3</v>
      </c>
      <c r="J84" s="1">
        <v>1</v>
      </c>
      <c r="Q84" s="155">
        <v>12</v>
      </c>
      <c r="R84" s="165">
        <v>1</v>
      </c>
      <c r="S84" s="155">
        <v>3</v>
      </c>
      <c r="T84" s="155">
        <v>5</v>
      </c>
      <c r="U84" s="1">
        <v>4</v>
      </c>
      <c r="V84" s="1">
        <v>2</v>
      </c>
    </row>
    <row r="85" spans="6:22" x14ac:dyDescent="0.25">
      <c r="F85" s="155">
        <v>7</v>
      </c>
      <c r="H85" s="155">
        <v>5</v>
      </c>
      <c r="I85" s="1">
        <v>5</v>
      </c>
      <c r="J85" s="1">
        <v>1</v>
      </c>
      <c r="Q85" s="155">
        <v>11</v>
      </c>
      <c r="R85" s="165">
        <v>2</v>
      </c>
      <c r="S85" s="155">
        <v>3</v>
      </c>
      <c r="T85" s="155">
        <v>5</v>
      </c>
      <c r="U85" s="1">
        <v>4</v>
      </c>
      <c r="V85" s="1">
        <v>2</v>
      </c>
    </row>
    <row r="86" spans="6:22" x14ac:dyDescent="0.25">
      <c r="F86" s="155">
        <v>7</v>
      </c>
      <c r="H86" s="155">
        <v>5</v>
      </c>
      <c r="I86" s="1">
        <v>3</v>
      </c>
      <c r="J86" s="1">
        <v>2</v>
      </c>
      <c r="Q86" s="155">
        <v>11</v>
      </c>
      <c r="R86" s="165">
        <v>1</v>
      </c>
      <c r="S86" s="155">
        <v>3</v>
      </c>
      <c r="T86" s="155">
        <v>5</v>
      </c>
      <c r="U86" s="1">
        <v>4</v>
      </c>
      <c r="V86" s="1">
        <v>2</v>
      </c>
    </row>
    <row r="87" spans="6:22" x14ac:dyDescent="0.25">
      <c r="F87" s="155">
        <v>7</v>
      </c>
      <c r="H87" s="155">
        <v>5</v>
      </c>
      <c r="I87" s="1">
        <v>4</v>
      </c>
      <c r="J87" s="1">
        <v>1</v>
      </c>
      <c r="Q87" s="155">
        <v>12</v>
      </c>
      <c r="R87" s="165">
        <v>1</v>
      </c>
      <c r="S87" s="155">
        <v>3</v>
      </c>
      <c r="T87" s="155">
        <v>5</v>
      </c>
      <c r="U87" s="1">
        <v>4</v>
      </c>
      <c r="V87" s="1">
        <v>1</v>
      </c>
    </row>
    <row r="88" spans="6:22" x14ac:dyDescent="0.25">
      <c r="F88" s="155">
        <v>7</v>
      </c>
      <c r="H88" s="155">
        <v>5</v>
      </c>
      <c r="I88" s="1">
        <v>3</v>
      </c>
      <c r="J88" s="1">
        <v>1</v>
      </c>
      <c r="Q88" s="155">
        <v>13</v>
      </c>
      <c r="R88" s="165">
        <v>1</v>
      </c>
      <c r="S88" s="155">
        <v>4</v>
      </c>
      <c r="T88" s="155">
        <v>5</v>
      </c>
      <c r="U88" s="1">
        <v>3</v>
      </c>
      <c r="V88" s="1">
        <v>2</v>
      </c>
    </row>
    <row r="89" spans="6:22" x14ac:dyDescent="0.25">
      <c r="F89" s="155">
        <v>7</v>
      </c>
      <c r="H89" s="155">
        <v>5</v>
      </c>
      <c r="I89" s="1">
        <v>5</v>
      </c>
      <c r="J89" s="1">
        <v>1</v>
      </c>
      <c r="Q89" s="155">
        <v>11</v>
      </c>
      <c r="R89" s="165">
        <v>2</v>
      </c>
      <c r="S89" s="155">
        <v>3</v>
      </c>
      <c r="T89" s="155">
        <v>5</v>
      </c>
      <c r="U89" s="1">
        <v>3</v>
      </c>
      <c r="V89" s="1">
        <v>1</v>
      </c>
    </row>
    <row r="90" spans="6:22" x14ac:dyDescent="0.25">
      <c r="F90" s="155">
        <v>7</v>
      </c>
      <c r="H90" s="155">
        <v>5</v>
      </c>
      <c r="I90" s="1">
        <v>4</v>
      </c>
      <c r="J90" s="1">
        <v>1</v>
      </c>
      <c r="Q90" s="155">
        <v>12</v>
      </c>
      <c r="R90" s="165">
        <v>0</v>
      </c>
      <c r="S90" s="155">
        <v>4</v>
      </c>
      <c r="T90" s="155">
        <v>5</v>
      </c>
      <c r="U90" s="1">
        <v>4</v>
      </c>
      <c r="V90" s="1">
        <v>2</v>
      </c>
    </row>
    <row r="91" spans="6:22" x14ac:dyDescent="0.25">
      <c r="F91" s="155">
        <v>7</v>
      </c>
      <c r="H91" s="155">
        <v>5</v>
      </c>
      <c r="I91" s="1">
        <v>5</v>
      </c>
      <c r="J91" s="1">
        <v>1</v>
      </c>
      <c r="Q91" s="155">
        <v>13</v>
      </c>
      <c r="R91" s="165">
        <v>0</v>
      </c>
      <c r="S91" s="155">
        <v>3</v>
      </c>
      <c r="T91" s="155">
        <v>5</v>
      </c>
      <c r="U91" s="1">
        <v>4</v>
      </c>
      <c r="V91" s="1">
        <v>1</v>
      </c>
    </row>
    <row r="92" spans="6:22" x14ac:dyDescent="0.25">
      <c r="F92" s="155">
        <v>7</v>
      </c>
      <c r="H92" s="155">
        <v>5</v>
      </c>
      <c r="I92" s="1">
        <v>4</v>
      </c>
      <c r="J92" s="1">
        <v>1</v>
      </c>
      <c r="Q92" s="155">
        <v>13</v>
      </c>
      <c r="R92" s="165">
        <v>2</v>
      </c>
      <c r="S92" s="155">
        <v>3</v>
      </c>
      <c r="T92" s="155">
        <v>5</v>
      </c>
      <c r="U92" s="1">
        <v>3</v>
      </c>
      <c r="V92" s="1">
        <v>2</v>
      </c>
    </row>
    <row r="93" spans="6:22" x14ac:dyDescent="0.25">
      <c r="F93" s="155">
        <v>7</v>
      </c>
      <c r="H93" s="155">
        <v>5</v>
      </c>
      <c r="I93" s="1">
        <v>5</v>
      </c>
      <c r="J93" s="1">
        <v>2</v>
      </c>
      <c r="Q93" s="155">
        <v>12</v>
      </c>
      <c r="R93" s="165">
        <v>1</v>
      </c>
      <c r="S93" s="155">
        <v>3</v>
      </c>
      <c r="T93" s="155">
        <v>5</v>
      </c>
      <c r="U93" s="1">
        <v>3</v>
      </c>
      <c r="V93" s="1">
        <v>2</v>
      </c>
    </row>
    <row r="94" spans="6:22" x14ac:dyDescent="0.25">
      <c r="F94" s="155">
        <v>7</v>
      </c>
      <c r="H94" s="155">
        <v>5</v>
      </c>
      <c r="I94" s="1">
        <v>3</v>
      </c>
      <c r="J94" s="1">
        <v>2</v>
      </c>
      <c r="Q94" s="155">
        <v>11</v>
      </c>
      <c r="R94" s="165">
        <v>0</v>
      </c>
      <c r="S94" s="155">
        <v>4</v>
      </c>
      <c r="T94" s="155">
        <v>5</v>
      </c>
      <c r="U94" s="1">
        <v>4</v>
      </c>
      <c r="V94" s="1">
        <v>2</v>
      </c>
    </row>
    <row r="95" spans="6:22" x14ac:dyDescent="0.25">
      <c r="F95" s="155">
        <v>7</v>
      </c>
      <c r="H95" s="155">
        <v>5</v>
      </c>
      <c r="I95" s="1">
        <v>4</v>
      </c>
      <c r="J95" s="1">
        <v>1</v>
      </c>
      <c r="Q95" s="155">
        <v>11</v>
      </c>
      <c r="R95" s="165">
        <v>0</v>
      </c>
      <c r="S95" s="155">
        <v>4</v>
      </c>
      <c r="T95" s="155">
        <v>6</v>
      </c>
      <c r="U95" s="1">
        <v>4</v>
      </c>
      <c r="V95" s="1">
        <v>1</v>
      </c>
    </row>
    <row r="96" spans="6:22" x14ac:dyDescent="0.25">
      <c r="F96" s="155">
        <v>7</v>
      </c>
      <c r="H96" s="155">
        <v>5</v>
      </c>
      <c r="I96" s="1">
        <v>5</v>
      </c>
      <c r="J96" s="1">
        <v>1</v>
      </c>
      <c r="Q96" s="155">
        <v>13</v>
      </c>
      <c r="R96" s="165">
        <v>2</v>
      </c>
      <c r="S96" s="155">
        <v>3</v>
      </c>
      <c r="T96" s="155">
        <v>5</v>
      </c>
      <c r="U96" s="1">
        <v>4</v>
      </c>
      <c r="V96" s="1">
        <v>2</v>
      </c>
    </row>
    <row r="97" spans="6:22" x14ac:dyDescent="0.25">
      <c r="F97" s="155">
        <v>7</v>
      </c>
      <c r="H97" s="155">
        <v>5</v>
      </c>
      <c r="I97" s="1">
        <v>5</v>
      </c>
      <c r="J97" s="1">
        <v>1</v>
      </c>
      <c r="Q97" s="155">
        <v>12</v>
      </c>
      <c r="R97" s="165">
        <v>1</v>
      </c>
      <c r="S97" s="155">
        <v>4</v>
      </c>
      <c r="T97" s="155">
        <v>5</v>
      </c>
      <c r="U97" s="1">
        <v>3</v>
      </c>
      <c r="V97" s="1">
        <v>1</v>
      </c>
    </row>
    <row r="98" spans="6:22" x14ac:dyDescent="0.25">
      <c r="F98" s="155">
        <v>7</v>
      </c>
      <c r="H98" s="155">
        <v>5</v>
      </c>
      <c r="I98" s="1">
        <v>5</v>
      </c>
      <c r="J98" s="1">
        <v>2</v>
      </c>
      <c r="Q98" s="155">
        <v>12</v>
      </c>
      <c r="R98" s="165">
        <v>2</v>
      </c>
      <c r="S98" s="155">
        <v>3</v>
      </c>
      <c r="T98" s="155">
        <v>5</v>
      </c>
      <c r="U98" s="1">
        <v>4</v>
      </c>
      <c r="V98" s="1">
        <v>2</v>
      </c>
    </row>
    <row r="99" spans="6:22" x14ac:dyDescent="0.25">
      <c r="F99" s="155">
        <v>7</v>
      </c>
      <c r="H99" s="155">
        <v>5</v>
      </c>
      <c r="I99" s="1">
        <v>4</v>
      </c>
      <c r="J99" s="1">
        <v>2</v>
      </c>
      <c r="Q99" s="155">
        <v>13</v>
      </c>
      <c r="R99" s="165">
        <v>2</v>
      </c>
      <c r="S99" s="155">
        <v>3</v>
      </c>
      <c r="T99" s="155">
        <v>6</v>
      </c>
      <c r="U99" s="1">
        <v>3</v>
      </c>
      <c r="V99" s="1">
        <v>1</v>
      </c>
    </row>
    <row r="100" spans="6:22" x14ac:dyDescent="0.25">
      <c r="F100" s="155">
        <v>7</v>
      </c>
      <c r="H100" s="155">
        <v>5</v>
      </c>
      <c r="I100" s="1">
        <v>4</v>
      </c>
      <c r="J100" s="1">
        <v>1</v>
      </c>
      <c r="Q100" s="155">
        <v>12</v>
      </c>
      <c r="R100" s="165">
        <v>1</v>
      </c>
      <c r="S100" s="155">
        <v>4</v>
      </c>
      <c r="T100" s="155">
        <v>5</v>
      </c>
      <c r="U100" s="1">
        <v>3</v>
      </c>
      <c r="V100" s="1">
        <v>2</v>
      </c>
    </row>
    <row r="101" spans="6:22" x14ac:dyDescent="0.25">
      <c r="F101" s="155">
        <v>7</v>
      </c>
      <c r="H101" s="155">
        <v>5</v>
      </c>
      <c r="I101" s="1">
        <v>5</v>
      </c>
      <c r="J101" s="1">
        <v>1</v>
      </c>
      <c r="Q101" s="155">
        <v>13</v>
      </c>
      <c r="R101" s="165">
        <v>1</v>
      </c>
      <c r="S101" s="155">
        <v>4</v>
      </c>
      <c r="T101" s="155">
        <v>5</v>
      </c>
      <c r="U101" s="1">
        <v>4</v>
      </c>
      <c r="V101" s="1">
        <v>2</v>
      </c>
    </row>
    <row r="102" spans="6:22" x14ac:dyDescent="0.25">
      <c r="F102" s="155">
        <v>7</v>
      </c>
      <c r="H102" s="155">
        <v>5</v>
      </c>
      <c r="I102" s="1">
        <v>5</v>
      </c>
      <c r="J102" s="1">
        <v>1</v>
      </c>
      <c r="Q102" s="155">
        <v>12</v>
      </c>
      <c r="R102" s="165">
        <v>1</v>
      </c>
      <c r="S102" s="155">
        <v>4</v>
      </c>
      <c r="T102" s="155">
        <v>5</v>
      </c>
      <c r="U102" s="1">
        <v>3</v>
      </c>
      <c r="V102" s="1">
        <v>2</v>
      </c>
    </row>
    <row r="103" spans="6:22" x14ac:dyDescent="0.25">
      <c r="F103" s="155">
        <v>7</v>
      </c>
      <c r="H103" s="155">
        <v>5</v>
      </c>
      <c r="I103" s="1">
        <v>3</v>
      </c>
      <c r="J103" s="1">
        <v>1</v>
      </c>
      <c r="Q103" s="155">
        <v>12</v>
      </c>
      <c r="R103" s="165">
        <v>1</v>
      </c>
      <c r="S103" s="155">
        <v>3</v>
      </c>
      <c r="T103" s="155">
        <v>5</v>
      </c>
      <c r="U103" s="1">
        <v>3</v>
      </c>
      <c r="V103" s="1">
        <v>2</v>
      </c>
    </row>
    <row r="104" spans="6:22" x14ac:dyDescent="0.25">
      <c r="F104" s="155">
        <v>7</v>
      </c>
      <c r="H104" s="155">
        <v>5</v>
      </c>
      <c r="I104" s="1">
        <v>5</v>
      </c>
      <c r="J104" s="1">
        <v>1</v>
      </c>
      <c r="Q104" s="155">
        <v>13</v>
      </c>
      <c r="R104" s="165">
        <v>1</v>
      </c>
      <c r="S104" s="155">
        <v>4</v>
      </c>
      <c r="T104" s="155">
        <v>6</v>
      </c>
      <c r="U104" s="1">
        <v>4</v>
      </c>
      <c r="V104" s="1">
        <v>2</v>
      </c>
    </row>
    <row r="105" spans="6:22" x14ac:dyDescent="0.25">
      <c r="F105" s="155">
        <v>7</v>
      </c>
      <c r="H105" s="155">
        <v>5</v>
      </c>
      <c r="I105" s="1">
        <v>4</v>
      </c>
      <c r="J105" s="1">
        <v>1</v>
      </c>
      <c r="Q105" s="155">
        <v>11</v>
      </c>
      <c r="R105" s="165">
        <v>2</v>
      </c>
      <c r="S105" s="155">
        <v>3</v>
      </c>
      <c r="T105" s="155">
        <v>5</v>
      </c>
      <c r="U105" s="1">
        <v>3</v>
      </c>
      <c r="V105" s="1">
        <v>2</v>
      </c>
    </row>
    <row r="106" spans="6:22" x14ac:dyDescent="0.25">
      <c r="F106" s="155">
        <v>7</v>
      </c>
      <c r="H106" s="155">
        <v>5</v>
      </c>
      <c r="I106" s="1">
        <v>5</v>
      </c>
      <c r="J106" s="1">
        <v>2</v>
      </c>
      <c r="Q106" s="155">
        <v>13</v>
      </c>
      <c r="R106" s="165">
        <v>1</v>
      </c>
      <c r="S106" s="155">
        <v>4</v>
      </c>
      <c r="T106" s="155">
        <v>6</v>
      </c>
      <c r="U106" s="1">
        <v>4</v>
      </c>
      <c r="V106" s="1">
        <v>2</v>
      </c>
    </row>
    <row r="107" spans="6:22" x14ac:dyDescent="0.25">
      <c r="F107" s="155">
        <v>7</v>
      </c>
      <c r="H107" s="155">
        <v>5</v>
      </c>
      <c r="I107" s="1">
        <v>4</v>
      </c>
      <c r="J107" s="1">
        <v>1</v>
      </c>
      <c r="Q107" s="155">
        <v>12</v>
      </c>
      <c r="R107" s="165">
        <v>0</v>
      </c>
      <c r="S107" s="155">
        <v>3</v>
      </c>
      <c r="T107" s="155">
        <v>6</v>
      </c>
      <c r="U107" s="1">
        <v>3</v>
      </c>
      <c r="V107" s="1">
        <v>1</v>
      </c>
    </row>
    <row r="108" spans="6:22" x14ac:dyDescent="0.25">
      <c r="F108" s="155">
        <v>7</v>
      </c>
      <c r="H108" s="155">
        <v>5</v>
      </c>
      <c r="I108" s="1">
        <v>5</v>
      </c>
      <c r="J108" s="1">
        <v>1</v>
      </c>
      <c r="Q108" s="155">
        <v>12</v>
      </c>
      <c r="R108" s="165">
        <v>1</v>
      </c>
      <c r="S108" s="155">
        <v>3</v>
      </c>
      <c r="T108" s="155">
        <v>5</v>
      </c>
      <c r="U108" s="1">
        <v>3</v>
      </c>
      <c r="V108" s="1">
        <v>2</v>
      </c>
    </row>
    <row r="109" spans="6:22" x14ac:dyDescent="0.25">
      <c r="F109" s="155">
        <v>7</v>
      </c>
      <c r="H109" s="155">
        <v>5</v>
      </c>
      <c r="I109" s="1">
        <v>3</v>
      </c>
      <c r="J109" s="1">
        <v>1</v>
      </c>
      <c r="Q109" s="155">
        <v>12</v>
      </c>
      <c r="R109" s="165">
        <v>2</v>
      </c>
      <c r="S109" s="155">
        <v>3</v>
      </c>
      <c r="T109" s="155">
        <v>5</v>
      </c>
      <c r="U109" s="1">
        <v>4</v>
      </c>
      <c r="V109" s="1">
        <v>1</v>
      </c>
    </row>
    <row r="110" spans="6:22" x14ac:dyDescent="0.25">
      <c r="F110" s="155">
        <v>7</v>
      </c>
      <c r="H110" s="155">
        <v>5</v>
      </c>
      <c r="I110" s="1">
        <v>3</v>
      </c>
      <c r="J110" s="1">
        <v>1</v>
      </c>
      <c r="Q110" s="155">
        <v>12</v>
      </c>
      <c r="R110" s="165">
        <v>2</v>
      </c>
      <c r="S110" s="155">
        <v>3</v>
      </c>
      <c r="T110" s="155">
        <v>5</v>
      </c>
      <c r="U110" s="1">
        <v>4</v>
      </c>
      <c r="V110" s="1">
        <v>2</v>
      </c>
    </row>
    <row r="111" spans="6:22" x14ac:dyDescent="0.25">
      <c r="F111" s="155">
        <v>7</v>
      </c>
      <c r="H111" s="155">
        <v>5</v>
      </c>
      <c r="I111" s="1">
        <v>4</v>
      </c>
      <c r="J111" s="1">
        <v>1</v>
      </c>
      <c r="Q111" s="155">
        <v>12</v>
      </c>
      <c r="R111" s="165">
        <v>1</v>
      </c>
      <c r="S111" s="155">
        <v>3</v>
      </c>
      <c r="T111" s="155">
        <v>5</v>
      </c>
      <c r="U111" s="1">
        <v>3</v>
      </c>
      <c r="V111" s="1">
        <v>2</v>
      </c>
    </row>
    <row r="112" spans="6:22" x14ac:dyDescent="0.25">
      <c r="F112" s="155">
        <v>7</v>
      </c>
      <c r="H112" s="155">
        <v>5</v>
      </c>
      <c r="I112" s="1">
        <v>4</v>
      </c>
      <c r="J112" s="1">
        <v>1</v>
      </c>
      <c r="Q112" s="155">
        <v>12</v>
      </c>
      <c r="R112" s="165">
        <v>0</v>
      </c>
      <c r="S112" s="155">
        <v>4</v>
      </c>
      <c r="T112" s="155">
        <v>5</v>
      </c>
      <c r="U112" s="1">
        <v>3</v>
      </c>
      <c r="V112" s="1">
        <v>2</v>
      </c>
    </row>
    <row r="113" spans="6:22" x14ac:dyDescent="0.25">
      <c r="F113" s="155">
        <v>7</v>
      </c>
      <c r="H113" s="155">
        <v>5</v>
      </c>
      <c r="I113" s="1">
        <v>3</v>
      </c>
      <c r="J113" s="1">
        <v>2</v>
      </c>
      <c r="Q113" s="155">
        <v>12</v>
      </c>
      <c r="R113" s="165">
        <v>0</v>
      </c>
      <c r="S113" s="155">
        <v>4</v>
      </c>
      <c r="T113" s="155">
        <v>5</v>
      </c>
      <c r="U113" s="1">
        <v>3</v>
      </c>
      <c r="V113" s="1">
        <v>1</v>
      </c>
    </row>
    <row r="114" spans="6:22" x14ac:dyDescent="0.25">
      <c r="F114" s="155">
        <v>7</v>
      </c>
      <c r="H114" s="155">
        <v>5</v>
      </c>
      <c r="I114" s="1">
        <v>4</v>
      </c>
      <c r="J114" s="1">
        <v>1</v>
      </c>
      <c r="Q114" s="155">
        <v>12</v>
      </c>
      <c r="R114" s="165">
        <v>0</v>
      </c>
      <c r="S114" s="155">
        <v>3</v>
      </c>
      <c r="T114" s="155">
        <v>5</v>
      </c>
      <c r="U114" s="1">
        <v>3</v>
      </c>
      <c r="V114" s="1">
        <v>1</v>
      </c>
    </row>
    <row r="115" spans="6:22" x14ac:dyDescent="0.25">
      <c r="F115" s="155">
        <v>7</v>
      </c>
      <c r="H115" s="155">
        <v>5</v>
      </c>
      <c r="I115" s="1">
        <v>5</v>
      </c>
      <c r="J115" s="1">
        <v>1</v>
      </c>
      <c r="Q115" s="155">
        <v>13</v>
      </c>
      <c r="R115" s="165">
        <v>2</v>
      </c>
      <c r="S115" s="155">
        <v>4</v>
      </c>
      <c r="T115" s="155">
        <v>5</v>
      </c>
      <c r="U115" s="1">
        <v>4</v>
      </c>
      <c r="V115" s="1">
        <v>1</v>
      </c>
    </row>
    <row r="116" spans="6:22" x14ac:dyDescent="0.25">
      <c r="F116" s="155">
        <v>7</v>
      </c>
      <c r="H116" s="155">
        <v>5</v>
      </c>
      <c r="I116" s="1">
        <v>4</v>
      </c>
      <c r="J116" s="1">
        <v>1</v>
      </c>
      <c r="Q116" s="155">
        <v>13</v>
      </c>
      <c r="R116" s="165">
        <v>0</v>
      </c>
      <c r="S116" s="155">
        <v>4</v>
      </c>
      <c r="T116" s="155">
        <v>5</v>
      </c>
      <c r="U116" s="1">
        <v>3</v>
      </c>
      <c r="V116" s="1">
        <v>2</v>
      </c>
    </row>
    <row r="117" spans="6:22" x14ac:dyDescent="0.25">
      <c r="F117" s="155">
        <v>7</v>
      </c>
      <c r="H117" s="155">
        <v>5</v>
      </c>
      <c r="I117" s="1">
        <v>4</v>
      </c>
      <c r="J117" s="1">
        <v>1</v>
      </c>
      <c r="Q117" s="155">
        <v>12</v>
      </c>
      <c r="R117" s="165">
        <v>1</v>
      </c>
      <c r="S117" s="155">
        <v>3</v>
      </c>
      <c r="T117" s="155">
        <v>5</v>
      </c>
      <c r="U117" s="1">
        <v>3</v>
      </c>
      <c r="V117" s="1">
        <v>2</v>
      </c>
    </row>
    <row r="118" spans="6:22" x14ac:dyDescent="0.25">
      <c r="F118" s="155">
        <v>7</v>
      </c>
      <c r="H118" s="155">
        <v>5</v>
      </c>
      <c r="I118" s="1">
        <v>3</v>
      </c>
      <c r="J118" s="1">
        <v>1</v>
      </c>
      <c r="Q118" s="155">
        <v>11</v>
      </c>
      <c r="R118" s="165">
        <v>0</v>
      </c>
      <c r="S118" s="155">
        <v>3</v>
      </c>
      <c r="T118" s="155">
        <v>5</v>
      </c>
      <c r="U118" s="1">
        <v>3</v>
      </c>
      <c r="V118" s="1">
        <v>2</v>
      </c>
    </row>
    <row r="119" spans="6:22" x14ac:dyDescent="0.25">
      <c r="F119" s="155">
        <v>7</v>
      </c>
      <c r="H119" s="155">
        <v>5</v>
      </c>
      <c r="I119" s="1">
        <v>3</v>
      </c>
      <c r="J119" s="1">
        <v>1</v>
      </c>
      <c r="Q119" s="155">
        <v>11</v>
      </c>
      <c r="R119" s="165">
        <v>2</v>
      </c>
      <c r="S119" s="155">
        <v>3</v>
      </c>
      <c r="T119" s="155">
        <v>5</v>
      </c>
      <c r="U119" s="1">
        <v>3</v>
      </c>
      <c r="V119" s="1">
        <v>2</v>
      </c>
    </row>
    <row r="120" spans="6:22" x14ac:dyDescent="0.25">
      <c r="F120" s="155">
        <v>7</v>
      </c>
      <c r="H120" s="155">
        <v>5</v>
      </c>
      <c r="I120" s="1">
        <v>5</v>
      </c>
      <c r="J120" s="1">
        <v>1</v>
      </c>
      <c r="Q120" s="155">
        <v>13</v>
      </c>
      <c r="R120" s="165">
        <v>1</v>
      </c>
      <c r="S120" s="155">
        <v>4</v>
      </c>
      <c r="T120" s="155">
        <v>5</v>
      </c>
      <c r="U120" s="1">
        <v>4</v>
      </c>
      <c r="V120" s="1">
        <v>2</v>
      </c>
    </row>
    <row r="121" spans="6:22" x14ac:dyDescent="0.25">
      <c r="F121" s="155">
        <v>7</v>
      </c>
      <c r="H121" s="155">
        <v>5</v>
      </c>
      <c r="I121" s="1">
        <v>5</v>
      </c>
      <c r="J121" s="1">
        <v>2</v>
      </c>
      <c r="Q121" s="155">
        <v>13</v>
      </c>
      <c r="R121" s="165">
        <v>1</v>
      </c>
      <c r="S121" s="155">
        <v>4</v>
      </c>
      <c r="T121" s="155">
        <v>6</v>
      </c>
      <c r="U121" s="1">
        <v>3</v>
      </c>
      <c r="V121" s="1">
        <v>2</v>
      </c>
    </row>
    <row r="122" spans="6:22" x14ac:dyDescent="0.25">
      <c r="F122" s="155">
        <v>7</v>
      </c>
      <c r="H122" s="155">
        <v>5</v>
      </c>
      <c r="I122" s="1">
        <v>5</v>
      </c>
      <c r="J122" s="1">
        <v>2</v>
      </c>
      <c r="Q122" s="155">
        <v>13</v>
      </c>
      <c r="R122" s="165">
        <v>0</v>
      </c>
      <c r="S122" s="155">
        <v>3</v>
      </c>
      <c r="T122" s="155">
        <v>5</v>
      </c>
      <c r="U122" s="1">
        <v>3</v>
      </c>
      <c r="V122" s="1">
        <v>2</v>
      </c>
    </row>
    <row r="123" spans="6:22" x14ac:dyDescent="0.25">
      <c r="F123" s="155">
        <v>7</v>
      </c>
      <c r="H123" s="155">
        <v>5</v>
      </c>
      <c r="I123" s="1">
        <v>3</v>
      </c>
      <c r="J123" s="1">
        <v>1</v>
      </c>
      <c r="Q123" s="155">
        <v>12</v>
      </c>
      <c r="R123" s="165">
        <v>1</v>
      </c>
      <c r="S123" s="155">
        <v>4</v>
      </c>
      <c r="T123" s="155">
        <v>5</v>
      </c>
      <c r="U123" s="1">
        <v>4</v>
      </c>
      <c r="V123" s="1">
        <v>1</v>
      </c>
    </row>
    <row r="124" spans="6:22" x14ac:dyDescent="0.25">
      <c r="F124" s="155">
        <v>7</v>
      </c>
      <c r="H124" s="155">
        <v>5</v>
      </c>
      <c r="I124" s="1">
        <v>3</v>
      </c>
      <c r="J124" s="1">
        <v>1</v>
      </c>
      <c r="Q124" s="155">
        <v>13</v>
      </c>
      <c r="R124" s="165">
        <v>0</v>
      </c>
      <c r="S124" s="155">
        <v>3</v>
      </c>
      <c r="T124" s="155">
        <v>5</v>
      </c>
      <c r="U124" s="1">
        <v>4</v>
      </c>
      <c r="V124" s="1">
        <v>1</v>
      </c>
    </row>
    <row r="125" spans="6:22" x14ac:dyDescent="0.25">
      <c r="F125" s="155">
        <v>7</v>
      </c>
      <c r="H125" s="155">
        <v>5</v>
      </c>
      <c r="I125" s="1">
        <v>3</v>
      </c>
      <c r="J125" s="1">
        <v>1</v>
      </c>
      <c r="Q125" s="155">
        <v>11</v>
      </c>
      <c r="R125" s="165">
        <v>1</v>
      </c>
      <c r="S125" s="155">
        <v>3</v>
      </c>
      <c r="T125" s="155">
        <v>5</v>
      </c>
      <c r="U125" s="1">
        <v>3</v>
      </c>
      <c r="V125" s="1">
        <v>2</v>
      </c>
    </row>
    <row r="126" spans="6:22" x14ac:dyDescent="0.25">
      <c r="F126" s="155">
        <v>7</v>
      </c>
      <c r="H126" s="155">
        <v>5</v>
      </c>
      <c r="I126" s="1">
        <v>4</v>
      </c>
      <c r="J126" s="1">
        <v>1</v>
      </c>
      <c r="Q126" s="155">
        <v>12</v>
      </c>
      <c r="R126" s="165">
        <v>1</v>
      </c>
      <c r="S126" s="155">
        <v>3</v>
      </c>
      <c r="T126" s="155">
        <v>6</v>
      </c>
      <c r="U126" s="1">
        <v>4</v>
      </c>
      <c r="V126" s="1">
        <v>2</v>
      </c>
    </row>
    <row r="127" spans="6:22" x14ac:dyDescent="0.25">
      <c r="F127" s="155">
        <v>7</v>
      </c>
      <c r="H127" s="155">
        <v>5</v>
      </c>
      <c r="I127" s="1">
        <v>5</v>
      </c>
      <c r="J127" s="1">
        <v>1</v>
      </c>
      <c r="Q127" s="155">
        <v>12</v>
      </c>
      <c r="R127" s="165">
        <v>2</v>
      </c>
      <c r="S127" s="155">
        <v>4</v>
      </c>
      <c r="T127" s="155">
        <v>5</v>
      </c>
      <c r="U127" s="1">
        <v>3</v>
      </c>
      <c r="V127" s="1">
        <v>2</v>
      </c>
    </row>
    <row r="128" spans="6:22" x14ac:dyDescent="0.25">
      <c r="F128" s="155">
        <v>7</v>
      </c>
      <c r="H128" s="155">
        <v>5</v>
      </c>
      <c r="I128" s="1">
        <v>3</v>
      </c>
      <c r="J128" s="1">
        <v>1</v>
      </c>
      <c r="Q128" s="155">
        <v>12</v>
      </c>
      <c r="R128" s="165">
        <v>1</v>
      </c>
      <c r="S128" s="155">
        <v>3</v>
      </c>
      <c r="T128" s="155">
        <v>5</v>
      </c>
      <c r="U128" s="1">
        <v>4</v>
      </c>
      <c r="V128" s="1">
        <v>2</v>
      </c>
    </row>
    <row r="129" spans="6:22" x14ac:dyDescent="0.25">
      <c r="F129" s="155">
        <v>7</v>
      </c>
      <c r="H129" s="155">
        <v>5</v>
      </c>
      <c r="I129" s="1">
        <v>4</v>
      </c>
      <c r="J129" s="1">
        <v>1</v>
      </c>
      <c r="Q129" s="155">
        <v>12</v>
      </c>
      <c r="R129" s="165">
        <v>1</v>
      </c>
      <c r="S129" s="155">
        <v>3</v>
      </c>
      <c r="T129" s="155">
        <v>5</v>
      </c>
      <c r="U129" s="1">
        <v>3</v>
      </c>
      <c r="V129" s="1">
        <v>2</v>
      </c>
    </row>
    <row r="130" spans="6:22" x14ac:dyDescent="0.25">
      <c r="F130" s="155">
        <v>7</v>
      </c>
      <c r="H130" s="155">
        <v>5</v>
      </c>
      <c r="I130" s="1">
        <v>4</v>
      </c>
      <c r="J130" s="1">
        <v>2</v>
      </c>
      <c r="Q130" s="155">
        <v>12</v>
      </c>
      <c r="R130" s="165">
        <v>1</v>
      </c>
      <c r="S130" s="155">
        <v>3</v>
      </c>
      <c r="T130" s="155">
        <v>5</v>
      </c>
      <c r="U130" s="1">
        <v>4</v>
      </c>
      <c r="V130" s="1">
        <v>1</v>
      </c>
    </row>
    <row r="131" spans="6:22" x14ac:dyDescent="0.25">
      <c r="F131" s="155">
        <v>7</v>
      </c>
      <c r="H131" s="155">
        <v>5</v>
      </c>
      <c r="I131" s="1">
        <v>3</v>
      </c>
      <c r="J131" s="1">
        <v>2</v>
      </c>
      <c r="Q131" s="155">
        <v>12</v>
      </c>
      <c r="R131" s="165">
        <v>2</v>
      </c>
      <c r="S131" s="155">
        <v>3</v>
      </c>
      <c r="T131" s="155">
        <v>5</v>
      </c>
      <c r="U131" s="1">
        <v>3</v>
      </c>
      <c r="V131" s="1">
        <v>2</v>
      </c>
    </row>
    <row r="132" spans="6:22" x14ac:dyDescent="0.25">
      <c r="F132" s="155">
        <v>7</v>
      </c>
      <c r="H132" s="155">
        <v>5</v>
      </c>
      <c r="I132" s="1">
        <v>4</v>
      </c>
      <c r="J132" s="1">
        <v>1</v>
      </c>
      <c r="Q132" s="155">
        <v>12</v>
      </c>
      <c r="R132" s="165">
        <v>1</v>
      </c>
      <c r="S132" s="155">
        <v>4</v>
      </c>
      <c r="T132" s="155">
        <v>5</v>
      </c>
      <c r="U132" s="1">
        <v>4</v>
      </c>
      <c r="V132" s="1">
        <v>2</v>
      </c>
    </row>
    <row r="133" spans="6:22" x14ac:dyDescent="0.25">
      <c r="F133" s="155">
        <v>7</v>
      </c>
      <c r="H133" s="155">
        <v>5</v>
      </c>
      <c r="I133" s="1">
        <v>3</v>
      </c>
      <c r="J133" s="1">
        <v>2</v>
      </c>
      <c r="Q133" s="155">
        <v>12</v>
      </c>
      <c r="R133" s="165">
        <v>1</v>
      </c>
      <c r="S133" s="155">
        <v>3</v>
      </c>
      <c r="T133" s="155">
        <v>5</v>
      </c>
      <c r="U133" s="1">
        <v>4</v>
      </c>
      <c r="V133" s="1">
        <v>2</v>
      </c>
    </row>
    <row r="134" spans="6:22" x14ac:dyDescent="0.25">
      <c r="F134" s="155">
        <v>7</v>
      </c>
      <c r="H134" s="155">
        <v>5</v>
      </c>
      <c r="I134" s="1">
        <v>4</v>
      </c>
      <c r="J134" s="1">
        <v>1</v>
      </c>
      <c r="Q134" s="155">
        <v>12</v>
      </c>
      <c r="R134" s="165">
        <v>1</v>
      </c>
      <c r="S134" s="155">
        <v>4</v>
      </c>
      <c r="T134" s="155">
        <v>5</v>
      </c>
      <c r="U134" s="1">
        <v>4</v>
      </c>
      <c r="V134" s="1">
        <v>2</v>
      </c>
    </row>
    <row r="135" spans="6:22" x14ac:dyDescent="0.25">
      <c r="F135" s="155">
        <v>7</v>
      </c>
      <c r="H135" s="155">
        <v>5</v>
      </c>
      <c r="I135" s="1">
        <v>4</v>
      </c>
      <c r="J135" s="1">
        <v>2</v>
      </c>
      <c r="Q135" s="155">
        <v>12</v>
      </c>
      <c r="R135" s="165">
        <v>1</v>
      </c>
      <c r="S135" s="155">
        <v>3</v>
      </c>
      <c r="T135" s="155">
        <v>6</v>
      </c>
      <c r="U135" s="1">
        <v>4</v>
      </c>
      <c r="V135" s="1">
        <v>2</v>
      </c>
    </row>
    <row r="136" spans="6:22" x14ac:dyDescent="0.25">
      <c r="F136" s="155">
        <v>7</v>
      </c>
      <c r="H136" s="155">
        <v>5</v>
      </c>
      <c r="I136" s="1">
        <v>5</v>
      </c>
      <c r="J136" s="1">
        <v>1</v>
      </c>
      <c r="Q136" s="155">
        <v>11</v>
      </c>
      <c r="R136" s="165">
        <v>1</v>
      </c>
      <c r="S136" s="155">
        <v>4</v>
      </c>
      <c r="T136" s="155">
        <v>5</v>
      </c>
      <c r="U136" s="1">
        <v>4</v>
      </c>
      <c r="V136" s="1">
        <v>2</v>
      </c>
    </row>
    <row r="137" spans="6:22" x14ac:dyDescent="0.25">
      <c r="F137" s="155">
        <v>7</v>
      </c>
      <c r="H137" s="155">
        <v>5</v>
      </c>
      <c r="I137" s="1">
        <v>4</v>
      </c>
      <c r="J137" s="1">
        <v>2</v>
      </c>
      <c r="Q137" s="155">
        <v>11</v>
      </c>
      <c r="R137" s="165">
        <v>2</v>
      </c>
      <c r="S137" s="155">
        <v>3</v>
      </c>
      <c r="T137" s="155">
        <v>5</v>
      </c>
      <c r="U137" s="1">
        <v>4</v>
      </c>
      <c r="V137" s="1">
        <v>1</v>
      </c>
    </row>
    <row r="138" spans="6:22" x14ac:dyDescent="0.25">
      <c r="F138" s="155">
        <v>7</v>
      </c>
      <c r="H138" s="155">
        <v>5</v>
      </c>
      <c r="I138" s="1">
        <v>3</v>
      </c>
      <c r="J138" s="1">
        <v>1</v>
      </c>
      <c r="Q138" s="155">
        <v>11</v>
      </c>
      <c r="R138" s="165">
        <v>1</v>
      </c>
      <c r="S138" s="155">
        <v>4</v>
      </c>
      <c r="T138" s="155">
        <v>5</v>
      </c>
      <c r="U138" s="1">
        <v>3</v>
      </c>
      <c r="V138" s="1">
        <v>1</v>
      </c>
    </row>
    <row r="139" spans="6:22" x14ac:dyDescent="0.25">
      <c r="F139" s="155">
        <v>7</v>
      </c>
      <c r="H139" s="155">
        <v>5</v>
      </c>
      <c r="I139" s="1">
        <v>5</v>
      </c>
      <c r="J139" s="1">
        <v>2</v>
      </c>
      <c r="Q139" s="155">
        <v>11</v>
      </c>
      <c r="R139" s="165">
        <v>1</v>
      </c>
      <c r="S139" s="155">
        <v>3</v>
      </c>
      <c r="T139" s="155">
        <v>5</v>
      </c>
      <c r="U139" s="1">
        <v>3</v>
      </c>
      <c r="V139" s="1">
        <v>1</v>
      </c>
    </row>
    <row r="140" spans="6:22" x14ac:dyDescent="0.25">
      <c r="F140" s="155">
        <v>7</v>
      </c>
      <c r="H140" s="155">
        <v>5</v>
      </c>
      <c r="I140" s="1">
        <v>5</v>
      </c>
      <c r="J140" s="1">
        <v>1</v>
      </c>
      <c r="Q140" s="155">
        <v>11</v>
      </c>
      <c r="R140" s="165">
        <v>1</v>
      </c>
      <c r="S140" s="155">
        <v>3</v>
      </c>
      <c r="T140" s="155">
        <v>5</v>
      </c>
      <c r="U140" s="1">
        <v>4</v>
      </c>
      <c r="V140" s="1">
        <v>2</v>
      </c>
    </row>
    <row r="141" spans="6:22" x14ac:dyDescent="0.25">
      <c r="F141" s="155">
        <v>7</v>
      </c>
      <c r="H141" s="155">
        <v>5</v>
      </c>
      <c r="I141" s="1">
        <v>3</v>
      </c>
      <c r="J141" s="1">
        <v>2</v>
      </c>
      <c r="Q141" s="155">
        <v>12</v>
      </c>
      <c r="R141" s="165">
        <v>1</v>
      </c>
      <c r="S141" s="155">
        <v>3</v>
      </c>
      <c r="T141" s="155">
        <v>5</v>
      </c>
      <c r="U141" s="1">
        <v>3</v>
      </c>
      <c r="V141" s="1">
        <v>2</v>
      </c>
    </row>
    <row r="142" spans="6:22" x14ac:dyDescent="0.25">
      <c r="F142" s="155">
        <v>7</v>
      </c>
      <c r="H142" s="155">
        <v>5</v>
      </c>
      <c r="I142" s="1">
        <v>4</v>
      </c>
      <c r="J142" s="1">
        <v>1</v>
      </c>
      <c r="Q142" s="155">
        <v>12</v>
      </c>
      <c r="R142" s="165">
        <v>1</v>
      </c>
      <c r="S142" s="155">
        <v>4</v>
      </c>
      <c r="T142" s="155">
        <v>5</v>
      </c>
      <c r="U142" s="1">
        <v>4</v>
      </c>
      <c r="V142" s="1">
        <v>2</v>
      </c>
    </row>
    <row r="143" spans="6:22" x14ac:dyDescent="0.25">
      <c r="F143" s="155">
        <v>7</v>
      </c>
      <c r="H143" s="155">
        <v>5</v>
      </c>
      <c r="I143" s="1">
        <v>5</v>
      </c>
      <c r="J143" s="1">
        <v>2</v>
      </c>
      <c r="Q143" s="155">
        <v>13</v>
      </c>
      <c r="R143" s="165">
        <v>1</v>
      </c>
      <c r="S143" s="155">
        <v>4</v>
      </c>
      <c r="T143" s="155">
        <v>5</v>
      </c>
      <c r="U143" s="1">
        <v>4</v>
      </c>
      <c r="V143" s="1">
        <v>1</v>
      </c>
    </row>
    <row r="144" spans="6:22" x14ac:dyDescent="0.25">
      <c r="F144" s="155">
        <v>7</v>
      </c>
      <c r="H144" s="155">
        <v>5</v>
      </c>
      <c r="I144" s="1">
        <v>3</v>
      </c>
      <c r="J144" s="1">
        <v>1</v>
      </c>
      <c r="Q144" s="155">
        <v>11</v>
      </c>
      <c r="R144" s="165">
        <v>2</v>
      </c>
      <c r="S144" s="155">
        <v>3</v>
      </c>
      <c r="T144" s="155">
        <v>5</v>
      </c>
      <c r="U144" s="1">
        <v>3</v>
      </c>
      <c r="V144" s="1">
        <v>1</v>
      </c>
    </row>
    <row r="145" spans="6:22" x14ac:dyDescent="0.25">
      <c r="F145" s="155">
        <v>7</v>
      </c>
      <c r="H145" s="155">
        <v>5</v>
      </c>
      <c r="I145" s="1">
        <v>3</v>
      </c>
      <c r="J145" s="1">
        <v>1</v>
      </c>
      <c r="Q145" s="155">
        <v>13</v>
      </c>
      <c r="R145" s="165">
        <v>0</v>
      </c>
      <c r="S145" s="155">
        <v>3</v>
      </c>
      <c r="T145" s="155">
        <v>6</v>
      </c>
      <c r="U145" s="1">
        <v>4</v>
      </c>
      <c r="V145" s="1">
        <v>2</v>
      </c>
    </row>
    <row r="146" spans="6:22" x14ac:dyDescent="0.25">
      <c r="F146" s="155">
        <v>7</v>
      </c>
      <c r="H146" s="155">
        <v>5</v>
      </c>
      <c r="I146" s="1">
        <v>5</v>
      </c>
      <c r="J146" s="1">
        <v>1</v>
      </c>
      <c r="Q146" s="155">
        <v>11</v>
      </c>
      <c r="R146" s="165">
        <v>2</v>
      </c>
      <c r="S146" s="155">
        <v>3</v>
      </c>
      <c r="T146" s="155">
        <v>5</v>
      </c>
      <c r="U146" s="1">
        <v>3</v>
      </c>
      <c r="V146" s="1">
        <v>2</v>
      </c>
    </row>
    <row r="147" spans="6:22" x14ac:dyDescent="0.25">
      <c r="F147" s="155">
        <v>7</v>
      </c>
      <c r="H147" s="155">
        <v>5</v>
      </c>
      <c r="I147" s="1">
        <v>5</v>
      </c>
      <c r="J147" s="1">
        <v>1</v>
      </c>
      <c r="Q147" s="155">
        <v>12</v>
      </c>
      <c r="R147" s="165">
        <v>2</v>
      </c>
      <c r="S147" s="155">
        <v>4</v>
      </c>
      <c r="T147" s="155">
        <v>5</v>
      </c>
      <c r="U147" s="1">
        <v>3</v>
      </c>
      <c r="V147" s="1">
        <v>1</v>
      </c>
    </row>
    <row r="148" spans="6:22" x14ac:dyDescent="0.25">
      <c r="F148" s="155">
        <v>7</v>
      </c>
      <c r="H148" s="155">
        <v>5</v>
      </c>
      <c r="I148" s="1">
        <v>5</v>
      </c>
      <c r="J148" s="1">
        <v>1</v>
      </c>
      <c r="Q148" s="155">
        <v>13</v>
      </c>
      <c r="R148" s="165">
        <v>2</v>
      </c>
      <c r="S148" s="155">
        <v>4</v>
      </c>
      <c r="T148" s="155">
        <v>6</v>
      </c>
      <c r="U148" s="1">
        <v>4</v>
      </c>
      <c r="V148" s="1">
        <v>2</v>
      </c>
    </row>
    <row r="149" spans="6:22" x14ac:dyDescent="0.25">
      <c r="F149" s="155">
        <v>7</v>
      </c>
      <c r="H149" s="155">
        <v>5</v>
      </c>
      <c r="I149" s="1">
        <v>5</v>
      </c>
      <c r="J149" s="1">
        <v>1</v>
      </c>
      <c r="Q149" s="155">
        <v>12</v>
      </c>
      <c r="R149" s="165">
        <v>1</v>
      </c>
      <c r="S149" s="155">
        <v>3</v>
      </c>
      <c r="T149" s="155">
        <v>5</v>
      </c>
      <c r="U149" s="1">
        <v>3</v>
      </c>
      <c r="V149" s="1">
        <v>1</v>
      </c>
    </row>
    <row r="150" spans="6:22" x14ac:dyDescent="0.25">
      <c r="F150" s="155">
        <v>7</v>
      </c>
      <c r="H150" s="155">
        <v>5</v>
      </c>
      <c r="I150" s="1">
        <v>3</v>
      </c>
      <c r="J150" s="1">
        <v>1</v>
      </c>
      <c r="Q150" s="155">
        <v>12</v>
      </c>
      <c r="R150" s="165">
        <v>1</v>
      </c>
      <c r="S150" s="155">
        <v>4</v>
      </c>
      <c r="T150" s="155">
        <v>5</v>
      </c>
      <c r="U150" s="1">
        <v>3</v>
      </c>
      <c r="V150" s="1">
        <v>1</v>
      </c>
    </row>
    <row r="151" spans="6:22" x14ac:dyDescent="0.25">
      <c r="F151" s="155">
        <v>7</v>
      </c>
      <c r="H151" s="155">
        <v>5</v>
      </c>
      <c r="I151" s="1">
        <v>5</v>
      </c>
      <c r="J151" s="1">
        <v>2</v>
      </c>
      <c r="Q151" s="155">
        <v>11</v>
      </c>
      <c r="R151" s="165">
        <v>1</v>
      </c>
      <c r="S151" s="155">
        <v>3</v>
      </c>
      <c r="T151" s="155">
        <v>5</v>
      </c>
      <c r="U151" s="1">
        <v>4</v>
      </c>
      <c r="V151" s="1">
        <v>2</v>
      </c>
    </row>
    <row r="152" spans="6:22" x14ac:dyDescent="0.25">
      <c r="F152" s="155">
        <v>7</v>
      </c>
      <c r="H152" s="155">
        <v>5</v>
      </c>
      <c r="I152" s="1">
        <v>4</v>
      </c>
      <c r="J152" s="1">
        <v>2</v>
      </c>
      <c r="Q152" s="155">
        <v>12</v>
      </c>
      <c r="R152" s="165">
        <v>2</v>
      </c>
      <c r="S152" s="155">
        <v>4</v>
      </c>
      <c r="T152" s="155">
        <v>6</v>
      </c>
      <c r="U152" s="1">
        <v>4</v>
      </c>
      <c r="V152" s="1">
        <v>1</v>
      </c>
    </row>
    <row r="153" spans="6:22" x14ac:dyDescent="0.25">
      <c r="F153" s="155">
        <v>7</v>
      </c>
      <c r="H153" s="155">
        <v>5</v>
      </c>
      <c r="I153" s="1">
        <v>3</v>
      </c>
      <c r="J153" s="1">
        <v>1</v>
      </c>
      <c r="Q153" s="155">
        <v>11</v>
      </c>
      <c r="R153" s="165">
        <v>1</v>
      </c>
      <c r="S153" s="155">
        <v>4</v>
      </c>
      <c r="T153" s="155">
        <v>5</v>
      </c>
      <c r="U153" s="1">
        <v>4</v>
      </c>
      <c r="V153" s="1">
        <v>2</v>
      </c>
    </row>
    <row r="154" spans="6:22" x14ac:dyDescent="0.25">
      <c r="F154" s="155">
        <v>7</v>
      </c>
      <c r="H154" s="155">
        <v>5</v>
      </c>
      <c r="I154" s="1">
        <v>5</v>
      </c>
      <c r="J154" s="1">
        <v>2</v>
      </c>
      <c r="Q154" s="155">
        <v>13</v>
      </c>
      <c r="R154" s="165">
        <v>1</v>
      </c>
      <c r="S154" s="155">
        <v>3</v>
      </c>
      <c r="T154" s="155">
        <v>5</v>
      </c>
      <c r="U154" s="1">
        <v>4</v>
      </c>
      <c r="V154" s="1">
        <v>2</v>
      </c>
    </row>
    <row r="155" spans="6:22" x14ac:dyDescent="0.25">
      <c r="F155" s="155">
        <v>7</v>
      </c>
      <c r="H155" s="155">
        <v>5</v>
      </c>
      <c r="I155" s="1">
        <v>5</v>
      </c>
      <c r="J155" s="1">
        <v>1</v>
      </c>
      <c r="Q155" s="155">
        <v>13</v>
      </c>
      <c r="R155" s="165">
        <v>1</v>
      </c>
      <c r="S155" s="155">
        <v>4</v>
      </c>
      <c r="T155" s="155">
        <v>5</v>
      </c>
      <c r="U155" s="1">
        <v>3</v>
      </c>
      <c r="V155" s="1">
        <v>2</v>
      </c>
    </row>
    <row r="156" spans="6:22" x14ac:dyDescent="0.25">
      <c r="F156" s="155">
        <v>7</v>
      </c>
      <c r="H156" s="155">
        <v>5</v>
      </c>
      <c r="I156" s="1">
        <v>5</v>
      </c>
      <c r="J156" s="1">
        <v>2</v>
      </c>
      <c r="Q156" s="155">
        <v>11</v>
      </c>
      <c r="R156" s="165">
        <v>1</v>
      </c>
      <c r="S156" s="155">
        <v>3</v>
      </c>
      <c r="T156" s="155">
        <v>5</v>
      </c>
      <c r="U156" s="1">
        <v>4</v>
      </c>
      <c r="V156" s="1">
        <v>2</v>
      </c>
    </row>
    <row r="157" spans="6:22" x14ac:dyDescent="0.25">
      <c r="F157" s="155">
        <v>7</v>
      </c>
      <c r="H157" s="155">
        <v>5</v>
      </c>
      <c r="I157" s="1">
        <v>3</v>
      </c>
      <c r="J157" s="1">
        <v>2</v>
      </c>
      <c r="Q157" s="155">
        <v>13</v>
      </c>
      <c r="R157" s="165">
        <v>2</v>
      </c>
      <c r="S157" s="155">
        <v>3</v>
      </c>
      <c r="T157" s="155">
        <v>6</v>
      </c>
      <c r="U157" s="1">
        <v>3</v>
      </c>
      <c r="V157" s="1">
        <v>2</v>
      </c>
    </row>
    <row r="158" spans="6:22" x14ac:dyDescent="0.25">
      <c r="F158" s="155">
        <v>7</v>
      </c>
      <c r="H158" s="155">
        <v>5</v>
      </c>
      <c r="I158" s="1">
        <v>3</v>
      </c>
      <c r="J158" s="1">
        <v>1</v>
      </c>
      <c r="Q158" s="155">
        <v>11</v>
      </c>
      <c r="R158" s="165">
        <v>2</v>
      </c>
      <c r="S158" s="155">
        <v>3</v>
      </c>
      <c r="T158" s="155">
        <v>5</v>
      </c>
      <c r="U158" s="1">
        <v>4</v>
      </c>
      <c r="V158" s="1">
        <v>2</v>
      </c>
    </row>
    <row r="159" spans="6:22" x14ac:dyDescent="0.25">
      <c r="F159" s="155">
        <v>7</v>
      </c>
      <c r="H159" s="155">
        <v>5</v>
      </c>
      <c r="I159" s="1">
        <v>3</v>
      </c>
      <c r="J159" s="1">
        <v>1</v>
      </c>
      <c r="Q159" s="155">
        <v>13</v>
      </c>
      <c r="R159" s="165">
        <v>1</v>
      </c>
      <c r="S159" s="155">
        <v>3</v>
      </c>
      <c r="T159" s="155">
        <v>5</v>
      </c>
      <c r="U159" s="1">
        <v>3</v>
      </c>
      <c r="V159" s="1">
        <v>1</v>
      </c>
    </row>
    <row r="160" spans="6:22" x14ac:dyDescent="0.25">
      <c r="F160" s="155">
        <v>7</v>
      </c>
      <c r="H160" s="155">
        <v>5</v>
      </c>
      <c r="I160" s="1">
        <v>4</v>
      </c>
      <c r="J160" s="1">
        <v>1</v>
      </c>
      <c r="Q160" s="155">
        <v>11</v>
      </c>
      <c r="R160" s="165">
        <v>1</v>
      </c>
      <c r="S160" s="155">
        <v>3</v>
      </c>
      <c r="T160" s="155">
        <v>6</v>
      </c>
      <c r="U160" s="1">
        <v>4</v>
      </c>
      <c r="V160" s="1">
        <v>1</v>
      </c>
    </row>
    <row r="161" spans="6:22" x14ac:dyDescent="0.25">
      <c r="F161" s="155">
        <v>7</v>
      </c>
      <c r="H161" s="155">
        <v>5</v>
      </c>
      <c r="I161" s="1">
        <v>5</v>
      </c>
      <c r="J161" s="1">
        <v>2</v>
      </c>
      <c r="Q161" s="155">
        <v>12</v>
      </c>
      <c r="R161" s="165">
        <v>2</v>
      </c>
      <c r="S161" s="155">
        <v>4</v>
      </c>
      <c r="T161" s="155">
        <v>6</v>
      </c>
      <c r="U161" s="1">
        <v>3</v>
      </c>
      <c r="V161" s="1">
        <v>2</v>
      </c>
    </row>
    <row r="162" spans="6:22" x14ac:dyDescent="0.25">
      <c r="F162" s="155">
        <v>7</v>
      </c>
      <c r="H162" s="155">
        <v>5</v>
      </c>
      <c r="I162" s="1">
        <v>5</v>
      </c>
      <c r="J162" s="1">
        <v>1</v>
      </c>
      <c r="Q162" s="155">
        <v>12</v>
      </c>
      <c r="R162" s="165">
        <v>2</v>
      </c>
      <c r="S162" s="155">
        <v>3</v>
      </c>
      <c r="T162" s="155">
        <v>5</v>
      </c>
      <c r="U162" s="1">
        <v>3</v>
      </c>
      <c r="V162" s="1">
        <v>2</v>
      </c>
    </row>
    <row r="163" spans="6:22" x14ac:dyDescent="0.25">
      <c r="F163" s="155">
        <v>7</v>
      </c>
      <c r="H163" s="155">
        <v>5</v>
      </c>
      <c r="I163" s="1">
        <v>5</v>
      </c>
      <c r="J163" s="1">
        <v>2</v>
      </c>
      <c r="Q163" s="155">
        <v>11</v>
      </c>
      <c r="R163" s="165">
        <v>1</v>
      </c>
      <c r="S163" s="155">
        <v>4</v>
      </c>
      <c r="T163" s="155">
        <v>5</v>
      </c>
      <c r="U163" s="1">
        <v>3</v>
      </c>
      <c r="V163" s="1">
        <v>1</v>
      </c>
    </row>
    <row r="164" spans="6:22" x14ac:dyDescent="0.25">
      <c r="F164" s="155">
        <v>7</v>
      </c>
      <c r="H164" s="155">
        <v>5</v>
      </c>
      <c r="I164" s="1">
        <v>5</v>
      </c>
      <c r="J164" s="1">
        <v>1</v>
      </c>
      <c r="Q164" s="155">
        <v>12</v>
      </c>
      <c r="R164" s="165">
        <v>0</v>
      </c>
      <c r="S164" s="155">
        <v>3</v>
      </c>
      <c r="T164" s="155">
        <v>5</v>
      </c>
      <c r="U164" s="1">
        <v>4</v>
      </c>
      <c r="V164" s="1">
        <v>1</v>
      </c>
    </row>
    <row r="165" spans="6:22" x14ac:dyDescent="0.25">
      <c r="F165" s="155">
        <v>7</v>
      </c>
      <c r="H165" s="155">
        <v>5</v>
      </c>
      <c r="I165" s="1">
        <v>3</v>
      </c>
      <c r="J165" s="1">
        <v>1</v>
      </c>
      <c r="Q165" s="155">
        <v>13</v>
      </c>
      <c r="R165" s="165">
        <v>1</v>
      </c>
      <c r="S165" s="155">
        <v>3</v>
      </c>
      <c r="T165" s="155">
        <v>5</v>
      </c>
      <c r="U165" s="1">
        <v>4</v>
      </c>
      <c r="V165" s="1">
        <v>2</v>
      </c>
    </row>
    <row r="166" spans="6:22" x14ac:dyDescent="0.25">
      <c r="F166" s="155">
        <v>7</v>
      </c>
      <c r="H166" s="155">
        <v>5</v>
      </c>
      <c r="I166" s="1">
        <v>4</v>
      </c>
      <c r="J166" s="1">
        <v>1</v>
      </c>
      <c r="Q166" s="155">
        <v>12</v>
      </c>
      <c r="R166" s="165">
        <v>1</v>
      </c>
      <c r="S166" s="155">
        <v>3</v>
      </c>
      <c r="T166" s="155">
        <v>5</v>
      </c>
      <c r="U166" s="1">
        <v>4</v>
      </c>
      <c r="V166" s="1">
        <v>1</v>
      </c>
    </row>
    <row r="167" spans="6:22" x14ac:dyDescent="0.25">
      <c r="F167" s="155">
        <v>7</v>
      </c>
      <c r="H167" s="155">
        <v>5</v>
      </c>
      <c r="I167" s="1">
        <v>4</v>
      </c>
      <c r="J167" s="1">
        <v>2</v>
      </c>
      <c r="Q167" s="155">
        <v>12</v>
      </c>
      <c r="R167" s="165">
        <v>2</v>
      </c>
      <c r="S167" s="155">
        <v>3</v>
      </c>
      <c r="T167" s="155">
        <v>5</v>
      </c>
      <c r="U167" s="1">
        <v>3</v>
      </c>
      <c r="V167" s="1">
        <v>2</v>
      </c>
    </row>
    <row r="168" spans="6:22" x14ac:dyDescent="0.25">
      <c r="F168" s="155">
        <v>7</v>
      </c>
      <c r="H168" s="155">
        <v>5</v>
      </c>
      <c r="I168" s="1">
        <v>3</v>
      </c>
      <c r="J168" s="1">
        <v>2</v>
      </c>
      <c r="Q168" s="155">
        <v>12</v>
      </c>
      <c r="R168" s="165">
        <v>2</v>
      </c>
      <c r="S168" s="155">
        <v>3</v>
      </c>
      <c r="T168" s="155">
        <v>5</v>
      </c>
      <c r="U168" s="1">
        <v>4</v>
      </c>
      <c r="V168" s="1">
        <v>2</v>
      </c>
    </row>
    <row r="169" spans="6:22" x14ac:dyDescent="0.25">
      <c r="F169" s="155">
        <v>7</v>
      </c>
      <c r="H169" s="155">
        <v>5</v>
      </c>
      <c r="I169" s="1">
        <v>5</v>
      </c>
      <c r="J169" s="1">
        <v>1</v>
      </c>
      <c r="Q169" s="155">
        <v>11</v>
      </c>
      <c r="R169" s="165">
        <v>2</v>
      </c>
      <c r="S169" s="155">
        <v>3</v>
      </c>
      <c r="T169" s="155">
        <v>5</v>
      </c>
      <c r="U169" s="1">
        <v>3</v>
      </c>
      <c r="V169" s="1">
        <v>1</v>
      </c>
    </row>
    <row r="170" spans="6:22" x14ac:dyDescent="0.25">
      <c r="F170" s="155">
        <v>7</v>
      </c>
      <c r="H170" s="155">
        <v>5</v>
      </c>
      <c r="I170" s="1">
        <v>5</v>
      </c>
      <c r="J170" s="1">
        <v>2</v>
      </c>
      <c r="Q170" s="155">
        <v>12</v>
      </c>
      <c r="R170" s="165">
        <v>2</v>
      </c>
      <c r="S170" s="155">
        <v>3</v>
      </c>
      <c r="T170" s="155">
        <v>5</v>
      </c>
      <c r="U170" s="1">
        <v>3</v>
      </c>
      <c r="V170" s="1">
        <v>2</v>
      </c>
    </row>
    <row r="171" spans="6:22" x14ac:dyDescent="0.25">
      <c r="F171" s="155">
        <v>7</v>
      </c>
      <c r="H171" s="155">
        <v>5</v>
      </c>
      <c r="I171" s="1">
        <v>5</v>
      </c>
      <c r="J171" s="1">
        <v>2</v>
      </c>
      <c r="Q171" s="155">
        <v>12</v>
      </c>
      <c r="R171" s="165">
        <v>1</v>
      </c>
      <c r="S171" s="155">
        <v>3</v>
      </c>
      <c r="T171" s="155">
        <v>5</v>
      </c>
      <c r="U171" s="1">
        <v>3</v>
      </c>
      <c r="V171" s="1">
        <v>1</v>
      </c>
    </row>
    <row r="172" spans="6:22" x14ac:dyDescent="0.25">
      <c r="F172" s="155">
        <v>7</v>
      </c>
      <c r="H172" s="155">
        <v>5</v>
      </c>
      <c r="I172" s="1">
        <v>5</v>
      </c>
      <c r="J172" s="1">
        <v>1</v>
      </c>
      <c r="Q172" s="155">
        <v>11</v>
      </c>
      <c r="R172" s="165">
        <v>2</v>
      </c>
      <c r="S172" s="155">
        <v>3</v>
      </c>
      <c r="T172" s="155">
        <v>6</v>
      </c>
      <c r="U172" s="1">
        <v>3</v>
      </c>
      <c r="V172" s="1">
        <v>2</v>
      </c>
    </row>
    <row r="173" spans="6:22" x14ac:dyDescent="0.25">
      <c r="F173" s="155">
        <v>7</v>
      </c>
      <c r="H173" s="155">
        <v>5</v>
      </c>
      <c r="I173" s="1">
        <v>4</v>
      </c>
      <c r="J173" s="1">
        <v>1</v>
      </c>
      <c r="Q173" s="155">
        <v>12</v>
      </c>
      <c r="R173" s="165">
        <v>1</v>
      </c>
      <c r="S173" s="155">
        <v>4</v>
      </c>
      <c r="T173" s="155">
        <v>5</v>
      </c>
      <c r="U173" s="1">
        <v>3</v>
      </c>
      <c r="V173" s="1">
        <v>2</v>
      </c>
    </row>
    <row r="174" spans="6:22" x14ac:dyDescent="0.25">
      <c r="F174" s="155">
        <v>7</v>
      </c>
      <c r="H174" s="155">
        <v>5</v>
      </c>
      <c r="I174" s="1">
        <v>3</v>
      </c>
      <c r="J174" s="1">
        <v>1</v>
      </c>
      <c r="Q174" s="155">
        <v>12</v>
      </c>
      <c r="R174" s="165">
        <v>1</v>
      </c>
      <c r="S174" s="155">
        <v>4</v>
      </c>
      <c r="T174" s="155">
        <v>5</v>
      </c>
      <c r="U174" s="1">
        <v>4</v>
      </c>
      <c r="V174" s="1">
        <v>2</v>
      </c>
    </row>
    <row r="175" spans="6:22" x14ac:dyDescent="0.25">
      <c r="F175" s="155">
        <v>7</v>
      </c>
      <c r="H175" s="155">
        <v>5</v>
      </c>
      <c r="I175" s="1">
        <v>3</v>
      </c>
      <c r="J175" s="1">
        <v>1</v>
      </c>
      <c r="Q175" s="155">
        <v>12</v>
      </c>
      <c r="R175" s="165">
        <v>1</v>
      </c>
      <c r="S175" s="155">
        <v>3</v>
      </c>
      <c r="T175" s="155">
        <v>6</v>
      </c>
      <c r="U175" s="1">
        <v>3</v>
      </c>
      <c r="V175" s="1">
        <v>1</v>
      </c>
    </row>
    <row r="176" spans="6:22" x14ac:dyDescent="0.25">
      <c r="F176" s="155">
        <v>7</v>
      </c>
      <c r="H176" s="155">
        <v>5</v>
      </c>
      <c r="I176" s="1">
        <v>5</v>
      </c>
      <c r="J176" s="1">
        <v>2</v>
      </c>
      <c r="Q176" s="155">
        <v>12</v>
      </c>
      <c r="R176" s="165">
        <v>1</v>
      </c>
      <c r="S176" s="155">
        <v>4</v>
      </c>
      <c r="T176" s="155">
        <v>5</v>
      </c>
      <c r="U176" s="1">
        <v>4</v>
      </c>
      <c r="V176" s="1">
        <v>2</v>
      </c>
    </row>
    <row r="177" spans="6:22" x14ac:dyDescent="0.25">
      <c r="F177" s="155">
        <v>7</v>
      </c>
      <c r="H177" s="155">
        <v>5</v>
      </c>
      <c r="I177" s="1">
        <v>5</v>
      </c>
      <c r="J177" s="1">
        <v>1</v>
      </c>
      <c r="Q177" s="155">
        <v>12</v>
      </c>
      <c r="R177" s="165">
        <v>1</v>
      </c>
      <c r="S177" s="155">
        <v>3</v>
      </c>
      <c r="T177" s="155">
        <v>6</v>
      </c>
      <c r="U177" s="1">
        <v>3</v>
      </c>
      <c r="V177" s="1">
        <v>1</v>
      </c>
    </row>
    <row r="178" spans="6:22" x14ac:dyDescent="0.25">
      <c r="F178" s="155">
        <v>7</v>
      </c>
      <c r="H178" s="155">
        <v>5</v>
      </c>
      <c r="I178" s="1">
        <v>3</v>
      </c>
      <c r="J178" s="1">
        <v>1</v>
      </c>
      <c r="Q178" s="155">
        <v>13</v>
      </c>
      <c r="R178" s="165">
        <v>1</v>
      </c>
      <c r="S178" s="155">
        <v>4</v>
      </c>
      <c r="T178" s="155">
        <v>5</v>
      </c>
      <c r="U178" s="1">
        <v>4</v>
      </c>
      <c r="V178" s="1">
        <v>2</v>
      </c>
    </row>
    <row r="179" spans="6:22" x14ac:dyDescent="0.25">
      <c r="F179" s="155">
        <v>7</v>
      </c>
      <c r="H179" s="155">
        <v>5</v>
      </c>
      <c r="I179" s="1">
        <v>4</v>
      </c>
      <c r="J179" s="1">
        <v>2</v>
      </c>
      <c r="Q179" s="155">
        <v>11</v>
      </c>
      <c r="R179" s="165">
        <v>1</v>
      </c>
      <c r="S179" s="155">
        <v>4</v>
      </c>
      <c r="T179" s="155">
        <v>5</v>
      </c>
      <c r="U179" s="1">
        <v>3</v>
      </c>
      <c r="V179" s="1">
        <v>1</v>
      </c>
    </row>
    <row r="180" spans="6:22" x14ac:dyDescent="0.25">
      <c r="F180" s="155">
        <v>7</v>
      </c>
      <c r="H180" s="155">
        <v>5</v>
      </c>
      <c r="I180" s="1">
        <v>3</v>
      </c>
      <c r="J180" s="1">
        <v>1</v>
      </c>
      <c r="Q180" s="155">
        <v>12</v>
      </c>
      <c r="R180" s="165">
        <v>1</v>
      </c>
      <c r="S180" s="155">
        <v>4</v>
      </c>
      <c r="T180" s="155">
        <v>5</v>
      </c>
      <c r="U180" s="1">
        <v>4</v>
      </c>
      <c r="V180" s="1">
        <v>2</v>
      </c>
    </row>
    <row r="181" spans="6:22" x14ac:dyDescent="0.25">
      <c r="F181" s="155">
        <v>7</v>
      </c>
      <c r="H181" s="155">
        <v>5</v>
      </c>
      <c r="I181" s="1">
        <v>4</v>
      </c>
      <c r="J181" s="1">
        <v>1</v>
      </c>
      <c r="Q181" s="155">
        <v>11</v>
      </c>
      <c r="R181" s="165">
        <v>1</v>
      </c>
      <c r="S181" s="155">
        <v>3</v>
      </c>
      <c r="T181" s="155">
        <v>5</v>
      </c>
      <c r="U181" s="1">
        <v>4</v>
      </c>
      <c r="V181" s="1">
        <v>2</v>
      </c>
    </row>
    <row r="182" spans="6:22" x14ac:dyDescent="0.25">
      <c r="F182" s="155">
        <v>7</v>
      </c>
      <c r="H182" s="155">
        <v>5</v>
      </c>
      <c r="I182" s="1">
        <v>5</v>
      </c>
      <c r="J182" s="1">
        <v>1</v>
      </c>
      <c r="Q182" s="155">
        <v>12</v>
      </c>
      <c r="R182" s="165">
        <v>1</v>
      </c>
      <c r="S182" s="155">
        <v>3</v>
      </c>
      <c r="T182" s="155">
        <v>5</v>
      </c>
      <c r="U182" s="1">
        <v>3</v>
      </c>
      <c r="V182" s="1">
        <v>2</v>
      </c>
    </row>
    <row r="183" spans="6:22" x14ac:dyDescent="0.25">
      <c r="F183" s="155">
        <v>7</v>
      </c>
      <c r="H183" s="155">
        <v>5</v>
      </c>
      <c r="I183" s="1">
        <v>3</v>
      </c>
      <c r="J183" s="1">
        <v>1</v>
      </c>
      <c r="Q183" s="155">
        <v>13</v>
      </c>
      <c r="R183" s="165">
        <v>2</v>
      </c>
      <c r="S183" s="155">
        <v>4</v>
      </c>
      <c r="T183" s="155">
        <v>2</v>
      </c>
      <c r="U183" s="1">
        <v>4</v>
      </c>
      <c r="V183" s="1">
        <v>2</v>
      </c>
    </row>
    <row r="184" spans="6:22" x14ac:dyDescent="0.25">
      <c r="F184" s="155">
        <v>7</v>
      </c>
      <c r="H184" s="155">
        <v>5</v>
      </c>
      <c r="I184" s="1">
        <v>5</v>
      </c>
      <c r="J184" s="1">
        <v>1</v>
      </c>
      <c r="Q184" s="155">
        <v>13</v>
      </c>
      <c r="R184" s="165">
        <v>2</v>
      </c>
      <c r="S184" s="155">
        <v>4</v>
      </c>
      <c r="T184" s="155">
        <v>5</v>
      </c>
      <c r="U184" s="1">
        <v>4</v>
      </c>
      <c r="V184" s="1">
        <v>1</v>
      </c>
    </row>
    <row r="185" spans="6:22" x14ac:dyDescent="0.25">
      <c r="F185" s="155">
        <v>7</v>
      </c>
      <c r="H185" s="155">
        <v>5</v>
      </c>
      <c r="I185" s="1">
        <v>3</v>
      </c>
      <c r="J185" s="1">
        <v>1</v>
      </c>
      <c r="Q185" s="155">
        <v>12</v>
      </c>
      <c r="R185" s="165">
        <v>2</v>
      </c>
      <c r="S185" s="155">
        <v>4</v>
      </c>
      <c r="T185" s="155">
        <v>6</v>
      </c>
      <c r="U185" s="1">
        <v>3</v>
      </c>
      <c r="V185" s="1">
        <v>2</v>
      </c>
    </row>
    <row r="186" spans="6:22" x14ac:dyDescent="0.25">
      <c r="F186" s="155">
        <v>7</v>
      </c>
      <c r="H186" s="155">
        <v>5</v>
      </c>
      <c r="I186" s="1">
        <v>5</v>
      </c>
      <c r="J186" s="1">
        <v>1</v>
      </c>
      <c r="Q186" s="155">
        <v>11</v>
      </c>
      <c r="R186" s="165">
        <v>1</v>
      </c>
      <c r="S186" s="155">
        <v>3</v>
      </c>
      <c r="T186" s="155">
        <v>5</v>
      </c>
      <c r="U186" s="1">
        <v>4</v>
      </c>
      <c r="V186" s="1">
        <v>2</v>
      </c>
    </row>
    <row r="187" spans="6:22" x14ac:dyDescent="0.25">
      <c r="F187" s="155">
        <v>7</v>
      </c>
      <c r="H187" s="155">
        <v>5</v>
      </c>
      <c r="I187" s="1">
        <v>3</v>
      </c>
      <c r="J187" s="1">
        <v>1</v>
      </c>
      <c r="Q187" s="155">
        <v>12</v>
      </c>
      <c r="R187" s="165">
        <v>2</v>
      </c>
      <c r="S187" s="155">
        <v>4</v>
      </c>
      <c r="T187" s="155">
        <v>6</v>
      </c>
      <c r="U187" s="1">
        <v>3</v>
      </c>
      <c r="V187" s="1">
        <v>2</v>
      </c>
    </row>
    <row r="188" spans="6:22" x14ac:dyDescent="0.25">
      <c r="F188" s="155">
        <v>7</v>
      </c>
      <c r="H188" s="155">
        <v>5</v>
      </c>
      <c r="I188" s="1">
        <v>4</v>
      </c>
      <c r="J188" s="1">
        <v>2</v>
      </c>
      <c r="Q188" s="155">
        <v>12</v>
      </c>
      <c r="R188" s="165">
        <v>2</v>
      </c>
      <c r="S188" s="155">
        <v>4</v>
      </c>
      <c r="T188" s="155">
        <v>5</v>
      </c>
      <c r="U188" s="1">
        <v>4</v>
      </c>
      <c r="V188" s="1">
        <v>1</v>
      </c>
    </row>
    <row r="189" spans="6:22" x14ac:dyDescent="0.25">
      <c r="F189" s="155">
        <v>7</v>
      </c>
      <c r="H189" s="155">
        <v>5</v>
      </c>
      <c r="I189" s="1">
        <v>5</v>
      </c>
      <c r="J189" s="1">
        <v>1</v>
      </c>
      <c r="Q189" s="155">
        <v>12</v>
      </c>
      <c r="R189" s="165">
        <v>1</v>
      </c>
      <c r="S189" s="155">
        <v>4</v>
      </c>
      <c r="T189" s="155">
        <v>5</v>
      </c>
      <c r="U189" s="1">
        <v>3</v>
      </c>
      <c r="V189" s="1">
        <v>2</v>
      </c>
    </row>
    <row r="190" spans="6:22" x14ac:dyDescent="0.25">
      <c r="F190" s="155">
        <v>7</v>
      </c>
      <c r="H190" s="155">
        <v>5</v>
      </c>
      <c r="I190" s="1">
        <v>3</v>
      </c>
      <c r="J190" s="1">
        <v>1</v>
      </c>
      <c r="Q190" s="155">
        <v>11</v>
      </c>
      <c r="R190" s="165">
        <v>0</v>
      </c>
      <c r="S190" s="155">
        <v>3</v>
      </c>
      <c r="T190" s="155">
        <v>5</v>
      </c>
      <c r="U190" s="1">
        <v>3</v>
      </c>
      <c r="V190" s="1">
        <v>2</v>
      </c>
    </row>
    <row r="191" spans="6:22" x14ac:dyDescent="0.25">
      <c r="F191" s="155">
        <v>7</v>
      </c>
      <c r="H191" s="155">
        <v>5</v>
      </c>
      <c r="I191" s="1">
        <v>5</v>
      </c>
      <c r="J191" s="1">
        <v>2</v>
      </c>
      <c r="Q191" s="155">
        <v>12</v>
      </c>
      <c r="R191" s="165">
        <v>2</v>
      </c>
      <c r="S191" s="155">
        <v>3</v>
      </c>
      <c r="T191" s="155">
        <v>5</v>
      </c>
      <c r="U191" s="1">
        <v>3</v>
      </c>
      <c r="V191" s="1">
        <v>2</v>
      </c>
    </row>
    <row r="192" spans="6:22" x14ac:dyDescent="0.25">
      <c r="F192" s="155">
        <v>7</v>
      </c>
      <c r="H192" s="155">
        <v>5</v>
      </c>
      <c r="I192" s="1">
        <v>5</v>
      </c>
      <c r="J192" s="1">
        <v>1</v>
      </c>
      <c r="Q192" s="155">
        <v>12</v>
      </c>
      <c r="R192" s="165">
        <v>2</v>
      </c>
      <c r="S192" s="155">
        <v>4</v>
      </c>
      <c r="T192" s="155">
        <v>5</v>
      </c>
      <c r="U192" s="1">
        <v>4</v>
      </c>
      <c r="V192" s="1">
        <v>1</v>
      </c>
    </row>
    <row r="193" spans="6:22" x14ac:dyDescent="0.25">
      <c r="F193" s="155">
        <v>7</v>
      </c>
      <c r="H193" s="155">
        <v>5</v>
      </c>
      <c r="I193" s="1">
        <v>5</v>
      </c>
      <c r="J193" s="1">
        <v>1</v>
      </c>
      <c r="Q193" s="155">
        <v>11</v>
      </c>
      <c r="R193" s="165">
        <v>0</v>
      </c>
      <c r="S193" s="155">
        <v>4</v>
      </c>
      <c r="T193" s="155">
        <v>5</v>
      </c>
      <c r="U193" s="1">
        <v>4</v>
      </c>
      <c r="V193" s="1">
        <v>2</v>
      </c>
    </row>
    <row r="194" spans="6:22" x14ac:dyDescent="0.25">
      <c r="F194" s="155">
        <v>7</v>
      </c>
      <c r="H194" s="155">
        <v>5</v>
      </c>
      <c r="I194" s="1">
        <v>4</v>
      </c>
      <c r="J194" s="1">
        <v>1</v>
      </c>
      <c r="Q194" s="155">
        <v>12</v>
      </c>
      <c r="R194" s="165">
        <v>0</v>
      </c>
      <c r="S194" s="155">
        <v>3</v>
      </c>
      <c r="T194" s="155">
        <v>5</v>
      </c>
      <c r="U194" s="1">
        <v>3</v>
      </c>
      <c r="V194" s="1">
        <v>1</v>
      </c>
    </row>
    <row r="195" spans="6:22" x14ac:dyDescent="0.25">
      <c r="F195" s="155">
        <v>7</v>
      </c>
      <c r="H195" s="155">
        <v>5</v>
      </c>
      <c r="I195" s="1">
        <v>5</v>
      </c>
      <c r="J195" s="1">
        <v>1</v>
      </c>
      <c r="Q195" s="155">
        <v>13</v>
      </c>
      <c r="R195" s="165">
        <v>1</v>
      </c>
      <c r="S195" s="155">
        <v>3</v>
      </c>
      <c r="T195" s="155">
        <v>5</v>
      </c>
      <c r="U195" s="1">
        <v>3</v>
      </c>
      <c r="V195" s="1">
        <v>2</v>
      </c>
    </row>
    <row r="196" spans="6:22" x14ac:dyDescent="0.25">
      <c r="F196" s="155">
        <v>7</v>
      </c>
      <c r="H196" s="155">
        <v>5</v>
      </c>
      <c r="I196" s="1">
        <v>5</v>
      </c>
      <c r="J196" s="1">
        <v>2</v>
      </c>
      <c r="Q196" s="155">
        <v>12</v>
      </c>
      <c r="R196" s="165">
        <v>1</v>
      </c>
      <c r="S196" s="155">
        <v>4</v>
      </c>
      <c r="T196" s="155">
        <v>5</v>
      </c>
      <c r="U196" s="1">
        <v>3</v>
      </c>
      <c r="V196" s="1">
        <v>2</v>
      </c>
    </row>
    <row r="197" spans="6:22" x14ac:dyDescent="0.25">
      <c r="F197" s="155">
        <v>7</v>
      </c>
      <c r="G197" s="165">
        <v>0</v>
      </c>
      <c r="H197" s="155">
        <v>5</v>
      </c>
      <c r="I197" s="1">
        <v>5</v>
      </c>
      <c r="J197" s="1">
        <v>1</v>
      </c>
      <c r="Q197" s="155">
        <v>13</v>
      </c>
      <c r="R197" s="165">
        <v>2</v>
      </c>
      <c r="S197" s="155">
        <v>3</v>
      </c>
      <c r="T197" s="155">
        <v>5</v>
      </c>
      <c r="U197" s="1">
        <v>4</v>
      </c>
      <c r="V197" s="1">
        <v>2</v>
      </c>
    </row>
    <row r="198" spans="6:22" x14ac:dyDescent="0.25">
      <c r="F198" s="155">
        <v>7</v>
      </c>
      <c r="G198" s="165">
        <v>0</v>
      </c>
      <c r="H198" s="155">
        <v>5</v>
      </c>
      <c r="I198" s="1">
        <v>3</v>
      </c>
      <c r="J198" s="1">
        <v>1</v>
      </c>
      <c r="Q198" s="155">
        <v>11</v>
      </c>
      <c r="R198" s="165">
        <v>1</v>
      </c>
      <c r="S198" s="155">
        <v>4</v>
      </c>
      <c r="T198" s="155">
        <v>6</v>
      </c>
      <c r="U198" s="1">
        <v>4</v>
      </c>
      <c r="V198" s="1">
        <v>2</v>
      </c>
    </row>
    <row r="199" spans="6:22" x14ac:dyDescent="0.25">
      <c r="F199" s="155">
        <v>7</v>
      </c>
      <c r="G199" s="165">
        <v>1</v>
      </c>
      <c r="H199" s="155">
        <v>5</v>
      </c>
      <c r="I199" s="1">
        <v>3</v>
      </c>
      <c r="J199" s="1">
        <v>2</v>
      </c>
      <c r="Q199" s="155">
        <v>13</v>
      </c>
      <c r="R199" s="165">
        <v>1</v>
      </c>
      <c r="S199" s="155">
        <v>4</v>
      </c>
      <c r="T199" s="155">
        <v>5</v>
      </c>
      <c r="U199" s="1">
        <v>4</v>
      </c>
      <c r="V199" s="1">
        <v>2</v>
      </c>
    </row>
    <row r="200" spans="6:22" x14ac:dyDescent="0.25">
      <c r="F200" s="155">
        <v>7</v>
      </c>
      <c r="G200" s="165">
        <v>0</v>
      </c>
      <c r="H200" s="155">
        <v>5</v>
      </c>
      <c r="I200" s="1">
        <v>3</v>
      </c>
      <c r="J200" s="1">
        <v>1</v>
      </c>
      <c r="Q200" s="155">
        <v>11</v>
      </c>
      <c r="R200" s="165">
        <v>1</v>
      </c>
      <c r="S200" s="155">
        <v>3</v>
      </c>
      <c r="T200" s="155">
        <v>5</v>
      </c>
      <c r="U200" s="1">
        <v>4</v>
      </c>
      <c r="V200" s="1">
        <v>2</v>
      </c>
    </row>
    <row r="201" spans="6:22" x14ac:dyDescent="0.25">
      <c r="F201" s="155">
        <v>7</v>
      </c>
      <c r="G201" s="165">
        <v>0</v>
      </c>
      <c r="H201" s="155">
        <v>5</v>
      </c>
      <c r="I201" s="1">
        <v>3</v>
      </c>
      <c r="J201" s="1">
        <v>2</v>
      </c>
      <c r="Q201" s="155">
        <v>12</v>
      </c>
      <c r="R201" s="165">
        <v>2</v>
      </c>
      <c r="S201" s="155">
        <v>3</v>
      </c>
      <c r="T201" s="155">
        <v>6</v>
      </c>
      <c r="U201" s="1">
        <v>4</v>
      </c>
      <c r="V201" s="1">
        <v>2</v>
      </c>
    </row>
    <row r="202" spans="6:22" x14ac:dyDescent="0.25">
      <c r="F202" s="155">
        <v>7</v>
      </c>
      <c r="G202" s="165">
        <v>0</v>
      </c>
      <c r="H202" s="155">
        <v>5</v>
      </c>
      <c r="I202" s="1">
        <v>4</v>
      </c>
      <c r="J202" s="1">
        <v>1</v>
      </c>
      <c r="Q202" s="155">
        <v>12</v>
      </c>
      <c r="R202" s="165">
        <v>0</v>
      </c>
      <c r="S202" s="155">
        <v>3</v>
      </c>
      <c r="T202" s="155">
        <v>5</v>
      </c>
      <c r="U202" s="1">
        <v>3</v>
      </c>
      <c r="V202" s="1">
        <v>1</v>
      </c>
    </row>
    <row r="203" spans="6:22" x14ac:dyDescent="0.25">
      <c r="F203" s="155">
        <v>7</v>
      </c>
      <c r="G203" s="165">
        <v>0</v>
      </c>
      <c r="H203" s="155">
        <v>5</v>
      </c>
      <c r="I203" s="1">
        <v>3</v>
      </c>
      <c r="J203" s="1">
        <v>2</v>
      </c>
      <c r="Q203" s="155">
        <v>13</v>
      </c>
      <c r="R203" s="165">
        <v>1</v>
      </c>
      <c r="S203" s="155">
        <v>3</v>
      </c>
      <c r="T203" s="155">
        <v>5</v>
      </c>
      <c r="U203" s="1">
        <v>4</v>
      </c>
      <c r="V203" s="1">
        <v>2</v>
      </c>
    </row>
    <row r="204" spans="6:22" x14ac:dyDescent="0.25">
      <c r="F204" s="155">
        <v>7</v>
      </c>
      <c r="G204" s="165">
        <v>1</v>
      </c>
      <c r="H204" s="155">
        <v>5</v>
      </c>
      <c r="I204" s="1">
        <v>4</v>
      </c>
      <c r="J204" s="1">
        <v>1</v>
      </c>
      <c r="Q204" s="155">
        <v>11</v>
      </c>
      <c r="R204" s="165">
        <v>1</v>
      </c>
      <c r="S204" s="155">
        <v>3</v>
      </c>
      <c r="T204" s="155">
        <v>5</v>
      </c>
      <c r="U204" s="1">
        <v>3</v>
      </c>
      <c r="V204" s="1">
        <v>1</v>
      </c>
    </row>
    <row r="205" spans="6:22" x14ac:dyDescent="0.25">
      <c r="F205" s="155">
        <v>7</v>
      </c>
      <c r="G205" s="165">
        <v>0</v>
      </c>
      <c r="H205" s="155">
        <v>5</v>
      </c>
      <c r="I205" s="1">
        <v>3</v>
      </c>
      <c r="J205" s="1">
        <v>1</v>
      </c>
      <c r="Q205" s="155">
        <v>11</v>
      </c>
      <c r="R205" s="165">
        <v>1</v>
      </c>
      <c r="S205" s="155">
        <v>3</v>
      </c>
      <c r="T205" s="155">
        <v>5</v>
      </c>
      <c r="U205" s="1">
        <v>3</v>
      </c>
      <c r="V205" s="1">
        <v>1</v>
      </c>
    </row>
    <row r="206" spans="6:22" x14ac:dyDescent="0.25">
      <c r="F206" s="155">
        <v>7</v>
      </c>
      <c r="G206" s="165">
        <v>0</v>
      </c>
      <c r="H206" s="155">
        <v>5</v>
      </c>
      <c r="I206" s="1">
        <v>3</v>
      </c>
      <c r="J206" s="1">
        <v>1</v>
      </c>
      <c r="Q206" s="155">
        <v>13</v>
      </c>
      <c r="R206" s="165">
        <v>1</v>
      </c>
      <c r="S206" s="155">
        <v>4</v>
      </c>
      <c r="T206" s="155">
        <v>6</v>
      </c>
      <c r="U206" s="1">
        <v>3</v>
      </c>
      <c r="V206" s="1">
        <v>2</v>
      </c>
    </row>
    <row r="207" spans="6:22" x14ac:dyDescent="0.25">
      <c r="F207" s="155">
        <v>7</v>
      </c>
      <c r="G207" s="165">
        <v>0</v>
      </c>
      <c r="H207" s="155">
        <v>5</v>
      </c>
      <c r="I207" s="1">
        <v>5</v>
      </c>
      <c r="J207" s="1">
        <v>1</v>
      </c>
      <c r="Q207" s="155">
        <v>11</v>
      </c>
      <c r="R207" s="165">
        <v>1</v>
      </c>
      <c r="S207" s="155">
        <v>4</v>
      </c>
      <c r="T207" s="155">
        <v>5</v>
      </c>
      <c r="U207" s="1">
        <v>3</v>
      </c>
      <c r="V207" s="1">
        <v>2</v>
      </c>
    </row>
    <row r="208" spans="6:22" x14ac:dyDescent="0.25">
      <c r="F208" s="155">
        <v>7</v>
      </c>
      <c r="G208" s="165">
        <v>0</v>
      </c>
      <c r="H208" s="155">
        <v>5</v>
      </c>
      <c r="I208" s="1">
        <v>5</v>
      </c>
      <c r="J208" s="1">
        <v>2</v>
      </c>
      <c r="Q208" s="155">
        <v>13</v>
      </c>
      <c r="R208" s="165">
        <v>2</v>
      </c>
      <c r="S208" s="155">
        <v>3</v>
      </c>
      <c r="T208" s="155">
        <v>5</v>
      </c>
      <c r="U208" s="1">
        <v>3</v>
      </c>
      <c r="V208" s="1">
        <v>1</v>
      </c>
    </row>
    <row r="209" spans="6:22" x14ac:dyDescent="0.25">
      <c r="F209" s="155">
        <v>7</v>
      </c>
      <c r="G209" s="165">
        <v>1</v>
      </c>
      <c r="H209" s="155">
        <v>5</v>
      </c>
      <c r="I209" s="1">
        <v>5</v>
      </c>
      <c r="J209" s="1">
        <v>1</v>
      </c>
      <c r="Q209" s="155">
        <v>12</v>
      </c>
      <c r="R209" s="165">
        <v>2</v>
      </c>
      <c r="S209" s="155">
        <v>3</v>
      </c>
      <c r="T209" s="155">
        <v>6</v>
      </c>
      <c r="U209" s="1">
        <v>4</v>
      </c>
      <c r="V209" s="1">
        <v>1</v>
      </c>
    </row>
    <row r="210" spans="6:22" x14ac:dyDescent="0.25">
      <c r="F210" s="155">
        <v>7</v>
      </c>
      <c r="G210" s="165">
        <v>0</v>
      </c>
      <c r="H210" s="155">
        <v>5</v>
      </c>
      <c r="I210" s="1">
        <v>4</v>
      </c>
      <c r="J210" s="1">
        <v>2</v>
      </c>
      <c r="Q210" s="155">
        <v>11</v>
      </c>
      <c r="R210" s="165">
        <v>0</v>
      </c>
      <c r="S210" s="155">
        <v>4</v>
      </c>
      <c r="T210" s="155">
        <v>5</v>
      </c>
      <c r="U210" s="1">
        <v>4</v>
      </c>
      <c r="V210" s="1">
        <v>1</v>
      </c>
    </row>
    <row r="211" spans="6:22" x14ac:dyDescent="0.25">
      <c r="F211" s="155">
        <v>7</v>
      </c>
      <c r="G211" s="165">
        <v>0</v>
      </c>
      <c r="H211" s="155">
        <v>5</v>
      </c>
      <c r="I211" s="1">
        <v>5</v>
      </c>
      <c r="J211" s="1">
        <v>1</v>
      </c>
      <c r="Q211" s="155">
        <v>13</v>
      </c>
      <c r="R211" s="165">
        <v>1</v>
      </c>
      <c r="S211" s="155">
        <v>4</v>
      </c>
      <c r="T211" s="155">
        <v>5</v>
      </c>
      <c r="U211" s="1">
        <v>4</v>
      </c>
      <c r="V211" s="1">
        <v>2</v>
      </c>
    </row>
    <row r="212" spans="6:22" x14ac:dyDescent="0.25">
      <c r="F212" s="155">
        <v>7</v>
      </c>
      <c r="G212" s="165">
        <v>1</v>
      </c>
      <c r="H212" s="155">
        <v>5</v>
      </c>
      <c r="I212" s="1">
        <v>3</v>
      </c>
      <c r="J212" s="1">
        <v>1</v>
      </c>
      <c r="Q212" s="155">
        <v>13</v>
      </c>
      <c r="R212" s="165">
        <v>1</v>
      </c>
      <c r="S212" s="155">
        <v>3</v>
      </c>
      <c r="T212" s="155">
        <v>5</v>
      </c>
      <c r="U212" s="1">
        <v>3</v>
      </c>
      <c r="V212" s="1">
        <v>2</v>
      </c>
    </row>
    <row r="213" spans="6:22" x14ac:dyDescent="0.25">
      <c r="F213" s="155">
        <v>7</v>
      </c>
      <c r="G213" s="165">
        <v>0</v>
      </c>
      <c r="H213" s="155">
        <v>5</v>
      </c>
      <c r="I213" s="1">
        <v>3</v>
      </c>
      <c r="J213" s="1">
        <v>1</v>
      </c>
      <c r="Q213" s="155">
        <v>13</v>
      </c>
      <c r="R213" s="165">
        <v>1</v>
      </c>
      <c r="S213" s="155">
        <v>3</v>
      </c>
      <c r="T213" s="155">
        <v>6</v>
      </c>
      <c r="U213" s="1">
        <v>3</v>
      </c>
      <c r="V213" s="1">
        <v>2</v>
      </c>
    </row>
    <row r="214" spans="6:22" x14ac:dyDescent="0.25">
      <c r="F214" s="155">
        <v>7</v>
      </c>
      <c r="G214" s="165">
        <v>1</v>
      </c>
      <c r="H214" s="155">
        <v>5</v>
      </c>
      <c r="I214" s="1">
        <v>3</v>
      </c>
      <c r="J214" s="1">
        <v>1</v>
      </c>
      <c r="Q214" s="155">
        <v>11</v>
      </c>
      <c r="R214" s="165">
        <v>0</v>
      </c>
      <c r="S214" s="155">
        <v>3</v>
      </c>
      <c r="T214" s="155">
        <v>6</v>
      </c>
      <c r="U214" s="1">
        <v>3</v>
      </c>
      <c r="V214" s="1">
        <v>2</v>
      </c>
    </row>
    <row r="215" spans="6:22" x14ac:dyDescent="0.25">
      <c r="F215" s="155">
        <v>7</v>
      </c>
      <c r="G215" s="165">
        <v>1</v>
      </c>
      <c r="H215" s="155">
        <v>5</v>
      </c>
      <c r="I215" s="1">
        <v>5</v>
      </c>
      <c r="J215" s="1">
        <v>1</v>
      </c>
      <c r="Q215" s="155">
        <v>12</v>
      </c>
      <c r="R215" s="165">
        <v>1</v>
      </c>
      <c r="S215" s="155">
        <v>4</v>
      </c>
      <c r="T215" s="155">
        <v>5</v>
      </c>
      <c r="U215" s="1">
        <v>4</v>
      </c>
      <c r="V215" s="1">
        <v>1</v>
      </c>
    </row>
    <row r="216" spans="6:22" x14ac:dyDescent="0.25">
      <c r="F216" s="155">
        <v>7</v>
      </c>
      <c r="G216" s="165">
        <v>0</v>
      </c>
      <c r="H216" s="155">
        <v>5</v>
      </c>
      <c r="I216" s="1">
        <v>3</v>
      </c>
      <c r="J216" s="1">
        <v>2</v>
      </c>
      <c r="Q216" s="155">
        <v>11</v>
      </c>
      <c r="R216" s="165">
        <v>1</v>
      </c>
      <c r="S216" s="155">
        <v>3</v>
      </c>
      <c r="T216" s="155">
        <v>5</v>
      </c>
      <c r="U216" s="1">
        <v>4</v>
      </c>
      <c r="V216" s="1">
        <v>2</v>
      </c>
    </row>
    <row r="217" spans="6:22" x14ac:dyDescent="0.25">
      <c r="F217" s="155">
        <v>7</v>
      </c>
      <c r="G217" s="165">
        <v>0</v>
      </c>
      <c r="H217" s="155">
        <v>5</v>
      </c>
      <c r="I217" s="1">
        <v>5</v>
      </c>
      <c r="J217" s="1">
        <v>2</v>
      </c>
      <c r="Q217" s="155">
        <v>12</v>
      </c>
      <c r="R217" s="165">
        <v>2</v>
      </c>
      <c r="S217" s="155">
        <v>3</v>
      </c>
      <c r="T217" s="155">
        <v>5</v>
      </c>
      <c r="U217" s="1">
        <v>4</v>
      </c>
      <c r="V217" s="1">
        <v>2</v>
      </c>
    </row>
    <row r="218" spans="6:22" x14ac:dyDescent="0.25">
      <c r="F218" s="155">
        <v>7</v>
      </c>
      <c r="G218" s="165">
        <v>1</v>
      </c>
      <c r="H218" s="155">
        <v>5</v>
      </c>
      <c r="I218" s="1">
        <v>4</v>
      </c>
      <c r="J218" s="1">
        <v>1</v>
      </c>
      <c r="Q218" s="155">
        <v>12</v>
      </c>
      <c r="R218" s="165">
        <v>1</v>
      </c>
      <c r="S218" s="155">
        <v>3</v>
      </c>
      <c r="T218" s="155">
        <v>5</v>
      </c>
      <c r="U218" s="1">
        <v>4</v>
      </c>
      <c r="V218" s="1">
        <v>2</v>
      </c>
    </row>
    <row r="219" spans="6:22" x14ac:dyDescent="0.25">
      <c r="F219" s="155">
        <v>7</v>
      </c>
      <c r="G219" s="165">
        <v>0</v>
      </c>
      <c r="H219" s="155">
        <v>5</v>
      </c>
      <c r="I219" s="1">
        <v>4</v>
      </c>
      <c r="J219" s="1">
        <v>1</v>
      </c>
      <c r="Q219" s="155">
        <v>11</v>
      </c>
      <c r="R219" s="165">
        <v>1</v>
      </c>
      <c r="S219" s="214">
        <v>3</v>
      </c>
      <c r="T219" s="214">
        <v>5</v>
      </c>
      <c r="U219" s="214">
        <v>4</v>
      </c>
      <c r="V219" s="214">
        <v>2</v>
      </c>
    </row>
    <row r="220" spans="6:22" x14ac:dyDescent="0.25">
      <c r="F220" s="155">
        <v>7</v>
      </c>
      <c r="G220" s="165">
        <v>0</v>
      </c>
      <c r="H220" s="155">
        <v>5</v>
      </c>
      <c r="I220" s="1">
        <v>3</v>
      </c>
      <c r="J220" s="1">
        <v>1</v>
      </c>
      <c r="Q220" s="155">
        <v>13</v>
      </c>
      <c r="R220" s="165">
        <v>1</v>
      </c>
      <c r="S220" s="155">
        <v>3</v>
      </c>
      <c r="T220" s="155">
        <v>5</v>
      </c>
      <c r="U220" s="1">
        <v>4</v>
      </c>
      <c r="V220" s="1">
        <v>2</v>
      </c>
    </row>
    <row r="221" spans="6:22" x14ac:dyDescent="0.25">
      <c r="F221" s="155">
        <v>7</v>
      </c>
      <c r="G221" s="165">
        <v>1</v>
      </c>
      <c r="H221" s="155">
        <v>5</v>
      </c>
      <c r="I221" s="1">
        <v>3</v>
      </c>
      <c r="J221" s="1">
        <v>2</v>
      </c>
      <c r="Q221" s="155">
        <v>11</v>
      </c>
      <c r="R221" s="165">
        <v>1</v>
      </c>
      <c r="S221" s="155">
        <v>4</v>
      </c>
      <c r="T221" s="155">
        <v>5</v>
      </c>
      <c r="U221" s="1">
        <v>4</v>
      </c>
      <c r="V221" s="1">
        <v>2</v>
      </c>
    </row>
    <row r="222" spans="6:22" x14ac:dyDescent="0.25">
      <c r="F222" s="155">
        <v>7</v>
      </c>
      <c r="G222" s="165">
        <v>0</v>
      </c>
      <c r="H222" s="155">
        <v>5</v>
      </c>
      <c r="I222" s="1">
        <v>5</v>
      </c>
      <c r="J222" s="1">
        <v>1</v>
      </c>
      <c r="Q222" s="155">
        <v>12</v>
      </c>
      <c r="R222" s="165">
        <v>2</v>
      </c>
      <c r="S222" s="155">
        <v>4</v>
      </c>
      <c r="T222" s="155">
        <v>5</v>
      </c>
      <c r="U222" s="1">
        <v>3</v>
      </c>
      <c r="V222" s="1">
        <v>2</v>
      </c>
    </row>
    <row r="223" spans="6:22" x14ac:dyDescent="0.25">
      <c r="F223" s="155">
        <v>7</v>
      </c>
      <c r="G223" s="165">
        <v>0</v>
      </c>
      <c r="H223" s="155">
        <v>5</v>
      </c>
      <c r="I223" s="1">
        <v>5</v>
      </c>
      <c r="J223" s="1">
        <v>1</v>
      </c>
      <c r="Q223" s="155">
        <v>11</v>
      </c>
      <c r="R223" s="165">
        <v>1</v>
      </c>
      <c r="S223" s="155">
        <v>4</v>
      </c>
      <c r="T223" s="155">
        <v>5</v>
      </c>
      <c r="U223" s="1">
        <v>3</v>
      </c>
      <c r="V223" s="1">
        <v>2</v>
      </c>
    </row>
    <row r="224" spans="6:22" x14ac:dyDescent="0.25">
      <c r="F224" s="155">
        <v>7</v>
      </c>
      <c r="G224" s="165">
        <v>1</v>
      </c>
      <c r="H224" s="155">
        <v>5</v>
      </c>
      <c r="I224" s="1">
        <v>3</v>
      </c>
      <c r="J224" s="1">
        <v>1</v>
      </c>
      <c r="Q224" s="155">
        <v>13</v>
      </c>
      <c r="R224" s="165">
        <v>2</v>
      </c>
      <c r="S224" s="155">
        <v>3</v>
      </c>
      <c r="T224" s="155">
        <v>5</v>
      </c>
      <c r="U224" s="1">
        <v>3</v>
      </c>
      <c r="V224" s="1">
        <v>2</v>
      </c>
    </row>
    <row r="225" spans="6:22" x14ac:dyDescent="0.25">
      <c r="F225" s="155">
        <v>7</v>
      </c>
      <c r="G225" s="165">
        <v>1</v>
      </c>
      <c r="H225" s="155">
        <v>5</v>
      </c>
      <c r="I225" s="1">
        <v>4</v>
      </c>
      <c r="J225" s="1">
        <v>2</v>
      </c>
      <c r="Q225" s="155">
        <v>12</v>
      </c>
      <c r="R225" s="165">
        <v>1</v>
      </c>
      <c r="S225" s="155">
        <v>3</v>
      </c>
      <c r="T225" s="155">
        <v>5</v>
      </c>
      <c r="U225" s="1">
        <v>4</v>
      </c>
      <c r="V225" s="1">
        <v>2</v>
      </c>
    </row>
    <row r="226" spans="6:22" x14ac:dyDescent="0.25">
      <c r="F226" s="155">
        <v>7</v>
      </c>
      <c r="G226" s="165">
        <v>0</v>
      </c>
      <c r="H226" s="155">
        <v>5</v>
      </c>
      <c r="I226" s="1">
        <v>5</v>
      </c>
      <c r="J226" s="1">
        <v>1</v>
      </c>
      <c r="Q226" s="155">
        <v>12</v>
      </c>
      <c r="R226" s="165">
        <v>2</v>
      </c>
      <c r="S226" s="155">
        <v>3</v>
      </c>
      <c r="T226" s="155">
        <v>5</v>
      </c>
      <c r="U226" s="1">
        <v>3</v>
      </c>
      <c r="V226" s="1">
        <v>2</v>
      </c>
    </row>
    <row r="227" spans="6:22" x14ac:dyDescent="0.25">
      <c r="F227" s="155">
        <v>7</v>
      </c>
      <c r="G227" s="165">
        <v>0</v>
      </c>
      <c r="H227" s="155">
        <v>5</v>
      </c>
      <c r="I227" s="1">
        <v>5</v>
      </c>
      <c r="J227" s="1">
        <v>1</v>
      </c>
      <c r="Q227" s="155">
        <v>13</v>
      </c>
      <c r="R227" s="165">
        <v>0</v>
      </c>
      <c r="S227" s="155">
        <v>3</v>
      </c>
      <c r="T227" s="155">
        <v>5</v>
      </c>
      <c r="U227" s="1">
        <v>3</v>
      </c>
      <c r="V227" s="1">
        <v>2</v>
      </c>
    </row>
    <row r="228" spans="6:22" x14ac:dyDescent="0.25">
      <c r="F228" s="155">
        <v>7</v>
      </c>
      <c r="G228" s="165">
        <v>0</v>
      </c>
      <c r="H228" s="155">
        <v>5</v>
      </c>
      <c r="I228" s="1">
        <v>3</v>
      </c>
      <c r="J228" s="1">
        <v>1</v>
      </c>
      <c r="Q228" s="155">
        <v>12</v>
      </c>
      <c r="R228" s="165">
        <v>0</v>
      </c>
      <c r="S228" s="155">
        <v>4</v>
      </c>
      <c r="T228" s="155">
        <v>5</v>
      </c>
      <c r="U228" s="1">
        <v>4</v>
      </c>
      <c r="V228" s="1">
        <v>2</v>
      </c>
    </row>
    <row r="229" spans="6:22" x14ac:dyDescent="0.25">
      <c r="F229" s="155">
        <v>7</v>
      </c>
      <c r="G229" s="165">
        <v>1</v>
      </c>
      <c r="H229" s="155">
        <v>5</v>
      </c>
      <c r="I229" s="1">
        <v>5</v>
      </c>
      <c r="J229" s="1">
        <v>2</v>
      </c>
      <c r="Q229" s="155">
        <v>12</v>
      </c>
      <c r="R229" s="165">
        <v>0</v>
      </c>
      <c r="S229" s="155">
        <v>3</v>
      </c>
      <c r="T229" s="155">
        <v>5</v>
      </c>
      <c r="U229" s="1">
        <v>3</v>
      </c>
      <c r="V229" s="1">
        <v>1</v>
      </c>
    </row>
    <row r="230" spans="6:22" x14ac:dyDescent="0.25">
      <c r="F230" s="155">
        <v>7</v>
      </c>
      <c r="G230" s="165">
        <v>0</v>
      </c>
      <c r="H230" s="155">
        <v>5</v>
      </c>
      <c r="I230" s="1">
        <v>3</v>
      </c>
      <c r="J230" s="1">
        <v>1</v>
      </c>
      <c r="Q230" s="155">
        <v>11</v>
      </c>
      <c r="R230" s="165">
        <v>1</v>
      </c>
      <c r="S230" s="155">
        <v>3</v>
      </c>
      <c r="T230" s="155">
        <v>5</v>
      </c>
      <c r="U230" s="1">
        <v>4</v>
      </c>
      <c r="V230" s="1">
        <v>2</v>
      </c>
    </row>
    <row r="231" spans="6:22" x14ac:dyDescent="0.25">
      <c r="F231" s="155">
        <v>7</v>
      </c>
      <c r="G231" s="165">
        <v>0</v>
      </c>
      <c r="H231" s="155">
        <v>5</v>
      </c>
      <c r="I231" s="1">
        <v>5</v>
      </c>
      <c r="J231" s="1">
        <v>1</v>
      </c>
      <c r="Q231" s="155">
        <v>12</v>
      </c>
      <c r="R231" s="165">
        <v>1</v>
      </c>
      <c r="S231" s="155">
        <v>3</v>
      </c>
      <c r="T231" s="155">
        <v>5</v>
      </c>
      <c r="U231" s="1">
        <v>4</v>
      </c>
      <c r="V231" s="1">
        <v>2</v>
      </c>
    </row>
    <row r="232" spans="6:22" x14ac:dyDescent="0.25">
      <c r="F232" s="155">
        <v>7</v>
      </c>
      <c r="G232" s="165">
        <v>1</v>
      </c>
      <c r="H232" s="155">
        <v>5</v>
      </c>
      <c r="I232" s="1">
        <v>5</v>
      </c>
      <c r="J232" s="1">
        <v>1</v>
      </c>
      <c r="Q232" s="155">
        <v>13</v>
      </c>
      <c r="R232" s="165">
        <v>1</v>
      </c>
      <c r="S232" s="155">
        <v>4</v>
      </c>
      <c r="T232" s="155">
        <v>5</v>
      </c>
      <c r="U232" s="1">
        <v>3</v>
      </c>
      <c r="V232" s="1">
        <v>2</v>
      </c>
    </row>
    <row r="233" spans="6:22" x14ac:dyDescent="0.25">
      <c r="F233" s="155">
        <v>7</v>
      </c>
      <c r="G233" s="165">
        <v>0</v>
      </c>
      <c r="H233" s="155">
        <v>5</v>
      </c>
      <c r="I233" s="1">
        <v>5</v>
      </c>
      <c r="J233" s="1">
        <v>1</v>
      </c>
      <c r="Q233" s="155">
        <v>12</v>
      </c>
      <c r="R233" s="165">
        <v>2</v>
      </c>
      <c r="S233" s="155">
        <v>3</v>
      </c>
      <c r="T233" s="155">
        <v>5</v>
      </c>
      <c r="U233" s="1">
        <v>4</v>
      </c>
      <c r="V233" s="1">
        <v>2</v>
      </c>
    </row>
    <row r="234" spans="6:22" x14ac:dyDescent="0.25">
      <c r="F234" s="155">
        <v>7</v>
      </c>
      <c r="G234" s="165">
        <v>1</v>
      </c>
      <c r="H234" s="155">
        <v>5</v>
      </c>
      <c r="I234" s="1">
        <v>5</v>
      </c>
      <c r="J234" s="1">
        <v>2</v>
      </c>
      <c r="Q234" s="155">
        <v>11</v>
      </c>
      <c r="R234" s="165">
        <v>2</v>
      </c>
      <c r="S234" s="155">
        <v>3</v>
      </c>
      <c r="T234" s="155">
        <v>5</v>
      </c>
      <c r="U234" s="1">
        <v>4</v>
      </c>
      <c r="V234" s="1">
        <v>2</v>
      </c>
    </row>
    <row r="235" spans="6:22" x14ac:dyDescent="0.25">
      <c r="F235" s="155">
        <v>7</v>
      </c>
      <c r="G235" s="165">
        <v>0</v>
      </c>
      <c r="H235" s="155">
        <v>5</v>
      </c>
      <c r="I235" s="1">
        <v>3</v>
      </c>
      <c r="J235" s="1">
        <v>1</v>
      </c>
      <c r="Q235" s="155">
        <v>11</v>
      </c>
      <c r="R235" s="165">
        <v>0</v>
      </c>
      <c r="S235" s="155">
        <v>3</v>
      </c>
      <c r="T235" s="155">
        <v>5</v>
      </c>
      <c r="U235" s="1">
        <v>3</v>
      </c>
      <c r="V235" s="1">
        <v>1</v>
      </c>
    </row>
    <row r="236" spans="6:22" x14ac:dyDescent="0.25">
      <c r="F236" s="155">
        <v>7</v>
      </c>
      <c r="G236" s="165">
        <v>0</v>
      </c>
      <c r="H236" s="155">
        <v>5</v>
      </c>
      <c r="I236" s="1">
        <v>3</v>
      </c>
      <c r="J236" s="1">
        <v>1</v>
      </c>
      <c r="Q236" s="155">
        <v>12</v>
      </c>
      <c r="R236" s="165">
        <v>2</v>
      </c>
      <c r="S236" s="155">
        <v>4</v>
      </c>
      <c r="T236" s="155">
        <v>5</v>
      </c>
      <c r="U236" s="1">
        <v>3</v>
      </c>
      <c r="V236" s="1">
        <v>2</v>
      </c>
    </row>
    <row r="237" spans="6:22" x14ac:dyDescent="0.25">
      <c r="F237" s="155">
        <v>7</v>
      </c>
      <c r="G237" s="165">
        <v>0</v>
      </c>
      <c r="H237" s="155">
        <v>5</v>
      </c>
      <c r="I237" s="1">
        <v>3</v>
      </c>
      <c r="J237" s="1">
        <v>1</v>
      </c>
      <c r="Q237" s="155">
        <v>13</v>
      </c>
      <c r="R237" s="165">
        <v>1</v>
      </c>
      <c r="S237" s="155">
        <v>4</v>
      </c>
      <c r="T237" s="155">
        <v>5</v>
      </c>
      <c r="U237" s="1">
        <v>3</v>
      </c>
      <c r="V237" s="1">
        <v>2</v>
      </c>
    </row>
    <row r="238" spans="6:22" x14ac:dyDescent="0.25">
      <c r="F238" s="155">
        <v>7</v>
      </c>
      <c r="G238" s="165">
        <v>0</v>
      </c>
      <c r="H238" s="155">
        <v>5</v>
      </c>
      <c r="I238" s="1">
        <v>3</v>
      </c>
      <c r="J238" s="1">
        <v>1</v>
      </c>
      <c r="Q238" s="155">
        <v>11</v>
      </c>
      <c r="R238" s="165">
        <v>1</v>
      </c>
      <c r="S238" s="155">
        <v>3</v>
      </c>
      <c r="T238" s="155">
        <v>5</v>
      </c>
      <c r="U238" s="1">
        <v>3</v>
      </c>
      <c r="V238" s="1">
        <v>2</v>
      </c>
    </row>
    <row r="239" spans="6:22" x14ac:dyDescent="0.25">
      <c r="F239" s="155">
        <v>7</v>
      </c>
      <c r="G239" s="165">
        <v>0</v>
      </c>
      <c r="H239" s="155">
        <v>5</v>
      </c>
      <c r="I239" s="1">
        <v>5</v>
      </c>
      <c r="J239" s="1">
        <v>2</v>
      </c>
      <c r="Q239" s="155">
        <v>11</v>
      </c>
      <c r="R239" s="165">
        <v>2</v>
      </c>
      <c r="S239" s="155">
        <v>3</v>
      </c>
      <c r="T239" s="155">
        <v>5</v>
      </c>
      <c r="U239" s="1">
        <v>4</v>
      </c>
      <c r="V239" s="1">
        <v>1</v>
      </c>
    </row>
    <row r="240" spans="6:22" x14ac:dyDescent="0.25">
      <c r="F240" s="155">
        <v>7</v>
      </c>
      <c r="G240" s="165">
        <v>0</v>
      </c>
      <c r="H240" s="155">
        <v>5</v>
      </c>
      <c r="I240" s="1">
        <v>5</v>
      </c>
      <c r="J240" s="1">
        <v>2</v>
      </c>
      <c r="Q240" s="155">
        <v>12</v>
      </c>
      <c r="R240" s="165">
        <v>1</v>
      </c>
      <c r="S240" s="155">
        <v>4</v>
      </c>
      <c r="T240" s="155">
        <v>5</v>
      </c>
      <c r="U240" s="1">
        <v>4</v>
      </c>
      <c r="V240" s="1">
        <v>2</v>
      </c>
    </row>
    <row r="241" spans="6:22" x14ac:dyDescent="0.25">
      <c r="F241" s="155">
        <v>7</v>
      </c>
      <c r="G241" s="165">
        <v>1</v>
      </c>
      <c r="H241" s="155">
        <v>5</v>
      </c>
      <c r="I241" s="1">
        <v>4</v>
      </c>
      <c r="J241" s="1">
        <v>1</v>
      </c>
      <c r="Q241" s="155">
        <v>13</v>
      </c>
      <c r="R241" s="165">
        <v>1</v>
      </c>
      <c r="S241" s="155">
        <v>3</v>
      </c>
      <c r="T241" s="155">
        <v>5</v>
      </c>
      <c r="U241" s="1">
        <v>4</v>
      </c>
      <c r="V241" s="1">
        <v>2</v>
      </c>
    </row>
    <row r="242" spans="6:22" x14ac:dyDescent="0.25">
      <c r="F242" s="155">
        <v>7</v>
      </c>
      <c r="G242" s="165">
        <v>1</v>
      </c>
      <c r="H242" s="155">
        <v>5</v>
      </c>
      <c r="I242" s="1">
        <v>3</v>
      </c>
      <c r="J242" s="1">
        <v>2</v>
      </c>
      <c r="Q242" s="155">
        <v>11</v>
      </c>
      <c r="R242" s="165">
        <v>1</v>
      </c>
      <c r="S242" s="155">
        <v>4</v>
      </c>
      <c r="T242" s="155">
        <v>5</v>
      </c>
      <c r="U242" s="1">
        <v>3</v>
      </c>
      <c r="V242" s="1">
        <v>2</v>
      </c>
    </row>
    <row r="243" spans="6:22" x14ac:dyDescent="0.25">
      <c r="F243" s="155">
        <v>7</v>
      </c>
      <c r="G243" s="165">
        <v>0</v>
      </c>
      <c r="H243" s="155">
        <v>5</v>
      </c>
      <c r="I243" s="1">
        <v>3</v>
      </c>
      <c r="J243" s="1">
        <v>2</v>
      </c>
      <c r="Q243" s="155">
        <v>11</v>
      </c>
      <c r="R243" s="165">
        <v>1</v>
      </c>
      <c r="S243" s="155">
        <v>3</v>
      </c>
      <c r="T243" s="155">
        <v>5</v>
      </c>
      <c r="U243" s="1">
        <v>4</v>
      </c>
      <c r="V243" s="1">
        <v>2</v>
      </c>
    </row>
    <row r="244" spans="6:22" x14ac:dyDescent="0.25">
      <c r="F244" s="155">
        <v>7</v>
      </c>
      <c r="G244" s="165">
        <v>0</v>
      </c>
      <c r="H244" s="155">
        <v>5</v>
      </c>
      <c r="I244" s="1">
        <v>5</v>
      </c>
      <c r="J244" s="1">
        <v>1</v>
      </c>
      <c r="Q244" s="155">
        <v>12</v>
      </c>
      <c r="R244" s="165">
        <v>1</v>
      </c>
      <c r="S244" s="155">
        <v>3</v>
      </c>
      <c r="T244" s="155">
        <v>5</v>
      </c>
      <c r="U244" s="1">
        <v>3</v>
      </c>
      <c r="V244" s="1">
        <v>2</v>
      </c>
    </row>
    <row r="245" spans="6:22" x14ac:dyDescent="0.25">
      <c r="F245" s="155">
        <v>7</v>
      </c>
      <c r="G245" s="165">
        <v>1</v>
      </c>
      <c r="H245" s="155">
        <v>5</v>
      </c>
      <c r="I245" s="1">
        <v>3</v>
      </c>
      <c r="J245" s="1">
        <v>1</v>
      </c>
      <c r="Q245" s="155">
        <v>12</v>
      </c>
      <c r="R245" s="165">
        <v>2</v>
      </c>
      <c r="S245" s="155">
        <v>4</v>
      </c>
      <c r="T245" s="155">
        <v>5</v>
      </c>
      <c r="U245" s="1">
        <v>3</v>
      </c>
      <c r="V245" s="1">
        <v>1</v>
      </c>
    </row>
    <row r="246" spans="6:22" x14ac:dyDescent="0.25">
      <c r="F246" s="155">
        <v>7</v>
      </c>
      <c r="G246" s="165">
        <v>1</v>
      </c>
      <c r="H246" s="155">
        <v>5</v>
      </c>
      <c r="I246" s="1">
        <v>5</v>
      </c>
      <c r="J246" s="1">
        <v>2</v>
      </c>
      <c r="Q246" s="155">
        <v>13</v>
      </c>
      <c r="R246" s="165">
        <v>0</v>
      </c>
      <c r="S246" s="155">
        <v>4</v>
      </c>
      <c r="T246" s="155">
        <v>5</v>
      </c>
      <c r="U246" s="1">
        <v>3</v>
      </c>
      <c r="V246" s="1">
        <v>2</v>
      </c>
    </row>
    <row r="247" spans="6:22" x14ac:dyDescent="0.25">
      <c r="F247" s="155">
        <v>7</v>
      </c>
      <c r="G247" s="165">
        <v>0</v>
      </c>
      <c r="H247" s="155">
        <v>5</v>
      </c>
      <c r="I247" s="1">
        <v>4</v>
      </c>
      <c r="J247" s="1">
        <v>1</v>
      </c>
      <c r="Q247" s="155">
        <v>12</v>
      </c>
      <c r="R247" s="165">
        <v>1</v>
      </c>
      <c r="S247" s="155">
        <v>3</v>
      </c>
      <c r="T247" s="155">
        <v>5</v>
      </c>
      <c r="U247" s="1">
        <v>4</v>
      </c>
      <c r="V247" s="1">
        <v>2</v>
      </c>
    </row>
    <row r="248" spans="6:22" x14ac:dyDescent="0.25">
      <c r="F248" s="155">
        <v>7</v>
      </c>
      <c r="G248" s="165">
        <v>0</v>
      </c>
      <c r="H248" s="155">
        <v>5</v>
      </c>
      <c r="I248" s="1">
        <v>3</v>
      </c>
      <c r="J248" s="1">
        <v>1</v>
      </c>
      <c r="Q248" s="155">
        <v>12</v>
      </c>
      <c r="R248" s="165">
        <v>1</v>
      </c>
      <c r="S248" s="155">
        <v>3</v>
      </c>
      <c r="T248" s="155">
        <v>5</v>
      </c>
      <c r="U248" s="1">
        <v>3</v>
      </c>
      <c r="V248" s="1">
        <v>2</v>
      </c>
    </row>
    <row r="249" spans="6:22" x14ac:dyDescent="0.25">
      <c r="F249" s="155">
        <v>7</v>
      </c>
      <c r="G249" s="165">
        <v>1</v>
      </c>
      <c r="H249" s="155">
        <v>5</v>
      </c>
      <c r="I249" s="1">
        <v>3</v>
      </c>
      <c r="J249" s="1">
        <v>1</v>
      </c>
      <c r="Q249" s="155">
        <v>13</v>
      </c>
      <c r="R249" s="165">
        <v>0</v>
      </c>
      <c r="S249" s="155">
        <v>3</v>
      </c>
      <c r="T249" s="155">
        <v>6</v>
      </c>
      <c r="U249" s="1">
        <v>3</v>
      </c>
      <c r="V249" s="1">
        <v>2</v>
      </c>
    </row>
    <row r="250" spans="6:22" x14ac:dyDescent="0.25">
      <c r="F250" s="155">
        <v>7</v>
      </c>
      <c r="G250" s="165">
        <v>1</v>
      </c>
      <c r="H250" s="155">
        <v>5</v>
      </c>
      <c r="I250" s="1">
        <v>4</v>
      </c>
      <c r="J250" s="1">
        <v>1</v>
      </c>
      <c r="Q250" s="155">
        <v>13</v>
      </c>
      <c r="R250" s="165">
        <v>2</v>
      </c>
      <c r="S250" s="155">
        <v>4</v>
      </c>
      <c r="T250" s="155">
        <v>5</v>
      </c>
      <c r="U250" s="1">
        <v>4</v>
      </c>
      <c r="V250" s="1">
        <v>2</v>
      </c>
    </row>
    <row r="251" spans="6:22" x14ac:dyDescent="0.25">
      <c r="F251" s="155">
        <v>7</v>
      </c>
      <c r="G251" s="165">
        <v>0</v>
      </c>
      <c r="H251" s="155">
        <v>5</v>
      </c>
      <c r="I251" s="1">
        <v>5</v>
      </c>
      <c r="J251" s="1">
        <v>2</v>
      </c>
      <c r="Q251" s="155">
        <v>11</v>
      </c>
      <c r="R251" s="165">
        <v>1</v>
      </c>
      <c r="S251" s="155">
        <v>4</v>
      </c>
      <c r="T251" s="155">
        <v>5</v>
      </c>
      <c r="U251" s="1">
        <v>4</v>
      </c>
      <c r="V251" s="1">
        <v>2</v>
      </c>
    </row>
    <row r="252" spans="6:22" x14ac:dyDescent="0.25">
      <c r="F252" s="155">
        <v>7</v>
      </c>
      <c r="G252" s="165">
        <v>1</v>
      </c>
      <c r="H252" s="155">
        <v>5</v>
      </c>
      <c r="I252" s="1">
        <v>4</v>
      </c>
      <c r="J252" s="1">
        <v>1</v>
      </c>
      <c r="Q252" s="155">
        <v>11</v>
      </c>
      <c r="R252" s="165">
        <v>2</v>
      </c>
      <c r="S252" s="155">
        <v>3</v>
      </c>
      <c r="T252" s="155">
        <v>5</v>
      </c>
      <c r="U252" s="1">
        <v>4</v>
      </c>
      <c r="V252" s="1">
        <v>2</v>
      </c>
    </row>
    <row r="253" spans="6:22" x14ac:dyDescent="0.25">
      <c r="F253" s="155">
        <v>7</v>
      </c>
      <c r="G253" s="165">
        <v>0</v>
      </c>
      <c r="H253" s="155">
        <v>5</v>
      </c>
      <c r="I253" s="1">
        <v>3</v>
      </c>
      <c r="J253" s="1">
        <v>1</v>
      </c>
      <c r="Q253" s="155">
        <v>12</v>
      </c>
      <c r="R253" s="165">
        <v>1</v>
      </c>
      <c r="S253" s="155">
        <v>4</v>
      </c>
      <c r="T253" s="155">
        <v>6</v>
      </c>
      <c r="U253" s="1">
        <v>3</v>
      </c>
      <c r="V253" s="1">
        <v>2</v>
      </c>
    </row>
    <row r="254" spans="6:22" x14ac:dyDescent="0.25">
      <c r="F254" s="155">
        <v>7</v>
      </c>
      <c r="G254" s="165">
        <v>0</v>
      </c>
      <c r="H254" s="155">
        <v>5</v>
      </c>
      <c r="I254" s="1">
        <v>5</v>
      </c>
      <c r="J254" s="1">
        <v>1</v>
      </c>
      <c r="Q254" s="155">
        <v>13</v>
      </c>
      <c r="R254" s="165">
        <v>2</v>
      </c>
      <c r="S254" s="155">
        <v>3</v>
      </c>
      <c r="T254" s="155">
        <v>5</v>
      </c>
      <c r="U254" s="1">
        <v>4</v>
      </c>
      <c r="V254" s="1">
        <v>2</v>
      </c>
    </row>
    <row r="255" spans="6:22" x14ac:dyDescent="0.25">
      <c r="F255" s="155">
        <v>7</v>
      </c>
      <c r="G255" s="165">
        <v>1</v>
      </c>
      <c r="H255" s="155">
        <v>5</v>
      </c>
      <c r="I255" s="1">
        <v>3</v>
      </c>
      <c r="J255" s="1">
        <v>1</v>
      </c>
      <c r="Q255" s="155">
        <v>12</v>
      </c>
      <c r="R255" s="165">
        <v>2</v>
      </c>
      <c r="S255" s="155">
        <v>4</v>
      </c>
      <c r="T255" s="155">
        <v>5</v>
      </c>
      <c r="U255" s="1">
        <v>3</v>
      </c>
      <c r="V255" s="1">
        <v>2</v>
      </c>
    </row>
    <row r="256" spans="6:22" x14ac:dyDescent="0.25">
      <c r="F256" s="155">
        <v>7</v>
      </c>
      <c r="G256" s="165">
        <v>1</v>
      </c>
      <c r="H256" s="155">
        <v>5</v>
      </c>
      <c r="I256" s="1">
        <v>3</v>
      </c>
      <c r="J256" s="1">
        <v>1</v>
      </c>
      <c r="Q256" s="155">
        <v>12</v>
      </c>
      <c r="R256" s="165">
        <v>1</v>
      </c>
      <c r="S256" s="155">
        <v>4</v>
      </c>
      <c r="T256" s="155">
        <v>5</v>
      </c>
      <c r="U256" s="1">
        <v>4</v>
      </c>
      <c r="V256" s="1">
        <v>2</v>
      </c>
    </row>
    <row r="257" spans="6:22" x14ac:dyDescent="0.25">
      <c r="F257" s="155">
        <v>7</v>
      </c>
      <c r="G257" s="165">
        <v>0</v>
      </c>
      <c r="H257" s="155">
        <v>5</v>
      </c>
      <c r="I257" s="1">
        <v>4</v>
      </c>
      <c r="J257" s="1">
        <v>1</v>
      </c>
      <c r="Q257" s="155">
        <v>11</v>
      </c>
      <c r="R257" s="165">
        <v>1</v>
      </c>
      <c r="S257" s="155">
        <v>3</v>
      </c>
      <c r="T257" s="155">
        <v>6</v>
      </c>
      <c r="U257" s="1">
        <v>4</v>
      </c>
      <c r="V257" s="1">
        <v>1</v>
      </c>
    </row>
    <row r="258" spans="6:22" x14ac:dyDescent="0.25">
      <c r="F258" s="155">
        <v>7</v>
      </c>
      <c r="G258" s="165">
        <v>0</v>
      </c>
      <c r="H258" s="155">
        <v>5</v>
      </c>
      <c r="I258" s="1">
        <v>4</v>
      </c>
      <c r="J258" s="1">
        <v>1</v>
      </c>
      <c r="Q258" s="155">
        <v>13</v>
      </c>
      <c r="R258" s="165">
        <v>1</v>
      </c>
      <c r="S258" s="155">
        <v>3</v>
      </c>
      <c r="T258" s="155">
        <v>5</v>
      </c>
      <c r="U258" s="1">
        <v>3</v>
      </c>
      <c r="V258" s="1">
        <v>1</v>
      </c>
    </row>
    <row r="259" spans="6:22" x14ac:dyDescent="0.25">
      <c r="F259" s="155">
        <v>7</v>
      </c>
      <c r="G259" s="165">
        <v>1</v>
      </c>
      <c r="H259" s="155">
        <v>5</v>
      </c>
      <c r="I259" s="1">
        <v>5</v>
      </c>
      <c r="J259" s="1">
        <v>2</v>
      </c>
      <c r="Q259" s="155">
        <v>12</v>
      </c>
      <c r="R259" s="165">
        <v>1</v>
      </c>
      <c r="S259" s="155">
        <v>3</v>
      </c>
      <c r="T259" s="155">
        <v>5</v>
      </c>
      <c r="U259" s="1">
        <v>3</v>
      </c>
      <c r="V259" s="1">
        <v>2</v>
      </c>
    </row>
    <row r="260" spans="6:22" x14ac:dyDescent="0.25">
      <c r="F260" s="155">
        <v>7</v>
      </c>
      <c r="G260" s="165">
        <v>0</v>
      </c>
      <c r="H260" s="155">
        <v>5</v>
      </c>
      <c r="I260" s="1">
        <v>3</v>
      </c>
      <c r="J260" s="1">
        <v>1</v>
      </c>
      <c r="Q260" s="155">
        <v>11</v>
      </c>
      <c r="R260" s="165">
        <v>1</v>
      </c>
      <c r="S260" s="155">
        <v>4</v>
      </c>
      <c r="T260" s="155">
        <v>5</v>
      </c>
      <c r="U260" s="1">
        <v>4</v>
      </c>
      <c r="V260" s="1">
        <v>2</v>
      </c>
    </row>
    <row r="261" spans="6:22" x14ac:dyDescent="0.25">
      <c r="F261" s="155">
        <v>7</v>
      </c>
      <c r="G261" s="165">
        <v>0</v>
      </c>
      <c r="H261" s="155">
        <v>5</v>
      </c>
      <c r="I261" s="1">
        <v>5</v>
      </c>
      <c r="J261" s="1">
        <v>1</v>
      </c>
      <c r="Q261" s="155">
        <v>12</v>
      </c>
      <c r="R261" s="165">
        <v>0</v>
      </c>
      <c r="S261" s="155">
        <v>4</v>
      </c>
      <c r="T261" s="155">
        <v>5</v>
      </c>
      <c r="U261" s="1">
        <v>3</v>
      </c>
      <c r="V261" s="1">
        <v>1</v>
      </c>
    </row>
    <row r="262" spans="6:22" x14ac:dyDescent="0.25">
      <c r="F262" s="155">
        <v>7</v>
      </c>
      <c r="G262" s="165">
        <v>0</v>
      </c>
      <c r="H262" s="155">
        <v>5</v>
      </c>
      <c r="I262" s="1">
        <v>3</v>
      </c>
      <c r="J262" s="1">
        <v>1</v>
      </c>
      <c r="Q262" s="155">
        <v>11</v>
      </c>
      <c r="R262" s="165">
        <v>2</v>
      </c>
      <c r="S262" s="155">
        <v>4</v>
      </c>
      <c r="T262" s="155">
        <v>6</v>
      </c>
      <c r="U262" s="1">
        <v>4</v>
      </c>
      <c r="V262" s="1">
        <v>2</v>
      </c>
    </row>
    <row r="263" spans="6:22" x14ac:dyDescent="0.25">
      <c r="F263" s="155">
        <v>7</v>
      </c>
      <c r="G263" s="165">
        <v>1</v>
      </c>
      <c r="H263" s="155">
        <v>5</v>
      </c>
      <c r="I263" s="1">
        <v>5</v>
      </c>
      <c r="J263" s="1">
        <v>1</v>
      </c>
      <c r="Q263" s="155">
        <v>12</v>
      </c>
      <c r="R263" s="165">
        <v>2</v>
      </c>
      <c r="S263" s="155">
        <v>4</v>
      </c>
      <c r="T263" s="155">
        <v>6</v>
      </c>
      <c r="U263" s="1">
        <v>3</v>
      </c>
      <c r="V263" s="1">
        <v>2</v>
      </c>
    </row>
    <row r="264" spans="6:22" x14ac:dyDescent="0.25">
      <c r="F264" s="155">
        <v>7</v>
      </c>
      <c r="G264" s="165">
        <v>0</v>
      </c>
      <c r="H264" s="155">
        <v>5</v>
      </c>
      <c r="I264" s="1">
        <v>5</v>
      </c>
      <c r="J264" s="1">
        <v>1</v>
      </c>
      <c r="Q264" s="155">
        <v>11</v>
      </c>
      <c r="R264" s="165">
        <v>1</v>
      </c>
      <c r="S264" s="155">
        <v>3</v>
      </c>
      <c r="T264" s="155">
        <v>5</v>
      </c>
      <c r="U264" s="1">
        <v>3</v>
      </c>
      <c r="V264" s="1">
        <v>1</v>
      </c>
    </row>
    <row r="265" spans="6:22" x14ac:dyDescent="0.25">
      <c r="F265" s="155">
        <v>7</v>
      </c>
      <c r="G265" s="165">
        <v>1</v>
      </c>
      <c r="H265" s="155">
        <v>5</v>
      </c>
      <c r="I265" s="1">
        <v>4</v>
      </c>
      <c r="J265" s="1">
        <v>1</v>
      </c>
      <c r="Q265" s="155">
        <v>12</v>
      </c>
      <c r="R265" s="165">
        <v>0</v>
      </c>
      <c r="S265" s="155">
        <v>3</v>
      </c>
      <c r="T265" s="155">
        <v>5</v>
      </c>
      <c r="U265" s="1">
        <v>4</v>
      </c>
      <c r="V265" s="1">
        <v>2</v>
      </c>
    </row>
    <row r="266" spans="6:22" x14ac:dyDescent="0.25">
      <c r="F266" s="155">
        <v>7</v>
      </c>
      <c r="G266" s="165">
        <v>1</v>
      </c>
      <c r="H266" s="155">
        <v>5</v>
      </c>
      <c r="I266" s="1">
        <v>4</v>
      </c>
      <c r="J266" s="1">
        <v>2</v>
      </c>
      <c r="Q266" s="155">
        <v>12</v>
      </c>
      <c r="R266" s="165">
        <v>1</v>
      </c>
      <c r="S266" s="155">
        <v>3</v>
      </c>
      <c r="T266" s="155">
        <v>5</v>
      </c>
      <c r="U266" s="1">
        <v>4</v>
      </c>
      <c r="V266" s="1">
        <v>2</v>
      </c>
    </row>
    <row r="267" spans="6:22" x14ac:dyDescent="0.25">
      <c r="F267" s="155">
        <v>7</v>
      </c>
      <c r="G267" s="165">
        <v>1</v>
      </c>
      <c r="H267" s="155">
        <v>5</v>
      </c>
      <c r="I267" s="1">
        <v>4</v>
      </c>
      <c r="J267" s="1">
        <v>2</v>
      </c>
      <c r="Q267" s="155">
        <v>11</v>
      </c>
      <c r="R267" s="165">
        <v>1</v>
      </c>
      <c r="S267" s="155">
        <v>4</v>
      </c>
      <c r="T267" s="155">
        <v>5</v>
      </c>
      <c r="U267" s="1">
        <v>3</v>
      </c>
      <c r="V267" s="1">
        <v>2</v>
      </c>
    </row>
    <row r="268" spans="6:22" x14ac:dyDescent="0.25">
      <c r="F268" s="155">
        <v>7</v>
      </c>
      <c r="G268" s="165">
        <v>0</v>
      </c>
      <c r="H268" s="155">
        <v>5</v>
      </c>
      <c r="I268" s="1">
        <v>3</v>
      </c>
      <c r="J268" s="1">
        <v>1</v>
      </c>
      <c r="Q268" s="155">
        <v>12</v>
      </c>
      <c r="R268" s="165">
        <v>1</v>
      </c>
      <c r="S268" s="155">
        <v>4</v>
      </c>
      <c r="T268" s="155">
        <v>6</v>
      </c>
      <c r="U268" s="1">
        <v>3</v>
      </c>
      <c r="V268" s="1">
        <v>2</v>
      </c>
    </row>
    <row r="269" spans="6:22" x14ac:dyDescent="0.25">
      <c r="F269" s="155">
        <v>7</v>
      </c>
      <c r="G269" s="165">
        <v>1</v>
      </c>
      <c r="H269" s="155">
        <v>5</v>
      </c>
      <c r="I269" s="1">
        <v>4</v>
      </c>
      <c r="J269" s="1">
        <v>2</v>
      </c>
      <c r="Q269" s="155">
        <v>12</v>
      </c>
      <c r="R269" s="165">
        <v>1</v>
      </c>
      <c r="S269" s="155">
        <v>4</v>
      </c>
      <c r="T269" s="155">
        <v>5</v>
      </c>
      <c r="U269" s="1">
        <v>3</v>
      </c>
      <c r="V269" s="1">
        <v>2</v>
      </c>
    </row>
    <row r="270" spans="6:22" x14ac:dyDescent="0.25">
      <c r="F270" s="155">
        <v>7</v>
      </c>
      <c r="G270" s="165">
        <v>0</v>
      </c>
      <c r="H270" s="155">
        <v>5</v>
      </c>
      <c r="I270" s="1">
        <v>3</v>
      </c>
      <c r="J270" s="1">
        <v>1</v>
      </c>
      <c r="Q270" s="155">
        <v>13</v>
      </c>
      <c r="R270" s="165">
        <v>1</v>
      </c>
      <c r="S270" s="155">
        <v>3</v>
      </c>
      <c r="T270" s="155">
        <v>5</v>
      </c>
      <c r="U270" s="1">
        <v>4</v>
      </c>
      <c r="V270" s="1">
        <v>2</v>
      </c>
    </row>
    <row r="271" spans="6:22" x14ac:dyDescent="0.25">
      <c r="F271" s="155">
        <v>7</v>
      </c>
      <c r="G271" s="165">
        <v>1</v>
      </c>
      <c r="H271" s="155">
        <v>5</v>
      </c>
      <c r="I271" s="1">
        <v>4</v>
      </c>
      <c r="J271" s="1">
        <v>1</v>
      </c>
      <c r="Q271" s="155">
        <v>13</v>
      </c>
      <c r="R271" s="165">
        <v>2</v>
      </c>
      <c r="S271" s="155">
        <v>3</v>
      </c>
      <c r="T271" s="155">
        <v>5</v>
      </c>
      <c r="U271" s="1">
        <v>4</v>
      </c>
      <c r="V271" s="1">
        <v>2</v>
      </c>
    </row>
    <row r="272" spans="6:22" x14ac:dyDescent="0.25">
      <c r="F272" s="155">
        <v>7</v>
      </c>
      <c r="G272" s="165">
        <v>1</v>
      </c>
      <c r="H272" s="155">
        <v>5</v>
      </c>
      <c r="I272" s="1">
        <v>5</v>
      </c>
      <c r="J272" s="1">
        <v>1</v>
      </c>
      <c r="Q272" s="155">
        <v>13</v>
      </c>
      <c r="R272" s="165">
        <v>1</v>
      </c>
      <c r="S272" s="155">
        <v>4</v>
      </c>
      <c r="T272" s="155">
        <v>6</v>
      </c>
      <c r="U272" s="1">
        <v>3</v>
      </c>
      <c r="V272" s="1">
        <v>2</v>
      </c>
    </row>
    <row r="273" spans="6:22" x14ac:dyDescent="0.25">
      <c r="F273" s="155">
        <v>7</v>
      </c>
      <c r="G273" s="165">
        <v>0</v>
      </c>
      <c r="H273" s="155">
        <v>5</v>
      </c>
      <c r="I273" s="1">
        <v>4</v>
      </c>
      <c r="J273" s="1">
        <v>1</v>
      </c>
      <c r="Q273" s="155">
        <v>11</v>
      </c>
      <c r="R273" s="165">
        <v>2</v>
      </c>
      <c r="S273" s="155">
        <v>3</v>
      </c>
      <c r="T273" s="155">
        <v>6</v>
      </c>
      <c r="U273" s="1">
        <v>3</v>
      </c>
      <c r="V273" s="1">
        <v>2</v>
      </c>
    </row>
    <row r="274" spans="6:22" x14ac:dyDescent="0.25">
      <c r="F274" s="155">
        <v>7</v>
      </c>
      <c r="G274" s="165">
        <v>1</v>
      </c>
      <c r="H274" s="155">
        <v>5</v>
      </c>
      <c r="I274" s="1">
        <v>3</v>
      </c>
      <c r="J274" s="1">
        <v>1</v>
      </c>
      <c r="Q274" s="155">
        <v>11</v>
      </c>
      <c r="R274" s="165">
        <v>0</v>
      </c>
      <c r="S274" s="155">
        <v>4</v>
      </c>
      <c r="T274" s="155">
        <v>5</v>
      </c>
      <c r="U274" s="1">
        <v>3</v>
      </c>
      <c r="V274" s="1">
        <v>2</v>
      </c>
    </row>
    <row r="275" spans="6:22" x14ac:dyDescent="0.25">
      <c r="F275" s="155">
        <v>7</v>
      </c>
      <c r="G275" s="165">
        <v>0</v>
      </c>
      <c r="H275" s="155">
        <v>5</v>
      </c>
      <c r="I275" s="1">
        <v>3</v>
      </c>
      <c r="J275" s="1">
        <v>1</v>
      </c>
      <c r="Q275" s="155">
        <v>12</v>
      </c>
      <c r="R275" s="165">
        <v>2</v>
      </c>
      <c r="S275" s="155">
        <v>4</v>
      </c>
      <c r="T275" s="155">
        <v>5</v>
      </c>
      <c r="U275" s="1">
        <v>4</v>
      </c>
      <c r="V275" s="1">
        <v>2</v>
      </c>
    </row>
    <row r="276" spans="6:22" x14ac:dyDescent="0.25">
      <c r="F276" s="155">
        <v>7</v>
      </c>
      <c r="G276" s="165">
        <v>0</v>
      </c>
      <c r="H276" s="155">
        <v>5</v>
      </c>
      <c r="I276" s="1">
        <v>4</v>
      </c>
      <c r="J276" s="1">
        <v>2</v>
      </c>
      <c r="Q276" s="155">
        <v>12</v>
      </c>
      <c r="R276" s="165">
        <v>1</v>
      </c>
      <c r="S276" s="155">
        <v>3</v>
      </c>
      <c r="T276" s="155">
        <v>5</v>
      </c>
      <c r="U276" s="1">
        <v>3</v>
      </c>
      <c r="V276" s="1">
        <v>2</v>
      </c>
    </row>
    <row r="277" spans="6:22" x14ac:dyDescent="0.25">
      <c r="F277" s="155">
        <v>7</v>
      </c>
      <c r="G277" s="165">
        <v>0</v>
      </c>
      <c r="H277" s="155">
        <v>5</v>
      </c>
      <c r="I277" s="1">
        <v>4</v>
      </c>
      <c r="J277" s="1">
        <v>1</v>
      </c>
      <c r="Q277" s="155">
        <v>11</v>
      </c>
      <c r="R277" s="155">
        <v>2</v>
      </c>
      <c r="S277" s="155">
        <v>4</v>
      </c>
      <c r="T277" s="1">
        <v>5</v>
      </c>
      <c r="U277" s="1">
        <v>4</v>
      </c>
      <c r="V277" s="1">
        <v>2</v>
      </c>
    </row>
    <row r="278" spans="6:22" x14ac:dyDescent="0.25">
      <c r="F278" s="155">
        <v>7</v>
      </c>
      <c r="G278" s="165">
        <v>1</v>
      </c>
      <c r="H278" s="155">
        <v>5</v>
      </c>
      <c r="I278" s="1">
        <v>3</v>
      </c>
      <c r="J278" s="1">
        <v>1</v>
      </c>
      <c r="Q278" s="155">
        <v>11</v>
      </c>
      <c r="R278" s="165">
        <v>1</v>
      </c>
      <c r="S278" s="155">
        <v>3</v>
      </c>
      <c r="T278" s="155">
        <v>5</v>
      </c>
      <c r="U278" s="1">
        <v>4</v>
      </c>
      <c r="V278" s="1">
        <v>2</v>
      </c>
    </row>
    <row r="279" spans="6:22" x14ac:dyDescent="0.25">
      <c r="F279" s="155">
        <v>7</v>
      </c>
      <c r="G279" s="165">
        <v>0</v>
      </c>
      <c r="H279" s="155">
        <v>5</v>
      </c>
      <c r="I279" s="1">
        <v>4</v>
      </c>
      <c r="J279" s="1">
        <v>1</v>
      </c>
      <c r="Q279" s="155">
        <v>12</v>
      </c>
      <c r="R279" s="165">
        <v>1</v>
      </c>
      <c r="S279" s="155">
        <v>4</v>
      </c>
      <c r="T279" s="155">
        <v>6</v>
      </c>
      <c r="U279" s="1">
        <v>3</v>
      </c>
      <c r="V279" s="1">
        <v>1</v>
      </c>
    </row>
    <row r="280" spans="6:22" x14ac:dyDescent="0.25">
      <c r="F280" s="155">
        <v>7</v>
      </c>
      <c r="G280" s="165">
        <v>0</v>
      </c>
      <c r="H280" s="155">
        <v>5</v>
      </c>
      <c r="I280" s="1">
        <v>3</v>
      </c>
      <c r="J280" s="1">
        <v>1</v>
      </c>
      <c r="Q280" s="155">
        <v>12</v>
      </c>
      <c r="R280" s="165">
        <v>1</v>
      </c>
      <c r="S280" s="155">
        <v>3</v>
      </c>
      <c r="T280" s="155">
        <v>5</v>
      </c>
      <c r="U280" s="1">
        <v>4</v>
      </c>
      <c r="V280" s="1">
        <v>2</v>
      </c>
    </row>
    <row r="281" spans="6:22" x14ac:dyDescent="0.25">
      <c r="F281" s="155">
        <v>7</v>
      </c>
      <c r="G281" s="165">
        <v>1</v>
      </c>
      <c r="H281" s="155">
        <v>5</v>
      </c>
      <c r="I281" s="1">
        <v>4</v>
      </c>
      <c r="J281" s="1">
        <v>2</v>
      </c>
      <c r="Q281" s="155">
        <v>12</v>
      </c>
      <c r="R281" s="165">
        <v>1</v>
      </c>
      <c r="S281" s="155">
        <v>4</v>
      </c>
      <c r="T281" s="155">
        <v>5</v>
      </c>
      <c r="U281" s="1">
        <v>3</v>
      </c>
      <c r="V281" s="1">
        <v>1</v>
      </c>
    </row>
    <row r="282" spans="6:22" x14ac:dyDescent="0.25">
      <c r="F282" s="155">
        <v>7</v>
      </c>
      <c r="G282" s="165">
        <v>0</v>
      </c>
      <c r="H282" s="155">
        <v>5</v>
      </c>
      <c r="I282" s="1">
        <v>3</v>
      </c>
      <c r="J282" s="1">
        <v>1</v>
      </c>
      <c r="Q282" s="155">
        <v>13</v>
      </c>
      <c r="R282" s="165">
        <v>2</v>
      </c>
      <c r="S282" s="155">
        <v>4</v>
      </c>
      <c r="T282" s="155">
        <v>5</v>
      </c>
      <c r="U282" s="1">
        <v>4</v>
      </c>
      <c r="V282" s="1">
        <v>1</v>
      </c>
    </row>
    <row r="283" spans="6:22" x14ac:dyDescent="0.25">
      <c r="F283" s="155">
        <v>7</v>
      </c>
      <c r="G283" s="165">
        <v>0</v>
      </c>
      <c r="H283" s="155">
        <v>5</v>
      </c>
      <c r="I283" s="1">
        <v>4</v>
      </c>
      <c r="J283" s="1">
        <v>2</v>
      </c>
      <c r="Q283" s="155">
        <v>12</v>
      </c>
      <c r="R283" s="165">
        <v>1</v>
      </c>
      <c r="S283" s="155">
        <v>4</v>
      </c>
      <c r="T283" s="155">
        <v>5</v>
      </c>
      <c r="U283" s="1">
        <v>4</v>
      </c>
      <c r="V283" s="1">
        <v>2</v>
      </c>
    </row>
    <row r="284" spans="6:22" x14ac:dyDescent="0.25">
      <c r="F284" s="155">
        <v>7</v>
      </c>
      <c r="G284" s="165">
        <v>0</v>
      </c>
      <c r="H284" s="155">
        <v>5</v>
      </c>
      <c r="I284" s="1">
        <v>5</v>
      </c>
      <c r="J284" s="1">
        <v>1</v>
      </c>
      <c r="Q284" s="155">
        <v>11</v>
      </c>
      <c r="R284" s="165">
        <v>0</v>
      </c>
      <c r="S284" s="155">
        <v>4</v>
      </c>
      <c r="T284" s="155">
        <v>5</v>
      </c>
      <c r="U284" s="1">
        <v>4</v>
      </c>
      <c r="V284" s="1">
        <v>2</v>
      </c>
    </row>
    <row r="285" spans="6:22" x14ac:dyDescent="0.25">
      <c r="F285" s="155">
        <v>7</v>
      </c>
      <c r="G285" s="165">
        <v>1</v>
      </c>
      <c r="H285" s="155">
        <v>5</v>
      </c>
      <c r="I285" s="1">
        <v>4</v>
      </c>
      <c r="J285" s="1">
        <v>1</v>
      </c>
      <c r="Q285" s="155">
        <v>12</v>
      </c>
      <c r="R285" s="165">
        <v>2</v>
      </c>
      <c r="S285" s="155">
        <v>4</v>
      </c>
      <c r="T285" s="155">
        <v>5</v>
      </c>
      <c r="U285" s="1">
        <v>4</v>
      </c>
      <c r="V285" s="1">
        <v>1</v>
      </c>
    </row>
    <row r="286" spans="6:22" x14ac:dyDescent="0.25">
      <c r="F286" s="155">
        <v>7</v>
      </c>
      <c r="G286" s="165">
        <v>1</v>
      </c>
      <c r="H286" s="155">
        <v>5</v>
      </c>
      <c r="I286" s="1">
        <v>5</v>
      </c>
      <c r="J286" s="1">
        <v>1</v>
      </c>
      <c r="Q286" s="155">
        <v>12</v>
      </c>
      <c r="R286" s="165">
        <v>2</v>
      </c>
      <c r="S286" s="155">
        <v>3</v>
      </c>
      <c r="T286" s="155">
        <v>5</v>
      </c>
      <c r="U286" s="1">
        <v>4</v>
      </c>
      <c r="V286" s="1">
        <v>2</v>
      </c>
    </row>
    <row r="287" spans="6:22" x14ac:dyDescent="0.25">
      <c r="F287" s="155">
        <v>7</v>
      </c>
      <c r="G287" s="165">
        <v>0</v>
      </c>
      <c r="H287" s="155">
        <v>5</v>
      </c>
      <c r="I287" s="1">
        <v>4</v>
      </c>
      <c r="J287" s="1">
        <v>2</v>
      </c>
      <c r="Q287" s="155">
        <v>12</v>
      </c>
      <c r="R287" s="165">
        <v>2</v>
      </c>
      <c r="S287" s="155">
        <v>4</v>
      </c>
      <c r="T287" s="155">
        <v>5</v>
      </c>
      <c r="U287" s="1">
        <v>3</v>
      </c>
      <c r="V287" s="1">
        <v>2</v>
      </c>
    </row>
    <row r="288" spans="6:22" x14ac:dyDescent="0.25">
      <c r="F288" s="155">
        <v>7</v>
      </c>
      <c r="G288" s="165">
        <v>0</v>
      </c>
      <c r="H288" s="155">
        <v>5</v>
      </c>
      <c r="I288" s="1">
        <v>3</v>
      </c>
      <c r="J288" s="1">
        <v>1</v>
      </c>
      <c r="Q288" s="155">
        <v>13</v>
      </c>
      <c r="R288" s="165">
        <v>2</v>
      </c>
      <c r="S288" s="155">
        <v>3</v>
      </c>
      <c r="T288" s="155">
        <v>5</v>
      </c>
      <c r="U288" s="1">
        <v>4</v>
      </c>
      <c r="V288" s="1">
        <v>2</v>
      </c>
    </row>
    <row r="289" spans="6:22" x14ac:dyDescent="0.25">
      <c r="F289" s="155">
        <v>7</v>
      </c>
      <c r="G289" s="165">
        <v>0</v>
      </c>
      <c r="H289" s="155">
        <v>5</v>
      </c>
      <c r="I289" s="1">
        <v>5</v>
      </c>
      <c r="J289" s="1">
        <v>1</v>
      </c>
      <c r="Q289" s="155">
        <v>11</v>
      </c>
      <c r="R289" s="165">
        <v>1</v>
      </c>
      <c r="S289" s="155">
        <v>3</v>
      </c>
      <c r="T289" s="155">
        <v>5</v>
      </c>
      <c r="U289" s="1">
        <v>4</v>
      </c>
      <c r="V289" s="1">
        <v>1</v>
      </c>
    </row>
    <row r="290" spans="6:22" x14ac:dyDescent="0.25">
      <c r="F290" s="155">
        <v>7</v>
      </c>
      <c r="G290" s="165">
        <v>0</v>
      </c>
      <c r="H290" s="155">
        <v>5</v>
      </c>
      <c r="I290" s="1">
        <v>4</v>
      </c>
      <c r="J290" s="1">
        <v>1</v>
      </c>
      <c r="Q290" s="155">
        <v>12</v>
      </c>
      <c r="R290" s="165">
        <v>1</v>
      </c>
      <c r="S290" s="155">
        <v>4</v>
      </c>
      <c r="T290" s="155">
        <v>5</v>
      </c>
      <c r="U290" s="1">
        <v>3</v>
      </c>
      <c r="V290" s="1">
        <v>1</v>
      </c>
    </row>
    <row r="291" spans="6:22" x14ac:dyDescent="0.25">
      <c r="F291" s="155">
        <v>7</v>
      </c>
      <c r="G291" s="165">
        <v>1</v>
      </c>
      <c r="H291" s="155">
        <v>5</v>
      </c>
      <c r="I291" s="1">
        <v>4</v>
      </c>
      <c r="J291" s="1">
        <v>1</v>
      </c>
      <c r="Q291" s="155">
        <v>12</v>
      </c>
      <c r="R291" s="165">
        <v>2</v>
      </c>
      <c r="S291" s="155">
        <v>4</v>
      </c>
      <c r="T291" s="155">
        <v>5</v>
      </c>
      <c r="U291" s="1">
        <v>3</v>
      </c>
      <c r="V291" s="1">
        <v>1</v>
      </c>
    </row>
    <row r="292" spans="6:22" x14ac:dyDescent="0.25">
      <c r="F292" s="155">
        <v>7</v>
      </c>
      <c r="G292" s="165">
        <v>1</v>
      </c>
      <c r="H292" s="155">
        <v>5</v>
      </c>
      <c r="I292" s="1">
        <v>4</v>
      </c>
      <c r="J292" s="1">
        <v>2</v>
      </c>
      <c r="Q292" s="155">
        <v>13</v>
      </c>
      <c r="R292" s="165">
        <v>0</v>
      </c>
      <c r="S292" s="155">
        <v>3</v>
      </c>
      <c r="T292" s="155">
        <v>5</v>
      </c>
      <c r="U292" s="1">
        <v>3</v>
      </c>
      <c r="V292" s="1">
        <v>2</v>
      </c>
    </row>
    <row r="293" spans="6:22" x14ac:dyDescent="0.25">
      <c r="F293" s="155">
        <v>7</v>
      </c>
      <c r="G293" s="165">
        <v>1</v>
      </c>
      <c r="H293" s="155">
        <v>5</v>
      </c>
      <c r="I293" s="1">
        <v>5</v>
      </c>
      <c r="J293" s="1">
        <v>2</v>
      </c>
      <c r="Q293" s="155">
        <v>13</v>
      </c>
      <c r="R293" s="165">
        <v>1</v>
      </c>
      <c r="S293" s="155">
        <v>3</v>
      </c>
      <c r="T293" s="155">
        <v>5</v>
      </c>
      <c r="U293" s="1">
        <v>4</v>
      </c>
      <c r="V293" s="1">
        <v>2</v>
      </c>
    </row>
    <row r="294" spans="6:22" x14ac:dyDescent="0.25">
      <c r="F294" s="155">
        <v>7</v>
      </c>
      <c r="G294" s="165">
        <v>1</v>
      </c>
      <c r="H294" s="155">
        <v>5</v>
      </c>
      <c r="I294" s="1">
        <v>5</v>
      </c>
      <c r="J294" s="1">
        <v>1</v>
      </c>
      <c r="Q294" s="155">
        <v>13</v>
      </c>
      <c r="R294" s="165">
        <v>2</v>
      </c>
      <c r="S294" s="155">
        <v>3</v>
      </c>
      <c r="T294" s="155">
        <v>5</v>
      </c>
      <c r="U294" s="1">
        <v>4</v>
      </c>
      <c r="V294" s="1">
        <v>2</v>
      </c>
    </row>
    <row r="295" spans="6:22" x14ac:dyDescent="0.25">
      <c r="F295" s="155">
        <v>7</v>
      </c>
      <c r="G295" s="165">
        <v>1</v>
      </c>
      <c r="H295" s="155">
        <v>5</v>
      </c>
      <c r="I295" s="1">
        <v>5</v>
      </c>
      <c r="J295" s="1">
        <v>2</v>
      </c>
      <c r="Q295" s="155">
        <v>13</v>
      </c>
      <c r="R295" s="165">
        <v>1</v>
      </c>
      <c r="S295" s="155">
        <v>4</v>
      </c>
      <c r="T295" s="155">
        <v>5</v>
      </c>
      <c r="U295" s="1">
        <v>3</v>
      </c>
      <c r="V295" s="1">
        <v>2</v>
      </c>
    </row>
    <row r="296" spans="6:22" x14ac:dyDescent="0.25">
      <c r="F296" s="155">
        <v>7</v>
      </c>
      <c r="G296" s="165">
        <v>0</v>
      </c>
      <c r="H296" s="155">
        <v>5</v>
      </c>
      <c r="I296" s="1">
        <v>5</v>
      </c>
      <c r="J296" s="1">
        <v>2</v>
      </c>
      <c r="Q296" s="155">
        <v>11</v>
      </c>
      <c r="R296" s="165">
        <v>2</v>
      </c>
      <c r="S296" s="155">
        <v>4</v>
      </c>
      <c r="T296" s="155">
        <v>6</v>
      </c>
      <c r="U296" s="1">
        <v>3</v>
      </c>
      <c r="V296" s="1">
        <v>1</v>
      </c>
    </row>
    <row r="297" spans="6:22" x14ac:dyDescent="0.25">
      <c r="F297" s="155">
        <v>7</v>
      </c>
      <c r="G297" s="165">
        <v>0</v>
      </c>
      <c r="H297" s="155">
        <v>5</v>
      </c>
      <c r="I297" s="1">
        <v>5</v>
      </c>
      <c r="J297" s="1">
        <v>1</v>
      </c>
      <c r="Q297" s="155">
        <v>12</v>
      </c>
      <c r="R297" s="165">
        <v>1</v>
      </c>
      <c r="S297" s="155">
        <v>3</v>
      </c>
      <c r="T297" s="155">
        <v>6</v>
      </c>
      <c r="U297" s="1">
        <v>3</v>
      </c>
      <c r="V297" s="1">
        <v>2</v>
      </c>
    </row>
    <row r="298" spans="6:22" x14ac:dyDescent="0.25">
      <c r="F298" s="155">
        <v>7</v>
      </c>
      <c r="G298" s="165">
        <v>1</v>
      </c>
      <c r="H298" s="155">
        <v>5</v>
      </c>
      <c r="I298" s="1">
        <v>3</v>
      </c>
      <c r="J298" s="1">
        <v>2</v>
      </c>
      <c r="Q298" s="155">
        <v>13</v>
      </c>
      <c r="R298" s="165">
        <v>1</v>
      </c>
      <c r="S298" s="155">
        <v>4</v>
      </c>
      <c r="T298" s="155">
        <v>5</v>
      </c>
      <c r="U298" s="1">
        <v>4</v>
      </c>
      <c r="V298" s="1">
        <v>1</v>
      </c>
    </row>
    <row r="299" spans="6:22" x14ac:dyDescent="0.25">
      <c r="F299" s="155">
        <v>7</v>
      </c>
      <c r="G299" s="165">
        <v>1</v>
      </c>
      <c r="H299" s="155">
        <v>5</v>
      </c>
      <c r="I299" s="1">
        <v>4</v>
      </c>
      <c r="J299" s="1">
        <v>1</v>
      </c>
      <c r="Q299" s="155">
        <v>13</v>
      </c>
      <c r="R299" s="165">
        <v>1</v>
      </c>
      <c r="S299" s="155">
        <v>4</v>
      </c>
      <c r="T299" s="155">
        <v>5</v>
      </c>
      <c r="U299" s="1">
        <v>3</v>
      </c>
      <c r="V299" s="1">
        <v>2</v>
      </c>
    </row>
    <row r="300" spans="6:22" x14ac:dyDescent="0.25">
      <c r="F300" s="155">
        <v>7</v>
      </c>
      <c r="G300" s="165">
        <v>0</v>
      </c>
      <c r="H300" s="155">
        <v>5</v>
      </c>
      <c r="I300" s="1">
        <v>3</v>
      </c>
      <c r="J300" s="1">
        <v>2</v>
      </c>
      <c r="Q300" s="155">
        <v>12</v>
      </c>
      <c r="R300" s="165">
        <v>2</v>
      </c>
      <c r="S300" s="155">
        <v>3</v>
      </c>
      <c r="T300" s="155">
        <v>6</v>
      </c>
      <c r="U300" s="1">
        <v>4</v>
      </c>
      <c r="V300" s="1">
        <v>2</v>
      </c>
    </row>
    <row r="301" spans="6:22" x14ac:dyDescent="0.25">
      <c r="F301" s="155">
        <v>7</v>
      </c>
      <c r="G301" s="165">
        <v>1</v>
      </c>
      <c r="H301" s="155">
        <v>5</v>
      </c>
      <c r="I301" s="1">
        <v>3</v>
      </c>
      <c r="J301" s="1">
        <v>2</v>
      </c>
      <c r="Q301" s="155">
        <v>12</v>
      </c>
      <c r="R301" s="165">
        <v>0</v>
      </c>
      <c r="S301" s="155">
        <v>3</v>
      </c>
      <c r="T301" s="155">
        <v>5</v>
      </c>
      <c r="U301" s="1">
        <v>4</v>
      </c>
      <c r="V301" s="1">
        <v>2</v>
      </c>
    </row>
    <row r="302" spans="6:22" x14ac:dyDescent="0.25">
      <c r="F302" s="155">
        <v>7</v>
      </c>
      <c r="G302" s="165">
        <v>0</v>
      </c>
      <c r="H302" s="155">
        <v>5</v>
      </c>
      <c r="I302" s="1">
        <v>3</v>
      </c>
      <c r="J302" s="1">
        <v>1</v>
      </c>
      <c r="Q302" s="155">
        <v>13</v>
      </c>
      <c r="R302" s="165">
        <v>2</v>
      </c>
      <c r="S302" s="155">
        <v>3</v>
      </c>
      <c r="T302" s="155">
        <v>5</v>
      </c>
      <c r="U302" s="1">
        <v>4</v>
      </c>
      <c r="V302" s="1">
        <v>2</v>
      </c>
    </row>
    <row r="303" spans="6:22" x14ac:dyDescent="0.25">
      <c r="F303" s="155">
        <v>7</v>
      </c>
      <c r="G303" s="165">
        <v>0</v>
      </c>
      <c r="H303" s="155">
        <v>5</v>
      </c>
      <c r="I303" s="1">
        <v>4</v>
      </c>
      <c r="J303" s="1">
        <v>1</v>
      </c>
      <c r="Q303" s="155">
        <v>13</v>
      </c>
      <c r="R303" s="165">
        <v>1</v>
      </c>
      <c r="S303" s="155">
        <v>3</v>
      </c>
      <c r="T303" s="155">
        <v>5</v>
      </c>
      <c r="U303" s="1">
        <v>3</v>
      </c>
      <c r="V303" s="1">
        <v>2</v>
      </c>
    </row>
    <row r="304" spans="6:22" x14ac:dyDescent="0.25">
      <c r="F304" s="155">
        <v>7</v>
      </c>
      <c r="G304" s="165">
        <v>0</v>
      </c>
      <c r="H304" s="155">
        <v>5</v>
      </c>
      <c r="I304" s="1">
        <v>3</v>
      </c>
      <c r="J304" s="1">
        <v>2</v>
      </c>
      <c r="Q304" s="155">
        <v>12</v>
      </c>
      <c r="R304" s="165">
        <v>2</v>
      </c>
      <c r="S304" s="155">
        <v>4</v>
      </c>
      <c r="T304" s="155">
        <v>5</v>
      </c>
      <c r="U304" s="1">
        <v>3</v>
      </c>
      <c r="V304" s="1">
        <v>2</v>
      </c>
    </row>
    <row r="305" spans="6:22" x14ac:dyDescent="0.25">
      <c r="F305" s="155">
        <v>7</v>
      </c>
      <c r="G305" s="165">
        <v>0</v>
      </c>
      <c r="H305" s="155">
        <v>5</v>
      </c>
      <c r="I305" s="1">
        <v>4</v>
      </c>
      <c r="J305" s="1">
        <v>1</v>
      </c>
      <c r="Q305" s="155">
        <v>12</v>
      </c>
      <c r="R305" s="165">
        <v>2</v>
      </c>
      <c r="S305" s="155">
        <v>3</v>
      </c>
      <c r="T305" s="155">
        <v>5</v>
      </c>
      <c r="U305" s="1">
        <v>3</v>
      </c>
      <c r="V305" s="1">
        <v>2</v>
      </c>
    </row>
    <row r="306" spans="6:22" x14ac:dyDescent="0.25">
      <c r="F306" s="155">
        <v>7</v>
      </c>
      <c r="G306" s="165">
        <v>0</v>
      </c>
      <c r="H306" s="155">
        <v>5</v>
      </c>
      <c r="I306" s="1">
        <v>4</v>
      </c>
      <c r="J306" s="1">
        <v>1</v>
      </c>
      <c r="Q306" s="155">
        <v>13</v>
      </c>
      <c r="R306" s="165">
        <v>0</v>
      </c>
      <c r="S306" s="155">
        <v>3</v>
      </c>
      <c r="T306" s="155">
        <v>5</v>
      </c>
      <c r="U306" s="1">
        <v>4</v>
      </c>
      <c r="V306" s="1">
        <v>2</v>
      </c>
    </row>
    <row r="307" spans="6:22" x14ac:dyDescent="0.25">
      <c r="F307" s="155">
        <v>7</v>
      </c>
      <c r="G307" s="165">
        <v>0</v>
      </c>
      <c r="H307" s="155">
        <v>5</v>
      </c>
      <c r="I307" s="1">
        <v>5</v>
      </c>
      <c r="J307" s="1">
        <v>1</v>
      </c>
      <c r="Q307" s="155">
        <v>12</v>
      </c>
      <c r="R307" s="165">
        <v>1</v>
      </c>
      <c r="S307" s="155">
        <v>3</v>
      </c>
      <c r="T307" s="155">
        <v>5</v>
      </c>
      <c r="U307" s="1">
        <v>4</v>
      </c>
      <c r="V307" s="1">
        <v>2</v>
      </c>
    </row>
    <row r="308" spans="6:22" x14ac:dyDescent="0.25">
      <c r="F308" s="155">
        <v>7</v>
      </c>
      <c r="G308" s="165">
        <v>1</v>
      </c>
      <c r="H308" s="155">
        <v>5</v>
      </c>
      <c r="I308" s="1">
        <v>3</v>
      </c>
      <c r="J308" s="1">
        <v>1</v>
      </c>
      <c r="Q308" s="155">
        <v>13</v>
      </c>
      <c r="R308" s="165">
        <v>1</v>
      </c>
      <c r="S308" s="155">
        <v>4</v>
      </c>
      <c r="T308" s="155">
        <v>5</v>
      </c>
      <c r="U308" s="1">
        <v>3</v>
      </c>
      <c r="V308" s="1">
        <v>2</v>
      </c>
    </row>
    <row r="309" spans="6:22" x14ac:dyDescent="0.25">
      <c r="F309" s="155">
        <v>7</v>
      </c>
      <c r="G309" s="165">
        <v>0</v>
      </c>
      <c r="H309" s="155">
        <v>5</v>
      </c>
      <c r="I309" s="1">
        <v>5</v>
      </c>
      <c r="J309" s="1">
        <v>1</v>
      </c>
      <c r="Q309" s="155">
        <v>11</v>
      </c>
      <c r="R309" s="165">
        <v>1</v>
      </c>
      <c r="S309" s="155">
        <v>3</v>
      </c>
      <c r="T309" s="155">
        <v>5</v>
      </c>
      <c r="U309" s="1">
        <v>4</v>
      </c>
      <c r="V309" s="1">
        <v>2</v>
      </c>
    </row>
    <row r="310" spans="6:22" x14ac:dyDescent="0.25">
      <c r="F310" s="155">
        <v>7</v>
      </c>
      <c r="G310" s="165">
        <v>1</v>
      </c>
      <c r="H310" s="155">
        <v>5</v>
      </c>
      <c r="I310" s="1">
        <v>4</v>
      </c>
      <c r="J310" s="1">
        <v>1</v>
      </c>
      <c r="Q310" s="155">
        <v>12</v>
      </c>
      <c r="R310" s="165">
        <v>1</v>
      </c>
      <c r="S310" s="155">
        <v>4</v>
      </c>
      <c r="T310" s="155">
        <v>6</v>
      </c>
      <c r="U310" s="1">
        <v>3</v>
      </c>
      <c r="V310" s="1">
        <v>1</v>
      </c>
    </row>
    <row r="311" spans="6:22" x14ac:dyDescent="0.25">
      <c r="F311" s="155">
        <v>7</v>
      </c>
      <c r="G311" s="165">
        <v>0</v>
      </c>
      <c r="H311" s="155">
        <v>5</v>
      </c>
      <c r="I311" s="1">
        <v>3</v>
      </c>
      <c r="J311" s="1">
        <v>1</v>
      </c>
      <c r="Q311" s="155">
        <v>11</v>
      </c>
      <c r="R311" s="165">
        <v>1</v>
      </c>
      <c r="S311" s="155">
        <v>3</v>
      </c>
      <c r="T311" s="155">
        <v>6</v>
      </c>
      <c r="U311" s="1">
        <v>4</v>
      </c>
      <c r="V311" s="1">
        <v>2</v>
      </c>
    </row>
    <row r="312" spans="6:22" x14ac:dyDescent="0.25">
      <c r="F312" s="155">
        <v>7</v>
      </c>
      <c r="G312" s="165">
        <v>0</v>
      </c>
      <c r="H312" s="155">
        <v>5</v>
      </c>
      <c r="I312" s="1">
        <v>4</v>
      </c>
      <c r="J312" s="1">
        <v>1</v>
      </c>
      <c r="Q312" s="155">
        <v>12</v>
      </c>
      <c r="R312" s="165">
        <v>2</v>
      </c>
      <c r="S312" s="155">
        <v>4</v>
      </c>
      <c r="T312" s="155">
        <v>5</v>
      </c>
      <c r="U312" s="1">
        <v>3</v>
      </c>
      <c r="V312" s="1">
        <v>2</v>
      </c>
    </row>
    <row r="313" spans="6:22" x14ac:dyDescent="0.25">
      <c r="F313" s="155">
        <v>7</v>
      </c>
      <c r="G313" s="165">
        <v>0</v>
      </c>
      <c r="H313" s="155">
        <v>5</v>
      </c>
      <c r="I313" s="1">
        <v>4</v>
      </c>
      <c r="J313" s="1">
        <v>1</v>
      </c>
      <c r="Q313" s="155">
        <v>11</v>
      </c>
      <c r="R313" s="165">
        <v>2</v>
      </c>
      <c r="S313" s="155">
        <v>4</v>
      </c>
      <c r="T313" s="155">
        <v>5</v>
      </c>
      <c r="U313" s="1">
        <v>4</v>
      </c>
      <c r="V313" s="1">
        <v>2</v>
      </c>
    </row>
    <row r="314" spans="6:22" x14ac:dyDescent="0.25">
      <c r="F314" s="155">
        <v>7</v>
      </c>
      <c r="G314" s="165">
        <v>1</v>
      </c>
      <c r="H314" s="155">
        <v>5</v>
      </c>
      <c r="I314" s="1">
        <v>4</v>
      </c>
      <c r="J314" s="1">
        <v>2</v>
      </c>
      <c r="Q314" s="155">
        <v>12</v>
      </c>
      <c r="R314" s="165">
        <v>1</v>
      </c>
      <c r="S314" s="155">
        <v>3</v>
      </c>
      <c r="T314" s="155">
        <v>5</v>
      </c>
      <c r="U314" s="1">
        <v>3</v>
      </c>
      <c r="V314" s="1">
        <v>1</v>
      </c>
    </row>
    <row r="315" spans="6:22" x14ac:dyDescent="0.25">
      <c r="F315" s="155">
        <v>7</v>
      </c>
      <c r="G315" s="165">
        <v>1</v>
      </c>
      <c r="H315" s="155">
        <v>5</v>
      </c>
      <c r="I315" s="1">
        <v>5</v>
      </c>
      <c r="J315" s="1">
        <v>1</v>
      </c>
      <c r="Q315" s="155">
        <v>12</v>
      </c>
      <c r="R315" s="165">
        <v>1</v>
      </c>
      <c r="S315" s="155">
        <v>4</v>
      </c>
      <c r="T315" s="155">
        <v>5</v>
      </c>
      <c r="U315" s="1">
        <v>4</v>
      </c>
      <c r="V315" s="1">
        <v>2</v>
      </c>
    </row>
    <row r="316" spans="6:22" x14ac:dyDescent="0.25">
      <c r="F316" s="155">
        <v>7</v>
      </c>
      <c r="G316" s="165">
        <v>1</v>
      </c>
      <c r="H316" s="155">
        <v>5</v>
      </c>
      <c r="I316" s="1">
        <v>4</v>
      </c>
      <c r="J316" s="1">
        <v>2</v>
      </c>
      <c r="Q316" s="155">
        <v>13</v>
      </c>
      <c r="R316" s="165">
        <v>2</v>
      </c>
      <c r="S316" s="155">
        <v>3</v>
      </c>
      <c r="T316" s="155">
        <v>5</v>
      </c>
      <c r="U316" s="1">
        <v>3</v>
      </c>
      <c r="V316" s="1">
        <v>2</v>
      </c>
    </row>
    <row r="317" spans="6:22" x14ac:dyDescent="0.25">
      <c r="F317" s="155">
        <v>7</v>
      </c>
      <c r="G317" s="165">
        <v>0</v>
      </c>
      <c r="H317" s="155">
        <v>5</v>
      </c>
      <c r="I317" s="1">
        <v>3</v>
      </c>
      <c r="J317" s="1">
        <v>1</v>
      </c>
      <c r="Q317" s="155">
        <v>11</v>
      </c>
      <c r="R317" s="165">
        <v>2</v>
      </c>
      <c r="S317" s="155">
        <v>3</v>
      </c>
      <c r="T317" s="155">
        <v>5</v>
      </c>
      <c r="U317" s="1">
        <v>4</v>
      </c>
      <c r="V317" s="1">
        <v>2</v>
      </c>
    </row>
    <row r="318" spans="6:22" x14ac:dyDescent="0.25">
      <c r="F318" s="155">
        <v>7</v>
      </c>
      <c r="G318" s="165">
        <v>0</v>
      </c>
      <c r="H318" s="155">
        <v>5</v>
      </c>
      <c r="I318" s="1">
        <v>5</v>
      </c>
      <c r="J318" s="1">
        <v>1</v>
      </c>
      <c r="Q318" s="155">
        <v>11</v>
      </c>
      <c r="R318" s="165">
        <v>1</v>
      </c>
      <c r="S318" s="155">
        <v>4</v>
      </c>
      <c r="T318" s="155">
        <v>5</v>
      </c>
      <c r="U318" s="1">
        <v>4</v>
      </c>
      <c r="V318" s="1">
        <v>2</v>
      </c>
    </row>
    <row r="319" spans="6:22" x14ac:dyDescent="0.25">
      <c r="F319" s="155">
        <v>7</v>
      </c>
      <c r="G319" s="165">
        <v>1</v>
      </c>
      <c r="H319" s="155">
        <v>5</v>
      </c>
      <c r="I319" s="1">
        <v>3</v>
      </c>
      <c r="J319" s="1">
        <v>1</v>
      </c>
      <c r="Q319" s="155">
        <v>13</v>
      </c>
      <c r="R319" s="165">
        <v>1</v>
      </c>
      <c r="S319" s="155">
        <v>3</v>
      </c>
      <c r="T319" s="155">
        <v>5</v>
      </c>
      <c r="U319" s="1">
        <v>3</v>
      </c>
      <c r="V319" s="1">
        <v>2</v>
      </c>
    </row>
    <row r="320" spans="6:22" x14ac:dyDescent="0.25">
      <c r="F320" s="155">
        <v>7</v>
      </c>
      <c r="G320" s="165">
        <v>1</v>
      </c>
      <c r="H320" s="155">
        <v>5</v>
      </c>
      <c r="I320" s="1">
        <v>3</v>
      </c>
      <c r="J320" s="1">
        <v>1</v>
      </c>
      <c r="Q320" s="155">
        <v>11</v>
      </c>
      <c r="R320" s="165">
        <v>2</v>
      </c>
      <c r="S320" s="155">
        <v>3</v>
      </c>
      <c r="T320" s="155">
        <v>6</v>
      </c>
      <c r="U320" s="1">
        <v>3</v>
      </c>
      <c r="V320" s="1">
        <v>2</v>
      </c>
    </row>
    <row r="321" spans="17:22" x14ac:dyDescent="0.25">
      <c r="Q321" s="155">
        <v>11</v>
      </c>
      <c r="R321" s="165">
        <v>1</v>
      </c>
      <c r="S321" s="155">
        <v>3</v>
      </c>
      <c r="T321" s="155">
        <v>5</v>
      </c>
      <c r="U321" s="1">
        <v>4</v>
      </c>
      <c r="V321" s="1">
        <v>2</v>
      </c>
    </row>
    <row r="322" spans="17:22" x14ac:dyDescent="0.25">
      <c r="Q322" s="155">
        <v>11</v>
      </c>
      <c r="R322" s="165">
        <v>1</v>
      </c>
      <c r="S322" s="155">
        <v>3</v>
      </c>
      <c r="T322" s="155">
        <v>5</v>
      </c>
      <c r="U322" s="1">
        <v>3</v>
      </c>
      <c r="V322" s="1">
        <v>2</v>
      </c>
    </row>
    <row r="323" spans="17:22" x14ac:dyDescent="0.25">
      <c r="Q323" s="155">
        <v>12</v>
      </c>
      <c r="R323" s="165">
        <v>1</v>
      </c>
      <c r="S323" s="155">
        <v>3</v>
      </c>
      <c r="T323" s="155">
        <v>5</v>
      </c>
      <c r="U323" s="1">
        <v>3</v>
      </c>
      <c r="V323" s="1">
        <v>2</v>
      </c>
    </row>
    <row r="324" spans="17:22" x14ac:dyDescent="0.25">
      <c r="Q324" s="155">
        <v>11</v>
      </c>
      <c r="R324" s="165">
        <v>0</v>
      </c>
      <c r="S324" s="155">
        <v>3</v>
      </c>
      <c r="T324" s="155">
        <v>5</v>
      </c>
      <c r="U324" s="1">
        <v>3</v>
      </c>
      <c r="V324" s="1">
        <v>2</v>
      </c>
    </row>
    <row r="325" spans="17:22" x14ac:dyDescent="0.25">
      <c r="Q325" s="155">
        <v>13</v>
      </c>
      <c r="R325" s="165">
        <v>1</v>
      </c>
      <c r="S325" s="155">
        <v>4</v>
      </c>
      <c r="T325" s="155">
        <v>6</v>
      </c>
      <c r="U325" s="1">
        <v>3</v>
      </c>
      <c r="V325" s="1">
        <v>2</v>
      </c>
    </row>
    <row r="326" spans="17:22" x14ac:dyDescent="0.25">
      <c r="Q326" s="155">
        <v>12</v>
      </c>
      <c r="R326" s="165">
        <v>1</v>
      </c>
      <c r="S326" s="155">
        <v>4</v>
      </c>
      <c r="T326" s="155">
        <v>5</v>
      </c>
      <c r="U326" s="1">
        <v>3</v>
      </c>
      <c r="V326" s="1">
        <v>2</v>
      </c>
    </row>
    <row r="327" spans="17:22" x14ac:dyDescent="0.25">
      <c r="Q327" s="155">
        <v>13</v>
      </c>
      <c r="R327" s="165">
        <v>2</v>
      </c>
      <c r="S327" s="155">
        <v>4</v>
      </c>
      <c r="T327" s="155">
        <v>5</v>
      </c>
      <c r="U327" s="1">
        <v>3</v>
      </c>
      <c r="V327" s="1">
        <v>2</v>
      </c>
    </row>
    <row r="328" spans="17:22" x14ac:dyDescent="0.25">
      <c r="Q328" s="155">
        <v>12</v>
      </c>
      <c r="R328" s="165">
        <v>0</v>
      </c>
      <c r="S328" s="155">
        <v>4</v>
      </c>
      <c r="T328" s="155">
        <v>6</v>
      </c>
      <c r="U328" s="1">
        <v>4</v>
      </c>
      <c r="V328" s="1">
        <v>2</v>
      </c>
    </row>
    <row r="329" spans="17:22" x14ac:dyDescent="0.25">
      <c r="Q329" s="155">
        <v>13</v>
      </c>
      <c r="R329" s="165">
        <v>1</v>
      </c>
      <c r="S329" s="155">
        <v>4</v>
      </c>
      <c r="T329" s="155">
        <v>6</v>
      </c>
      <c r="U329" s="1">
        <v>3</v>
      </c>
      <c r="V329" s="1">
        <v>2</v>
      </c>
    </row>
    <row r="330" spans="17:22" x14ac:dyDescent="0.25">
      <c r="Q330" s="155">
        <v>11</v>
      </c>
      <c r="R330" s="165">
        <v>1</v>
      </c>
      <c r="S330" s="155">
        <v>3</v>
      </c>
      <c r="T330" s="155">
        <v>5</v>
      </c>
      <c r="U330" s="1">
        <v>4</v>
      </c>
      <c r="V330" s="1">
        <v>2</v>
      </c>
    </row>
    <row r="331" spans="17:22" x14ac:dyDescent="0.25">
      <c r="Q331" s="155">
        <v>13</v>
      </c>
      <c r="R331" s="165">
        <v>0</v>
      </c>
      <c r="S331" s="155">
        <v>4</v>
      </c>
      <c r="T331" s="155">
        <v>5</v>
      </c>
      <c r="U331" s="1">
        <v>3</v>
      </c>
      <c r="V331" s="1">
        <v>2</v>
      </c>
    </row>
    <row r="332" spans="17:22" x14ac:dyDescent="0.25">
      <c r="Q332" s="155">
        <v>13</v>
      </c>
      <c r="R332" s="165">
        <v>2</v>
      </c>
      <c r="S332" s="155">
        <v>3</v>
      </c>
      <c r="T332" s="155">
        <v>5</v>
      </c>
      <c r="U332" s="1">
        <v>3</v>
      </c>
      <c r="V332" s="1">
        <v>1</v>
      </c>
    </row>
    <row r="333" spans="17:22" x14ac:dyDescent="0.25">
      <c r="Q333" s="155">
        <v>12</v>
      </c>
      <c r="R333" s="165">
        <v>0</v>
      </c>
      <c r="S333" s="155">
        <v>4</v>
      </c>
      <c r="T333" s="155">
        <v>5</v>
      </c>
      <c r="U333" s="1">
        <v>4</v>
      </c>
      <c r="V333" s="1">
        <v>2</v>
      </c>
    </row>
    <row r="334" spans="17:22" x14ac:dyDescent="0.25">
      <c r="Q334" s="155">
        <v>13</v>
      </c>
      <c r="R334" s="165">
        <v>1</v>
      </c>
      <c r="S334" s="155">
        <v>4</v>
      </c>
      <c r="T334" s="155">
        <v>5</v>
      </c>
      <c r="U334" s="1">
        <v>3</v>
      </c>
      <c r="V334" s="1">
        <v>2</v>
      </c>
    </row>
    <row r="335" spans="17:22" x14ac:dyDescent="0.25">
      <c r="Q335" s="155">
        <v>12</v>
      </c>
      <c r="R335" s="165">
        <v>2</v>
      </c>
      <c r="S335" s="155">
        <v>4</v>
      </c>
      <c r="T335" s="155">
        <v>5</v>
      </c>
      <c r="U335" s="1">
        <v>4</v>
      </c>
      <c r="V335" s="1">
        <v>1</v>
      </c>
    </row>
    <row r="336" spans="17:22" x14ac:dyDescent="0.25">
      <c r="Q336" s="155">
        <v>13</v>
      </c>
      <c r="R336" s="165">
        <v>1</v>
      </c>
      <c r="S336" s="155">
        <v>4</v>
      </c>
      <c r="T336" s="155">
        <v>5</v>
      </c>
      <c r="U336" s="1">
        <v>4</v>
      </c>
      <c r="V336" s="1">
        <v>2</v>
      </c>
    </row>
    <row r="337" spans="17:22" x14ac:dyDescent="0.25">
      <c r="Q337" s="155">
        <v>11</v>
      </c>
      <c r="R337" s="165">
        <v>1</v>
      </c>
      <c r="S337" s="155">
        <v>4</v>
      </c>
      <c r="T337" s="155">
        <v>6</v>
      </c>
      <c r="U337" s="1">
        <v>4</v>
      </c>
      <c r="V337" s="1">
        <v>2</v>
      </c>
    </row>
    <row r="338" spans="17:22" x14ac:dyDescent="0.25">
      <c r="Q338" s="155">
        <v>13</v>
      </c>
      <c r="R338" s="165">
        <v>0</v>
      </c>
      <c r="S338" s="155">
        <v>4</v>
      </c>
      <c r="T338" s="155">
        <v>5</v>
      </c>
      <c r="U338" s="1">
        <v>4</v>
      </c>
      <c r="V338" s="1">
        <v>2</v>
      </c>
    </row>
    <row r="339" spans="17:22" x14ac:dyDescent="0.25">
      <c r="Q339" s="155">
        <v>11</v>
      </c>
      <c r="R339" s="165">
        <v>1</v>
      </c>
      <c r="S339" s="155">
        <v>4</v>
      </c>
      <c r="T339" s="155">
        <v>6</v>
      </c>
      <c r="U339" s="1">
        <v>4</v>
      </c>
      <c r="V339" s="1">
        <v>1</v>
      </c>
    </row>
    <row r="340" spans="17:22" x14ac:dyDescent="0.25">
      <c r="Q340" s="155">
        <v>13</v>
      </c>
      <c r="R340" s="165">
        <v>1</v>
      </c>
      <c r="S340" s="155">
        <v>3</v>
      </c>
      <c r="T340" s="155">
        <v>6</v>
      </c>
      <c r="U340" s="1">
        <v>3</v>
      </c>
      <c r="V340" s="1">
        <v>2</v>
      </c>
    </row>
    <row r="341" spans="17:22" x14ac:dyDescent="0.25">
      <c r="Q341" s="155">
        <v>12</v>
      </c>
      <c r="R341" s="165">
        <v>1</v>
      </c>
      <c r="S341" s="155">
        <v>3</v>
      </c>
      <c r="T341" s="155">
        <v>5</v>
      </c>
      <c r="U341" s="1">
        <v>4</v>
      </c>
      <c r="V341" s="1">
        <v>2</v>
      </c>
    </row>
    <row r="342" spans="17:22" x14ac:dyDescent="0.25">
      <c r="Q342" s="155">
        <v>12</v>
      </c>
      <c r="R342" s="165">
        <v>2</v>
      </c>
      <c r="S342" s="155">
        <v>3</v>
      </c>
      <c r="T342" s="155">
        <v>5</v>
      </c>
      <c r="U342" s="1">
        <v>4</v>
      </c>
      <c r="V342" s="1">
        <v>1</v>
      </c>
    </row>
    <row r="343" spans="17:22" x14ac:dyDescent="0.25">
      <c r="Q343" s="155">
        <v>13</v>
      </c>
      <c r="R343" s="165">
        <v>2</v>
      </c>
      <c r="S343" s="155">
        <v>3</v>
      </c>
      <c r="T343" s="155">
        <v>5</v>
      </c>
      <c r="U343" s="1">
        <v>4</v>
      </c>
      <c r="V343" s="1">
        <v>2</v>
      </c>
    </row>
    <row r="344" spans="17:22" x14ac:dyDescent="0.25">
      <c r="Q344" s="155">
        <v>12</v>
      </c>
      <c r="R344" s="165">
        <v>0</v>
      </c>
      <c r="S344" s="155">
        <v>3</v>
      </c>
      <c r="T344" s="155">
        <v>5</v>
      </c>
      <c r="U344" s="1">
        <v>3</v>
      </c>
      <c r="V344" s="1">
        <v>1</v>
      </c>
    </row>
    <row r="345" spans="17:22" x14ac:dyDescent="0.25">
      <c r="Q345" s="155">
        <v>12</v>
      </c>
      <c r="R345" s="165">
        <v>1</v>
      </c>
      <c r="S345" s="155">
        <v>4</v>
      </c>
      <c r="T345" s="155">
        <v>6</v>
      </c>
      <c r="U345" s="1">
        <v>3</v>
      </c>
      <c r="V345" s="1">
        <v>2</v>
      </c>
    </row>
    <row r="346" spans="17:22" x14ac:dyDescent="0.25">
      <c r="Q346" s="155">
        <v>13</v>
      </c>
      <c r="R346" s="165">
        <v>1</v>
      </c>
      <c r="S346" s="155">
        <v>4</v>
      </c>
      <c r="T346" s="155">
        <v>5</v>
      </c>
      <c r="U346" s="1">
        <v>3</v>
      </c>
      <c r="V346" s="1">
        <v>2</v>
      </c>
    </row>
    <row r="347" spans="17:22" x14ac:dyDescent="0.25">
      <c r="Q347" s="155">
        <v>11</v>
      </c>
      <c r="R347" s="165">
        <v>1</v>
      </c>
      <c r="S347" s="155">
        <v>4</v>
      </c>
      <c r="T347" s="155">
        <v>5</v>
      </c>
      <c r="U347" s="1">
        <v>3</v>
      </c>
      <c r="V347" s="1">
        <v>2</v>
      </c>
    </row>
    <row r="348" spans="17:22" x14ac:dyDescent="0.25">
      <c r="Q348" s="155">
        <v>11</v>
      </c>
      <c r="R348" s="165">
        <v>2</v>
      </c>
      <c r="S348" s="155">
        <v>3</v>
      </c>
      <c r="T348" s="155">
        <v>5</v>
      </c>
      <c r="U348" s="1">
        <v>4</v>
      </c>
      <c r="V348" s="1">
        <v>2</v>
      </c>
    </row>
    <row r="349" spans="17:22" x14ac:dyDescent="0.25">
      <c r="Q349" s="155">
        <v>13</v>
      </c>
      <c r="R349" s="165">
        <v>1</v>
      </c>
      <c r="S349" s="155">
        <v>3</v>
      </c>
      <c r="T349" s="155">
        <v>5</v>
      </c>
      <c r="U349" s="1">
        <v>3</v>
      </c>
      <c r="V349" s="1">
        <v>2</v>
      </c>
    </row>
    <row r="350" spans="17:22" x14ac:dyDescent="0.25">
      <c r="Q350" s="155">
        <v>11</v>
      </c>
      <c r="R350" s="165">
        <v>2</v>
      </c>
      <c r="S350" s="155">
        <v>4</v>
      </c>
      <c r="T350" s="155">
        <v>5</v>
      </c>
      <c r="U350" s="1">
        <v>3</v>
      </c>
      <c r="V350" s="1">
        <v>2</v>
      </c>
    </row>
    <row r="351" spans="17:22" x14ac:dyDescent="0.25">
      <c r="Q351" s="155">
        <v>13</v>
      </c>
      <c r="R351" s="165">
        <v>1</v>
      </c>
      <c r="S351" s="155">
        <v>3</v>
      </c>
      <c r="T351" s="155">
        <v>5</v>
      </c>
      <c r="U351" s="1">
        <v>3</v>
      </c>
      <c r="V351" s="1">
        <v>1</v>
      </c>
    </row>
    <row r="352" spans="17:22" x14ac:dyDescent="0.25">
      <c r="Q352" s="155">
        <v>12</v>
      </c>
      <c r="R352" s="165">
        <v>2</v>
      </c>
      <c r="S352" s="155">
        <v>3</v>
      </c>
      <c r="T352" s="155">
        <v>5</v>
      </c>
      <c r="U352" s="1">
        <v>4</v>
      </c>
      <c r="V352" s="1">
        <v>2</v>
      </c>
    </row>
    <row r="353" spans="17:22" x14ac:dyDescent="0.25">
      <c r="Q353" s="155">
        <v>13</v>
      </c>
      <c r="R353" s="165">
        <v>2</v>
      </c>
      <c r="S353" s="155">
        <v>3</v>
      </c>
      <c r="T353" s="155">
        <v>5</v>
      </c>
      <c r="U353" s="1">
        <v>3</v>
      </c>
      <c r="V353" s="1">
        <v>1</v>
      </c>
    </row>
    <row r="354" spans="17:22" x14ac:dyDescent="0.25">
      <c r="Q354" s="155">
        <v>12</v>
      </c>
      <c r="R354" s="165">
        <v>2</v>
      </c>
      <c r="S354" s="155">
        <v>4</v>
      </c>
      <c r="T354" s="155">
        <v>5</v>
      </c>
      <c r="U354" s="1">
        <v>4</v>
      </c>
      <c r="V354" s="1">
        <v>1</v>
      </c>
    </row>
    <row r="355" spans="17:22" x14ac:dyDescent="0.25">
      <c r="Q355" s="155">
        <v>13</v>
      </c>
      <c r="R355" s="165">
        <v>0</v>
      </c>
      <c r="S355" s="155">
        <v>3</v>
      </c>
      <c r="T355" s="155">
        <v>5</v>
      </c>
      <c r="U355" s="1">
        <v>3</v>
      </c>
      <c r="V355" s="1">
        <v>2</v>
      </c>
    </row>
    <row r="356" spans="17:22" x14ac:dyDescent="0.25">
      <c r="Q356" s="155">
        <v>13</v>
      </c>
      <c r="R356" s="165">
        <v>2</v>
      </c>
      <c r="S356" s="155">
        <v>3</v>
      </c>
      <c r="T356" s="155">
        <v>5</v>
      </c>
      <c r="U356" s="1">
        <v>4</v>
      </c>
      <c r="V356" s="1">
        <v>2</v>
      </c>
    </row>
    <row r="357" spans="17:22" x14ac:dyDescent="0.25">
      <c r="Q357" s="155">
        <v>12</v>
      </c>
      <c r="R357" s="165">
        <v>0</v>
      </c>
      <c r="S357" s="155">
        <v>4</v>
      </c>
      <c r="T357" s="155">
        <v>5</v>
      </c>
      <c r="U357" s="1">
        <v>3</v>
      </c>
      <c r="V357" s="1">
        <v>2</v>
      </c>
    </row>
    <row r="358" spans="17:22" x14ac:dyDescent="0.25">
      <c r="Q358" s="155">
        <v>13</v>
      </c>
      <c r="R358" s="165">
        <v>0</v>
      </c>
      <c r="S358" s="155">
        <v>4</v>
      </c>
      <c r="T358" s="155">
        <v>6</v>
      </c>
      <c r="U358" s="1">
        <v>4</v>
      </c>
      <c r="V358" s="1">
        <v>1</v>
      </c>
    </row>
    <row r="359" spans="17:22" x14ac:dyDescent="0.25">
      <c r="Q359" s="155">
        <v>11</v>
      </c>
      <c r="R359" s="165">
        <v>1</v>
      </c>
      <c r="S359" s="155">
        <v>3</v>
      </c>
      <c r="T359" s="155">
        <v>5</v>
      </c>
      <c r="U359" s="1">
        <v>4</v>
      </c>
      <c r="V359" s="1">
        <v>2</v>
      </c>
    </row>
    <row r="360" spans="17:22" x14ac:dyDescent="0.25">
      <c r="Q360" s="155">
        <v>11</v>
      </c>
      <c r="R360" s="165">
        <v>0</v>
      </c>
      <c r="S360" s="155">
        <v>3</v>
      </c>
      <c r="T360" s="155">
        <v>5</v>
      </c>
      <c r="U360" s="1">
        <v>3</v>
      </c>
      <c r="V360" s="1">
        <v>2</v>
      </c>
    </row>
    <row r="361" spans="17:22" x14ac:dyDescent="0.25">
      <c r="Q361" s="155">
        <v>12</v>
      </c>
      <c r="R361" s="165">
        <v>1</v>
      </c>
      <c r="S361" s="155">
        <v>4</v>
      </c>
      <c r="T361" s="155">
        <v>5</v>
      </c>
      <c r="U361" s="1">
        <v>3</v>
      </c>
      <c r="V361" s="1">
        <v>1</v>
      </c>
    </row>
    <row r="362" spans="17:22" x14ac:dyDescent="0.25">
      <c r="Q362" s="155">
        <v>12</v>
      </c>
      <c r="R362" s="165">
        <v>1</v>
      </c>
      <c r="S362" s="155">
        <v>3</v>
      </c>
      <c r="T362" s="155">
        <v>5</v>
      </c>
      <c r="U362" s="1">
        <v>2</v>
      </c>
      <c r="V362" s="1">
        <v>2</v>
      </c>
    </row>
    <row r="363" spans="17:22" x14ac:dyDescent="0.25">
      <c r="Q363" s="155">
        <v>11</v>
      </c>
      <c r="R363" s="165">
        <v>1</v>
      </c>
      <c r="S363" s="155">
        <v>4</v>
      </c>
      <c r="T363" s="155">
        <v>5</v>
      </c>
      <c r="U363" s="1">
        <v>4</v>
      </c>
      <c r="V363" s="1">
        <v>2</v>
      </c>
    </row>
    <row r="364" spans="17:22" x14ac:dyDescent="0.25">
      <c r="Q364" s="155">
        <v>11</v>
      </c>
      <c r="R364" s="165">
        <v>1</v>
      </c>
      <c r="S364" s="155">
        <v>3</v>
      </c>
      <c r="T364" s="155">
        <v>5</v>
      </c>
      <c r="U364" s="1">
        <v>3</v>
      </c>
      <c r="V364" s="1">
        <v>2</v>
      </c>
    </row>
    <row r="365" spans="17:22" x14ac:dyDescent="0.25">
      <c r="Q365" s="155">
        <v>12</v>
      </c>
      <c r="R365" s="165">
        <v>1</v>
      </c>
      <c r="S365" s="155">
        <v>3</v>
      </c>
      <c r="T365" s="155">
        <v>5</v>
      </c>
      <c r="U365" s="1">
        <v>3</v>
      </c>
      <c r="V365" s="1">
        <v>2</v>
      </c>
    </row>
    <row r="366" spans="17:22" x14ac:dyDescent="0.25">
      <c r="Q366" s="155">
        <v>12</v>
      </c>
      <c r="R366" s="165">
        <v>1</v>
      </c>
      <c r="S366" s="155">
        <v>4</v>
      </c>
      <c r="T366" s="155">
        <v>5</v>
      </c>
      <c r="U366" s="1">
        <v>3</v>
      </c>
      <c r="V366" s="1">
        <v>2</v>
      </c>
    </row>
    <row r="367" spans="17:22" x14ac:dyDescent="0.25">
      <c r="Q367" s="155">
        <v>12</v>
      </c>
      <c r="R367" s="165">
        <v>1</v>
      </c>
      <c r="S367" s="155">
        <v>3</v>
      </c>
      <c r="T367" s="155">
        <v>5</v>
      </c>
      <c r="U367" s="1">
        <v>3</v>
      </c>
      <c r="V367" s="1">
        <v>1</v>
      </c>
    </row>
    <row r="368" spans="17:22" x14ac:dyDescent="0.25">
      <c r="Q368" s="155">
        <v>12</v>
      </c>
      <c r="R368" s="165">
        <v>1</v>
      </c>
      <c r="S368" s="155">
        <v>3</v>
      </c>
      <c r="T368" s="155">
        <v>5</v>
      </c>
      <c r="U368" s="1">
        <v>3</v>
      </c>
      <c r="V368" s="1">
        <v>2</v>
      </c>
    </row>
    <row r="369" spans="17:22" x14ac:dyDescent="0.25">
      <c r="Q369" s="155">
        <v>12</v>
      </c>
      <c r="R369" s="165">
        <v>0</v>
      </c>
      <c r="S369" s="155">
        <v>3</v>
      </c>
      <c r="T369" s="155">
        <v>5</v>
      </c>
      <c r="U369" s="1">
        <v>4</v>
      </c>
      <c r="V369" s="1">
        <v>1</v>
      </c>
    </row>
    <row r="370" spans="17:22" x14ac:dyDescent="0.25">
      <c r="Q370" s="155">
        <v>13</v>
      </c>
      <c r="R370" s="165">
        <v>2</v>
      </c>
      <c r="S370" s="155">
        <v>4</v>
      </c>
      <c r="T370" s="155">
        <v>5</v>
      </c>
      <c r="U370" s="1">
        <v>3</v>
      </c>
      <c r="V370" s="1">
        <v>2</v>
      </c>
    </row>
    <row r="371" spans="17:22" x14ac:dyDescent="0.25">
      <c r="Q371" s="155">
        <v>12</v>
      </c>
      <c r="R371" s="165">
        <v>1</v>
      </c>
      <c r="S371" s="155">
        <v>3</v>
      </c>
      <c r="T371" s="155">
        <v>5</v>
      </c>
      <c r="U371" s="1">
        <v>3</v>
      </c>
      <c r="V371" s="1">
        <v>2</v>
      </c>
    </row>
    <row r="372" spans="17:22" x14ac:dyDescent="0.25">
      <c r="Q372" s="155">
        <v>11</v>
      </c>
      <c r="R372" s="165">
        <v>1</v>
      </c>
      <c r="S372" s="155">
        <v>3</v>
      </c>
      <c r="T372" s="155">
        <v>5</v>
      </c>
      <c r="U372" s="1">
        <v>3</v>
      </c>
      <c r="V372" s="1">
        <v>2</v>
      </c>
    </row>
    <row r="373" spans="17:22" x14ac:dyDescent="0.25">
      <c r="Q373" s="155">
        <v>13</v>
      </c>
      <c r="R373" s="165">
        <v>2</v>
      </c>
      <c r="S373" s="155">
        <v>4</v>
      </c>
      <c r="T373" s="155">
        <v>5</v>
      </c>
      <c r="U373" s="1">
        <v>3</v>
      </c>
      <c r="V373" s="1">
        <v>2</v>
      </c>
    </row>
    <row r="374" spans="17:22" x14ac:dyDescent="0.25">
      <c r="Q374" s="155">
        <v>12</v>
      </c>
      <c r="R374" s="165">
        <v>0</v>
      </c>
      <c r="S374" s="155">
        <v>4</v>
      </c>
      <c r="T374" s="155">
        <v>6</v>
      </c>
      <c r="U374" s="1">
        <v>4</v>
      </c>
      <c r="V374" s="1">
        <v>1</v>
      </c>
    </row>
    <row r="375" spans="17:22" x14ac:dyDescent="0.25">
      <c r="Q375" s="155">
        <v>12</v>
      </c>
      <c r="R375" s="165">
        <v>2</v>
      </c>
      <c r="S375" s="155">
        <v>3</v>
      </c>
      <c r="T375" s="155">
        <v>6</v>
      </c>
      <c r="U375" s="1">
        <v>4</v>
      </c>
      <c r="V375" s="1">
        <v>2</v>
      </c>
    </row>
    <row r="376" spans="17:22" x14ac:dyDescent="0.25">
      <c r="Q376" s="155">
        <v>12</v>
      </c>
      <c r="R376" s="165">
        <v>1</v>
      </c>
      <c r="S376" s="155">
        <v>3</v>
      </c>
      <c r="T376" s="155">
        <v>5</v>
      </c>
      <c r="U376" s="1">
        <v>4</v>
      </c>
      <c r="V376" s="1">
        <v>2</v>
      </c>
    </row>
    <row r="377" spans="17:22" x14ac:dyDescent="0.25">
      <c r="Q377" s="155">
        <v>13</v>
      </c>
      <c r="R377" s="165">
        <v>1</v>
      </c>
      <c r="S377" s="155">
        <v>4</v>
      </c>
      <c r="T377" s="155">
        <v>5</v>
      </c>
      <c r="U377" s="1">
        <v>4</v>
      </c>
      <c r="V377" s="1">
        <v>2</v>
      </c>
    </row>
    <row r="378" spans="17:22" x14ac:dyDescent="0.25">
      <c r="Q378" s="155">
        <v>12</v>
      </c>
      <c r="R378" s="165">
        <v>2</v>
      </c>
      <c r="S378" s="155">
        <v>4</v>
      </c>
      <c r="T378" s="155">
        <v>5</v>
      </c>
      <c r="U378" s="1">
        <v>3</v>
      </c>
      <c r="V378" s="1">
        <v>2</v>
      </c>
    </row>
    <row r="379" spans="17:22" x14ac:dyDescent="0.25">
      <c r="Q379" s="155">
        <v>12</v>
      </c>
      <c r="R379" s="165">
        <v>2</v>
      </c>
      <c r="S379" s="155">
        <v>4</v>
      </c>
      <c r="T379" s="155">
        <v>5</v>
      </c>
      <c r="U379" s="1">
        <v>4</v>
      </c>
      <c r="V379" s="1">
        <v>2</v>
      </c>
    </row>
    <row r="380" spans="17:22" x14ac:dyDescent="0.25">
      <c r="Q380" s="155">
        <v>12</v>
      </c>
      <c r="R380" s="165">
        <v>1</v>
      </c>
      <c r="S380" s="155">
        <v>4</v>
      </c>
      <c r="T380" s="155">
        <v>5</v>
      </c>
      <c r="U380" s="1">
        <v>3</v>
      </c>
      <c r="V380" s="1">
        <v>2</v>
      </c>
    </row>
    <row r="381" spans="17:22" x14ac:dyDescent="0.25">
      <c r="Q381" s="155">
        <v>11</v>
      </c>
      <c r="R381" s="165">
        <v>1</v>
      </c>
      <c r="S381" s="155">
        <v>3</v>
      </c>
      <c r="T381" s="155">
        <v>5</v>
      </c>
      <c r="U381" s="1">
        <v>4</v>
      </c>
      <c r="V381" s="1">
        <v>2</v>
      </c>
    </row>
    <row r="382" spans="17:22" x14ac:dyDescent="0.25">
      <c r="Q382" s="155">
        <v>11</v>
      </c>
      <c r="R382" s="165">
        <v>1</v>
      </c>
      <c r="S382" s="155">
        <v>3</v>
      </c>
      <c r="T382" s="155">
        <v>5</v>
      </c>
      <c r="U382" s="1">
        <v>3</v>
      </c>
      <c r="V382" s="1">
        <v>2</v>
      </c>
    </row>
    <row r="383" spans="17:22" x14ac:dyDescent="0.25">
      <c r="Q383" s="155">
        <v>11</v>
      </c>
      <c r="R383" s="165">
        <v>1</v>
      </c>
      <c r="S383" s="155">
        <v>4</v>
      </c>
      <c r="T383" s="155">
        <v>5</v>
      </c>
      <c r="U383" s="1">
        <v>4</v>
      </c>
      <c r="V383" s="1">
        <v>1</v>
      </c>
    </row>
    <row r="384" spans="17:22" x14ac:dyDescent="0.25">
      <c r="Q384" s="155">
        <v>11</v>
      </c>
      <c r="R384" s="165">
        <v>1</v>
      </c>
      <c r="S384" s="155">
        <v>4</v>
      </c>
      <c r="T384" s="155">
        <v>5</v>
      </c>
      <c r="U384" s="1">
        <v>3</v>
      </c>
      <c r="V384" s="1">
        <v>2</v>
      </c>
    </row>
    <row r="385" spans="17:22" x14ac:dyDescent="0.25">
      <c r="Q385" s="155">
        <v>11</v>
      </c>
      <c r="R385" s="165">
        <v>0</v>
      </c>
      <c r="S385" s="155">
        <v>4</v>
      </c>
      <c r="T385" s="155">
        <v>6</v>
      </c>
      <c r="U385" s="1">
        <v>4</v>
      </c>
      <c r="V385" s="1">
        <v>1</v>
      </c>
    </row>
    <row r="386" spans="17:22" x14ac:dyDescent="0.25">
      <c r="Q386" s="155">
        <v>12</v>
      </c>
      <c r="R386" s="165">
        <v>1</v>
      </c>
      <c r="S386" s="155">
        <v>3</v>
      </c>
      <c r="T386" s="155">
        <v>5</v>
      </c>
      <c r="U386" s="1">
        <v>4</v>
      </c>
      <c r="V386" s="1">
        <v>2</v>
      </c>
    </row>
    <row r="387" spans="17:22" x14ac:dyDescent="0.25">
      <c r="Q387" s="155">
        <v>12</v>
      </c>
      <c r="R387" s="165">
        <v>1</v>
      </c>
      <c r="S387" s="155">
        <v>4</v>
      </c>
      <c r="T387" s="155">
        <v>5</v>
      </c>
      <c r="U387" s="1">
        <v>3</v>
      </c>
      <c r="V387" s="1">
        <v>1</v>
      </c>
    </row>
    <row r="388" spans="17:22" x14ac:dyDescent="0.25">
      <c r="Q388" s="155">
        <v>11</v>
      </c>
      <c r="R388" s="165">
        <v>1</v>
      </c>
      <c r="S388" s="155">
        <v>3</v>
      </c>
      <c r="T388" s="155">
        <v>5</v>
      </c>
      <c r="U388" s="1">
        <v>3</v>
      </c>
      <c r="V388" s="1">
        <v>1</v>
      </c>
    </row>
    <row r="389" spans="17:22" x14ac:dyDescent="0.25">
      <c r="Q389" s="155">
        <v>12</v>
      </c>
      <c r="R389" s="165">
        <v>1</v>
      </c>
      <c r="S389" s="155">
        <v>3</v>
      </c>
      <c r="T389" s="155">
        <v>5</v>
      </c>
      <c r="U389" s="1">
        <v>3</v>
      </c>
      <c r="V389" s="1">
        <v>2</v>
      </c>
    </row>
    <row r="390" spans="17:22" x14ac:dyDescent="0.25">
      <c r="Q390" s="155">
        <v>13</v>
      </c>
      <c r="R390" s="165">
        <v>1</v>
      </c>
      <c r="S390" s="155">
        <v>3</v>
      </c>
      <c r="T390" s="155">
        <v>5</v>
      </c>
      <c r="U390" s="1">
        <v>3</v>
      </c>
      <c r="V390" s="1">
        <v>2</v>
      </c>
    </row>
    <row r="391" spans="17:22" x14ac:dyDescent="0.25">
      <c r="Q391" s="155">
        <v>11</v>
      </c>
      <c r="R391" s="165">
        <v>1</v>
      </c>
      <c r="S391" s="155">
        <v>4</v>
      </c>
      <c r="T391" s="155">
        <v>5</v>
      </c>
      <c r="U391" s="1">
        <v>4</v>
      </c>
      <c r="V391" s="1">
        <v>2</v>
      </c>
    </row>
    <row r="392" spans="17:22" x14ac:dyDescent="0.25">
      <c r="Q392" s="155">
        <v>13</v>
      </c>
      <c r="R392" s="165">
        <v>2</v>
      </c>
      <c r="S392" s="155">
        <v>4</v>
      </c>
      <c r="T392" s="155">
        <v>5</v>
      </c>
      <c r="U392" s="1">
        <v>3</v>
      </c>
      <c r="V392" s="1">
        <v>2</v>
      </c>
    </row>
    <row r="393" spans="17:22" x14ac:dyDescent="0.25">
      <c r="Q393" s="155">
        <v>12</v>
      </c>
      <c r="R393" s="165">
        <v>2</v>
      </c>
      <c r="S393" s="155">
        <v>3</v>
      </c>
      <c r="T393" s="155">
        <v>5</v>
      </c>
      <c r="U393" s="1">
        <v>4</v>
      </c>
      <c r="V393" s="1">
        <v>2</v>
      </c>
    </row>
    <row r="394" spans="17:22" x14ac:dyDescent="0.25">
      <c r="Q394" s="155">
        <v>13</v>
      </c>
      <c r="R394" s="165">
        <v>1</v>
      </c>
      <c r="S394" s="155">
        <v>4</v>
      </c>
      <c r="T394" s="155">
        <v>6</v>
      </c>
      <c r="U394" s="1">
        <v>3</v>
      </c>
      <c r="V394" s="1">
        <v>2</v>
      </c>
    </row>
    <row r="395" spans="17:22" x14ac:dyDescent="0.25">
      <c r="Q395" s="155">
        <v>12</v>
      </c>
      <c r="R395" s="165">
        <v>1</v>
      </c>
      <c r="S395" s="155">
        <v>4</v>
      </c>
      <c r="T395" s="155">
        <v>5</v>
      </c>
      <c r="U395" s="1">
        <v>4</v>
      </c>
      <c r="V395" s="1">
        <v>1</v>
      </c>
    </row>
    <row r="396" spans="17:22" x14ac:dyDescent="0.25">
      <c r="Q396" s="155">
        <v>12</v>
      </c>
      <c r="R396" s="165">
        <v>0</v>
      </c>
      <c r="S396" s="155">
        <v>3</v>
      </c>
      <c r="T396" s="155">
        <v>5</v>
      </c>
      <c r="U396" s="1">
        <v>3</v>
      </c>
      <c r="V396" s="1">
        <v>2</v>
      </c>
    </row>
    <row r="397" spans="17:22" x14ac:dyDescent="0.25">
      <c r="Q397" s="155">
        <v>11</v>
      </c>
      <c r="R397" s="165">
        <v>0</v>
      </c>
      <c r="S397" s="155">
        <v>3</v>
      </c>
      <c r="T397" s="155">
        <v>5</v>
      </c>
      <c r="U397" s="1">
        <v>4</v>
      </c>
      <c r="V397" s="1">
        <v>2</v>
      </c>
    </row>
    <row r="398" spans="17:22" x14ac:dyDescent="0.25">
      <c r="Q398" s="155">
        <v>12</v>
      </c>
      <c r="R398" s="165">
        <v>0</v>
      </c>
      <c r="S398" s="155">
        <v>3</v>
      </c>
      <c r="T398" s="155">
        <v>6</v>
      </c>
      <c r="U398" s="1">
        <v>4</v>
      </c>
      <c r="V398" s="1">
        <v>2</v>
      </c>
    </row>
    <row r="399" spans="17:22" x14ac:dyDescent="0.25">
      <c r="Q399" s="155">
        <v>13</v>
      </c>
      <c r="R399" s="165">
        <v>1</v>
      </c>
      <c r="S399" s="155">
        <v>4</v>
      </c>
      <c r="T399" s="155">
        <v>5</v>
      </c>
      <c r="U399" s="1">
        <v>3</v>
      </c>
      <c r="V399" s="1">
        <v>2</v>
      </c>
    </row>
    <row r="400" spans="17:22" x14ac:dyDescent="0.25">
      <c r="Q400" s="155">
        <v>12</v>
      </c>
      <c r="R400" s="165">
        <v>1</v>
      </c>
      <c r="S400" s="155">
        <v>3</v>
      </c>
      <c r="T400" s="155">
        <v>5</v>
      </c>
      <c r="U400" s="1">
        <v>3</v>
      </c>
      <c r="V400" s="1">
        <v>2</v>
      </c>
    </row>
    <row r="401" spans="17:22" x14ac:dyDescent="0.25">
      <c r="Q401" s="155">
        <v>12</v>
      </c>
      <c r="R401" s="165">
        <v>2</v>
      </c>
      <c r="S401" s="155">
        <v>3</v>
      </c>
      <c r="T401" s="155">
        <v>5</v>
      </c>
      <c r="U401" s="1">
        <v>4</v>
      </c>
      <c r="V401" s="1">
        <v>1</v>
      </c>
    </row>
    <row r="402" spans="17:22" x14ac:dyDescent="0.25">
      <c r="Q402" s="155">
        <v>12</v>
      </c>
      <c r="R402" s="165">
        <v>0</v>
      </c>
      <c r="S402" s="155">
        <v>3</v>
      </c>
      <c r="T402" s="155">
        <v>6</v>
      </c>
      <c r="U402" s="1">
        <v>4</v>
      </c>
      <c r="V402" s="1">
        <v>2</v>
      </c>
    </row>
    <row r="403" spans="17:22" x14ac:dyDescent="0.25">
      <c r="Q403" s="155">
        <v>12</v>
      </c>
      <c r="R403" s="165">
        <v>1</v>
      </c>
      <c r="S403" s="155">
        <v>3</v>
      </c>
      <c r="T403" s="155">
        <v>5</v>
      </c>
      <c r="U403" s="1">
        <v>4</v>
      </c>
      <c r="V403" s="1">
        <v>2</v>
      </c>
    </row>
    <row r="404" spans="17:22" x14ac:dyDescent="0.25">
      <c r="Q404" s="155">
        <v>11</v>
      </c>
      <c r="R404" s="165">
        <v>2</v>
      </c>
      <c r="S404" s="155">
        <v>4</v>
      </c>
      <c r="T404" s="155">
        <v>5</v>
      </c>
      <c r="U404" s="1">
        <v>3</v>
      </c>
      <c r="V404" s="1">
        <v>2</v>
      </c>
    </row>
    <row r="405" spans="17:22" x14ac:dyDescent="0.25">
      <c r="Q405" s="155">
        <v>12</v>
      </c>
      <c r="R405" s="165">
        <v>2</v>
      </c>
      <c r="S405" s="155">
        <v>4</v>
      </c>
      <c r="T405" s="155">
        <v>5</v>
      </c>
      <c r="U405" s="1">
        <v>3</v>
      </c>
      <c r="V405" s="1">
        <v>2</v>
      </c>
    </row>
    <row r="406" spans="17:22" x14ac:dyDescent="0.25">
      <c r="Q406" s="155">
        <v>13</v>
      </c>
      <c r="R406" s="165">
        <v>0</v>
      </c>
      <c r="S406" s="155">
        <v>3</v>
      </c>
      <c r="T406" s="155">
        <v>5</v>
      </c>
      <c r="U406" s="1">
        <v>4</v>
      </c>
      <c r="V406" s="1">
        <v>2</v>
      </c>
    </row>
    <row r="407" spans="17:22" x14ac:dyDescent="0.25">
      <c r="Q407" s="155">
        <v>12</v>
      </c>
      <c r="R407" s="165">
        <v>1</v>
      </c>
      <c r="S407" s="155">
        <v>4</v>
      </c>
      <c r="T407" s="155">
        <v>5</v>
      </c>
      <c r="U407" s="1">
        <v>4</v>
      </c>
      <c r="V407" s="1">
        <v>2</v>
      </c>
    </row>
    <row r="408" spans="17:22" x14ac:dyDescent="0.25">
      <c r="Q408" s="155">
        <v>13</v>
      </c>
      <c r="R408" s="165">
        <v>1</v>
      </c>
      <c r="S408" s="155">
        <v>4</v>
      </c>
      <c r="T408" s="155">
        <v>5</v>
      </c>
      <c r="U408" s="1">
        <v>4</v>
      </c>
      <c r="V408" s="1">
        <v>2</v>
      </c>
    </row>
    <row r="409" spans="17:22" x14ac:dyDescent="0.25">
      <c r="Q409" s="155">
        <v>11</v>
      </c>
      <c r="R409" s="165">
        <v>2</v>
      </c>
      <c r="S409" s="155">
        <v>4</v>
      </c>
      <c r="T409" s="155">
        <v>5</v>
      </c>
      <c r="U409" s="1">
        <v>3</v>
      </c>
      <c r="V409" s="1">
        <v>1</v>
      </c>
    </row>
    <row r="410" spans="17:22" x14ac:dyDescent="0.25">
      <c r="Q410" s="155">
        <v>13</v>
      </c>
      <c r="R410" s="165">
        <v>1</v>
      </c>
      <c r="S410" s="155">
        <v>4</v>
      </c>
      <c r="T410" s="155">
        <v>5</v>
      </c>
      <c r="U410" s="1">
        <v>3</v>
      </c>
      <c r="V410" s="1">
        <v>1</v>
      </c>
    </row>
    <row r="411" spans="17:22" x14ac:dyDescent="0.25">
      <c r="Q411" s="155">
        <v>12</v>
      </c>
      <c r="R411" s="165">
        <v>1</v>
      </c>
      <c r="S411" s="155">
        <v>3</v>
      </c>
      <c r="T411" s="155">
        <v>5</v>
      </c>
      <c r="U411" s="1">
        <v>3</v>
      </c>
      <c r="V411" s="1">
        <v>2</v>
      </c>
    </row>
    <row r="412" spans="17:22" x14ac:dyDescent="0.25">
      <c r="Q412" s="155">
        <v>12</v>
      </c>
      <c r="R412" s="165">
        <v>0</v>
      </c>
      <c r="S412" s="155">
        <v>3</v>
      </c>
      <c r="T412" s="155">
        <v>5</v>
      </c>
      <c r="U412" s="1">
        <v>4</v>
      </c>
      <c r="V412" s="1">
        <v>2</v>
      </c>
    </row>
    <row r="413" spans="17:22" x14ac:dyDescent="0.25">
      <c r="Q413" s="155">
        <v>13</v>
      </c>
      <c r="R413" s="165">
        <v>1</v>
      </c>
      <c r="S413" s="155">
        <v>3</v>
      </c>
      <c r="T413" s="155">
        <v>5</v>
      </c>
      <c r="U413" s="1">
        <v>4</v>
      </c>
      <c r="V413" s="1">
        <v>1</v>
      </c>
    </row>
    <row r="414" spans="17:22" x14ac:dyDescent="0.25">
      <c r="Q414" s="155">
        <v>13</v>
      </c>
      <c r="R414" s="165">
        <v>1</v>
      </c>
      <c r="S414" s="155">
        <v>4</v>
      </c>
      <c r="T414" s="155">
        <v>5</v>
      </c>
      <c r="U414" s="1">
        <v>4</v>
      </c>
      <c r="V414" s="1">
        <v>1</v>
      </c>
    </row>
    <row r="415" spans="17:22" x14ac:dyDescent="0.25">
      <c r="Q415" s="155">
        <v>13</v>
      </c>
      <c r="R415" s="165">
        <v>1</v>
      </c>
      <c r="S415" s="155">
        <v>4</v>
      </c>
      <c r="T415" s="155">
        <v>5</v>
      </c>
      <c r="U415" s="1">
        <v>3</v>
      </c>
      <c r="V415" s="1">
        <v>2</v>
      </c>
    </row>
    <row r="416" spans="17:22" x14ac:dyDescent="0.25">
      <c r="Q416" s="155">
        <v>12</v>
      </c>
      <c r="R416" s="165">
        <v>0</v>
      </c>
      <c r="S416" s="155">
        <v>3</v>
      </c>
      <c r="T416" s="155">
        <v>5</v>
      </c>
      <c r="U416" s="1">
        <v>3</v>
      </c>
      <c r="V416" s="1">
        <v>1</v>
      </c>
    </row>
    <row r="417" spans="17:22" x14ac:dyDescent="0.25">
      <c r="Q417" s="155">
        <v>12</v>
      </c>
      <c r="R417" s="165">
        <v>1</v>
      </c>
      <c r="S417" s="155">
        <v>3</v>
      </c>
      <c r="T417" s="155">
        <v>6</v>
      </c>
      <c r="U417" s="1">
        <v>3</v>
      </c>
      <c r="V417" s="1">
        <v>2</v>
      </c>
    </row>
    <row r="418" spans="17:22" x14ac:dyDescent="0.25">
      <c r="Q418" s="155">
        <v>13</v>
      </c>
      <c r="R418" s="165">
        <v>2</v>
      </c>
      <c r="S418" s="155">
        <v>4</v>
      </c>
      <c r="T418" s="155">
        <v>5</v>
      </c>
      <c r="U418" s="1">
        <v>3</v>
      </c>
      <c r="V418" s="1">
        <v>2</v>
      </c>
    </row>
    <row r="419" spans="17:22" x14ac:dyDescent="0.25">
      <c r="Q419" s="155">
        <v>13</v>
      </c>
      <c r="R419" s="165">
        <v>2</v>
      </c>
      <c r="S419" s="155">
        <v>3</v>
      </c>
      <c r="T419" s="155">
        <v>5</v>
      </c>
      <c r="U419" s="1">
        <v>3</v>
      </c>
      <c r="V419" s="1">
        <v>2</v>
      </c>
    </row>
    <row r="420" spans="17:22" x14ac:dyDescent="0.25">
      <c r="Q420" s="155">
        <v>13</v>
      </c>
      <c r="R420" s="165">
        <v>1</v>
      </c>
      <c r="S420" s="155">
        <v>3</v>
      </c>
      <c r="T420" s="155">
        <v>5</v>
      </c>
      <c r="U420" s="1">
        <v>4</v>
      </c>
      <c r="V420" s="1">
        <v>2</v>
      </c>
    </row>
    <row r="421" spans="17:22" x14ac:dyDescent="0.25">
      <c r="Q421" s="155">
        <v>13</v>
      </c>
      <c r="R421" s="165">
        <v>1</v>
      </c>
      <c r="S421" s="155">
        <v>4</v>
      </c>
      <c r="T421" s="155">
        <v>6</v>
      </c>
      <c r="U421" s="1">
        <v>4</v>
      </c>
      <c r="V421" s="1">
        <v>2</v>
      </c>
    </row>
    <row r="422" spans="17:22" x14ac:dyDescent="0.25">
      <c r="Q422" s="155">
        <v>12</v>
      </c>
      <c r="R422" s="165">
        <v>2</v>
      </c>
      <c r="S422" s="155">
        <v>4</v>
      </c>
      <c r="T422" s="155">
        <v>5</v>
      </c>
      <c r="U422" s="1">
        <v>4</v>
      </c>
      <c r="V422" s="1">
        <v>1</v>
      </c>
    </row>
    <row r="423" spans="17:22" x14ac:dyDescent="0.25">
      <c r="Q423" s="155">
        <v>12</v>
      </c>
      <c r="R423" s="165">
        <v>1</v>
      </c>
      <c r="S423" s="155">
        <v>4</v>
      </c>
      <c r="T423" s="155">
        <v>6</v>
      </c>
      <c r="U423" s="1">
        <v>4</v>
      </c>
      <c r="V423" s="1">
        <v>2</v>
      </c>
    </row>
    <row r="424" spans="17:22" x14ac:dyDescent="0.25">
      <c r="Q424" s="155">
        <v>12</v>
      </c>
      <c r="R424" s="165">
        <v>1</v>
      </c>
      <c r="S424" s="155">
        <v>3</v>
      </c>
      <c r="T424" s="155">
        <v>6</v>
      </c>
      <c r="U424" s="1">
        <v>4</v>
      </c>
      <c r="V424" s="1">
        <v>1</v>
      </c>
    </row>
    <row r="425" spans="17:22" x14ac:dyDescent="0.25">
      <c r="Q425" s="155">
        <v>12</v>
      </c>
      <c r="R425" s="165">
        <v>0</v>
      </c>
      <c r="S425" s="155">
        <v>3</v>
      </c>
      <c r="T425" s="155">
        <v>6</v>
      </c>
      <c r="U425" s="1">
        <v>4</v>
      </c>
      <c r="V425" s="1">
        <v>1</v>
      </c>
    </row>
    <row r="426" spans="17:22" x14ac:dyDescent="0.25">
      <c r="Q426" s="155">
        <v>12</v>
      </c>
      <c r="R426" s="165">
        <v>1</v>
      </c>
      <c r="S426" s="155">
        <v>4</v>
      </c>
      <c r="T426" s="155">
        <v>5</v>
      </c>
      <c r="U426" s="1">
        <v>3</v>
      </c>
      <c r="V426" s="1">
        <v>1</v>
      </c>
    </row>
    <row r="427" spans="17:22" x14ac:dyDescent="0.25">
      <c r="Q427" s="155">
        <v>11</v>
      </c>
      <c r="R427" s="165">
        <v>1</v>
      </c>
      <c r="S427" s="155">
        <v>3</v>
      </c>
      <c r="T427" s="155">
        <v>5</v>
      </c>
      <c r="U427" s="1">
        <v>4</v>
      </c>
      <c r="V427" s="1">
        <v>2</v>
      </c>
    </row>
    <row r="428" spans="17:22" x14ac:dyDescent="0.25">
      <c r="Q428" s="155">
        <v>12</v>
      </c>
      <c r="R428" s="165">
        <v>1</v>
      </c>
      <c r="S428" s="155">
        <v>4</v>
      </c>
      <c r="T428" s="155">
        <v>5</v>
      </c>
      <c r="U428" s="1">
        <v>3</v>
      </c>
      <c r="V428" s="1">
        <v>1</v>
      </c>
    </row>
    <row r="429" spans="17:22" x14ac:dyDescent="0.25">
      <c r="Q429" s="155">
        <v>13</v>
      </c>
      <c r="R429" s="165">
        <v>1</v>
      </c>
      <c r="S429" s="155">
        <v>3</v>
      </c>
      <c r="T429" s="155">
        <v>5</v>
      </c>
      <c r="U429" s="1">
        <v>4</v>
      </c>
      <c r="V429" s="1">
        <v>1</v>
      </c>
    </row>
    <row r="430" spans="17:22" x14ac:dyDescent="0.25">
      <c r="Q430" s="155">
        <v>12</v>
      </c>
      <c r="R430" s="165">
        <v>0</v>
      </c>
      <c r="S430" s="155">
        <v>3</v>
      </c>
      <c r="T430" s="155">
        <v>5</v>
      </c>
      <c r="U430" s="1">
        <v>3</v>
      </c>
      <c r="V430" s="1">
        <v>2</v>
      </c>
    </row>
    <row r="431" spans="17:22" x14ac:dyDescent="0.25">
      <c r="Q431" s="155">
        <v>13</v>
      </c>
      <c r="R431" s="165">
        <v>2</v>
      </c>
      <c r="S431" s="155">
        <v>3</v>
      </c>
      <c r="T431" s="155">
        <v>5</v>
      </c>
      <c r="U431" s="1">
        <v>3</v>
      </c>
      <c r="V431" s="1">
        <v>2</v>
      </c>
    </row>
    <row r="432" spans="17:22" x14ac:dyDescent="0.25">
      <c r="Q432" s="155">
        <v>13</v>
      </c>
      <c r="R432" s="165">
        <v>1</v>
      </c>
      <c r="S432" s="155">
        <v>4</v>
      </c>
      <c r="T432" s="155">
        <v>5</v>
      </c>
      <c r="U432" s="1">
        <v>4</v>
      </c>
      <c r="V432" s="1">
        <v>2</v>
      </c>
    </row>
    <row r="433" spans="17:22" x14ac:dyDescent="0.25">
      <c r="Q433" s="155">
        <v>12</v>
      </c>
      <c r="R433" s="165">
        <v>2</v>
      </c>
      <c r="S433" s="155">
        <v>4</v>
      </c>
      <c r="T433" s="155">
        <v>5</v>
      </c>
      <c r="U433" s="1">
        <v>3</v>
      </c>
      <c r="V433" s="1">
        <v>1</v>
      </c>
    </row>
    <row r="434" spans="17:22" x14ac:dyDescent="0.25">
      <c r="Q434" s="155">
        <v>13</v>
      </c>
      <c r="R434" s="165">
        <v>1</v>
      </c>
      <c r="S434" s="155">
        <v>3</v>
      </c>
      <c r="T434" s="155">
        <v>5</v>
      </c>
      <c r="U434" s="1">
        <v>4</v>
      </c>
      <c r="V434" s="1">
        <v>2</v>
      </c>
    </row>
    <row r="435" spans="17:22" x14ac:dyDescent="0.25">
      <c r="Q435" s="155">
        <v>11</v>
      </c>
      <c r="R435" s="165">
        <v>1</v>
      </c>
      <c r="S435" s="155">
        <v>3</v>
      </c>
      <c r="T435" s="155">
        <v>5</v>
      </c>
      <c r="U435" s="1">
        <v>4</v>
      </c>
      <c r="V435" s="1">
        <v>2</v>
      </c>
    </row>
    <row r="436" spans="17:22" x14ac:dyDescent="0.25">
      <c r="Q436" s="155">
        <v>13</v>
      </c>
      <c r="R436" s="165">
        <v>0</v>
      </c>
      <c r="S436" s="155">
        <v>3</v>
      </c>
      <c r="T436" s="155">
        <v>5</v>
      </c>
      <c r="U436" s="1">
        <v>3</v>
      </c>
      <c r="V436" s="1">
        <v>2</v>
      </c>
    </row>
    <row r="437" spans="17:22" x14ac:dyDescent="0.25">
      <c r="Q437" s="155">
        <v>13</v>
      </c>
      <c r="R437" s="165">
        <v>2</v>
      </c>
      <c r="S437" s="155">
        <v>3</v>
      </c>
      <c r="T437" s="155">
        <v>5</v>
      </c>
      <c r="U437" s="1">
        <v>4</v>
      </c>
      <c r="V437" s="1">
        <v>2</v>
      </c>
    </row>
    <row r="438" spans="17:22" x14ac:dyDescent="0.25">
      <c r="Q438" s="155">
        <v>12</v>
      </c>
      <c r="R438" s="165">
        <v>1</v>
      </c>
      <c r="S438" s="155">
        <v>3</v>
      </c>
      <c r="T438" s="155">
        <v>6</v>
      </c>
      <c r="U438" s="1">
        <v>4</v>
      </c>
      <c r="V438" s="1">
        <v>2</v>
      </c>
    </row>
    <row r="439" spans="17:22" x14ac:dyDescent="0.25">
      <c r="Q439" s="155">
        <v>12</v>
      </c>
      <c r="R439" s="165">
        <v>0</v>
      </c>
      <c r="S439" s="155">
        <v>3</v>
      </c>
      <c r="T439" s="155">
        <v>5</v>
      </c>
      <c r="U439" s="1">
        <v>3</v>
      </c>
      <c r="V439" s="1">
        <v>2</v>
      </c>
    </row>
    <row r="440" spans="17:22" x14ac:dyDescent="0.25">
      <c r="Q440" s="155">
        <v>13</v>
      </c>
      <c r="R440" s="165">
        <v>1</v>
      </c>
      <c r="S440" s="155">
        <v>3</v>
      </c>
      <c r="T440" s="155">
        <v>6</v>
      </c>
      <c r="U440" s="1">
        <v>4</v>
      </c>
      <c r="V440" s="1">
        <v>2</v>
      </c>
    </row>
    <row r="441" spans="17:22" x14ac:dyDescent="0.25">
      <c r="Q441" s="155">
        <v>12</v>
      </c>
      <c r="R441" s="165">
        <v>2</v>
      </c>
      <c r="S441" s="155">
        <v>4</v>
      </c>
      <c r="T441" s="155">
        <v>5</v>
      </c>
      <c r="U441" s="1">
        <v>4</v>
      </c>
      <c r="V441" s="1">
        <v>1</v>
      </c>
    </row>
    <row r="442" spans="17:22" x14ac:dyDescent="0.25">
      <c r="Q442" s="155">
        <v>11</v>
      </c>
      <c r="R442" s="165">
        <v>2</v>
      </c>
      <c r="S442" s="155">
        <v>3</v>
      </c>
      <c r="T442" s="155">
        <v>5</v>
      </c>
      <c r="U442" s="1">
        <v>3</v>
      </c>
      <c r="V442" s="1">
        <v>2</v>
      </c>
    </row>
    <row r="443" spans="17:22" x14ac:dyDescent="0.25">
      <c r="Q443" s="155">
        <v>12</v>
      </c>
      <c r="R443" s="165">
        <v>2</v>
      </c>
      <c r="S443" s="155">
        <v>3</v>
      </c>
      <c r="T443" s="155">
        <v>5</v>
      </c>
      <c r="U443" s="1">
        <v>4</v>
      </c>
      <c r="V443" s="1">
        <v>2</v>
      </c>
    </row>
    <row r="444" spans="17:22" x14ac:dyDescent="0.25">
      <c r="Q444" s="155">
        <v>13</v>
      </c>
      <c r="R444" s="165">
        <v>0</v>
      </c>
      <c r="S444" s="155">
        <v>3</v>
      </c>
      <c r="T444" s="155">
        <v>5</v>
      </c>
      <c r="U444" s="1">
        <v>3</v>
      </c>
      <c r="V444" s="1">
        <v>2</v>
      </c>
    </row>
    <row r="445" spans="17:22" x14ac:dyDescent="0.25">
      <c r="Q445" s="155">
        <v>13</v>
      </c>
      <c r="R445" s="165">
        <v>0</v>
      </c>
      <c r="S445" s="155">
        <v>3</v>
      </c>
      <c r="T445" s="155">
        <v>5</v>
      </c>
      <c r="U445" s="1">
        <v>4</v>
      </c>
      <c r="V445" s="1">
        <v>2</v>
      </c>
    </row>
    <row r="446" spans="17:22" x14ac:dyDescent="0.25">
      <c r="Q446" s="155">
        <v>12</v>
      </c>
      <c r="R446" s="165">
        <v>0</v>
      </c>
      <c r="S446" s="155">
        <v>4</v>
      </c>
      <c r="T446" s="155">
        <v>5</v>
      </c>
      <c r="U446" s="1">
        <v>4</v>
      </c>
      <c r="V446" s="1">
        <v>2</v>
      </c>
    </row>
    <row r="447" spans="17:22" x14ac:dyDescent="0.25">
      <c r="Q447" s="155">
        <v>12</v>
      </c>
      <c r="R447" s="165">
        <v>1</v>
      </c>
      <c r="S447" s="155">
        <v>4</v>
      </c>
      <c r="T447" s="155">
        <v>5</v>
      </c>
      <c r="U447" s="1">
        <v>4</v>
      </c>
      <c r="V447" s="1">
        <v>2</v>
      </c>
    </row>
    <row r="448" spans="17:22" x14ac:dyDescent="0.25">
      <c r="Q448" s="155">
        <v>12</v>
      </c>
      <c r="R448" s="165">
        <v>1</v>
      </c>
      <c r="S448" s="155">
        <v>3</v>
      </c>
      <c r="T448" s="155">
        <v>5</v>
      </c>
      <c r="U448" s="1">
        <v>3</v>
      </c>
      <c r="V448" s="1">
        <v>1</v>
      </c>
    </row>
    <row r="449" spans="17:22" x14ac:dyDescent="0.25">
      <c r="Q449" s="155">
        <v>11</v>
      </c>
      <c r="R449" s="165">
        <v>2</v>
      </c>
      <c r="S449" s="155">
        <v>3</v>
      </c>
      <c r="T449" s="155">
        <v>5</v>
      </c>
      <c r="U449" s="1">
        <v>3</v>
      </c>
      <c r="V449" s="1">
        <v>2</v>
      </c>
    </row>
    <row r="450" spans="17:22" x14ac:dyDescent="0.25">
      <c r="Q450" s="155">
        <v>12</v>
      </c>
      <c r="R450" s="165">
        <v>2</v>
      </c>
      <c r="S450" s="155">
        <v>3</v>
      </c>
      <c r="T450" s="155">
        <v>6</v>
      </c>
      <c r="U450" s="1">
        <v>3</v>
      </c>
      <c r="V450" s="1">
        <v>2</v>
      </c>
    </row>
    <row r="451" spans="17:22" x14ac:dyDescent="0.25">
      <c r="Q451" s="155">
        <v>12</v>
      </c>
      <c r="R451" s="165">
        <v>2</v>
      </c>
      <c r="S451" s="155">
        <v>4</v>
      </c>
      <c r="T451" s="155">
        <v>5</v>
      </c>
      <c r="U451" s="1">
        <v>3</v>
      </c>
      <c r="V451" s="1">
        <v>2</v>
      </c>
    </row>
    <row r="452" spans="17:22" x14ac:dyDescent="0.25">
      <c r="Q452" s="155">
        <v>12</v>
      </c>
      <c r="R452" s="165">
        <v>1</v>
      </c>
      <c r="S452" s="155">
        <v>3</v>
      </c>
      <c r="T452" s="155">
        <v>5</v>
      </c>
      <c r="U452" s="1">
        <v>3</v>
      </c>
      <c r="V452" s="1">
        <v>2</v>
      </c>
    </row>
    <row r="453" spans="17:22" x14ac:dyDescent="0.25">
      <c r="Q453" s="155">
        <v>12</v>
      </c>
      <c r="R453" s="165">
        <v>2</v>
      </c>
      <c r="S453" s="155">
        <v>3</v>
      </c>
      <c r="T453" s="155">
        <v>5</v>
      </c>
      <c r="U453" s="1">
        <v>4</v>
      </c>
      <c r="V453" s="1">
        <v>2</v>
      </c>
    </row>
    <row r="454" spans="17:22" x14ac:dyDescent="0.25">
      <c r="Q454" s="155">
        <v>13</v>
      </c>
      <c r="R454" s="165">
        <v>1</v>
      </c>
      <c r="S454" s="155">
        <v>3</v>
      </c>
      <c r="T454" s="155">
        <v>5</v>
      </c>
      <c r="U454" s="1">
        <v>4</v>
      </c>
      <c r="V454" s="1">
        <v>2</v>
      </c>
    </row>
    <row r="455" spans="17:22" x14ac:dyDescent="0.25">
      <c r="Q455" s="155">
        <v>12</v>
      </c>
      <c r="R455" s="165">
        <v>1</v>
      </c>
      <c r="S455" s="155">
        <v>4</v>
      </c>
      <c r="T455" s="155">
        <v>5</v>
      </c>
      <c r="U455" s="1">
        <v>3</v>
      </c>
      <c r="V455" s="1">
        <v>2</v>
      </c>
    </row>
    <row r="456" spans="17:22" x14ac:dyDescent="0.25">
      <c r="Q456" s="155">
        <v>11</v>
      </c>
      <c r="R456" s="165">
        <v>2</v>
      </c>
      <c r="S456" s="155">
        <v>4</v>
      </c>
      <c r="T456" s="155">
        <v>5</v>
      </c>
      <c r="U456" s="1">
        <v>4</v>
      </c>
      <c r="V456" s="1">
        <v>2</v>
      </c>
    </row>
    <row r="457" spans="17:22" x14ac:dyDescent="0.25">
      <c r="Q457" s="155">
        <v>13</v>
      </c>
      <c r="R457" s="165">
        <v>1</v>
      </c>
      <c r="S457" s="155">
        <v>3</v>
      </c>
      <c r="T457" s="155">
        <v>5</v>
      </c>
      <c r="U457" s="1">
        <v>3</v>
      </c>
      <c r="V457" s="1">
        <v>2</v>
      </c>
    </row>
    <row r="458" spans="17:22" x14ac:dyDescent="0.25">
      <c r="Q458" s="155">
        <v>12</v>
      </c>
      <c r="R458" s="165">
        <v>0</v>
      </c>
      <c r="S458" s="155">
        <v>3</v>
      </c>
      <c r="T458" s="155">
        <v>6</v>
      </c>
      <c r="U458" s="1">
        <v>3</v>
      </c>
      <c r="V458" s="1">
        <v>2</v>
      </c>
    </row>
    <row r="459" spans="17:22" x14ac:dyDescent="0.25">
      <c r="Q459" s="155">
        <v>11</v>
      </c>
      <c r="R459" s="165">
        <v>1</v>
      </c>
      <c r="S459" s="155">
        <v>3</v>
      </c>
      <c r="T459" s="155">
        <v>5</v>
      </c>
      <c r="U459" s="1">
        <v>4</v>
      </c>
      <c r="V459" s="1">
        <v>2</v>
      </c>
    </row>
    <row r="460" spans="17:22" x14ac:dyDescent="0.25">
      <c r="Q460" s="155">
        <v>11</v>
      </c>
      <c r="R460" s="165">
        <v>1</v>
      </c>
      <c r="S460" s="155">
        <v>4</v>
      </c>
      <c r="T460" s="155">
        <v>6</v>
      </c>
      <c r="U460" s="1">
        <v>4</v>
      </c>
      <c r="V460" s="1">
        <v>2</v>
      </c>
    </row>
    <row r="461" spans="17:22" x14ac:dyDescent="0.25">
      <c r="Q461" s="155">
        <v>12</v>
      </c>
      <c r="R461" s="165">
        <v>1</v>
      </c>
      <c r="S461" s="155">
        <v>4</v>
      </c>
      <c r="T461" s="155">
        <v>6</v>
      </c>
      <c r="U461" s="1">
        <v>4</v>
      </c>
      <c r="V461" s="1">
        <v>2</v>
      </c>
    </row>
    <row r="462" spans="17:22" x14ac:dyDescent="0.25">
      <c r="Q462" s="155">
        <v>12</v>
      </c>
      <c r="R462" s="165">
        <v>2</v>
      </c>
      <c r="S462" s="155">
        <v>3</v>
      </c>
      <c r="T462" s="155">
        <v>5</v>
      </c>
      <c r="U462" s="1">
        <v>4</v>
      </c>
      <c r="V462" s="1">
        <v>2</v>
      </c>
    </row>
    <row r="463" spans="17:22" x14ac:dyDescent="0.25">
      <c r="Q463" s="155">
        <v>12</v>
      </c>
      <c r="R463" s="165">
        <v>2</v>
      </c>
      <c r="S463" s="155">
        <v>3</v>
      </c>
      <c r="T463" s="155">
        <v>5</v>
      </c>
      <c r="U463" s="1">
        <v>4</v>
      </c>
      <c r="V463" s="1">
        <v>2</v>
      </c>
    </row>
    <row r="464" spans="17:22" x14ac:dyDescent="0.25">
      <c r="Q464" s="155">
        <v>12</v>
      </c>
      <c r="R464" s="165">
        <v>1</v>
      </c>
      <c r="S464" s="155">
        <v>3</v>
      </c>
      <c r="T464" s="155">
        <v>5</v>
      </c>
      <c r="U464" s="1">
        <v>3</v>
      </c>
      <c r="V464" s="1">
        <v>2</v>
      </c>
    </row>
    <row r="465" spans="17:22" x14ac:dyDescent="0.25">
      <c r="Q465" s="155">
        <v>11</v>
      </c>
      <c r="R465" s="165">
        <v>2</v>
      </c>
      <c r="S465" s="155">
        <v>3</v>
      </c>
      <c r="T465" s="155">
        <v>6</v>
      </c>
      <c r="U465" s="1">
        <v>3</v>
      </c>
      <c r="V465" s="1">
        <v>2</v>
      </c>
    </row>
    <row r="466" spans="17:22" x14ac:dyDescent="0.25">
      <c r="Q466" s="155">
        <v>13</v>
      </c>
      <c r="R466" s="165">
        <v>1</v>
      </c>
      <c r="S466" s="155">
        <v>3</v>
      </c>
      <c r="T466" s="155">
        <v>5</v>
      </c>
      <c r="U466" s="1">
        <v>4</v>
      </c>
      <c r="V466" s="1">
        <v>2</v>
      </c>
    </row>
    <row r="467" spans="17:22" x14ac:dyDescent="0.25">
      <c r="Q467" s="155">
        <v>13</v>
      </c>
      <c r="R467" s="165">
        <v>1</v>
      </c>
      <c r="S467" s="155">
        <v>3</v>
      </c>
      <c r="T467" s="155">
        <v>6</v>
      </c>
      <c r="U467" s="1">
        <v>4</v>
      </c>
      <c r="V467" s="1">
        <v>1</v>
      </c>
    </row>
    <row r="468" spans="17:22" x14ac:dyDescent="0.25">
      <c r="Q468" s="155">
        <v>12</v>
      </c>
      <c r="R468" s="165">
        <v>2</v>
      </c>
      <c r="S468" s="155">
        <v>3</v>
      </c>
      <c r="T468" s="155">
        <v>6</v>
      </c>
      <c r="U468" s="1">
        <v>4</v>
      </c>
      <c r="V468" s="1">
        <v>1</v>
      </c>
    </row>
    <row r="469" spans="17:22" x14ac:dyDescent="0.25">
      <c r="Q469" s="155">
        <v>12</v>
      </c>
      <c r="R469" s="165">
        <v>2</v>
      </c>
      <c r="S469" s="155">
        <v>4</v>
      </c>
      <c r="T469" s="155">
        <v>5</v>
      </c>
      <c r="U469" s="1">
        <v>4</v>
      </c>
      <c r="V469" s="1">
        <v>2</v>
      </c>
    </row>
    <row r="470" spans="17:22" x14ac:dyDescent="0.25">
      <c r="Q470" s="155">
        <v>12</v>
      </c>
      <c r="R470" s="165">
        <v>2</v>
      </c>
      <c r="S470" s="155">
        <v>3</v>
      </c>
      <c r="T470" s="155">
        <v>5</v>
      </c>
      <c r="U470" s="1">
        <v>4</v>
      </c>
      <c r="V470" s="1">
        <v>2</v>
      </c>
    </row>
    <row r="471" spans="17:22" x14ac:dyDescent="0.25">
      <c r="Q471" s="155">
        <v>11</v>
      </c>
      <c r="R471" s="165">
        <v>1</v>
      </c>
      <c r="S471" s="155">
        <v>3</v>
      </c>
      <c r="T471" s="155">
        <v>5</v>
      </c>
      <c r="U471" s="1">
        <v>4</v>
      </c>
      <c r="V471" s="1">
        <v>2</v>
      </c>
    </row>
    <row r="472" spans="17:22" x14ac:dyDescent="0.25">
      <c r="Q472" s="155">
        <v>12</v>
      </c>
      <c r="R472" s="165">
        <v>1</v>
      </c>
      <c r="S472" s="155">
        <v>3</v>
      </c>
      <c r="T472" s="155">
        <v>5</v>
      </c>
      <c r="U472" s="1">
        <v>3</v>
      </c>
      <c r="V472" s="1">
        <v>2</v>
      </c>
    </row>
    <row r="473" spans="17:22" x14ac:dyDescent="0.25">
      <c r="Q473" s="155">
        <v>12</v>
      </c>
      <c r="R473" s="165">
        <v>1</v>
      </c>
      <c r="S473" s="155">
        <v>4</v>
      </c>
      <c r="T473" s="155">
        <v>6</v>
      </c>
      <c r="U473" s="1">
        <v>4</v>
      </c>
      <c r="V473" s="1">
        <v>1</v>
      </c>
    </row>
    <row r="474" spans="17:22" x14ac:dyDescent="0.25">
      <c r="Q474" s="155">
        <v>13</v>
      </c>
      <c r="R474" s="165">
        <v>1</v>
      </c>
      <c r="S474" s="155">
        <v>3</v>
      </c>
      <c r="T474" s="155">
        <v>5</v>
      </c>
      <c r="U474" s="1">
        <v>4</v>
      </c>
      <c r="V474" s="1">
        <v>2</v>
      </c>
    </row>
    <row r="475" spans="17:22" x14ac:dyDescent="0.25">
      <c r="Q475" s="155">
        <v>11</v>
      </c>
      <c r="R475" s="165">
        <v>1</v>
      </c>
      <c r="S475" s="155">
        <v>3</v>
      </c>
      <c r="T475" s="155">
        <v>6</v>
      </c>
      <c r="U475" s="1">
        <v>4</v>
      </c>
      <c r="V475" s="1">
        <v>2</v>
      </c>
    </row>
    <row r="476" spans="17:22" x14ac:dyDescent="0.25">
      <c r="Q476" s="155">
        <v>13</v>
      </c>
      <c r="R476" s="165">
        <v>1</v>
      </c>
      <c r="S476" s="155">
        <v>4</v>
      </c>
      <c r="T476" s="155">
        <v>5</v>
      </c>
      <c r="U476" s="1">
        <v>4</v>
      </c>
      <c r="V476" s="1">
        <v>2</v>
      </c>
    </row>
    <row r="477" spans="17:22" x14ac:dyDescent="0.25">
      <c r="Q477" s="155">
        <v>13</v>
      </c>
      <c r="R477" s="165">
        <v>2</v>
      </c>
      <c r="S477" s="155">
        <v>3</v>
      </c>
      <c r="T477" s="155">
        <v>5</v>
      </c>
      <c r="U477" s="1">
        <v>3</v>
      </c>
      <c r="V477" s="1">
        <v>1</v>
      </c>
    </row>
    <row r="478" spans="17:22" x14ac:dyDescent="0.25">
      <c r="Q478" s="155">
        <v>12</v>
      </c>
      <c r="R478" s="165">
        <v>1</v>
      </c>
      <c r="S478" s="155">
        <v>4</v>
      </c>
      <c r="T478" s="155">
        <v>6</v>
      </c>
      <c r="U478" s="1">
        <v>4</v>
      </c>
      <c r="V478" s="1">
        <v>2</v>
      </c>
    </row>
    <row r="479" spans="17:22" x14ac:dyDescent="0.25">
      <c r="Q479" s="155">
        <v>11</v>
      </c>
      <c r="R479" s="165">
        <v>1</v>
      </c>
      <c r="S479" s="155">
        <v>3</v>
      </c>
      <c r="T479" s="155">
        <v>5</v>
      </c>
      <c r="U479" s="1">
        <v>3</v>
      </c>
      <c r="V479" s="1">
        <v>2</v>
      </c>
    </row>
    <row r="480" spans="17:22" x14ac:dyDescent="0.25">
      <c r="Q480" s="155">
        <v>12</v>
      </c>
      <c r="R480" s="165">
        <v>1</v>
      </c>
      <c r="S480" s="155">
        <v>4</v>
      </c>
      <c r="T480" s="155">
        <v>5</v>
      </c>
      <c r="U480" s="1">
        <v>3</v>
      </c>
      <c r="V480" s="1">
        <v>1</v>
      </c>
    </row>
    <row r="481" spans="17:22" x14ac:dyDescent="0.25">
      <c r="Q481" s="155">
        <v>13</v>
      </c>
      <c r="R481" s="165">
        <v>2</v>
      </c>
      <c r="S481" s="155">
        <v>4</v>
      </c>
      <c r="T481" s="155">
        <v>6</v>
      </c>
      <c r="U481" s="1">
        <v>3</v>
      </c>
      <c r="V481" s="1">
        <v>2</v>
      </c>
    </row>
    <row r="482" spans="17:22" x14ac:dyDescent="0.25">
      <c r="Q482" s="155">
        <v>12</v>
      </c>
      <c r="R482" s="165">
        <v>1</v>
      </c>
      <c r="S482" s="155">
        <v>4</v>
      </c>
      <c r="T482" s="155">
        <v>5</v>
      </c>
      <c r="U482" s="1">
        <v>3</v>
      </c>
      <c r="V482" s="1">
        <v>1</v>
      </c>
    </row>
    <row r="483" spans="17:22" x14ac:dyDescent="0.25">
      <c r="Q483" s="155">
        <v>13</v>
      </c>
      <c r="R483" s="165">
        <v>2</v>
      </c>
      <c r="S483" s="155">
        <v>4</v>
      </c>
      <c r="T483" s="155">
        <v>5</v>
      </c>
      <c r="U483" s="1">
        <v>4</v>
      </c>
      <c r="V483" s="1">
        <v>2</v>
      </c>
    </row>
    <row r="484" spans="17:22" x14ac:dyDescent="0.25">
      <c r="Q484" s="155">
        <v>11</v>
      </c>
      <c r="R484" s="165">
        <v>2</v>
      </c>
      <c r="S484" s="155">
        <v>3</v>
      </c>
      <c r="T484" s="155">
        <v>6</v>
      </c>
      <c r="U484" s="1">
        <v>4</v>
      </c>
      <c r="V484" s="1">
        <v>2</v>
      </c>
    </row>
    <row r="485" spans="17:22" x14ac:dyDescent="0.25">
      <c r="Q485" s="155">
        <v>12</v>
      </c>
      <c r="R485" s="165">
        <v>1</v>
      </c>
      <c r="S485" s="155">
        <v>3</v>
      </c>
      <c r="T485" s="155">
        <v>6</v>
      </c>
      <c r="U485" s="1">
        <v>4</v>
      </c>
      <c r="V485" s="1">
        <v>2</v>
      </c>
    </row>
    <row r="486" spans="17:22" x14ac:dyDescent="0.25">
      <c r="Q486" s="155">
        <v>12</v>
      </c>
      <c r="R486" s="165">
        <v>2</v>
      </c>
      <c r="S486" s="155">
        <v>3</v>
      </c>
      <c r="T486" s="155">
        <v>6</v>
      </c>
      <c r="U486" s="1">
        <v>3</v>
      </c>
      <c r="V486" s="1">
        <v>1</v>
      </c>
    </row>
    <row r="487" spans="17:22" x14ac:dyDescent="0.25">
      <c r="Q487" s="155">
        <v>12</v>
      </c>
      <c r="R487" s="165">
        <v>1</v>
      </c>
      <c r="S487" s="155">
        <v>3</v>
      </c>
      <c r="T487" s="155">
        <v>5</v>
      </c>
      <c r="U487" s="1">
        <v>3</v>
      </c>
      <c r="V487" s="1">
        <v>2</v>
      </c>
    </row>
    <row r="488" spans="17:22" x14ac:dyDescent="0.25">
      <c r="Q488" s="155">
        <v>12</v>
      </c>
      <c r="R488" s="165">
        <v>2</v>
      </c>
      <c r="S488" s="155">
        <v>3</v>
      </c>
      <c r="T488" s="155">
        <v>6</v>
      </c>
      <c r="U488" s="1">
        <v>4</v>
      </c>
      <c r="V488" s="1">
        <v>1</v>
      </c>
    </row>
    <row r="489" spans="17:22" x14ac:dyDescent="0.25">
      <c r="Q489" s="155">
        <v>13</v>
      </c>
      <c r="R489" s="165">
        <v>1</v>
      </c>
      <c r="S489" s="155">
        <v>3</v>
      </c>
      <c r="T489" s="155">
        <v>5</v>
      </c>
      <c r="U489" s="1">
        <v>4</v>
      </c>
      <c r="V489" s="1">
        <v>1</v>
      </c>
    </row>
    <row r="490" spans="17:22" x14ac:dyDescent="0.25">
      <c r="Q490" s="155">
        <v>12</v>
      </c>
      <c r="R490" s="165">
        <v>1</v>
      </c>
      <c r="S490" s="155">
        <v>3</v>
      </c>
      <c r="T490" s="155">
        <v>5</v>
      </c>
      <c r="U490" s="1">
        <v>3</v>
      </c>
      <c r="V490" s="1">
        <v>1</v>
      </c>
    </row>
    <row r="491" spans="17:22" x14ac:dyDescent="0.25">
      <c r="Q491" s="155">
        <v>12</v>
      </c>
      <c r="R491" s="165">
        <v>1</v>
      </c>
      <c r="S491" s="155">
        <v>3</v>
      </c>
      <c r="T491" s="155">
        <v>5</v>
      </c>
      <c r="U491" s="1">
        <v>3</v>
      </c>
      <c r="V491" s="1">
        <v>2</v>
      </c>
    </row>
    <row r="492" spans="17:22" x14ac:dyDescent="0.25">
      <c r="Q492" s="155">
        <v>11</v>
      </c>
      <c r="R492" s="165">
        <v>2</v>
      </c>
      <c r="S492" s="155">
        <v>4</v>
      </c>
      <c r="T492" s="155">
        <v>6</v>
      </c>
      <c r="U492" s="1">
        <v>4</v>
      </c>
      <c r="V492" s="1">
        <v>2</v>
      </c>
    </row>
    <row r="493" spans="17:22" x14ac:dyDescent="0.25">
      <c r="Q493" s="155">
        <v>11</v>
      </c>
      <c r="R493" s="165">
        <v>2</v>
      </c>
      <c r="S493" s="155">
        <v>3</v>
      </c>
      <c r="T493" s="155">
        <v>5</v>
      </c>
      <c r="U493" s="1">
        <v>4</v>
      </c>
      <c r="V493" s="1">
        <v>2</v>
      </c>
    </row>
    <row r="494" spans="17:22" x14ac:dyDescent="0.25">
      <c r="Q494" s="155">
        <v>11</v>
      </c>
      <c r="R494" s="165">
        <v>2</v>
      </c>
      <c r="S494" s="155">
        <v>3</v>
      </c>
      <c r="T494" s="155">
        <v>6</v>
      </c>
      <c r="U494" s="1">
        <v>4</v>
      </c>
      <c r="V494" s="1">
        <v>2</v>
      </c>
    </row>
    <row r="495" spans="17:22" x14ac:dyDescent="0.25">
      <c r="Q495" s="155">
        <v>13</v>
      </c>
      <c r="R495" s="165">
        <v>2</v>
      </c>
      <c r="S495" s="155">
        <v>3</v>
      </c>
      <c r="T495" s="155">
        <v>5</v>
      </c>
      <c r="U495" s="1">
        <v>4</v>
      </c>
      <c r="V495" s="1">
        <v>2</v>
      </c>
    </row>
    <row r="496" spans="17:22" x14ac:dyDescent="0.25">
      <c r="Q496" s="155">
        <v>12</v>
      </c>
      <c r="R496" s="165">
        <v>0</v>
      </c>
      <c r="S496" s="155">
        <v>3</v>
      </c>
      <c r="T496" s="155">
        <v>5</v>
      </c>
      <c r="U496" s="1">
        <v>3</v>
      </c>
      <c r="V496" s="1">
        <v>2</v>
      </c>
    </row>
    <row r="497" spans="17:22" x14ac:dyDescent="0.25">
      <c r="Q497" s="155">
        <v>12</v>
      </c>
      <c r="R497" s="165">
        <v>2</v>
      </c>
      <c r="S497" s="155">
        <v>4</v>
      </c>
      <c r="T497" s="155">
        <v>6</v>
      </c>
      <c r="U497" s="1">
        <v>3</v>
      </c>
      <c r="V497" s="1">
        <v>1</v>
      </c>
    </row>
    <row r="498" spans="17:22" x14ac:dyDescent="0.25">
      <c r="Q498" s="155">
        <v>12</v>
      </c>
      <c r="R498" s="165">
        <v>1</v>
      </c>
      <c r="S498" s="155">
        <v>3</v>
      </c>
      <c r="T498" s="155">
        <v>5</v>
      </c>
      <c r="U498" s="1">
        <v>4</v>
      </c>
      <c r="V498" s="1">
        <v>2</v>
      </c>
    </row>
    <row r="499" spans="17:22" x14ac:dyDescent="0.25">
      <c r="Q499" s="155">
        <v>11</v>
      </c>
      <c r="R499" s="165">
        <v>1</v>
      </c>
      <c r="S499" s="155">
        <v>3</v>
      </c>
      <c r="T499" s="155">
        <v>5</v>
      </c>
      <c r="U499" s="1">
        <v>4</v>
      </c>
      <c r="V499" s="1">
        <v>2</v>
      </c>
    </row>
    <row r="500" spans="17:22" x14ac:dyDescent="0.25">
      <c r="Q500" s="155">
        <v>13</v>
      </c>
      <c r="R500" s="165">
        <v>2</v>
      </c>
      <c r="S500" s="155">
        <v>4</v>
      </c>
      <c r="T500" s="155">
        <v>5</v>
      </c>
      <c r="U500" s="1">
        <v>3</v>
      </c>
      <c r="V500" s="1">
        <v>1</v>
      </c>
    </row>
    <row r="501" spans="17:22" x14ac:dyDescent="0.25">
      <c r="Q501" s="155">
        <v>12</v>
      </c>
      <c r="R501" s="165">
        <v>2</v>
      </c>
      <c r="S501" s="155">
        <v>4</v>
      </c>
      <c r="T501" s="155">
        <v>5</v>
      </c>
      <c r="U501" s="1">
        <v>4</v>
      </c>
      <c r="V501" s="1">
        <v>1</v>
      </c>
    </row>
    <row r="502" spans="17:22" x14ac:dyDescent="0.25">
      <c r="Q502" s="155">
        <v>12</v>
      </c>
      <c r="R502" s="165">
        <v>1</v>
      </c>
      <c r="S502" s="155">
        <v>3</v>
      </c>
      <c r="T502" s="155">
        <v>5</v>
      </c>
      <c r="U502" s="1">
        <v>3</v>
      </c>
      <c r="V502" s="1">
        <v>2</v>
      </c>
    </row>
    <row r="503" spans="17:22" x14ac:dyDescent="0.25">
      <c r="Q503" s="155">
        <v>12</v>
      </c>
      <c r="R503" s="165">
        <v>2</v>
      </c>
      <c r="S503" s="155">
        <v>3</v>
      </c>
      <c r="T503" s="155">
        <v>5</v>
      </c>
      <c r="U503" s="1">
        <v>3</v>
      </c>
      <c r="V503" s="1">
        <v>1</v>
      </c>
    </row>
    <row r="504" spans="17:22" x14ac:dyDescent="0.25">
      <c r="Q504" s="155">
        <v>13</v>
      </c>
      <c r="R504" s="165">
        <v>1</v>
      </c>
      <c r="S504" s="155">
        <v>4</v>
      </c>
      <c r="T504" s="155">
        <v>5</v>
      </c>
      <c r="U504" s="1">
        <v>3</v>
      </c>
      <c r="V504" s="1">
        <v>1</v>
      </c>
    </row>
    <row r="505" spans="17:22" x14ac:dyDescent="0.25">
      <c r="Q505" s="155">
        <v>12</v>
      </c>
      <c r="R505" s="165">
        <v>1</v>
      </c>
      <c r="S505" s="155">
        <v>4</v>
      </c>
      <c r="T505" s="155">
        <v>5</v>
      </c>
      <c r="U505" s="1">
        <v>4</v>
      </c>
      <c r="V505" s="1">
        <v>2</v>
      </c>
    </row>
    <row r="506" spans="17:22" x14ac:dyDescent="0.25">
      <c r="Q506" s="155">
        <v>12</v>
      </c>
      <c r="R506" s="165">
        <v>1</v>
      </c>
      <c r="S506" s="155">
        <v>4</v>
      </c>
      <c r="T506" s="155">
        <v>5</v>
      </c>
      <c r="U506" s="1">
        <v>3</v>
      </c>
      <c r="V506" s="1">
        <v>2</v>
      </c>
    </row>
    <row r="507" spans="17:22" x14ac:dyDescent="0.25">
      <c r="Q507" s="155">
        <v>13</v>
      </c>
      <c r="R507" s="165">
        <v>2</v>
      </c>
      <c r="S507" s="155">
        <v>3</v>
      </c>
      <c r="T507" s="155">
        <v>5</v>
      </c>
      <c r="U507" s="1">
        <v>3</v>
      </c>
      <c r="V507" s="1">
        <v>1</v>
      </c>
    </row>
    <row r="508" spans="17:22" x14ac:dyDescent="0.25">
      <c r="Q508" s="155">
        <v>11</v>
      </c>
      <c r="R508" s="165">
        <v>2</v>
      </c>
      <c r="S508" s="155">
        <v>4</v>
      </c>
      <c r="T508" s="155">
        <v>6</v>
      </c>
      <c r="U508" s="1">
        <v>3</v>
      </c>
      <c r="V508" s="1">
        <v>2</v>
      </c>
    </row>
    <row r="509" spans="17:22" x14ac:dyDescent="0.25">
      <c r="Q509" s="155">
        <v>11</v>
      </c>
      <c r="R509" s="165">
        <v>1</v>
      </c>
      <c r="S509" s="155">
        <v>4</v>
      </c>
      <c r="T509" s="155">
        <v>6</v>
      </c>
      <c r="U509" s="1">
        <v>4</v>
      </c>
      <c r="V509" s="1">
        <v>2</v>
      </c>
    </row>
    <row r="510" spans="17:22" x14ac:dyDescent="0.25">
      <c r="Q510" s="155">
        <v>13</v>
      </c>
      <c r="R510" s="165">
        <v>1</v>
      </c>
      <c r="S510" s="155">
        <v>4</v>
      </c>
      <c r="T510" s="155">
        <v>5</v>
      </c>
      <c r="U510" s="1">
        <v>3</v>
      </c>
      <c r="V510" s="1">
        <v>2</v>
      </c>
    </row>
    <row r="511" spans="17:22" x14ac:dyDescent="0.25">
      <c r="Q511" s="155">
        <v>12</v>
      </c>
      <c r="R511" s="165">
        <v>1</v>
      </c>
      <c r="S511" s="155">
        <v>4</v>
      </c>
      <c r="T511" s="155">
        <v>5</v>
      </c>
      <c r="U511" s="1">
        <v>3</v>
      </c>
      <c r="V511" s="1">
        <v>1</v>
      </c>
    </row>
    <row r="512" spans="17:22" x14ac:dyDescent="0.25">
      <c r="Q512" s="155">
        <v>11</v>
      </c>
      <c r="R512" s="165">
        <v>0</v>
      </c>
      <c r="S512" s="155">
        <v>4</v>
      </c>
      <c r="T512" s="155">
        <v>5</v>
      </c>
      <c r="U512" s="1">
        <v>3</v>
      </c>
      <c r="V512" s="1">
        <v>2</v>
      </c>
    </row>
    <row r="513" spans="17:22" x14ac:dyDescent="0.25">
      <c r="Q513" s="155">
        <v>13</v>
      </c>
      <c r="R513" s="165">
        <v>2</v>
      </c>
      <c r="S513" s="155">
        <v>3</v>
      </c>
      <c r="T513" s="155">
        <v>5</v>
      </c>
      <c r="U513" s="1">
        <v>4</v>
      </c>
      <c r="V513" s="1">
        <v>1</v>
      </c>
    </row>
    <row r="514" spans="17:22" x14ac:dyDescent="0.25">
      <c r="Q514" s="155">
        <v>11</v>
      </c>
      <c r="R514" s="165">
        <v>1</v>
      </c>
      <c r="S514" s="155">
        <v>4</v>
      </c>
      <c r="T514" s="155">
        <v>5</v>
      </c>
      <c r="U514" s="1">
        <v>3</v>
      </c>
      <c r="V514" s="1">
        <v>2</v>
      </c>
    </row>
    <row r="515" spans="17:22" x14ac:dyDescent="0.25">
      <c r="Q515" s="155">
        <v>12</v>
      </c>
      <c r="R515" s="165">
        <v>1</v>
      </c>
      <c r="S515" s="155">
        <v>4</v>
      </c>
      <c r="T515" s="155">
        <v>5</v>
      </c>
      <c r="U515" s="1">
        <v>3</v>
      </c>
      <c r="V515" s="1">
        <v>1</v>
      </c>
    </row>
    <row r="516" spans="17:22" x14ac:dyDescent="0.25">
      <c r="Q516" s="155">
        <v>12</v>
      </c>
      <c r="R516" s="165">
        <v>2</v>
      </c>
      <c r="S516" s="155">
        <v>3</v>
      </c>
      <c r="T516" s="155">
        <v>5</v>
      </c>
      <c r="U516" s="1">
        <v>3</v>
      </c>
      <c r="V516" s="1">
        <v>2</v>
      </c>
    </row>
    <row r="517" spans="17:22" x14ac:dyDescent="0.25">
      <c r="Q517" s="155">
        <v>11</v>
      </c>
      <c r="R517" s="165">
        <v>0</v>
      </c>
      <c r="S517" s="155">
        <v>4</v>
      </c>
      <c r="T517" s="155">
        <v>5</v>
      </c>
      <c r="U517" s="1">
        <v>4</v>
      </c>
      <c r="V517" s="1">
        <v>2</v>
      </c>
    </row>
    <row r="518" spans="17:22" x14ac:dyDescent="0.25">
      <c r="Q518" s="155">
        <v>12</v>
      </c>
      <c r="R518" s="165">
        <v>1</v>
      </c>
      <c r="S518" s="155">
        <v>3</v>
      </c>
      <c r="T518" s="155">
        <v>5</v>
      </c>
      <c r="U518" s="1">
        <v>3</v>
      </c>
      <c r="V518" s="1">
        <v>2</v>
      </c>
    </row>
    <row r="519" spans="17:22" x14ac:dyDescent="0.25">
      <c r="Q519" s="155">
        <v>13</v>
      </c>
      <c r="R519" s="165">
        <v>1</v>
      </c>
      <c r="S519" s="155">
        <v>3</v>
      </c>
      <c r="T519" s="155">
        <v>5</v>
      </c>
      <c r="U519" s="1">
        <v>3</v>
      </c>
      <c r="V519" s="1">
        <v>1</v>
      </c>
    </row>
    <row r="520" spans="17:22" x14ac:dyDescent="0.25">
      <c r="Q520" s="155">
        <v>11</v>
      </c>
      <c r="R520" s="165">
        <v>1</v>
      </c>
      <c r="S520" s="155">
        <v>3</v>
      </c>
      <c r="T520" s="155">
        <v>5</v>
      </c>
      <c r="U520" s="1">
        <v>3</v>
      </c>
      <c r="V520" s="1">
        <v>2</v>
      </c>
    </row>
    <row r="521" spans="17:22" x14ac:dyDescent="0.25">
      <c r="Q521" s="155">
        <v>11</v>
      </c>
      <c r="R521" s="165">
        <v>0</v>
      </c>
      <c r="S521" s="155">
        <v>4</v>
      </c>
      <c r="T521" s="155">
        <v>5</v>
      </c>
      <c r="U521" s="1">
        <v>4</v>
      </c>
      <c r="V521" s="1">
        <v>1</v>
      </c>
    </row>
    <row r="522" spans="17:22" x14ac:dyDescent="0.25">
      <c r="Q522" s="155">
        <v>13</v>
      </c>
      <c r="R522" s="165">
        <v>1</v>
      </c>
      <c r="S522" s="155">
        <v>3</v>
      </c>
      <c r="T522" s="155">
        <v>5</v>
      </c>
      <c r="U522" s="1">
        <v>4</v>
      </c>
      <c r="V522" s="1">
        <v>2</v>
      </c>
    </row>
    <row r="523" spans="17:22" x14ac:dyDescent="0.25">
      <c r="Q523" s="155">
        <v>13</v>
      </c>
      <c r="R523" s="165">
        <v>2</v>
      </c>
      <c r="S523" s="155">
        <v>4</v>
      </c>
      <c r="T523" s="155">
        <v>6</v>
      </c>
      <c r="U523" s="1">
        <v>4</v>
      </c>
      <c r="V523" s="1">
        <v>2</v>
      </c>
    </row>
    <row r="524" spans="17:22" x14ac:dyDescent="0.25">
      <c r="Q524" s="155">
        <v>12</v>
      </c>
      <c r="R524" s="165">
        <v>2</v>
      </c>
      <c r="S524" s="155">
        <v>4</v>
      </c>
      <c r="T524" s="155">
        <v>5</v>
      </c>
      <c r="U524" s="1">
        <v>3</v>
      </c>
      <c r="V524" s="1">
        <v>2</v>
      </c>
    </row>
    <row r="525" spans="17:22" x14ac:dyDescent="0.25">
      <c r="Q525" s="155">
        <v>12</v>
      </c>
      <c r="R525" s="165">
        <v>1</v>
      </c>
      <c r="S525" s="155">
        <v>3</v>
      </c>
      <c r="T525" s="155">
        <v>5</v>
      </c>
      <c r="U525" s="1">
        <v>3</v>
      </c>
      <c r="V525" s="1">
        <v>2</v>
      </c>
    </row>
    <row r="526" spans="17:22" x14ac:dyDescent="0.25">
      <c r="Q526" s="155">
        <v>12</v>
      </c>
      <c r="R526" s="165">
        <v>0</v>
      </c>
      <c r="S526" s="155">
        <v>3</v>
      </c>
      <c r="T526" s="155">
        <v>5</v>
      </c>
      <c r="U526" s="1">
        <v>3</v>
      </c>
      <c r="V526" s="1">
        <v>2</v>
      </c>
    </row>
    <row r="527" spans="17:22" x14ac:dyDescent="0.25">
      <c r="Q527" s="155">
        <v>13</v>
      </c>
      <c r="R527" s="165">
        <v>1</v>
      </c>
      <c r="S527" s="155">
        <v>4</v>
      </c>
      <c r="T527" s="155">
        <v>6</v>
      </c>
      <c r="U527" s="1">
        <v>4</v>
      </c>
      <c r="V527" s="1">
        <v>2</v>
      </c>
    </row>
    <row r="528" spans="17:22" x14ac:dyDescent="0.25">
      <c r="Q528" s="155">
        <v>11</v>
      </c>
      <c r="R528" s="165">
        <v>2</v>
      </c>
      <c r="S528" s="155">
        <v>4</v>
      </c>
      <c r="T528" s="155">
        <v>5</v>
      </c>
      <c r="U528" s="1">
        <v>3</v>
      </c>
      <c r="V528" s="1">
        <v>1</v>
      </c>
    </row>
    <row r="529" spans="17:22" x14ac:dyDescent="0.25">
      <c r="Q529" s="155">
        <v>11</v>
      </c>
      <c r="R529" s="165">
        <v>1</v>
      </c>
      <c r="S529" s="155">
        <v>4</v>
      </c>
      <c r="T529" s="155">
        <v>5</v>
      </c>
      <c r="U529" s="1">
        <v>3</v>
      </c>
      <c r="V529" s="1">
        <v>1</v>
      </c>
    </row>
    <row r="530" spans="17:22" x14ac:dyDescent="0.25">
      <c r="Q530" s="155">
        <v>12</v>
      </c>
      <c r="R530" s="165">
        <v>0</v>
      </c>
      <c r="S530" s="155">
        <v>4</v>
      </c>
      <c r="T530" s="155">
        <v>6</v>
      </c>
      <c r="U530" s="1">
        <v>4</v>
      </c>
      <c r="V530" s="1">
        <v>2</v>
      </c>
    </row>
    <row r="531" spans="17:22" x14ac:dyDescent="0.25">
      <c r="Q531" s="155">
        <v>13</v>
      </c>
      <c r="R531" s="165">
        <v>1</v>
      </c>
      <c r="S531" s="155">
        <v>4</v>
      </c>
      <c r="T531" s="155">
        <v>6</v>
      </c>
      <c r="U531" s="1">
        <v>4</v>
      </c>
      <c r="V531" s="1">
        <v>2</v>
      </c>
    </row>
    <row r="532" spans="17:22" x14ac:dyDescent="0.25">
      <c r="Q532" s="155">
        <v>12</v>
      </c>
      <c r="R532" s="165">
        <v>1</v>
      </c>
      <c r="S532" s="155">
        <v>4</v>
      </c>
      <c r="T532" s="155">
        <v>5</v>
      </c>
      <c r="U532" s="1">
        <v>4</v>
      </c>
      <c r="V532" s="1">
        <v>2</v>
      </c>
    </row>
    <row r="533" spans="17:22" x14ac:dyDescent="0.25">
      <c r="Q533" s="155">
        <v>12</v>
      </c>
      <c r="R533" s="165">
        <v>1</v>
      </c>
      <c r="S533" s="155">
        <v>3</v>
      </c>
      <c r="T533" s="155">
        <v>5</v>
      </c>
      <c r="U533" s="1">
        <v>4</v>
      </c>
      <c r="V533" s="1">
        <v>2</v>
      </c>
    </row>
    <row r="534" spans="17:22" x14ac:dyDescent="0.25">
      <c r="Q534" s="155">
        <v>12</v>
      </c>
      <c r="R534" s="165">
        <v>2</v>
      </c>
      <c r="S534" s="155">
        <v>4</v>
      </c>
      <c r="T534" s="155">
        <v>5</v>
      </c>
      <c r="U534" s="1">
        <v>3</v>
      </c>
      <c r="V534" s="1">
        <v>2</v>
      </c>
    </row>
    <row r="535" spans="17:22" x14ac:dyDescent="0.25">
      <c r="Q535" s="155">
        <v>13</v>
      </c>
      <c r="R535" s="165">
        <v>1</v>
      </c>
      <c r="S535" s="155">
        <v>3</v>
      </c>
      <c r="T535" s="155">
        <v>5</v>
      </c>
      <c r="U535" s="1">
        <v>4</v>
      </c>
      <c r="V535" s="1">
        <v>2</v>
      </c>
    </row>
    <row r="536" spans="17:22" x14ac:dyDescent="0.25">
      <c r="Q536" s="155">
        <v>12</v>
      </c>
      <c r="R536" s="165">
        <v>2</v>
      </c>
      <c r="S536" s="155">
        <v>4</v>
      </c>
      <c r="T536" s="155">
        <v>5</v>
      </c>
      <c r="U536" s="1">
        <v>3</v>
      </c>
      <c r="V536" s="1">
        <v>2</v>
      </c>
    </row>
    <row r="537" spans="17:22" x14ac:dyDescent="0.25">
      <c r="Q537" s="155">
        <v>12</v>
      </c>
      <c r="R537" s="165">
        <v>2</v>
      </c>
      <c r="S537" s="155">
        <v>3</v>
      </c>
      <c r="T537" s="155">
        <v>5</v>
      </c>
      <c r="U537" s="1">
        <v>3</v>
      </c>
      <c r="V537" s="1">
        <v>2</v>
      </c>
    </row>
    <row r="538" spans="17:22" x14ac:dyDescent="0.25">
      <c r="Q538" s="155">
        <v>11</v>
      </c>
      <c r="R538" s="165">
        <v>1</v>
      </c>
      <c r="S538" s="155">
        <v>3</v>
      </c>
      <c r="T538" s="155">
        <v>5</v>
      </c>
      <c r="U538" s="1">
        <v>4</v>
      </c>
      <c r="V538" s="1">
        <v>2</v>
      </c>
    </row>
    <row r="539" spans="17:22" x14ac:dyDescent="0.25">
      <c r="Q539" s="155">
        <v>12</v>
      </c>
      <c r="R539" s="165">
        <v>1</v>
      </c>
      <c r="S539" s="155">
        <v>4</v>
      </c>
      <c r="T539" s="155">
        <v>5</v>
      </c>
      <c r="U539" s="1">
        <v>4</v>
      </c>
      <c r="V539" s="1">
        <v>1</v>
      </c>
    </row>
    <row r="540" spans="17:22" x14ac:dyDescent="0.25">
      <c r="Q540" s="155">
        <v>12</v>
      </c>
      <c r="R540" s="165">
        <v>2</v>
      </c>
      <c r="S540" s="155">
        <v>3</v>
      </c>
      <c r="T540" s="155">
        <v>5</v>
      </c>
      <c r="U540" s="1">
        <v>4</v>
      </c>
      <c r="V540" s="1">
        <v>1</v>
      </c>
    </row>
    <row r="541" spans="17:22" x14ac:dyDescent="0.25">
      <c r="Q541" s="155">
        <v>11</v>
      </c>
      <c r="R541" s="165">
        <v>1</v>
      </c>
      <c r="S541" s="155">
        <v>3</v>
      </c>
      <c r="T541" s="155">
        <v>6</v>
      </c>
      <c r="U541" s="1">
        <v>3</v>
      </c>
      <c r="V541" s="1">
        <v>2</v>
      </c>
    </row>
    <row r="542" spans="17:22" x14ac:dyDescent="0.25">
      <c r="Q542" s="155">
        <v>12</v>
      </c>
      <c r="R542" s="165">
        <v>2</v>
      </c>
      <c r="S542" s="155">
        <v>3</v>
      </c>
      <c r="T542" s="155">
        <v>6</v>
      </c>
      <c r="U542" s="1">
        <v>4</v>
      </c>
      <c r="V542" s="1">
        <v>2</v>
      </c>
    </row>
    <row r="543" spans="17:22" x14ac:dyDescent="0.25">
      <c r="Q543" s="155">
        <v>13</v>
      </c>
      <c r="R543" s="165">
        <v>0</v>
      </c>
      <c r="S543" s="155">
        <v>4</v>
      </c>
      <c r="T543" s="155">
        <v>5</v>
      </c>
      <c r="U543" s="1">
        <v>3</v>
      </c>
      <c r="V543" s="1">
        <v>2</v>
      </c>
    </row>
    <row r="544" spans="17:22" x14ac:dyDescent="0.25">
      <c r="Q544" s="155">
        <v>13</v>
      </c>
      <c r="R544" s="165">
        <v>2</v>
      </c>
      <c r="S544" s="155">
        <v>4</v>
      </c>
      <c r="T544" s="155">
        <v>5</v>
      </c>
      <c r="U544" s="1">
        <v>3</v>
      </c>
      <c r="V544" s="1">
        <v>2</v>
      </c>
    </row>
    <row r="545" spans="17:22" x14ac:dyDescent="0.25">
      <c r="Q545" s="155">
        <v>13</v>
      </c>
      <c r="R545" s="165">
        <v>0</v>
      </c>
      <c r="S545" s="165">
        <v>4</v>
      </c>
      <c r="T545" s="155">
        <v>6</v>
      </c>
      <c r="U545" s="155">
        <v>4</v>
      </c>
      <c r="V545" s="1">
        <v>2</v>
      </c>
    </row>
    <row r="546" spans="17:22" x14ac:dyDescent="0.25">
      <c r="Q546" s="155">
        <v>13</v>
      </c>
      <c r="R546" s="165">
        <v>1</v>
      </c>
      <c r="S546" s="155">
        <v>3</v>
      </c>
      <c r="T546" s="155">
        <v>5</v>
      </c>
      <c r="U546" s="1">
        <v>4</v>
      </c>
      <c r="V546" s="1">
        <v>1</v>
      </c>
    </row>
    <row r="547" spans="17:22" x14ac:dyDescent="0.25">
      <c r="Q547" s="155">
        <v>12</v>
      </c>
      <c r="R547" s="165">
        <v>2</v>
      </c>
      <c r="S547" s="155">
        <v>3</v>
      </c>
      <c r="T547" s="155">
        <v>5</v>
      </c>
      <c r="U547" s="1">
        <v>4</v>
      </c>
      <c r="V547" s="1">
        <v>1</v>
      </c>
    </row>
    <row r="548" spans="17:22" x14ac:dyDescent="0.25">
      <c r="Q548" s="155">
        <v>13</v>
      </c>
      <c r="R548" s="165">
        <v>2</v>
      </c>
      <c r="S548" s="155">
        <v>3</v>
      </c>
      <c r="T548" s="155">
        <v>5</v>
      </c>
      <c r="U548" s="1">
        <v>3</v>
      </c>
      <c r="V548" s="1">
        <v>2</v>
      </c>
    </row>
    <row r="549" spans="17:22" x14ac:dyDescent="0.25">
      <c r="Q549" s="155">
        <v>12</v>
      </c>
      <c r="R549" s="165">
        <v>1</v>
      </c>
      <c r="S549" s="155">
        <v>3</v>
      </c>
      <c r="T549" s="155">
        <v>6</v>
      </c>
      <c r="U549" s="1">
        <v>3</v>
      </c>
      <c r="V549" s="1">
        <v>1</v>
      </c>
    </row>
    <row r="550" spans="17:22" x14ac:dyDescent="0.25">
      <c r="Q550" s="155">
        <v>11</v>
      </c>
      <c r="R550" s="165">
        <v>0</v>
      </c>
      <c r="S550" s="155">
        <v>3</v>
      </c>
      <c r="T550" s="155">
        <v>6</v>
      </c>
      <c r="U550" s="1">
        <v>3</v>
      </c>
      <c r="V550" s="1">
        <v>2</v>
      </c>
    </row>
    <row r="551" spans="17:22" x14ac:dyDescent="0.25">
      <c r="Q551" s="155">
        <v>13</v>
      </c>
      <c r="R551" s="165">
        <v>2</v>
      </c>
      <c r="S551" s="155">
        <v>3</v>
      </c>
      <c r="T551" s="155">
        <v>6</v>
      </c>
      <c r="U551" s="1">
        <v>3</v>
      </c>
      <c r="V551" s="1">
        <v>2</v>
      </c>
    </row>
    <row r="552" spans="17:22" x14ac:dyDescent="0.25">
      <c r="Q552" s="155">
        <v>13</v>
      </c>
      <c r="R552" s="165">
        <v>2</v>
      </c>
      <c r="S552" s="155">
        <v>4</v>
      </c>
      <c r="T552" s="155">
        <v>5</v>
      </c>
      <c r="U552" s="1">
        <v>4</v>
      </c>
      <c r="V552" s="1">
        <v>2</v>
      </c>
    </row>
    <row r="553" spans="17:22" x14ac:dyDescent="0.25">
      <c r="Q553" s="155">
        <v>13</v>
      </c>
      <c r="R553" s="165">
        <v>1</v>
      </c>
      <c r="S553" s="155">
        <v>3</v>
      </c>
      <c r="T553" s="155">
        <v>5</v>
      </c>
      <c r="U553" s="1">
        <v>3</v>
      </c>
      <c r="V553" s="1">
        <v>2</v>
      </c>
    </row>
    <row r="554" spans="17:22" x14ac:dyDescent="0.25">
      <c r="Q554" s="155">
        <v>12</v>
      </c>
      <c r="R554" s="165">
        <v>1</v>
      </c>
      <c r="S554" s="155">
        <v>3</v>
      </c>
      <c r="T554" s="155">
        <v>5</v>
      </c>
      <c r="U554" s="1">
        <v>4</v>
      </c>
      <c r="V554" s="1">
        <v>2</v>
      </c>
    </row>
    <row r="555" spans="17:22" x14ac:dyDescent="0.25">
      <c r="Q555" s="155">
        <v>12</v>
      </c>
      <c r="R555" s="165">
        <v>1</v>
      </c>
      <c r="S555" s="155">
        <v>4</v>
      </c>
      <c r="T555" s="155">
        <v>6</v>
      </c>
      <c r="U555" s="1">
        <v>4</v>
      </c>
      <c r="V555" s="1">
        <v>2</v>
      </c>
    </row>
    <row r="556" spans="17:22" x14ac:dyDescent="0.25">
      <c r="Q556" s="155">
        <v>13</v>
      </c>
      <c r="R556" s="165">
        <v>1</v>
      </c>
      <c r="S556" s="155">
        <v>4</v>
      </c>
      <c r="T556" s="155">
        <v>5</v>
      </c>
      <c r="U556" s="1">
        <v>4</v>
      </c>
      <c r="V556" s="1">
        <v>2</v>
      </c>
    </row>
    <row r="557" spans="17:22" x14ac:dyDescent="0.25">
      <c r="Q557" s="155">
        <v>11</v>
      </c>
      <c r="R557" s="165">
        <v>0</v>
      </c>
      <c r="S557" s="155">
        <v>3</v>
      </c>
      <c r="T557" s="155">
        <v>5</v>
      </c>
      <c r="U557" s="1">
        <v>3</v>
      </c>
      <c r="V557" s="1">
        <v>2</v>
      </c>
    </row>
    <row r="558" spans="17:22" x14ac:dyDescent="0.25">
      <c r="Q558" s="155">
        <v>13</v>
      </c>
      <c r="R558" s="165">
        <v>1</v>
      </c>
      <c r="S558" s="155">
        <v>3</v>
      </c>
      <c r="T558" s="155">
        <v>5</v>
      </c>
      <c r="U558" s="1">
        <v>3</v>
      </c>
      <c r="V558" s="1">
        <v>1</v>
      </c>
    </row>
    <row r="559" spans="17:22" x14ac:dyDescent="0.25">
      <c r="Q559" s="155">
        <v>13</v>
      </c>
      <c r="R559" s="165">
        <v>1</v>
      </c>
      <c r="S559" s="155">
        <v>3</v>
      </c>
      <c r="T559" s="155">
        <v>5</v>
      </c>
      <c r="U559" s="1">
        <v>3</v>
      </c>
      <c r="V559" s="1">
        <v>2</v>
      </c>
    </row>
    <row r="560" spans="17:22" x14ac:dyDescent="0.25">
      <c r="Q560" s="155">
        <v>13</v>
      </c>
      <c r="R560" s="165">
        <v>2</v>
      </c>
      <c r="S560" s="155">
        <v>4</v>
      </c>
      <c r="T560" s="155">
        <v>5</v>
      </c>
      <c r="U560" s="1">
        <v>3</v>
      </c>
      <c r="V560" s="1">
        <v>2</v>
      </c>
    </row>
    <row r="561" spans="17:22" x14ac:dyDescent="0.25">
      <c r="Q561" s="155">
        <v>11</v>
      </c>
      <c r="R561" s="165">
        <v>1</v>
      </c>
      <c r="S561" s="155">
        <v>4</v>
      </c>
      <c r="T561" s="155">
        <v>5</v>
      </c>
      <c r="U561" s="1">
        <v>4</v>
      </c>
      <c r="V561" s="1">
        <v>1</v>
      </c>
    </row>
    <row r="562" spans="17:22" x14ac:dyDescent="0.25">
      <c r="Q562" s="155">
        <v>13</v>
      </c>
      <c r="R562" s="165">
        <v>1</v>
      </c>
      <c r="S562" s="155">
        <v>3</v>
      </c>
      <c r="T562" s="155">
        <v>5</v>
      </c>
      <c r="U562" s="1">
        <v>3</v>
      </c>
      <c r="V562" s="1">
        <v>2</v>
      </c>
    </row>
    <row r="563" spans="17:22" x14ac:dyDescent="0.25">
      <c r="Q563" s="155">
        <v>12</v>
      </c>
      <c r="R563" s="165">
        <v>1</v>
      </c>
      <c r="S563" s="155">
        <v>4</v>
      </c>
      <c r="T563" s="155">
        <v>5</v>
      </c>
      <c r="U563" s="1">
        <v>4</v>
      </c>
      <c r="V563" s="1">
        <v>2</v>
      </c>
    </row>
    <row r="564" spans="17:22" x14ac:dyDescent="0.25">
      <c r="Q564" s="155">
        <v>12</v>
      </c>
      <c r="R564" s="165">
        <v>1</v>
      </c>
      <c r="S564" s="155">
        <v>4</v>
      </c>
      <c r="T564" s="155">
        <v>6</v>
      </c>
      <c r="U564" s="1">
        <v>4</v>
      </c>
      <c r="V564" s="1">
        <v>2</v>
      </c>
    </row>
    <row r="565" spans="17:22" x14ac:dyDescent="0.25">
      <c r="Q565" s="155">
        <v>11</v>
      </c>
      <c r="R565" s="165">
        <v>1</v>
      </c>
      <c r="S565" s="155">
        <v>4</v>
      </c>
      <c r="T565" s="155">
        <v>5</v>
      </c>
      <c r="U565" s="1">
        <v>4</v>
      </c>
      <c r="V565" s="1">
        <v>2</v>
      </c>
    </row>
    <row r="566" spans="17:22" x14ac:dyDescent="0.25">
      <c r="Q566" s="155">
        <v>11</v>
      </c>
      <c r="R566" s="165">
        <v>2</v>
      </c>
      <c r="S566" s="155">
        <v>4</v>
      </c>
      <c r="T566" s="155">
        <v>5</v>
      </c>
      <c r="U566" s="1">
        <v>3</v>
      </c>
      <c r="V566" s="1">
        <v>2</v>
      </c>
    </row>
    <row r="567" spans="17:22" x14ac:dyDescent="0.25">
      <c r="Q567" s="155">
        <v>12</v>
      </c>
      <c r="R567" s="165">
        <v>1</v>
      </c>
      <c r="S567" s="155">
        <v>4</v>
      </c>
      <c r="T567" s="155">
        <v>5</v>
      </c>
      <c r="U567" s="1">
        <v>3</v>
      </c>
      <c r="V567" s="1">
        <v>2</v>
      </c>
    </row>
    <row r="568" spans="17:22" x14ac:dyDescent="0.25">
      <c r="Q568" s="155">
        <v>11</v>
      </c>
      <c r="R568" s="165">
        <v>0</v>
      </c>
      <c r="S568" s="155">
        <v>4</v>
      </c>
      <c r="T568" s="155">
        <v>5</v>
      </c>
      <c r="U568" s="1">
        <v>4</v>
      </c>
      <c r="V568" s="1">
        <v>1</v>
      </c>
    </row>
    <row r="569" spans="17:22" x14ac:dyDescent="0.25">
      <c r="Q569" s="155">
        <v>13</v>
      </c>
      <c r="R569" s="165">
        <v>2</v>
      </c>
      <c r="S569" s="155">
        <v>3</v>
      </c>
      <c r="T569" s="155">
        <v>5</v>
      </c>
      <c r="U569" s="1">
        <v>4</v>
      </c>
      <c r="V569" s="1">
        <v>1</v>
      </c>
    </row>
    <row r="570" spans="17:22" x14ac:dyDescent="0.25">
      <c r="Q570" s="155">
        <v>12</v>
      </c>
      <c r="R570" s="165">
        <v>2</v>
      </c>
      <c r="S570" s="155">
        <v>3</v>
      </c>
      <c r="T570" s="155">
        <v>5</v>
      </c>
      <c r="U570" s="1">
        <v>4</v>
      </c>
      <c r="V570" s="1">
        <v>2</v>
      </c>
    </row>
    <row r="571" spans="17:22" x14ac:dyDescent="0.25">
      <c r="Q571" s="155">
        <v>12</v>
      </c>
      <c r="R571" s="165">
        <v>2</v>
      </c>
      <c r="S571" s="155">
        <v>4</v>
      </c>
      <c r="T571" s="155">
        <v>6</v>
      </c>
      <c r="U571" s="1">
        <v>4</v>
      </c>
      <c r="V571" s="1">
        <v>1</v>
      </c>
    </row>
    <row r="572" spans="17:22" x14ac:dyDescent="0.25">
      <c r="Q572" s="155">
        <v>13</v>
      </c>
      <c r="R572" s="165">
        <v>1</v>
      </c>
      <c r="S572" s="155">
        <v>4</v>
      </c>
      <c r="T572" s="155">
        <v>5</v>
      </c>
      <c r="U572" s="1">
        <v>3</v>
      </c>
      <c r="V572" s="1">
        <v>2</v>
      </c>
    </row>
    <row r="573" spans="17:22" x14ac:dyDescent="0.25">
      <c r="Q573" s="155">
        <v>12</v>
      </c>
      <c r="R573" s="165">
        <v>1</v>
      </c>
      <c r="S573" s="155">
        <v>4</v>
      </c>
      <c r="T573" s="155">
        <v>5</v>
      </c>
      <c r="U573" s="1">
        <v>4</v>
      </c>
      <c r="V573" s="1">
        <v>2</v>
      </c>
    </row>
    <row r="574" spans="17:22" x14ac:dyDescent="0.25">
      <c r="Q574" s="155">
        <v>11</v>
      </c>
      <c r="R574" s="165">
        <v>2</v>
      </c>
      <c r="S574" s="155">
        <v>3</v>
      </c>
      <c r="T574" s="155">
        <v>5</v>
      </c>
      <c r="U574" s="1">
        <v>4</v>
      </c>
      <c r="V574" s="1">
        <v>1</v>
      </c>
    </row>
    <row r="575" spans="17:22" x14ac:dyDescent="0.25">
      <c r="Q575" s="155">
        <v>13</v>
      </c>
      <c r="R575" s="165">
        <v>1</v>
      </c>
      <c r="S575" s="155">
        <v>3</v>
      </c>
      <c r="T575" s="155">
        <v>5</v>
      </c>
      <c r="U575" s="1">
        <v>3</v>
      </c>
      <c r="V575" s="1">
        <v>2</v>
      </c>
    </row>
    <row r="576" spans="17:22" x14ac:dyDescent="0.25">
      <c r="Q576" s="155">
        <v>11</v>
      </c>
      <c r="R576" s="165">
        <v>1</v>
      </c>
      <c r="S576" s="155">
        <v>4</v>
      </c>
      <c r="T576" s="155">
        <v>5</v>
      </c>
      <c r="U576" s="1">
        <v>3</v>
      </c>
      <c r="V576" s="1">
        <v>2</v>
      </c>
    </row>
    <row r="577" spans="17:22" x14ac:dyDescent="0.25">
      <c r="Q577" s="155">
        <v>13</v>
      </c>
      <c r="R577" s="165">
        <v>2</v>
      </c>
      <c r="S577" s="155">
        <v>3</v>
      </c>
      <c r="T577" s="155">
        <v>5</v>
      </c>
      <c r="U577" s="1">
        <v>3</v>
      </c>
      <c r="V577" s="1">
        <v>2</v>
      </c>
    </row>
    <row r="578" spans="17:22" x14ac:dyDescent="0.25">
      <c r="Q578" s="155">
        <v>12</v>
      </c>
      <c r="R578" s="165">
        <v>0</v>
      </c>
      <c r="S578" s="155">
        <v>4</v>
      </c>
      <c r="T578" s="155">
        <v>5</v>
      </c>
      <c r="U578" s="1">
        <v>3</v>
      </c>
      <c r="V578" s="1">
        <v>2</v>
      </c>
    </row>
    <row r="579" spans="17:22" x14ac:dyDescent="0.25">
      <c r="Q579" s="155">
        <v>11</v>
      </c>
      <c r="R579" s="165">
        <v>0</v>
      </c>
      <c r="S579" s="155">
        <v>3</v>
      </c>
      <c r="T579" s="155">
        <v>5</v>
      </c>
      <c r="U579" s="1">
        <v>3</v>
      </c>
      <c r="V579" s="1">
        <v>2</v>
      </c>
    </row>
    <row r="580" spans="17:22" x14ac:dyDescent="0.25">
      <c r="Q580" s="155">
        <v>13</v>
      </c>
      <c r="R580" s="165">
        <v>1</v>
      </c>
      <c r="S580" s="155">
        <v>3</v>
      </c>
      <c r="T580" s="155">
        <v>5</v>
      </c>
      <c r="U580" s="1">
        <v>4</v>
      </c>
      <c r="V580" s="1">
        <v>2</v>
      </c>
    </row>
    <row r="581" spans="17:22" x14ac:dyDescent="0.25">
      <c r="Q581" s="155">
        <v>13</v>
      </c>
      <c r="R581" s="165">
        <v>1</v>
      </c>
      <c r="S581" s="155">
        <v>4</v>
      </c>
      <c r="T581" s="155">
        <v>5</v>
      </c>
      <c r="U581" s="1">
        <v>3</v>
      </c>
      <c r="V581" s="1">
        <v>2</v>
      </c>
    </row>
    <row r="582" spans="17:22" x14ac:dyDescent="0.25">
      <c r="Q582" s="155">
        <v>12</v>
      </c>
      <c r="R582" s="165">
        <v>1</v>
      </c>
      <c r="S582" s="155">
        <v>4</v>
      </c>
      <c r="T582" s="155">
        <v>5</v>
      </c>
      <c r="U582" s="1">
        <v>3</v>
      </c>
      <c r="V582" s="1">
        <v>2</v>
      </c>
    </row>
    <row r="583" spans="17:22" x14ac:dyDescent="0.25">
      <c r="Q583" s="155">
        <v>11</v>
      </c>
      <c r="R583" s="165">
        <v>2</v>
      </c>
      <c r="S583" s="155">
        <v>3</v>
      </c>
      <c r="T583" s="155">
        <v>6</v>
      </c>
      <c r="U583" s="1">
        <v>4</v>
      </c>
      <c r="V583" s="1">
        <v>2</v>
      </c>
    </row>
    <row r="584" spans="17:22" x14ac:dyDescent="0.25">
      <c r="Q584" s="155">
        <v>11</v>
      </c>
      <c r="R584" s="165">
        <v>0</v>
      </c>
      <c r="S584" s="155">
        <v>4</v>
      </c>
      <c r="T584" s="155">
        <v>5</v>
      </c>
      <c r="U584" s="1">
        <v>3</v>
      </c>
      <c r="V584" s="1">
        <v>2</v>
      </c>
    </row>
    <row r="585" spans="17:22" x14ac:dyDescent="0.25">
      <c r="Q585" s="155">
        <v>12</v>
      </c>
      <c r="R585" s="165">
        <v>2</v>
      </c>
      <c r="S585" s="155">
        <v>4</v>
      </c>
      <c r="T585" s="155">
        <v>6</v>
      </c>
      <c r="U585" s="1">
        <v>3</v>
      </c>
      <c r="V585" s="1">
        <v>2</v>
      </c>
    </row>
    <row r="586" spans="17:22" x14ac:dyDescent="0.25">
      <c r="Q586" s="155">
        <v>12</v>
      </c>
      <c r="R586" s="165">
        <v>1</v>
      </c>
      <c r="S586" s="155">
        <v>3</v>
      </c>
      <c r="T586" s="155">
        <v>5</v>
      </c>
      <c r="U586" s="1">
        <v>4</v>
      </c>
      <c r="V586" s="1">
        <v>2</v>
      </c>
    </row>
    <row r="587" spans="17:22" x14ac:dyDescent="0.25">
      <c r="Q587" s="155">
        <v>12</v>
      </c>
      <c r="R587" s="165">
        <v>2</v>
      </c>
      <c r="S587" s="155">
        <v>4</v>
      </c>
      <c r="T587" s="155">
        <v>5</v>
      </c>
      <c r="U587" s="1">
        <v>4</v>
      </c>
      <c r="V587" s="1">
        <v>2</v>
      </c>
    </row>
    <row r="588" spans="17:22" x14ac:dyDescent="0.25">
      <c r="Q588" s="155">
        <v>13</v>
      </c>
      <c r="R588" s="165">
        <v>0</v>
      </c>
      <c r="S588" s="155">
        <v>4</v>
      </c>
      <c r="T588" s="155">
        <v>5</v>
      </c>
      <c r="U588" s="1">
        <v>4</v>
      </c>
      <c r="V588" s="1">
        <v>2</v>
      </c>
    </row>
    <row r="589" spans="17:22" x14ac:dyDescent="0.25">
      <c r="Q589" s="155">
        <v>12</v>
      </c>
      <c r="R589" s="165">
        <v>1</v>
      </c>
      <c r="S589" s="155">
        <v>4</v>
      </c>
      <c r="T589" s="155">
        <v>5</v>
      </c>
      <c r="U589" s="1">
        <v>4</v>
      </c>
      <c r="V589" s="1">
        <v>2</v>
      </c>
    </row>
    <row r="590" spans="17:22" x14ac:dyDescent="0.25">
      <c r="Q590" s="155">
        <v>11</v>
      </c>
      <c r="R590" s="165">
        <v>1</v>
      </c>
      <c r="S590" s="155">
        <v>3</v>
      </c>
      <c r="T590" s="155">
        <v>5</v>
      </c>
      <c r="U590" s="1">
        <v>3</v>
      </c>
      <c r="V590" s="1">
        <v>2</v>
      </c>
    </row>
    <row r="591" spans="17:22" x14ac:dyDescent="0.25">
      <c r="Q591" s="155">
        <v>13</v>
      </c>
      <c r="R591" s="165">
        <v>1</v>
      </c>
      <c r="S591" s="155">
        <v>3</v>
      </c>
      <c r="T591" s="155">
        <v>5</v>
      </c>
      <c r="U591" s="1">
        <v>1</v>
      </c>
      <c r="V591" s="1">
        <v>2</v>
      </c>
    </row>
    <row r="592" spans="17:22" x14ac:dyDescent="0.25">
      <c r="Q592" s="155">
        <v>13</v>
      </c>
      <c r="R592" s="165">
        <v>1</v>
      </c>
      <c r="S592" s="155">
        <v>4</v>
      </c>
      <c r="T592" s="155">
        <v>5</v>
      </c>
      <c r="U592" s="1">
        <v>3</v>
      </c>
      <c r="V592" s="1">
        <v>2</v>
      </c>
    </row>
    <row r="593" spans="17:22" x14ac:dyDescent="0.25">
      <c r="Q593" s="155">
        <v>12</v>
      </c>
      <c r="R593" s="165">
        <v>2</v>
      </c>
      <c r="S593" s="155">
        <v>4</v>
      </c>
      <c r="T593" s="155">
        <v>5</v>
      </c>
      <c r="U593" s="1">
        <v>3</v>
      </c>
      <c r="V593" s="1">
        <v>2</v>
      </c>
    </row>
    <row r="594" spans="17:22" x14ac:dyDescent="0.25">
      <c r="Q594" s="155">
        <v>11</v>
      </c>
      <c r="R594" s="165">
        <v>1</v>
      </c>
      <c r="S594" s="155">
        <v>4</v>
      </c>
      <c r="T594" s="155">
        <v>6</v>
      </c>
      <c r="U594" s="1">
        <v>4</v>
      </c>
      <c r="V594" s="1">
        <v>2</v>
      </c>
    </row>
    <row r="595" spans="17:22" x14ac:dyDescent="0.25">
      <c r="Q595" s="155">
        <v>11</v>
      </c>
      <c r="R595" s="165">
        <v>2</v>
      </c>
      <c r="S595" s="155">
        <v>4</v>
      </c>
      <c r="T595" s="155">
        <v>5</v>
      </c>
      <c r="U595" s="1">
        <v>3</v>
      </c>
      <c r="V595" s="1">
        <v>2</v>
      </c>
    </row>
    <row r="596" spans="17:22" x14ac:dyDescent="0.25">
      <c r="Q596" s="155">
        <v>11</v>
      </c>
      <c r="R596" s="165">
        <v>2</v>
      </c>
      <c r="S596" s="155">
        <v>3</v>
      </c>
      <c r="T596" s="155">
        <v>5</v>
      </c>
      <c r="U596" s="1">
        <v>4</v>
      </c>
      <c r="V596" s="1">
        <v>2</v>
      </c>
    </row>
    <row r="597" spans="17:22" x14ac:dyDescent="0.25">
      <c r="Q597" s="155">
        <v>12</v>
      </c>
      <c r="R597" s="165">
        <v>2</v>
      </c>
      <c r="S597" s="155">
        <v>3</v>
      </c>
      <c r="T597" s="155">
        <v>5</v>
      </c>
      <c r="U597" s="1">
        <v>3</v>
      </c>
      <c r="V597" s="1">
        <v>1</v>
      </c>
    </row>
    <row r="598" spans="17:22" x14ac:dyDescent="0.25">
      <c r="Q598" s="155">
        <v>13</v>
      </c>
      <c r="R598" s="165">
        <v>1</v>
      </c>
      <c r="S598" s="155">
        <v>4</v>
      </c>
      <c r="T598" s="155">
        <v>5</v>
      </c>
      <c r="U598" s="1">
        <v>1</v>
      </c>
      <c r="V598" s="1">
        <v>2</v>
      </c>
    </row>
    <row r="599" spans="17:22" x14ac:dyDescent="0.25">
      <c r="Q599" s="155">
        <v>12</v>
      </c>
      <c r="R599" s="165">
        <v>1</v>
      </c>
      <c r="S599" s="155">
        <v>3</v>
      </c>
      <c r="T599" s="155">
        <v>5</v>
      </c>
      <c r="U599" s="1">
        <v>4</v>
      </c>
      <c r="V599" s="1">
        <v>2</v>
      </c>
    </row>
    <row r="600" spans="17:22" x14ac:dyDescent="0.25">
      <c r="Q600" s="155">
        <v>13</v>
      </c>
      <c r="R600" s="165">
        <v>2</v>
      </c>
      <c r="S600" s="155">
        <v>4</v>
      </c>
      <c r="T600" s="155">
        <v>5</v>
      </c>
      <c r="U600" s="1">
        <v>4</v>
      </c>
      <c r="V600" s="1">
        <v>1</v>
      </c>
    </row>
    <row r="601" spans="17:22" x14ac:dyDescent="0.25">
      <c r="Q601" s="155">
        <v>11</v>
      </c>
      <c r="R601" s="165">
        <v>1</v>
      </c>
      <c r="S601" s="155">
        <v>4</v>
      </c>
      <c r="T601" s="155">
        <v>6</v>
      </c>
      <c r="U601" s="1">
        <v>4</v>
      </c>
      <c r="V601" s="1">
        <v>2</v>
      </c>
    </row>
    <row r="602" spans="17:22" x14ac:dyDescent="0.25">
      <c r="Q602" s="155">
        <v>11</v>
      </c>
      <c r="R602" s="165">
        <v>0</v>
      </c>
      <c r="S602" s="155">
        <v>3</v>
      </c>
      <c r="T602" s="155">
        <v>5</v>
      </c>
      <c r="U602" s="1">
        <v>3</v>
      </c>
      <c r="V602" s="1">
        <v>2</v>
      </c>
    </row>
    <row r="603" spans="17:22" x14ac:dyDescent="0.25">
      <c r="Q603" s="155">
        <v>12</v>
      </c>
      <c r="R603" s="165">
        <v>2</v>
      </c>
      <c r="S603" s="155">
        <v>3</v>
      </c>
      <c r="T603" s="155">
        <v>6</v>
      </c>
      <c r="U603" s="1">
        <v>4</v>
      </c>
      <c r="V603" s="1">
        <v>2</v>
      </c>
    </row>
    <row r="604" spans="17:22" x14ac:dyDescent="0.25">
      <c r="Q604" s="155">
        <v>12</v>
      </c>
      <c r="R604" s="165">
        <v>0</v>
      </c>
      <c r="S604" s="155">
        <v>4</v>
      </c>
      <c r="T604" s="155">
        <v>5</v>
      </c>
      <c r="U604" s="1">
        <v>4</v>
      </c>
      <c r="V604" s="1">
        <v>2</v>
      </c>
    </row>
    <row r="605" spans="17:22" x14ac:dyDescent="0.25">
      <c r="Q605" s="155">
        <v>12</v>
      </c>
      <c r="R605" s="165">
        <v>1</v>
      </c>
      <c r="S605" s="155">
        <v>3</v>
      </c>
      <c r="T605" s="155">
        <v>5</v>
      </c>
      <c r="U605" s="1">
        <v>4</v>
      </c>
      <c r="V605" s="1">
        <v>2</v>
      </c>
    </row>
    <row r="606" spans="17:22" x14ac:dyDescent="0.25">
      <c r="Q606" s="155">
        <v>12</v>
      </c>
      <c r="R606" s="165">
        <v>1</v>
      </c>
      <c r="S606" s="155">
        <v>4</v>
      </c>
      <c r="T606" s="155">
        <v>5</v>
      </c>
      <c r="U606" s="1">
        <v>3</v>
      </c>
      <c r="V606" s="1">
        <v>1</v>
      </c>
    </row>
    <row r="607" spans="17:22" x14ac:dyDescent="0.25">
      <c r="Q607" s="155">
        <v>12</v>
      </c>
      <c r="R607" s="165">
        <v>2</v>
      </c>
      <c r="S607" s="155">
        <v>3</v>
      </c>
      <c r="T607" s="155">
        <v>5</v>
      </c>
      <c r="U607" s="1">
        <v>3</v>
      </c>
      <c r="V607" s="1">
        <v>2</v>
      </c>
    </row>
    <row r="608" spans="17:22" x14ac:dyDescent="0.25">
      <c r="Q608" s="155">
        <v>12</v>
      </c>
      <c r="R608" s="165">
        <v>1</v>
      </c>
      <c r="S608" s="155">
        <v>4</v>
      </c>
      <c r="T608" s="155">
        <v>5</v>
      </c>
      <c r="U608" s="1">
        <v>3</v>
      </c>
      <c r="V608" s="1">
        <v>2</v>
      </c>
    </row>
    <row r="609" spans="17:22" x14ac:dyDescent="0.25">
      <c r="Q609" s="155">
        <v>13</v>
      </c>
      <c r="R609" s="165">
        <v>1</v>
      </c>
      <c r="S609" s="155">
        <v>4</v>
      </c>
      <c r="T609" s="155">
        <v>6</v>
      </c>
      <c r="U609" s="1">
        <v>3</v>
      </c>
      <c r="V609" s="1">
        <v>2</v>
      </c>
    </row>
    <row r="610" spans="17:22" x14ac:dyDescent="0.25">
      <c r="Q610" s="155">
        <v>13</v>
      </c>
      <c r="R610" s="165">
        <v>0</v>
      </c>
      <c r="S610" s="155">
        <v>4</v>
      </c>
      <c r="T610" s="155">
        <v>5</v>
      </c>
      <c r="U610" s="1">
        <v>3</v>
      </c>
      <c r="V610" s="1">
        <v>2</v>
      </c>
    </row>
    <row r="611" spans="17:22" x14ac:dyDescent="0.25">
      <c r="Q611" s="155">
        <v>11</v>
      </c>
      <c r="R611" s="165">
        <v>1</v>
      </c>
      <c r="S611" s="155">
        <v>4</v>
      </c>
      <c r="T611" s="155">
        <v>5</v>
      </c>
      <c r="U611" s="1">
        <v>3</v>
      </c>
      <c r="V611" s="1">
        <v>1</v>
      </c>
    </row>
    <row r="612" spans="17:22" x14ac:dyDescent="0.25">
      <c r="Q612" s="155">
        <v>12</v>
      </c>
      <c r="R612" s="165">
        <v>0</v>
      </c>
      <c r="S612" s="155">
        <v>3</v>
      </c>
      <c r="T612" s="155">
        <v>6</v>
      </c>
      <c r="U612" s="1">
        <v>3</v>
      </c>
      <c r="V612" s="1">
        <v>2</v>
      </c>
    </row>
    <row r="613" spans="17:22" x14ac:dyDescent="0.25">
      <c r="Q613" s="155">
        <v>12</v>
      </c>
      <c r="R613" s="165">
        <v>0</v>
      </c>
      <c r="S613" s="155">
        <v>4</v>
      </c>
      <c r="T613" s="155">
        <v>5</v>
      </c>
      <c r="U613" s="1">
        <v>3</v>
      </c>
      <c r="V613" s="1">
        <v>1</v>
      </c>
    </row>
    <row r="614" spans="17:22" x14ac:dyDescent="0.25">
      <c r="Q614" s="155">
        <v>13</v>
      </c>
      <c r="R614" s="165">
        <v>1</v>
      </c>
      <c r="S614" s="155">
        <v>4</v>
      </c>
      <c r="T614" s="155">
        <v>5</v>
      </c>
      <c r="U614" s="1">
        <v>4</v>
      </c>
      <c r="V614" s="1">
        <v>1</v>
      </c>
    </row>
    <row r="615" spans="17:22" x14ac:dyDescent="0.25">
      <c r="Q615" s="155">
        <v>12</v>
      </c>
      <c r="R615" s="165">
        <v>0</v>
      </c>
      <c r="S615" s="155">
        <v>3</v>
      </c>
      <c r="T615" s="155">
        <v>5</v>
      </c>
      <c r="U615" s="1">
        <v>4</v>
      </c>
      <c r="V615" s="1">
        <v>2</v>
      </c>
    </row>
    <row r="616" spans="17:22" x14ac:dyDescent="0.25">
      <c r="Q616" s="155">
        <v>11</v>
      </c>
      <c r="R616" s="165">
        <v>1</v>
      </c>
      <c r="S616" s="155">
        <v>3</v>
      </c>
      <c r="T616" s="155">
        <v>5</v>
      </c>
      <c r="U616" s="1">
        <v>4</v>
      </c>
      <c r="V616" s="1">
        <v>2</v>
      </c>
    </row>
    <row r="617" spans="17:22" x14ac:dyDescent="0.25">
      <c r="Q617" s="155">
        <v>12</v>
      </c>
      <c r="R617" s="165">
        <v>1</v>
      </c>
      <c r="S617" s="155">
        <v>3</v>
      </c>
      <c r="T617" s="155">
        <v>5</v>
      </c>
      <c r="U617" s="1">
        <v>4</v>
      </c>
      <c r="V617" s="1">
        <v>2</v>
      </c>
    </row>
    <row r="618" spans="17:22" x14ac:dyDescent="0.25">
      <c r="Q618" s="155">
        <v>13</v>
      </c>
      <c r="R618" s="165">
        <v>2</v>
      </c>
      <c r="S618" s="155">
        <v>4</v>
      </c>
      <c r="T618" s="155">
        <v>5</v>
      </c>
      <c r="U618" s="1">
        <v>3</v>
      </c>
      <c r="V618" s="1">
        <v>2</v>
      </c>
    </row>
    <row r="619" spans="17:22" x14ac:dyDescent="0.25">
      <c r="Q619" s="155">
        <v>12</v>
      </c>
      <c r="R619" s="165">
        <v>1</v>
      </c>
      <c r="S619" s="155">
        <v>4</v>
      </c>
      <c r="T619" s="155">
        <v>5</v>
      </c>
      <c r="U619" s="1">
        <v>3</v>
      </c>
      <c r="V619" s="1">
        <v>2</v>
      </c>
    </row>
    <row r="620" spans="17:22" x14ac:dyDescent="0.25">
      <c r="Q620" s="155">
        <v>12</v>
      </c>
      <c r="R620" s="165">
        <v>2</v>
      </c>
      <c r="S620" s="155">
        <v>3</v>
      </c>
      <c r="T620" s="155">
        <v>5</v>
      </c>
      <c r="U620" s="1">
        <v>3</v>
      </c>
      <c r="V620" s="1">
        <v>2</v>
      </c>
    </row>
    <row r="621" spans="17:22" x14ac:dyDescent="0.25">
      <c r="Q621" s="155">
        <v>11</v>
      </c>
      <c r="R621" s="165">
        <v>1</v>
      </c>
      <c r="S621" s="155">
        <v>4</v>
      </c>
      <c r="T621" s="155">
        <v>5</v>
      </c>
      <c r="U621" s="1">
        <v>4</v>
      </c>
      <c r="V621" s="1">
        <v>2</v>
      </c>
    </row>
    <row r="622" spans="17:22" x14ac:dyDescent="0.25">
      <c r="Q622" s="155">
        <v>13</v>
      </c>
      <c r="R622" s="165">
        <v>2</v>
      </c>
      <c r="S622" s="155">
        <v>4</v>
      </c>
      <c r="T622" s="155">
        <v>5</v>
      </c>
      <c r="U622" s="1">
        <v>4</v>
      </c>
      <c r="V622" s="1">
        <v>2</v>
      </c>
    </row>
    <row r="623" spans="17:22" x14ac:dyDescent="0.25">
      <c r="Q623" s="155">
        <v>12</v>
      </c>
      <c r="R623" s="165">
        <v>2</v>
      </c>
      <c r="S623" s="155">
        <v>4</v>
      </c>
      <c r="T623" s="155">
        <v>5</v>
      </c>
      <c r="U623" s="1">
        <v>3</v>
      </c>
      <c r="V623" s="1">
        <v>2</v>
      </c>
    </row>
    <row r="624" spans="17:22" x14ac:dyDescent="0.25">
      <c r="Q624" s="155">
        <v>12</v>
      </c>
      <c r="R624" s="165">
        <v>2</v>
      </c>
      <c r="S624" s="155">
        <v>4</v>
      </c>
      <c r="T624" s="155">
        <v>5</v>
      </c>
      <c r="U624" s="1">
        <v>4</v>
      </c>
      <c r="V624" s="1">
        <v>2</v>
      </c>
    </row>
    <row r="625" spans="17:22" x14ac:dyDescent="0.25">
      <c r="Q625" s="155">
        <v>11</v>
      </c>
      <c r="R625" s="165">
        <v>1</v>
      </c>
      <c r="S625" s="155">
        <v>4</v>
      </c>
      <c r="T625" s="155">
        <v>5</v>
      </c>
      <c r="U625" s="1">
        <v>4</v>
      </c>
      <c r="V625" s="1">
        <v>2</v>
      </c>
    </row>
    <row r="626" spans="17:22" x14ac:dyDescent="0.25">
      <c r="Q626" s="155">
        <v>11</v>
      </c>
      <c r="R626" s="165">
        <v>1</v>
      </c>
      <c r="S626" s="155">
        <v>3</v>
      </c>
      <c r="T626" s="155">
        <v>5</v>
      </c>
      <c r="U626" s="1">
        <v>4</v>
      </c>
      <c r="V626" s="1">
        <v>1</v>
      </c>
    </row>
    <row r="627" spans="17:22" x14ac:dyDescent="0.25">
      <c r="Q627" s="155">
        <v>11</v>
      </c>
      <c r="R627" s="165">
        <v>1</v>
      </c>
      <c r="S627" s="155">
        <v>3</v>
      </c>
      <c r="T627" s="155">
        <v>5</v>
      </c>
      <c r="U627" s="1">
        <v>4</v>
      </c>
      <c r="V627" s="1">
        <v>2</v>
      </c>
    </row>
    <row r="628" spans="17:22" x14ac:dyDescent="0.25">
      <c r="Q628" s="155">
        <v>13</v>
      </c>
      <c r="R628" s="165">
        <v>2</v>
      </c>
      <c r="S628" s="155">
        <v>3</v>
      </c>
      <c r="T628" s="155">
        <v>5</v>
      </c>
      <c r="U628" s="1">
        <v>4</v>
      </c>
      <c r="V628" s="1">
        <v>2</v>
      </c>
    </row>
    <row r="629" spans="17:22" x14ac:dyDescent="0.25">
      <c r="Q629" s="155">
        <v>12</v>
      </c>
      <c r="R629" s="165">
        <v>1</v>
      </c>
      <c r="S629" s="155">
        <v>3</v>
      </c>
      <c r="T629" s="155">
        <v>6</v>
      </c>
      <c r="U629" s="1">
        <v>4</v>
      </c>
      <c r="V629" s="1">
        <v>2</v>
      </c>
    </row>
    <row r="630" spans="17:22" x14ac:dyDescent="0.25">
      <c r="Q630" s="155">
        <v>11</v>
      </c>
      <c r="R630" s="165">
        <v>0</v>
      </c>
      <c r="S630" s="155">
        <v>4</v>
      </c>
      <c r="T630" s="155">
        <v>5</v>
      </c>
      <c r="U630" s="1">
        <v>4</v>
      </c>
      <c r="V630" s="1">
        <v>2</v>
      </c>
    </row>
    <row r="631" spans="17:22" x14ac:dyDescent="0.25">
      <c r="Q631" s="155">
        <v>12</v>
      </c>
      <c r="R631" s="165">
        <v>0</v>
      </c>
      <c r="S631" s="155">
        <v>3</v>
      </c>
      <c r="T631" s="155">
        <v>6</v>
      </c>
      <c r="U631" s="1">
        <v>4</v>
      </c>
      <c r="V631" s="1">
        <v>2</v>
      </c>
    </row>
    <row r="632" spans="17:22" x14ac:dyDescent="0.25">
      <c r="Q632" s="155">
        <v>13</v>
      </c>
      <c r="R632" s="165">
        <v>1</v>
      </c>
      <c r="S632" s="155">
        <v>4</v>
      </c>
      <c r="T632" s="155">
        <v>6</v>
      </c>
      <c r="U632" s="1">
        <v>3</v>
      </c>
      <c r="V632" s="1">
        <v>1</v>
      </c>
    </row>
    <row r="633" spans="17:22" x14ac:dyDescent="0.25">
      <c r="Q633" s="155">
        <v>11</v>
      </c>
      <c r="R633" s="165">
        <v>1</v>
      </c>
      <c r="S633" s="155">
        <v>4</v>
      </c>
      <c r="T633" s="155">
        <v>6</v>
      </c>
      <c r="U633" s="1">
        <v>4</v>
      </c>
      <c r="V633" s="1">
        <v>2</v>
      </c>
    </row>
    <row r="634" spans="17:22" x14ac:dyDescent="0.25">
      <c r="Q634" s="155">
        <v>12</v>
      </c>
      <c r="R634" s="165">
        <v>2</v>
      </c>
      <c r="S634" s="155">
        <v>3</v>
      </c>
      <c r="T634" s="155">
        <v>5</v>
      </c>
      <c r="U634" s="1">
        <v>4</v>
      </c>
      <c r="V634" s="1">
        <v>2</v>
      </c>
    </row>
    <row r="635" spans="17:22" x14ac:dyDescent="0.25">
      <c r="Q635" s="155">
        <v>13</v>
      </c>
      <c r="R635" s="165">
        <v>2</v>
      </c>
      <c r="S635" s="155">
        <v>4</v>
      </c>
      <c r="T635" s="155">
        <v>5</v>
      </c>
      <c r="U635" s="1">
        <v>4</v>
      </c>
      <c r="V635" s="1">
        <v>2</v>
      </c>
    </row>
    <row r="636" spans="17:22" x14ac:dyDescent="0.25">
      <c r="Q636" s="155">
        <v>12</v>
      </c>
      <c r="R636" s="165">
        <v>2</v>
      </c>
      <c r="S636" s="155">
        <v>4</v>
      </c>
      <c r="T636" s="155">
        <v>6</v>
      </c>
      <c r="U636" s="1">
        <v>4</v>
      </c>
      <c r="V636" s="1">
        <v>2</v>
      </c>
    </row>
    <row r="637" spans="17:22" x14ac:dyDescent="0.25">
      <c r="Q637" s="155">
        <v>11</v>
      </c>
      <c r="R637" s="165">
        <v>1</v>
      </c>
      <c r="S637" s="155">
        <v>3</v>
      </c>
      <c r="T637" s="155">
        <v>6</v>
      </c>
      <c r="U637" s="1">
        <v>4</v>
      </c>
      <c r="V637" s="1">
        <v>1</v>
      </c>
    </row>
    <row r="638" spans="17:22" x14ac:dyDescent="0.25">
      <c r="Q638" s="155">
        <v>13</v>
      </c>
      <c r="R638" s="165">
        <v>1</v>
      </c>
      <c r="S638" s="155">
        <v>3</v>
      </c>
      <c r="T638" s="155">
        <v>5</v>
      </c>
      <c r="U638" s="1">
        <v>3</v>
      </c>
      <c r="V638" s="1">
        <v>1</v>
      </c>
    </row>
    <row r="639" spans="17:22" x14ac:dyDescent="0.25">
      <c r="Q639" s="155">
        <v>13</v>
      </c>
      <c r="R639" s="165">
        <v>1</v>
      </c>
      <c r="S639" s="155">
        <v>4</v>
      </c>
      <c r="T639" s="155">
        <v>5</v>
      </c>
      <c r="U639" s="1">
        <v>4</v>
      </c>
      <c r="V639" s="1">
        <v>1</v>
      </c>
    </row>
    <row r="640" spans="17:22" x14ac:dyDescent="0.25">
      <c r="Q640" s="155">
        <v>12</v>
      </c>
      <c r="R640" s="165">
        <v>1</v>
      </c>
      <c r="S640" s="155">
        <v>3</v>
      </c>
      <c r="T640" s="155">
        <v>5</v>
      </c>
      <c r="U640" s="1">
        <v>4</v>
      </c>
      <c r="V640" s="1">
        <v>2</v>
      </c>
    </row>
    <row r="641" spans="17:22" x14ac:dyDescent="0.25">
      <c r="Q641" s="155">
        <v>12</v>
      </c>
      <c r="R641" s="165">
        <v>0</v>
      </c>
      <c r="S641" s="155">
        <v>4</v>
      </c>
      <c r="T641" s="155">
        <v>5</v>
      </c>
      <c r="U641" s="1">
        <v>4</v>
      </c>
      <c r="V641" s="1">
        <v>1</v>
      </c>
    </row>
    <row r="642" spans="17:22" x14ac:dyDescent="0.25">
      <c r="Q642" s="155">
        <v>12</v>
      </c>
      <c r="R642" s="165">
        <v>2</v>
      </c>
      <c r="S642" s="155">
        <v>4</v>
      </c>
      <c r="T642" s="155">
        <v>5</v>
      </c>
      <c r="U642" s="1">
        <v>3</v>
      </c>
      <c r="V642" s="1">
        <v>1</v>
      </c>
    </row>
    <row r="643" spans="17:22" x14ac:dyDescent="0.25">
      <c r="Q643" s="155">
        <v>13</v>
      </c>
      <c r="R643" s="165">
        <v>1</v>
      </c>
      <c r="S643" s="155">
        <v>4</v>
      </c>
      <c r="T643" s="155">
        <v>5</v>
      </c>
      <c r="U643" s="1">
        <v>4</v>
      </c>
      <c r="V643" s="1">
        <v>1</v>
      </c>
    </row>
    <row r="644" spans="17:22" x14ac:dyDescent="0.25">
      <c r="Q644" s="155">
        <v>11</v>
      </c>
      <c r="R644" s="165">
        <v>1</v>
      </c>
      <c r="S644" s="155">
        <v>3</v>
      </c>
      <c r="T644" s="155">
        <v>5</v>
      </c>
      <c r="U644" s="1">
        <v>3</v>
      </c>
      <c r="V644" s="1">
        <v>2</v>
      </c>
    </row>
    <row r="645" spans="17:22" x14ac:dyDescent="0.25">
      <c r="Q645" s="155">
        <v>12</v>
      </c>
      <c r="R645" s="165">
        <v>1</v>
      </c>
      <c r="S645" s="155">
        <v>4</v>
      </c>
      <c r="T645" s="155">
        <v>6</v>
      </c>
      <c r="U645" s="1">
        <v>4</v>
      </c>
      <c r="V645" s="1">
        <v>2</v>
      </c>
    </row>
    <row r="646" spans="17:22" x14ac:dyDescent="0.25">
      <c r="Q646" s="155">
        <v>13</v>
      </c>
      <c r="R646" s="165">
        <v>1</v>
      </c>
      <c r="S646" s="155">
        <v>4</v>
      </c>
      <c r="T646" s="155">
        <v>5</v>
      </c>
      <c r="U646" s="1">
        <v>4</v>
      </c>
      <c r="V646" s="1">
        <v>2</v>
      </c>
    </row>
    <row r="647" spans="17:22" x14ac:dyDescent="0.25">
      <c r="Q647" s="155">
        <v>13</v>
      </c>
      <c r="R647" s="165">
        <v>2</v>
      </c>
      <c r="S647" s="155">
        <v>4</v>
      </c>
      <c r="T647" s="155">
        <v>5</v>
      </c>
      <c r="U647" s="1">
        <v>4</v>
      </c>
      <c r="V647" s="1">
        <v>2</v>
      </c>
    </row>
    <row r="648" spans="17:22" x14ac:dyDescent="0.25">
      <c r="Q648" s="155">
        <v>13</v>
      </c>
      <c r="R648" s="165">
        <v>1</v>
      </c>
      <c r="S648" s="155">
        <v>4</v>
      </c>
      <c r="T648" s="155">
        <v>5</v>
      </c>
      <c r="U648" s="1">
        <v>3</v>
      </c>
      <c r="V648" s="1">
        <v>1</v>
      </c>
    </row>
    <row r="649" spans="17:22" x14ac:dyDescent="0.25">
      <c r="Q649" s="155">
        <v>12</v>
      </c>
      <c r="R649" s="165">
        <v>0</v>
      </c>
      <c r="S649" s="155">
        <v>4</v>
      </c>
      <c r="T649" s="155">
        <v>5</v>
      </c>
      <c r="U649" s="1">
        <v>3</v>
      </c>
      <c r="V649" s="1">
        <v>2</v>
      </c>
    </row>
    <row r="650" spans="17:22" x14ac:dyDescent="0.25">
      <c r="Q650" s="155">
        <v>12</v>
      </c>
      <c r="R650" s="165">
        <v>1</v>
      </c>
      <c r="S650" s="155">
        <v>3</v>
      </c>
      <c r="T650" s="155">
        <v>5</v>
      </c>
      <c r="U650" s="1">
        <v>3</v>
      </c>
      <c r="V650" s="1">
        <v>2</v>
      </c>
    </row>
    <row r="651" spans="17:22" x14ac:dyDescent="0.25">
      <c r="Q651" s="155">
        <v>12</v>
      </c>
      <c r="R651" s="165">
        <v>1</v>
      </c>
      <c r="S651" s="155">
        <v>3</v>
      </c>
      <c r="T651" s="155">
        <v>5</v>
      </c>
      <c r="U651" s="1">
        <v>3</v>
      </c>
      <c r="V651" s="1">
        <v>2</v>
      </c>
    </row>
    <row r="652" spans="17:22" x14ac:dyDescent="0.25">
      <c r="Q652" s="155">
        <v>12</v>
      </c>
      <c r="R652" s="165">
        <v>0</v>
      </c>
      <c r="S652" s="155">
        <v>4</v>
      </c>
      <c r="T652" s="155">
        <v>5</v>
      </c>
      <c r="U652" s="1">
        <v>4</v>
      </c>
      <c r="V652" s="1">
        <v>2</v>
      </c>
    </row>
    <row r="653" spans="17:22" x14ac:dyDescent="0.25">
      <c r="Q653" s="155">
        <v>12</v>
      </c>
      <c r="R653" s="165">
        <v>2</v>
      </c>
      <c r="S653" s="155">
        <v>3</v>
      </c>
      <c r="T653" s="155">
        <v>6</v>
      </c>
      <c r="U653" s="1">
        <v>3</v>
      </c>
      <c r="V653" s="1">
        <v>1</v>
      </c>
    </row>
    <row r="654" spans="17:22" x14ac:dyDescent="0.25">
      <c r="Q654" s="155">
        <v>11</v>
      </c>
      <c r="R654" s="165">
        <v>1</v>
      </c>
      <c r="S654" s="155">
        <v>4</v>
      </c>
      <c r="T654" s="155">
        <v>5</v>
      </c>
      <c r="U654" s="1">
        <v>4</v>
      </c>
      <c r="V654" s="1">
        <v>1</v>
      </c>
    </row>
    <row r="655" spans="17:22" x14ac:dyDescent="0.25">
      <c r="Q655" s="155">
        <v>13</v>
      </c>
      <c r="R655" s="165">
        <v>1</v>
      </c>
      <c r="S655" s="155">
        <v>3</v>
      </c>
      <c r="T655" s="155">
        <v>5</v>
      </c>
      <c r="U655" s="1">
        <v>3</v>
      </c>
      <c r="V655" s="1">
        <v>2</v>
      </c>
    </row>
    <row r="656" spans="17:22" x14ac:dyDescent="0.25">
      <c r="Q656" s="155">
        <v>11</v>
      </c>
      <c r="R656" s="165">
        <v>0</v>
      </c>
      <c r="S656" s="155">
        <v>4</v>
      </c>
      <c r="T656" s="155">
        <v>5</v>
      </c>
      <c r="U656" s="1">
        <v>3</v>
      </c>
      <c r="V656" s="1">
        <v>2</v>
      </c>
    </row>
    <row r="657" spans="17:22" x14ac:dyDescent="0.25">
      <c r="Q657" s="155">
        <v>13</v>
      </c>
      <c r="R657" s="165">
        <v>0</v>
      </c>
      <c r="S657" s="155">
        <v>3</v>
      </c>
      <c r="T657" s="155">
        <v>5</v>
      </c>
      <c r="U657" s="1">
        <v>3</v>
      </c>
      <c r="V657" s="1">
        <v>2</v>
      </c>
    </row>
    <row r="658" spans="17:22" x14ac:dyDescent="0.25">
      <c r="Q658" s="155">
        <v>12</v>
      </c>
      <c r="R658" s="165">
        <v>1</v>
      </c>
      <c r="S658" s="155">
        <v>3</v>
      </c>
      <c r="T658" s="155">
        <v>5</v>
      </c>
      <c r="U658" s="1">
        <v>3</v>
      </c>
      <c r="V658" s="1">
        <v>2</v>
      </c>
    </row>
    <row r="659" spans="17:22" x14ac:dyDescent="0.25">
      <c r="Q659" s="155">
        <v>12</v>
      </c>
      <c r="R659" s="165">
        <v>0</v>
      </c>
      <c r="S659" s="155">
        <v>4</v>
      </c>
      <c r="T659" s="155">
        <v>5</v>
      </c>
      <c r="U659" s="1">
        <v>4</v>
      </c>
      <c r="V659" s="1">
        <v>2</v>
      </c>
    </row>
    <row r="660" spans="17:22" x14ac:dyDescent="0.25">
      <c r="Q660" s="155">
        <v>11</v>
      </c>
      <c r="R660" s="165">
        <v>1</v>
      </c>
      <c r="S660" s="155">
        <v>3</v>
      </c>
      <c r="T660" s="155">
        <v>5</v>
      </c>
      <c r="U660" s="1">
        <v>4</v>
      </c>
      <c r="V660" s="1">
        <v>1</v>
      </c>
    </row>
    <row r="661" spans="17:22" x14ac:dyDescent="0.25">
      <c r="Q661" s="155">
        <v>12</v>
      </c>
      <c r="R661" s="165">
        <v>1</v>
      </c>
      <c r="S661" s="155">
        <v>3</v>
      </c>
      <c r="T661" s="155">
        <v>5</v>
      </c>
      <c r="U661" s="1">
        <v>4</v>
      </c>
      <c r="V661" s="1">
        <v>2</v>
      </c>
    </row>
    <row r="662" spans="17:22" x14ac:dyDescent="0.25">
      <c r="Q662" s="155">
        <v>12</v>
      </c>
      <c r="R662" s="165">
        <v>1</v>
      </c>
      <c r="S662" s="155">
        <v>3</v>
      </c>
      <c r="T662" s="155">
        <v>5</v>
      </c>
      <c r="U662" s="1">
        <v>4</v>
      </c>
      <c r="V662" s="1">
        <v>2</v>
      </c>
    </row>
    <row r="663" spans="17:22" x14ac:dyDescent="0.25">
      <c r="Q663" s="155">
        <v>13</v>
      </c>
      <c r="R663" s="165">
        <v>1</v>
      </c>
      <c r="S663" s="155">
        <v>3</v>
      </c>
      <c r="T663" s="155">
        <v>6</v>
      </c>
      <c r="U663" s="1">
        <v>3</v>
      </c>
      <c r="V663" s="1">
        <v>2</v>
      </c>
    </row>
    <row r="664" spans="17:22" x14ac:dyDescent="0.25">
      <c r="Q664" s="155">
        <v>11</v>
      </c>
      <c r="R664" s="165">
        <v>0</v>
      </c>
      <c r="S664" s="155">
        <v>4</v>
      </c>
      <c r="T664" s="155">
        <v>5</v>
      </c>
      <c r="U664" s="1">
        <v>3</v>
      </c>
      <c r="V664" s="1">
        <v>1</v>
      </c>
    </row>
    <row r="665" spans="17:22" x14ac:dyDescent="0.25">
      <c r="Q665" s="155">
        <v>13</v>
      </c>
      <c r="R665" s="165">
        <v>0</v>
      </c>
      <c r="S665" s="155">
        <v>3</v>
      </c>
      <c r="T665" s="155">
        <v>5</v>
      </c>
      <c r="U665" s="1">
        <v>3</v>
      </c>
      <c r="V665" s="1">
        <v>2</v>
      </c>
    </row>
    <row r="666" spans="17:22" x14ac:dyDescent="0.25">
      <c r="Q666" s="155">
        <v>11</v>
      </c>
      <c r="R666" s="165">
        <v>2</v>
      </c>
      <c r="S666" s="155">
        <v>3</v>
      </c>
      <c r="T666" s="155">
        <v>5</v>
      </c>
      <c r="U666" s="1">
        <v>3</v>
      </c>
      <c r="V666" s="1">
        <v>2</v>
      </c>
    </row>
    <row r="667" spans="17:22" x14ac:dyDescent="0.25">
      <c r="Q667" s="155">
        <v>11</v>
      </c>
      <c r="R667" s="165">
        <v>2</v>
      </c>
      <c r="S667" s="155">
        <v>3</v>
      </c>
      <c r="T667" s="155">
        <v>5</v>
      </c>
      <c r="U667" s="1">
        <v>3</v>
      </c>
      <c r="V667" s="1">
        <v>2</v>
      </c>
    </row>
    <row r="668" spans="17:22" x14ac:dyDescent="0.25">
      <c r="Q668" s="155">
        <v>11</v>
      </c>
      <c r="R668" s="165">
        <v>1</v>
      </c>
      <c r="S668" s="155">
        <v>3</v>
      </c>
      <c r="T668" s="155">
        <v>5</v>
      </c>
      <c r="U668" s="1">
        <v>3</v>
      </c>
      <c r="V668" s="1">
        <v>2</v>
      </c>
    </row>
    <row r="669" spans="17:22" x14ac:dyDescent="0.25">
      <c r="Q669" s="155">
        <v>11</v>
      </c>
      <c r="R669" s="165">
        <v>0</v>
      </c>
      <c r="S669" s="155">
        <v>4</v>
      </c>
      <c r="T669" s="155">
        <v>5</v>
      </c>
      <c r="U669" s="1">
        <v>3</v>
      </c>
      <c r="V669" s="1">
        <v>2</v>
      </c>
    </row>
    <row r="670" spans="17:22" x14ac:dyDescent="0.25">
      <c r="Q670" s="155">
        <v>11</v>
      </c>
      <c r="R670" s="165">
        <v>0</v>
      </c>
      <c r="S670" s="155">
        <v>3</v>
      </c>
      <c r="T670" s="155">
        <v>5</v>
      </c>
      <c r="U670" s="1">
        <v>3</v>
      </c>
      <c r="V670" s="1">
        <v>1</v>
      </c>
    </row>
    <row r="671" spans="17:22" x14ac:dyDescent="0.25">
      <c r="Q671" s="155">
        <v>12</v>
      </c>
      <c r="R671" s="165">
        <v>2</v>
      </c>
      <c r="S671" s="155">
        <v>3</v>
      </c>
      <c r="T671" s="155">
        <v>6</v>
      </c>
      <c r="U671" s="1">
        <v>3</v>
      </c>
      <c r="V671" s="1">
        <v>2</v>
      </c>
    </row>
    <row r="672" spans="17:22" x14ac:dyDescent="0.25">
      <c r="Q672" s="155">
        <v>13</v>
      </c>
      <c r="R672" s="165">
        <v>1</v>
      </c>
      <c r="S672" s="155">
        <v>4</v>
      </c>
      <c r="T672" s="155">
        <v>6</v>
      </c>
      <c r="U672" s="1">
        <v>4</v>
      </c>
      <c r="V672" s="1">
        <v>2</v>
      </c>
    </row>
    <row r="673" spans="17:22" x14ac:dyDescent="0.25">
      <c r="Q673" s="155">
        <v>12</v>
      </c>
      <c r="R673" s="165">
        <v>1</v>
      </c>
      <c r="S673" s="155">
        <v>3</v>
      </c>
      <c r="T673" s="155">
        <v>5</v>
      </c>
      <c r="U673" s="1">
        <v>3</v>
      </c>
      <c r="V673" s="1">
        <v>2</v>
      </c>
    </row>
    <row r="674" spans="17:22" x14ac:dyDescent="0.25">
      <c r="Q674" s="155">
        <v>11</v>
      </c>
      <c r="R674" s="165">
        <v>0</v>
      </c>
      <c r="S674" s="155">
        <v>3</v>
      </c>
      <c r="T674" s="155">
        <v>5</v>
      </c>
      <c r="U674" s="1">
        <v>3</v>
      </c>
      <c r="V674" s="1">
        <v>2</v>
      </c>
    </row>
    <row r="675" spans="17:22" x14ac:dyDescent="0.25">
      <c r="Q675" s="155">
        <v>12</v>
      </c>
      <c r="R675" s="165">
        <v>1</v>
      </c>
      <c r="S675" s="155">
        <v>4</v>
      </c>
      <c r="T675" s="155">
        <v>5</v>
      </c>
      <c r="U675" s="1">
        <v>4</v>
      </c>
      <c r="V675" s="1">
        <v>2</v>
      </c>
    </row>
    <row r="676" spans="17:22" x14ac:dyDescent="0.25">
      <c r="Q676" s="155">
        <v>11</v>
      </c>
      <c r="R676" s="165">
        <v>1</v>
      </c>
      <c r="S676" s="155">
        <v>3</v>
      </c>
      <c r="T676" s="155">
        <v>6</v>
      </c>
      <c r="U676" s="1">
        <v>4</v>
      </c>
      <c r="V676" s="1">
        <v>2</v>
      </c>
    </row>
    <row r="677" spans="17:22" x14ac:dyDescent="0.25">
      <c r="Q677" s="155">
        <v>12</v>
      </c>
      <c r="R677" s="165">
        <v>0</v>
      </c>
      <c r="S677" s="155">
        <v>4</v>
      </c>
      <c r="T677" s="155">
        <v>5</v>
      </c>
      <c r="U677" s="1">
        <v>4</v>
      </c>
      <c r="V677" s="1">
        <v>2</v>
      </c>
    </row>
    <row r="678" spans="17:22" x14ac:dyDescent="0.25">
      <c r="Q678" s="155">
        <v>13</v>
      </c>
      <c r="R678" s="165">
        <v>2</v>
      </c>
      <c r="S678" s="155">
        <v>3</v>
      </c>
      <c r="T678" s="155">
        <v>5</v>
      </c>
      <c r="U678" s="1">
        <v>3</v>
      </c>
      <c r="V678" s="1">
        <v>1</v>
      </c>
    </row>
    <row r="679" spans="17:22" x14ac:dyDescent="0.25">
      <c r="Q679" s="155">
        <v>11</v>
      </c>
      <c r="R679" s="165">
        <v>0</v>
      </c>
      <c r="S679" s="155">
        <v>3</v>
      </c>
      <c r="T679" s="155">
        <v>5</v>
      </c>
      <c r="U679" s="1">
        <v>4</v>
      </c>
      <c r="V679" s="1">
        <v>1</v>
      </c>
    </row>
    <row r="680" spans="17:22" x14ac:dyDescent="0.25">
      <c r="Q680" s="155">
        <v>13</v>
      </c>
      <c r="R680" s="165">
        <v>1</v>
      </c>
      <c r="S680" s="155">
        <v>3</v>
      </c>
      <c r="T680" s="155">
        <v>5</v>
      </c>
      <c r="U680" s="1">
        <v>3</v>
      </c>
      <c r="V680" s="1">
        <v>1</v>
      </c>
    </row>
    <row r="681" spans="17:22" x14ac:dyDescent="0.25">
      <c r="Q681" s="155">
        <v>13</v>
      </c>
      <c r="R681" s="165">
        <v>0</v>
      </c>
      <c r="S681" s="155">
        <v>4</v>
      </c>
      <c r="T681" s="155">
        <v>5</v>
      </c>
      <c r="U681" s="1">
        <v>3</v>
      </c>
      <c r="V681" s="1">
        <v>2</v>
      </c>
    </row>
    <row r="682" spans="17:22" x14ac:dyDescent="0.25">
      <c r="Q682" s="155">
        <v>13</v>
      </c>
      <c r="R682" s="165">
        <v>0</v>
      </c>
      <c r="S682" s="155">
        <v>3</v>
      </c>
      <c r="T682" s="155">
        <v>5</v>
      </c>
      <c r="U682" s="1">
        <v>3</v>
      </c>
      <c r="V682" s="1">
        <v>2</v>
      </c>
    </row>
    <row r="683" spans="17:22" x14ac:dyDescent="0.25">
      <c r="Q683" s="155">
        <v>11</v>
      </c>
      <c r="R683" s="165">
        <v>2</v>
      </c>
      <c r="S683" s="155">
        <v>4</v>
      </c>
      <c r="T683" s="155">
        <v>6</v>
      </c>
      <c r="U683" s="1">
        <v>4</v>
      </c>
      <c r="V683" s="1">
        <v>1</v>
      </c>
    </row>
    <row r="684" spans="17:22" x14ac:dyDescent="0.25">
      <c r="Q684" s="155">
        <v>13</v>
      </c>
      <c r="R684" s="165">
        <v>2</v>
      </c>
      <c r="S684" s="155">
        <v>3</v>
      </c>
      <c r="T684" s="155">
        <v>5</v>
      </c>
      <c r="U684" s="1">
        <v>3</v>
      </c>
      <c r="V684" s="1">
        <v>2</v>
      </c>
    </row>
    <row r="685" spans="17:22" x14ac:dyDescent="0.25">
      <c r="Q685" s="155">
        <v>13</v>
      </c>
      <c r="R685" s="165">
        <v>1</v>
      </c>
      <c r="S685" s="155">
        <v>4</v>
      </c>
      <c r="T685" s="155">
        <v>6</v>
      </c>
      <c r="U685" s="1">
        <v>4</v>
      </c>
      <c r="V685" s="1">
        <v>2</v>
      </c>
    </row>
    <row r="686" spans="17:22" x14ac:dyDescent="0.25">
      <c r="Q686" s="155">
        <v>12</v>
      </c>
      <c r="R686" s="165">
        <v>2</v>
      </c>
      <c r="S686" s="155">
        <v>4</v>
      </c>
      <c r="T686" s="155">
        <v>5</v>
      </c>
      <c r="U686" s="1">
        <v>4</v>
      </c>
      <c r="V686" s="1">
        <v>2</v>
      </c>
    </row>
    <row r="687" spans="17:22" x14ac:dyDescent="0.25">
      <c r="Q687" s="155">
        <v>13</v>
      </c>
      <c r="R687" s="165">
        <v>1</v>
      </c>
      <c r="S687" s="155">
        <v>4</v>
      </c>
      <c r="T687" s="155">
        <v>5</v>
      </c>
      <c r="U687" s="1">
        <v>4</v>
      </c>
      <c r="V687" s="1">
        <v>2</v>
      </c>
    </row>
    <row r="688" spans="17:22" x14ac:dyDescent="0.25">
      <c r="Q688" s="155">
        <v>11</v>
      </c>
      <c r="R688" s="165">
        <v>1</v>
      </c>
      <c r="S688" s="155">
        <v>3</v>
      </c>
      <c r="T688" s="155">
        <v>5</v>
      </c>
      <c r="U688" s="1">
        <v>3</v>
      </c>
      <c r="V688" s="1">
        <v>2</v>
      </c>
    </row>
    <row r="689" spans="17:22" x14ac:dyDescent="0.25">
      <c r="Q689" s="155">
        <v>13</v>
      </c>
      <c r="R689" s="165">
        <v>1</v>
      </c>
      <c r="S689" s="155">
        <v>4</v>
      </c>
      <c r="T689" s="155">
        <v>5</v>
      </c>
      <c r="U689" s="1">
        <v>4</v>
      </c>
      <c r="V689" s="1">
        <v>2</v>
      </c>
    </row>
    <row r="690" spans="17:22" x14ac:dyDescent="0.25">
      <c r="Q690" s="155">
        <v>12</v>
      </c>
      <c r="R690" s="165">
        <v>1</v>
      </c>
      <c r="S690" s="155">
        <v>3</v>
      </c>
      <c r="T690" s="155">
        <v>5</v>
      </c>
      <c r="U690" s="1">
        <v>3</v>
      </c>
      <c r="V690" s="1">
        <v>2</v>
      </c>
    </row>
    <row r="691" spans="17:22" x14ac:dyDescent="0.25">
      <c r="Q691" s="155">
        <v>12</v>
      </c>
      <c r="R691" s="165">
        <v>1</v>
      </c>
      <c r="S691" s="155">
        <v>4</v>
      </c>
      <c r="T691" s="155">
        <v>5</v>
      </c>
      <c r="U691" s="1">
        <v>4</v>
      </c>
      <c r="V691" s="1">
        <v>1</v>
      </c>
    </row>
    <row r="692" spans="17:22" x14ac:dyDescent="0.25">
      <c r="Q692" s="155">
        <v>11</v>
      </c>
      <c r="R692" s="165">
        <v>2</v>
      </c>
      <c r="S692" s="155">
        <v>3</v>
      </c>
      <c r="T692" s="155">
        <v>5</v>
      </c>
      <c r="U692" s="1">
        <v>4</v>
      </c>
      <c r="V692" s="1">
        <v>2</v>
      </c>
    </row>
    <row r="693" spans="17:22" x14ac:dyDescent="0.25">
      <c r="Q693" s="155">
        <v>13</v>
      </c>
      <c r="R693" s="165">
        <v>2</v>
      </c>
      <c r="S693" s="155">
        <v>3</v>
      </c>
      <c r="T693" s="155">
        <v>5</v>
      </c>
      <c r="U693" s="1">
        <v>4</v>
      </c>
      <c r="V693" s="1">
        <v>2</v>
      </c>
    </row>
    <row r="694" spans="17:22" x14ac:dyDescent="0.25">
      <c r="Q694" s="155">
        <v>11</v>
      </c>
      <c r="R694" s="165">
        <v>2</v>
      </c>
      <c r="S694" s="155">
        <v>4</v>
      </c>
      <c r="T694" s="155">
        <v>5</v>
      </c>
      <c r="U694" s="1">
        <v>4</v>
      </c>
      <c r="V694" s="1">
        <v>2</v>
      </c>
    </row>
    <row r="695" spans="17:22" x14ac:dyDescent="0.25">
      <c r="Q695" s="155">
        <v>12</v>
      </c>
      <c r="R695" s="165">
        <v>1</v>
      </c>
      <c r="S695" s="155">
        <v>4</v>
      </c>
      <c r="T695" s="155">
        <v>6</v>
      </c>
      <c r="U695" s="1">
        <v>4</v>
      </c>
      <c r="V695" s="1">
        <v>1</v>
      </c>
    </row>
    <row r="696" spans="17:22" x14ac:dyDescent="0.25">
      <c r="Q696" s="155">
        <v>12</v>
      </c>
      <c r="R696" s="165">
        <v>1</v>
      </c>
      <c r="S696" s="155">
        <v>4</v>
      </c>
      <c r="T696" s="155">
        <v>5</v>
      </c>
      <c r="U696" s="1">
        <v>4</v>
      </c>
      <c r="V696" s="1">
        <v>1</v>
      </c>
    </row>
    <row r="697" spans="17:22" x14ac:dyDescent="0.25">
      <c r="Q697" s="155">
        <v>12</v>
      </c>
      <c r="R697" s="165">
        <v>2</v>
      </c>
      <c r="S697" s="155">
        <v>3</v>
      </c>
      <c r="T697" s="155">
        <v>6</v>
      </c>
      <c r="U697" s="1">
        <v>4</v>
      </c>
      <c r="V697" s="1">
        <v>2</v>
      </c>
    </row>
    <row r="698" spans="17:22" x14ac:dyDescent="0.25">
      <c r="Q698" s="155">
        <v>13</v>
      </c>
      <c r="R698" s="165">
        <v>1</v>
      </c>
      <c r="S698" s="155">
        <v>3</v>
      </c>
      <c r="T698" s="155">
        <v>6</v>
      </c>
      <c r="U698" s="1">
        <v>3</v>
      </c>
      <c r="V698" s="1">
        <v>2</v>
      </c>
    </row>
    <row r="699" spans="17:22" x14ac:dyDescent="0.25">
      <c r="Q699" s="155">
        <v>12</v>
      </c>
      <c r="R699" s="165">
        <v>0</v>
      </c>
      <c r="S699" s="155">
        <v>3</v>
      </c>
      <c r="T699" s="155">
        <v>5</v>
      </c>
      <c r="U699" s="1">
        <v>3</v>
      </c>
      <c r="V699" s="1">
        <v>1</v>
      </c>
    </row>
    <row r="700" spans="17:22" x14ac:dyDescent="0.25">
      <c r="Q700" s="155">
        <v>13</v>
      </c>
      <c r="R700" s="165">
        <v>1</v>
      </c>
      <c r="S700" s="155">
        <v>4</v>
      </c>
      <c r="T700" s="155">
        <v>5</v>
      </c>
      <c r="U700" s="1">
        <v>4</v>
      </c>
      <c r="V700" s="1">
        <v>1</v>
      </c>
    </row>
    <row r="701" spans="17:22" x14ac:dyDescent="0.25">
      <c r="Q701" s="155">
        <v>13</v>
      </c>
      <c r="R701" s="165">
        <v>1</v>
      </c>
      <c r="S701" s="155">
        <v>3</v>
      </c>
      <c r="T701" s="155">
        <v>5</v>
      </c>
      <c r="U701" s="1">
        <v>4</v>
      </c>
      <c r="V701" s="1">
        <v>2</v>
      </c>
    </row>
    <row r="702" spans="17:22" x14ac:dyDescent="0.25">
      <c r="Q702" s="155">
        <v>11</v>
      </c>
      <c r="R702" s="165">
        <v>0</v>
      </c>
      <c r="S702" s="155">
        <v>3</v>
      </c>
      <c r="T702" s="155">
        <v>5</v>
      </c>
      <c r="U702" s="1">
        <v>4</v>
      </c>
      <c r="V702" s="1">
        <v>2</v>
      </c>
    </row>
    <row r="703" spans="17:22" x14ac:dyDescent="0.25">
      <c r="Q703" s="155">
        <v>12</v>
      </c>
      <c r="R703" s="165">
        <v>2</v>
      </c>
      <c r="S703" s="155">
        <v>4</v>
      </c>
      <c r="T703" s="155">
        <v>5</v>
      </c>
      <c r="U703" s="1">
        <v>3</v>
      </c>
      <c r="V703" s="1">
        <v>1</v>
      </c>
    </row>
    <row r="704" spans="17:22" x14ac:dyDescent="0.25">
      <c r="Q704" s="155">
        <v>11</v>
      </c>
      <c r="R704" s="165">
        <v>1</v>
      </c>
      <c r="S704" s="155">
        <v>3</v>
      </c>
      <c r="T704" s="155">
        <v>5</v>
      </c>
      <c r="U704" s="1">
        <v>4</v>
      </c>
      <c r="V704" s="1">
        <v>2</v>
      </c>
    </row>
    <row r="705" spans="17:22" x14ac:dyDescent="0.25">
      <c r="Q705" s="155">
        <v>11</v>
      </c>
      <c r="R705" s="165">
        <v>2</v>
      </c>
      <c r="S705" s="155">
        <v>3</v>
      </c>
      <c r="T705" s="155">
        <v>5</v>
      </c>
      <c r="U705" s="1">
        <v>4</v>
      </c>
      <c r="V705" s="1">
        <v>2</v>
      </c>
    </row>
    <row r="706" spans="17:22" x14ac:dyDescent="0.25">
      <c r="Q706" s="155">
        <v>12</v>
      </c>
      <c r="R706" s="165">
        <v>0</v>
      </c>
      <c r="S706" s="155">
        <v>3</v>
      </c>
      <c r="T706" s="155">
        <v>5</v>
      </c>
      <c r="U706" s="1">
        <v>4</v>
      </c>
      <c r="V706" s="1">
        <v>1</v>
      </c>
    </row>
    <row r="707" spans="17:22" x14ac:dyDescent="0.25">
      <c r="Q707" s="155">
        <v>13</v>
      </c>
      <c r="R707" s="165">
        <v>2</v>
      </c>
      <c r="S707" s="155">
        <v>3</v>
      </c>
      <c r="T707" s="155">
        <v>5</v>
      </c>
      <c r="U707" s="1">
        <v>4</v>
      </c>
      <c r="V707" s="1">
        <v>2</v>
      </c>
    </row>
    <row r="708" spans="17:22" x14ac:dyDescent="0.25">
      <c r="Q708" s="155">
        <v>13</v>
      </c>
      <c r="R708" s="165">
        <v>1</v>
      </c>
      <c r="S708" s="155">
        <v>3</v>
      </c>
      <c r="T708" s="155">
        <v>5</v>
      </c>
      <c r="U708" s="1">
        <v>3</v>
      </c>
      <c r="V708" s="1">
        <v>1</v>
      </c>
    </row>
    <row r="709" spans="17:22" x14ac:dyDescent="0.25">
      <c r="Q709" s="155">
        <v>13</v>
      </c>
      <c r="R709" s="165">
        <v>1</v>
      </c>
      <c r="S709" s="155">
        <v>4</v>
      </c>
      <c r="T709" s="155">
        <v>6</v>
      </c>
      <c r="U709" s="1">
        <v>3</v>
      </c>
      <c r="V709" s="1">
        <v>1</v>
      </c>
    </row>
    <row r="710" spans="17:22" x14ac:dyDescent="0.25">
      <c r="Q710" s="155">
        <v>11</v>
      </c>
      <c r="R710" s="165">
        <v>1</v>
      </c>
      <c r="S710" s="155">
        <v>3</v>
      </c>
      <c r="T710" s="155">
        <v>5</v>
      </c>
      <c r="U710" s="1">
        <v>4</v>
      </c>
      <c r="V710" s="1">
        <v>2</v>
      </c>
    </row>
    <row r="711" spans="17:22" x14ac:dyDescent="0.25">
      <c r="Q711" s="327">
        <v>11</v>
      </c>
      <c r="R711" s="327">
        <v>1</v>
      </c>
      <c r="S711" s="327">
        <v>3</v>
      </c>
      <c r="T711" s="327">
        <v>5</v>
      </c>
      <c r="U711" s="327">
        <v>4</v>
      </c>
      <c r="V711" s="327">
        <v>2</v>
      </c>
    </row>
    <row r="712" spans="17:22" x14ac:dyDescent="0.25">
      <c r="Q712" s="155">
        <v>12</v>
      </c>
      <c r="R712" s="165">
        <v>1</v>
      </c>
      <c r="S712" s="155">
        <v>4</v>
      </c>
      <c r="T712" s="155">
        <v>5</v>
      </c>
      <c r="U712" s="1">
        <v>4</v>
      </c>
      <c r="V712" s="1">
        <v>2</v>
      </c>
    </row>
    <row r="713" spans="17:22" x14ac:dyDescent="0.25">
      <c r="Q713" s="155">
        <v>11</v>
      </c>
      <c r="R713" s="165">
        <v>1</v>
      </c>
      <c r="S713" s="155">
        <v>3</v>
      </c>
      <c r="T713" s="155">
        <v>5</v>
      </c>
      <c r="U713" s="1">
        <v>3</v>
      </c>
      <c r="V713" s="1">
        <v>2</v>
      </c>
    </row>
    <row r="714" spans="17:22" x14ac:dyDescent="0.25">
      <c r="Q714" s="155">
        <v>13</v>
      </c>
      <c r="R714" s="165">
        <v>2</v>
      </c>
      <c r="S714" s="155">
        <v>4</v>
      </c>
      <c r="T714" s="155">
        <v>5</v>
      </c>
      <c r="U714" s="1">
        <v>4</v>
      </c>
      <c r="V714" s="1">
        <v>1</v>
      </c>
    </row>
    <row r="715" spans="17:22" x14ac:dyDescent="0.25">
      <c r="Q715" s="155">
        <v>11</v>
      </c>
      <c r="R715" s="214">
        <v>2</v>
      </c>
      <c r="S715" s="155">
        <v>3</v>
      </c>
      <c r="T715" s="155">
        <v>6</v>
      </c>
      <c r="U715" s="155">
        <v>3</v>
      </c>
      <c r="V715" s="155">
        <v>2</v>
      </c>
    </row>
    <row r="716" spans="17:22" x14ac:dyDescent="0.25">
      <c r="Q716" s="155">
        <v>12</v>
      </c>
      <c r="R716" s="214">
        <v>1</v>
      </c>
      <c r="S716" s="155">
        <v>3</v>
      </c>
      <c r="T716" s="155">
        <v>6</v>
      </c>
      <c r="U716" s="155">
        <v>4</v>
      </c>
      <c r="V716" s="155">
        <v>1</v>
      </c>
    </row>
    <row r="717" spans="17:22" x14ac:dyDescent="0.25">
      <c r="Q717" s="155">
        <v>12</v>
      </c>
      <c r="R717" s="214">
        <v>2</v>
      </c>
      <c r="S717" s="155">
        <v>3</v>
      </c>
      <c r="T717" s="155">
        <v>5</v>
      </c>
      <c r="U717" s="155">
        <v>4</v>
      </c>
      <c r="V717" s="155">
        <v>2</v>
      </c>
    </row>
    <row r="718" spans="17:22" x14ac:dyDescent="0.25">
      <c r="Q718" s="155">
        <v>12</v>
      </c>
      <c r="R718" s="165">
        <v>2</v>
      </c>
      <c r="S718" s="155">
        <v>3</v>
      </c>
      <c r="T718" s="15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P1" zoomScaleNormal="100" workbookViewId="0">
      <selection activeCell="AT15" sqref="AT14:AT15"/>
    </sheetView>
  </sheetViews>
  <sheetFormatPr defaultRowHeight="15.75" customHeight="1" x14ac:dyDescent="0.25"/>
  <cols>
    <col min="1" max="1" width="7.140625" style="293" customWidth="1"/>
    <col min="2" max="4" width="7.140625" style="359" customWidth="1"/>
    <col min="5" max="5" width="7.140625" style="360" customWidth="1"/>
    <col min="6" max="6" width="5.42578125" style="257" customWidth="1"/>
    <col min="7" max="9" width="6.42578125" style="257" customWidth="1"/>
    <col min="10" max="10" width="6.42578125" style="359" customWidth="1"/>
    <col min="11" max="11" width="4.28515625" style="69" customWidth="1"/>
    <col min="12" max="12" width="8.140625" style="359" customWidth="1"/>
    <col min="13" max="18" width="4.7109375" style="265" customWidth="1"/>
    <col min="19" max="19" width="5.85546875" style="362" customWidth="1"/>
    <col min="20" max="20" width="4.140625" style="362" customWidth="1"/>
    <col min="21" max="23" width="4.7109375" style="265" customWidth="1"/>
    <col min="24" max="24" width="4.7109375" style="362" customWidth="1"/>
    <col min="25" max="26" width="4.7109375" style="265" customWidth="1"/>
    <col min="27" max="27" width="7.140625" style="265" customWidth="1"/>
    <col min="28" max="28" width="5" style="69" customWidth="1"/>
    <col min="29" max="31" width="5.5703125" style="265" customWidth="1"/>
    <col min="32" max="32" width="5.5703125" style="362" customWidth="1"/>
    <col min="33" max="34" width="5.5703125" style="265" customWidth="1"/>
    <col min="35" max="35" width="7.85546875" style="265" customWidth="1"/>
    <col min="36" max="36" width="5.140625" style="69" customWidth="1"/>
    <col min="37" max="45" width="3.5703125" style="265" customWidth="1"/>
    <col min="46" max="46" width="7" style="69" customWidth="1"/>
    <col min="47" max="52" width="6.85546875" style="257" customWidth="1"/>
    <col min="53" max="53" width="4" style="69" customWidth="1"/>
    <col min="54" max="59" width="9.140625" style="257"/>
    <col min="60" max="60" width="9.140625" style="71"/>
    <col min="61" max="61" width="4.7109375" style="69" customWidth="1"/>
    <col min="62" max="62" width="4.7109375" style="257" customWidth="1"/>
    <col min="63" max="70" width="6.7109375" style="257" customWidth="1"/>
    <col min="71" max="71" width="6.7109375" style="258" customWidth="1"/>
    <col min="72" max="16384" width="9.140625" style="257"/>
  </cols>
  <sheetData>
    <row r="1" spans="1:71" ht="30" customHeight="1" x14ac:dyDescent="0.25">
      <c r="A1" s="443" t="s">
        <v>209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44"/>
      <c r="Z1" s="444"/>
      <c r="AA1" s="444"/>
      <c r="AB1" s="444"/>
      <c r="AC1" s="444"/>
      <c r="AD1" s="444"/>
      <c r="AE1" s="444"/>
      <c r="AF1" s="444"/>
      <c r="AG1" s="444"/>
      <c r="AH1" s="444"/>
      <c r="AI1" s="444"/>
      <c r="AJ1" s="444"/>
      <c r="AK1" s="444"/>
      <c r="AL1" s="444"/>
      <c r="AM1" s="444"/>
      <c r="AN1" s="444"/>
      <c r="AO1" s="444"/>
      <c r="AP1" s="444"/>
      <c r="AQ1" s="444"/>
      <c r="AR1" s="444"/>
      <c r="AS1" s="444"/>
      <c r="AT1" s="451" t="s">
        <v>221</v>
      </c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  <c r="BM1" s="452"/>
      <c r="BN1" s="452"/>
      <c r="BO1" s="452"/>
      <c r="BP1" s="452"/>
      <c r="BQ1" s="452"/>
      <c r="BR1" s="452"/>
      <c r="BS1" s="453"/>
    </row>
    <row r="2" spans="1:71" s="179" customFormat="1" ht="15.75" customHeight="1" x14ac:dyDescent="0.25">
      <c r="A2" s="455" t="s">
        <v>215</v>
      </c>
      <c r="B2" s="456"/>
      <c r="C2" s="456"/>
      <c r="D2" s="456"/>
      <c r="E2" s="457"/>
      <c r="F2" s="455" t="s">
        <v>60</v>
      </c>
      <c r="G2" s="456"/>
      <c r="H2" s="456"/>
      <c r="I2" s="456"/>
      <c r="J2" s="457"/>
      <c r="K2" s="470" t="s">
        <v>227</v>
      </c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2"/>
      <c r="AB2" s="455" t="s">
        <v>250</v>
      </c>
      <c r="AC2" s="456"/>
      <c r="AD2" s="456"/>
      <c r="AE2" s="456"/>
      <c r="AF2" s="456"/>
      <c r="AG2" s="456"/>
      <c r="AH2" s="456"/>
      <c r="AI2" s="457"/>
      <c r="AJ2" s="455" t="s">
        <v>235</v>
      </c>
      <c r="AK2" s="456"/>
      <c r="AL2" s="456"/>
      <c r="AM2" s="456"/>
      <c r="AN2" s="456"/>
      <c r="AO2" s="456"/>
      <c r="AP2" s="456"/>
      <c r="AQ2" s="456"/>
      <c r="AR2" s="456"/>
      <c r="AS2" s="457"/>
      <c r="AT2" s="473" t="s">
        <v>220</v>
      </c>
      <c r="AU2" s="474"/>
      <c r="AV2" s="474"/>
      <c r="AW2" s="474"/>
      <c r="AX2" s="474"/>
      <c r="AY2" s="474"/>
      <c r="AZ2" s="475"/>
      <c r="BA2" s="448" t="s">
        <v>213</v>
      </c>
      <c r="BB2" s="449"/>
      <c r="BC2" s="449"/>
      <c r="BD2" s="449"/>
      <c r="BE2" s="449"/>
      <c r="BF2" s="449"/>
      <c r="BG2" s="449"/>
      <c r="BH2" s="475"/>
      <c r="BI2" s="449" t="s">
        <v>214</v>
      </c>
      <c r="BJ2" s="449"/>
      <c r="BK2" s="449"/>
      <c r="BL2" s="449"/>
      <c r="BM2" s="449"/>
      <c r="BN2" s="449"/>
      <c r="BO2" s="449"/>
      <c r="BP2" s="449"/>
      <c r="BQ2" s="449"/>
      <c r="BR2" s="449"/>
      <c r="BS2" s="450"/>
    </row>
    <row r="3" spans="1:71" ht="15.75" customHeight="1" x14ac:dyDescent="0.25">
      <c r="A3" s="233"/>
      <c r="B3" s="364" t="s">
        <v>65</v>
      </c>
      <c r="C3" s="365" t="s">
        <v>67</v>
      </c>
      <c r="D3" s="366" t="s">
        <v>71</v>
      </c>
      <c r="E3" s="367" t="s">
        <v>326</v>
      </c>
      <c r="F3" s="361"/>
      <c r="G3" s="361" t="s">
        <v>18</v>
      </c>
      <c r="H3" s="361" t="s">
        <v>17</v>
      </c>
      <c r="I3" s="361" t="s">
        <v>112</v>
      </c>
      <c r="J3" s="402" t="s">
        <v>325</v>
      </c>
      <c r="K3" s="401" t="s">
        <v>234</v>
      </c>
      <c r="L3" s="402" t="s">
        <v>324</v>
      </c>
      <c r="M3" s="402" t="s">
        <v>228</v>
      </c>
      <c r="N3" s="402" t="s">
        <v>249</v>
      </c>
      <c r="O3" s="402" t="s">
        <v>229</v>
      </c>
      <c r="P3" s="402" t="s">
        <v>230</v>
      </c>
      <c r="Q3" s="402" t="s">
        <v>208</v>
      </c>
      <c r="R3" s="402" t="s">
        <v>252</v>
      </c>
      <c r="S3" s="402" t="s">
        <v>322</v>
      </c>
      <c r="T3" s="402" t="s">
        <v>321</v>
      </c>
      <c r="U3" s="402" t="s">
        <v>253</v>
      </c>
      <c r="V3" s="402" t="s">
        <v>254</v>
      </c>
      <c r="W3" s="402" t="s">
        <v>255</v>
      </c>
      <c r="X3" s="402" t="s">
        <v>323</v>
      </c>
      <c r="Y3" s="402" t="s">
        <v>256</v>
      </c>
      <c r="Z3" s="402" t="s">
        <v>247</v>
      </c>
      <c r="AA3" s="264" t="s">
        <v>248</v>
      </c>
      <c r="AB3" s="402"/>
      <c r="AC3" s="263" t="s">
        <v>18</v>
      </c>
      <c r="AD3" s="263" t="s">
        <v>17</v>
      </c>
      <c r="AE3" s="263" t="s">
        <v>112</v>
      </c>
      <c r="AF3" s="361" t="s">
        <v>325</v>
      </c>
      <c r="AG3" s="263" t="s">
        <v>258</v>
      </c>
      <c r="AH3" s="263" t="s">
        <v>68</v>
      </c>
      <c r="AI3" s="264" t="s">
        <v>92</v>
      </c>
      <c r="AJ3" s="262"/>
      <c r="AK3" s="263" t="s">
        <v>53</v>
      </c>
      <c r="AL3" s="263" t="s">
        <v>2</v>
      </c>
      <c r="AM3" s="263" t="s">
        <v>72</v>
      </c>
      <c r="AN3" s="263" t="s">
        <v>0</v>
      </c>
      <c r="AO3" s="263" t="s">
        <v>5</v>
      </c>
      <c r="AP3" s="263" t="s">
        <v>8</v>
      </c>
      <c r="AQ3" s="263" t="s">
        <v>206</v>
      </c>
      <c r="AR3" s="263" t="s">
        <v>125</v>
      </c>
      <c r="AS3" s="361" t="s">
        <v>207</v>
      </c>
      <c r="AT3" s="368" t="s">
        <v>65</v>
      </c>
      <c r="AU3" s="369" t="s">
        <v>204</v>
      </c>
      <c r="AV3" s="369" t="s">
        <v>14</v>
      </c>
      <c r="AW3" s="369" t="s">
        <v>205</v>
      </c>
      <c r="AX3" s="361" t="s">
        <v>86</v>
      </c>
      <c r="AY3" s="361" t="s">
        <v>14</v>
      </c>
      <c r="AZ3" s="264" t="s">
        <v>205</v>
      </c>
      <c r="BA3" s="454" t="s">
        <v>204</v>
      </c>
      <c r="BB3" s="454"/>
      <c r="BC3" s="266" t="s">
        <v>278</v>
      </c>
      <c r="BD3" s="267" t="s">
        <v>279</v>
      </c>
      <c r="BE3" s="173" t="s">
        <v>280</v>
      </c>
      <c r="BF3" s="268" t="s">
        <v>281</v>
      </c>
      <c r="BG3" s="68" t="s">
        <v>282</v>
      </c>
      <c r="BH3" s="390" t="s">
        <v>64</v>
      </c>
      <c r="BI3" s="458" t="s">
        <v>18</v>
      </c>
      <c r="BJ3" s="254"/>
      <c r="BK3" s="254" t="s">
        <v>53</v>
      </c>
      <c r="BL3" s="254" t="s">
        <v>2</v>
      </c>
      <c r="BM3" s="254" t="s">
        <v>72</v>
      </c>
      <c r="BN3" s="254" t="s">
        <v>0</v>
      </c>
      <c r="BO3" s="254" t="s">
        <v>5</v>
      </c>
      <c r="BP3" s="254" t="s">
        <v>8</v>
      </c>
      <c r="BQ3" s="254" t="s">
        <v>206</v>
      </c>
      <c r="BR3" s="254" t="s">
        <v>125</v>
      </c>
      <c r="BS3" s="157" t="s">
        <v>207</v>
      </c>
    </row>
    <row r="4" spans="1:71" ht="15.75" customHeight="1" x14ac:dyDescent="0.25">
      <c r="A4" s="357" t="s">
        <v>204</v>
      </c>
      <c r="B4" s="358"/>
      <c r="C4" s="359">
        <v>30</v>
      </c>
      <c r="D4" s="359">
        <v>40</v>
      </c>
      <c r="E4" s="360">
        <v>40</v>
      </c>
      <c r="F4" s="266" t="s">
        <v>278</v>
      </c>
      <c r="G4" s="67">
        <v>2960</v>
      </c>
      <c r="H4" s="67">
        <v>3240</v>
      </c>
      <c r="I4" s="67">
        <v>479</v>
      </c>
      <c r="J4" s="67">
        <v>0</v>
      </c>
      <c r="K4" s="293">
        <v>0</v>
      </c>
      <c r="L4" s="399" t="s">
        <v>319</v>
      </c>
      <c r="M4" s="400" t="s">
        <v>211</v>
      </c>
      <c r="N4" s="400" t="s">
        <v>211</v>
      </c>
      <c r="O4" s="400" t="s">
        <v>211</v>
      </c>
      <c r="P4" s="400" t="s">
        <v>211</v>
      </c>
      <c r="Q4" s="400" t="s">
        <v>211</v>
      </c>
      <c r="R4" s="400" t="s">
        <v>211</v>
      </c>
      <c r="S4" s="400" t="s">
        <v>211</v>
      </c>
      <c r="T4" s="400" t="s">
        <v>211</v>
      </c>
      <c r="U4" s="400">
        <v>420</v>
      </c>
      <c r="V4" s="400">
        <v>330</v>
      </c>
      <c r="W4" s="400">
        <v>59</v>
      </c>
      <c r="X4" s="400">
        <v>10</v>
      </c>
      <c r="Y4" s="400">
        <v>15</v>
      </c>
      <c r="Z4" s="400">
        <v>45</v>
      </c>
      <c r="AA4" s="322">
        <v>55000000</v>
      </c>
      <c r="AB4" s="266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2">
        <v>0</v>
      </c>
      <c r="AJ4" s="256" t="s">
        <v>283</v>
      </c>
      <c r="AK4" s="281">
        <v>31</v>
      </c>
      <c r="AL4" s="281">
        <v>31</v>
      </c>
      <c r="AM4" s="281">
        <v>31</v>
      </c>
      <c r="AN4" s="281">
        <v>31</v>
      </c>
      <c r="AO4" s="281">
        <v>31</v>
      </c>
      <c r="AP4" s="281">
        <v>31</v>
      </c>
      <c r="AQ4" s="281">
        <v>31</v>
      </c>
      <c r="AR4" s="281">
        <v>31</v>
      </c>
      <c r="AS4" s="281">
        <v>31</v>
      </c>
      <c r="AT4" s="357" t="s">
        <v>18</v>
      </c>
      <c r="AU4" s="183" t="e">
        <f>AVERAGE(D咢牙!A:A)</f>
        <v>#DIV/0!</v>
      </c>
      <c r="AV4" s="236">
        <f>COUNT(D咢牙!A:A)</f>
        <v>0</v>
      </c>
      <c r="AW4" s="183" t="e">
        <f>$B$4/AU4</f>
        <v>#DIV/0!</v>
      </c>
      <c r="AX4" s="106" t="e">
        <f>AVERAGE(D咢牙!B:B)</f>
        <v>#DIV/0!</v>
      </c>
      <c r="AY4" s="237">
        <f>COUNT(D咢牙!B:B)</f>
        <v>0</v>
      </c>
      <c r="AZ4" s="105" t="e">
        <f>$B$5/AX4</f>
        <v>#DIV/0!</v>
      </c>
      <c r="BA4" s="476" t="s">
        <v>18</v>
      </c>
      <c r="BB4" s="361" t="s">
        <v>210</v>
      </c>
      <c r="BC4" s="383">
        <f>MAX(SUM(BK5:BS5) - G4 + AC4,0)</f>
        <v>0</v>
      </c>
      <c r="BD4" s="384">
        <f>MAX(SUM(BK6:BS6) - G5 + AC5,0)</f>
        <v>0</v>
      </c>
      <c r="BE4" s="385">
        <f>MAX(SUM(BK4:BS4) - G6 + AC6,0)</f>
        <v>0</v>
      </c>
      <c r="BF4" s="386">
        <f>MAX(SUM(BK8:BS8) - G7 + AC7,0)</f>
        <v>0</v>
      </c>
      <c r="BG4" s="387">
        <f>MAX(SUM(BK7:BS7) - G8 + AC8,0)</f>
        <v>0</v>
      </c>
      <c r="BH4" s="388">
        <f t="shared" ref="BH4:BH9" si="0">SUM(BC4:BG4)</f>
        <v>0</v>
      </c>
      <c r="BI4" s="459"/>
      <c r="BJ4" s="266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5" t="s">
        <v>86</v>
      </c>
      <c r="B5" s="356"/>
      <c r="C5" s="292">
        <v>30</v>
      </c>
      <c r="D5" s="292">
        <v>40</v>
      </c>
      <c r="E5" s="308">
        <v>40</v>
      </c>
      <c r="F5" s="267" t="s">
        <v>279</v>
      </c>
      <c r="G5" s="64">
        <v>2903</v>
      </c>
      <c r="H5" s="64">
        <v>2012</v>
      </c>
      <c r="I5" s="64">
        <v>529</v>
      </c>
      <c r="J5" s="64">
        <v>0</v>
      </c>
      <c r="K5" s="293">
        <v>1</v>
      </c>
      <c r="L5" s="399" t="s">
        <v>319</v>
      </c>
      <c r="M5" s="400" t="s">
        <v>222</v>
      </c>
      <c r="N5" s="400" t="s">
        <v>211</v>
      </c>
      <c r="O5" s="400" t="s">
        <v>211</v>
      </c>
      <c r="P5" s="400" t="s">
        <v>211</v>
      </c>
      <c r="Q5" s="400" t="s">
        <v>211</v>
      </c>
      <c r="R5" s="400" t="s">
        <v>211</v>
      </c>
      <c r="S5" s="400" t="s">
        <v>211</v>
      </c>
      <c r="T5" s="400" t="s">
        <v>211</v>
      </c>
      <c r="U5" s="400">
        <v>380</v>
      </c>
      <c r="V5" s="400">
        <v>300</v>
      </c>
      <c r="W5" s="400">
        <v>59</v>
      </c>
      <c r="X5" s="400">
        <v>10</v>
      </c>
      <c r="Y5" s="400">
        <v>14</v>
      </c>
      <c r="Z5" s="400">
        <v>45</v>
      </c>
      <c r="AA5" s="322">
        <v>53000000</v>
      </c>
      <c r="AB5" s="267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2">
        <v>0</v>
      </c>
      <c r="AJ5" s="255" t="s">
        <v>284</v>
      </c>
      <c r="AK5" s="283">
        <v>29</v>
      </c>
      <c r="AL5" s="283">
        <v>29</v>
      </c>
      <c r="AM5" s="283">
        <v>29</v>
      </c>
      <c r="AN5" s="283">
        <v>29</v>
      </c>
      <c r="AO5" s="283">
        <v>29</v>
      </c>
      <c r="AP5" s="283">
        <v>29</v>
      </c>
      <c r="AQ5" s="283">
        <v>29</v>
      </c>
      <c r="AR5" s="283">
        <v>29</v>
      </c>
      <c r="AS5" s="283">
        <v>29</v>
      </c>
      <c r="AT5" s="180" t="s">
        <v>67</v>
      </c>
      <c r="AU5" s="182" t="s">
        <v>204</v>
      </c>
      <c r="AV5" s="182" t="s">
        <v>14</v>
      </c>
      <c r="AW5" s="182" t="s">
        <v>205</v>
      </c>
      <c r="AX5" s="213" t="s">
        <v>86</v>
      </c>
      <c r="AY5" s="238" t="s">
        <v>14</v>
      </c>
      <c r="AZ5" s="274" t="s">
        <v>205</v>
      </c>
      <c r="BA5" s="446"/>
      <c r="BB5" s="358" t="s">
        <v>73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16" t="e">
        <f t="shared" si="2"/>
        <v>#DIV/0!</v>
      </c>
      <c r="BG5" s="66" t="e">
        <f t="shared" si="2"/>
        <v>#DIV/0!</v>
      </c>
      <c r="BH5" s="209" t="e">
        <f t="shared" si="0"/>
        <v>#DIV/0!</v>
      </c>
      <c r="BI5" s="459"/>
      <c r="BJ5" s="267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5">
        <f t="shared" si="1"/>
        <v>120</v>
      </c>
    </row>
    <row r="6" spans="1:71" ht="15.75" customHeight="1" x14ac:dyDescent="0.25">
      <c r="F6" s="173" t="s">
        <v>280</v>
      </c>
      <c r="G6" s="65">
        <v>2358</v>
      </c>
      <c r="H6" s="65">
        <v>2266</v>
      </c>
      <c r="I6" s="65">
        <v>370</v>
      </c>
      <c r="J6" s="65">
        <v>238</v>
      </c>
      <c r="K6" s="293">
        <v>2</v>
      </c>
      <c r="L6" s="399" t="s">
        <v>319</v>
      </c>
      <c r="M6" s="400" t="s">
        <v>222</v>
      </c>
      <c r="N6" s="400" t="s">
        <v>222</v>
      </c>
      <c r="O6" s="400" t="s">
        <v>211</v>
      </c>
      <c r="P6" s="400" t="s">
        <v>211</v>
      </c>
      <c r="Q6" s="400" t="s">
        <v>211</v>
      </c>
      <c r="R6" s="400" t="s">
        <v>211</v>
      </c>
      <c r="S6" s="400" t="s">
        <v>211</v>
      </c>
      <c r="T6" s="400" t="s">
        <v>211</v>
      </c>
      <c r="U6" s="400">
        <v>220</v>
      </c>
      <c r="V6" s="400">
        <v>180</v>
      </c>
      <c r="W6" s="400">
        <v>59</v>
      </c>
      <c r="X6" s="400">
        <v>10</v>
      </c>
      <c r="Y6" s="400">
        <v>10</v>
      </c>
      <c r="Z6" s="400">
        <v>45</v>
      </c>
      <c r="AA6" s="322">
        <v>45000000</v>
      </c>
      <c r="AB6" s="173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2">
        <v>0</v>
      </c>
      <c r="AJ6" s="261" t="s">
        <v>285</v>
      </c>
      <c r="AK6" s="285">
        <v>29</v>
      </c>
      <c r="AL6" s="285">
        <v>29</v>
      </c>
      <c r="AM6" s="285">
        <v>29</v>
      </c>
      <c r="AN6" s="285">
        <v>29</v>
      </c>
      <c r="AO6" s="285">
        <v>29</v>
      </c>
      <c r="AP6" s="285">
        <v>29</v>
      </c>
      <c r="AQ6" s="285">
        <v>29</v>
      </c>
      <c r="AR6" s="285">
        <v>29</v>
      </c>
      <c r="AS6" s="285">
        <v>29</v>
      </c>
      <c r="AT6" s="357" t="s">
        <v>18</v>
      </c>
      <c r="AU6" s="183">
        <f>AVERAGE(D咢牙!$C:$C)</f>
        <v>3</v>
      </c>
      <c r="AV6" s="236">
        <f>COUNT(D咢牙!#REF!)</f>
        <v>0</v>
      </c>
      <c r="AW6" s="183">
        <f>$C$4/AU6</f>
        <v>10</v>
      </c>
      <c r="AX6" s="106">
        <f>AVERAGE(D咢牙!E:E)</f>
        <v>3.3098591549295775</v>
      </c>
      <c r="AY6" s="237">
        <f>COUNT(D咢牙!E:E)</f>
        <v>71</v>
      </c>
      <c r="AZ6" s="105">
        <f>$C$5/AX6</f>
        <v>9.0638297872340416</v>
      </c>
      <c r="BA6" s="446"/>
      <c r="BB6" s="358" t="s">
        <v>257</v>
      </c>
      <c r="BC6" s="184" t="e">
        <f>ROUNDUP(BC5/(RECOVER_AP / $C$5)*RECOVER_DIAMS,0)</f>
        <v>#DIV/0!</v>
      </c>
      <c r="BD6" s="187" t="e">
        <f>ROUNDUP(BD5/(RECOVER_AP / $C$5)*RECOVER_DIAMS,0)</f>
        <v>#DIV/0!</v>
      </c>
      <c r="BE6" s="185" t="e">
        <f>ROUNDUP(BE5/(RECOVER_AP / $C$5)*RECOVER_DIAMS,0)</f>
        <v>#DIV/0!</v>
      </c>
      <c r="BF6" s="186" t="e">
        <f>ROUNDUP(BF5/(RECOVER_AP / $C$5)*RECOVER_DIAMS,0)</f>
        <v>#DIV/0!</v>
      </c>
      <c r="BG6" s="200" t="e">
        <f>ROUNDUP(BG5/(RECOVER_AP / $C$5)*RECOVER_DIAMS,0)</f>
        <v>#DIV/0!</v>
      </c>
      <c r="BH6" s="210" t="e">
        <f t="shared" si="0"/>
        <v>#DIV/0!</v>
      </c>
      <c r="BI6" s="459"/>
      <c r="BJ6" s="173" t="s">
        <v>285</v>
      </c>
      <c r="BK6" s="174">
        <f t="shared" si="1"/>
        <v>120</v>
      </c>
      <c r="BL6" s="174">
        <f t="shared" si="1"/>
        <v>120</v>
      </c>
      <c r="BM6" s="174">
        <f t="shared" si="1"/>
        <v>120</v>
      </c>
      <c r="BN6" s="174">
        <f t="shared" si="1"/>
        <v>120</v>
      </c>
      <c r="BO6" s="174">
        <f t="shared" si="1"/>
        <v>120</v>
      </c>
      <c r="BP6" s="174">
        <f t="shared" si="1"/>
        <v>120</v>
      </c>
      <c r="BQ6" s="174">
        <f t="shared" si="1"/>
        <v>120</v>
      </c>
      <c r="BR6" s="174">
        <f t="shared" si="1"/>
        <v>120</v>
      </c>
      <c r="BS6" s="176">
        <f t="shared" si="1"/>
        <v>120</v>
      </c>
    </row>
    <row r="7" spans="1:71" ht="15.75" customHeight="1" x14ac:dyDescent="0.25">
      <c r="F7" s="268" t="s">
        <v>281</v>
      </c>
      <c r="G7" s="116">
        <v>2833</v>
      </c>
      <c r="H7" s="116">
        <v>3196</v>
      </c>
      <c r="I7" s="116">
        <v>835</v>
      </c>
      <c r="J7" s="116">
        <v>2</v>
      </c>
      <c r="K7" s="293">
        <v>3</v>
      </c>
      <c r="L7" s="399" t="s">
        <v>319</v>
      </c>
      <c r="M7" s="400" t="s">
        <v>222</v>
      </c>
      <c r="N7" s="400" t="s">
        <v>211</v>
      </c>
      <c r="O7" s="400" t="s">
        <v>222</v>
      </c>
      <c r="P7" s="400" t="s">
        <v>211</v>
      </c>
      <c r="Q7" s="400" t="s">
        <v>211</v>
      </c>
      <c r="R7" s="400" t="s">
        <v>211</v>
      </c>
      <c r="S7" s="400" t="s">
        <v>211</v>
      </c>
      <c r="T7" s="400" t="s">
        <v>211</v>
      </c>
      <c r="U7" s="400">
        <v>364</v>
      </c>
      <c r="V7" s="400">
        <v>290</v>
      </c>
      <c r="W7" s="400">
        <v>52</v>
      </c>
      <c r="X7" s="400">
        <v>10</v>
      </c>
      <c r="Y7" s="400">
        <v>4</v>
      </c>
      <c r="Z7" s="400">
        <v>44</v>
      </c>
      <c r="AA7" s="322">
        <v>50500000</v>
      </c>
      <c r="AB7" s="268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2">
        <v>0</v>
      </c>
      <c r="AJ7" s="260" t="s">
        <v>286</v>
      </c>
      <c r="AK7" s="287">
        <v>29</v>
      </c>
      <c r="AL7" s="287">
        <v>29</v>
      </c>
      <c r="AM7" s="287">
        <v>29</v>
      </c>
      <c r="AN7" s="287">
        <v>29</v>
      </c>
      <c r="AO7" s="287">
        <v>29</v>
      </c>
      <c r="AP7" s="287">
        <v>29</v>
      </c>
      <c r="AQ7" s="287">
        <v>29</v>
      </c>
      <c r="AR7" s="287">
        <v>29</v>
      </c>
      <c r="AS7" s="287">
        <v>29</v>
      </c>
      <c r="AT7" s="357" t="s">
        <v>17</v>
      </c>
      <c r="AU7" s="183">
        <f>AVERAGE(D咢牙!$D:$D)</f>
        <v>3</v>
      </c>
      <c r="AV7" s="236">
        <f>COUNT(D咢牙!#REF!)</f>
        <v>0</v>
      </c>
      <c r="AW7" s="183">
        <f>$C$4/AU7</f>
        <v>10</v>
      </c>
      <c r="AX7" s="106">
        <f>AVERAGE(D咢牙!F:F) + AVERAGE(D咢牙!G:G)</f>
        <v>7.6969696969696972</v>
      </c>
      <c r="AY7" s="237">
        <f>COUNT(D咢牙!F:F)</f>
        <v>72</v>
      </c>
      <c r="AZ7" s="105">
        <f>$C$5/AX7</f>
        <v>3.8976377952755903</v>
      </c>
      <c r="BA7" s="446"/>
      <c r="BB7" s="358" t="s">
        <v>74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16">
        <f t="shared" si="3"/>
        <v>0</v>
      </c>
      <c r="BG7" s="66">
        <f t="shared" si="3"/>
        <v>0</v>
      </c>
      <c r="BH7" s="209">
        <f t="shared" si="0"/>
        <v>0</v>
      </c>
      <c r="BI7" s="459"/>
      <c r="BJ7" s="268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7">
        <f t="shared" si="1"/>
        <v>120</v>
      </c>
    </row>
    <row r="8" spans="1:71" ht="15.75" customHeight="1" x14ac:dyDescent="0.25">
      <c r="F8" s="12" t="s">
        <v>282</v>
      </c>
      <c r="G8" s="363">
        <v>1900</v>
      </c>
      <c r="H8" s="363">
        <v>2382</v>
      </c>
      <c r="I8" s="363">
        <v>659</v>
      </c>
      <c r="J8" s="363">
        <v>0</v>
      </c>
      <c r="K8" s="293">
        <v>4</v>
      </c>
      <c r="L8" s="399" t="s">
        <v>319</v>
      </c>
      <c r="M8" s="400" t="s">
        <v>222</v>
      </c>
      <c r="N8" s="400" t="s">
        <v>222</v>
      </c>
      <c r="O8" s="400" t="s">
        <v>222</v>
      </c>
      <c r="P8" s="400" t="s">
        <v>211</v>
      </c>
      <c r="Q8" s="400" t="s">
        <v>211</v>
      </c>
      <c r="R8" s="400" t="s">
        <v>211</v>
      </c>
      <c r="S8" s="400" t="s">
        <v>211</v>
      </c>
      <c r="T8" s="400" t="s">
        <v>211</v>
      </c>
      <c r="U8" s="400">
        <v>204</v>
      </c>
      <c r="V8" s="400">
        <v>170</v>
      </c>
      <c r="W8" s="400">
        <v>52</v>
      </c>
      <c r="X8" s="400">
        <v>10</v>
      </c>
      <c r="Y8" s="400">
        <v>0</v>
      </c>
      <c r="Z8" s="400">
        <v>44</v>
      </c>
      <c r="AA8" s="322">
        <v>42500000</v>
      </c>
      <c r="AB8" s="12" t="s">
        <v>282</v>
      </c>
      <c r="AC8" s="299">
        <v>0</v>
      </c>
      <c r="AD8" s="299">
        <v>0</v>
      </c>
      <c r="AE8" s="299">
        <v>0</v>
      </c>
      <c r="AF8" s="299">
        <v>0</v>
      </c>
      <c r="AG8" s="299">
        <v>0</v>
      </c>
      <c r="AH8" s="299">
        <v>0</v>
      </c>
      <c r="AI8" s="323">
        <v>0</v>
      </c>
      <c r="AJ8" s="247" t="s">
        <v>287</v>
      </c>
      <c r="AK8" s="289">
        <v>31</v>
      </c>
      <c r="AL8" s="289">
        <v>31</v>
      </c>
      <c r="AM8" s="289">
        <v>31</v>
      </c>
      <c r="AN8" s="289">
        <v>31</v>
      </c>
      <c r="AO8" s="289">
        <v>31</v>
      </c>
      <c r="AP8" s="289">
        <v>31</v>
      </c>
      <c r="AQ8" s="289">
        <v>31</v>
      </c>
      <c r="AR8" s="289">
        <v>31</v>
      </c>
      <c r="AS8" s="289">
        <v>31</v>
      </c>
      <c r="AT8" s="181" t="s">
        <v>71</v>
      </c>
      <c r="AU8" s="182" t="s">
        <v>204</v>
      </c>
      <c r="AV8" s="182" t="s">
        <v>14</v>
      </c>
      <c r="AW8" s="182" t="s">
        <v>205</v>
      </c>
      <c r="AX8" s="213" t="s">
        <v>86</v>
      </c>
      <c r="AY8" s="238" t="s">
        <v>14</v>
      </c>
      <c r="AZ8" s="274" t="s">
        <v>205</v>
      </c>
      <c r="BA8" s="439"/>
      <c r="BB8" s="356" t="s">
        <v>217</v>
      </c>
      <c r="BC8" s="376">
        <f>ROUNDUP(BC7/(RECOVER_AP / $D$5)*RECOVER_DIAMS,0)</f>
        <v>0</v>
      </c>
      <c r="BD8" s="377">
        <f>ROUNDUP(BD7/(RECOVER_AP / $D$5)*RECOVER_DIAMS,0)</f>
        <v>0</v>
      </c>
      <c r="BE8" s="378">
        <f>ROUNDUP(BE7/(RECOVER_AP / $D$5)*RECOVER_DIAMS,0)</f>
        <v>0</v>
      </c>
      <c r="BF8" s="379">
        <f>ROUNDUP(BF7/(RECOVER_AP / $D$5)*RECOVER_DIAMS,0)</f>
        <v>0</v>
      </c>
      <c r="BG8" s="380">
        <f>ROUNDUP(BG7/(RECOVER_AP / $D$5)*RECOVER_DIAMS,0)</f>
        <v>0</v>
      </c>
      <c r="BH8" s="389">
        <f t="shared" si="0"/>
        <v>0</v>
      </c>
      <c r="BI8" s="460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4">
        <f t="shared" si="1"/>
        <v>100</v>
      </c>
    </row>
    <row r="9" spans="1:71" ht="15.75" customHeight="1" x14ac:dyDescent="0.25">
      <c r="F9" s="446" t="s">
        <v>216</v>
      </c>
      <c r="G9" s="454"/>
      <c r="H9" s="454"/>
      <c r="I9" s="463">
        <v>5639</v>
      </c>
      <c r="J9" s="463"/>
      <c r="K9" s="293">
        <v>5</v>
      </c>
      <c r="L9" s="399" t="s">
        <v>319</v>
      </c>
      <c r="M9" s="400" t="s">
        <v>222</v>
      </c>
      <c r="N9" s="400" t="s">
        <v>222</v>
      </c>
      <c r="O9" s="400" t="s">
        <v>222</v>
      </c>
      <c r="P9" s="400" t="s">
        <v>222</v>
      </c>
      <c r="Q9" s="400" t="s">
        <v>211</v>
      </c>
      <c r="R9" s="400" t="s">
        <v>211</v>
      </c>
      <c r="S9" s="400" t="s">
        <v>211</v>
      </c>
      <c r="T9" s="400" t="s">
        <v>211</v>
      </c>
      <c r="U9" s="400">
        <v>188</v>
      </c>
      <c r="V9" s="400">
        <v>160</v>
      </c>
      <c r="W9" s="400">
        <v>45</v>
      </c>
      <c r="X9" s="400">
        <v>10</v>
      </c>
      <c r="Y9" s="400">
        <v>0</v>
      </c>
      <c r="Z9" s="400">
        <v>43</v>
      </c>
      <c r="AA9" s="322">
        <v>35000000</v>
      </c>
      <c r="AB9" s="400"/>
      <c r="AC9" s="279"/>
      <c r="AD9" s="279"/>
      <c r="AE9" s="279"/>
      <c r="AF9" s="359"/>
      <c r="AG9" s="279"/>
      <c r="AH9" s="279"/>
      <c r="AI9" s="279"/>
      <c r="AT9" s="357" t="s">
        <v>17</v>
      </c>
      <c r="AU9" s="183">
        <f>AVERAGE(D咢牙!H:H)</f>
        <v>2.6842105263157894</v>
      </c>
      <c r="AV9" s="236">
        <f>COUNT(D咢牙!H:H)</f>
        <v>19</v>
      </c>
      <c r="AW9" s="183">
        <f>$D$4/AU9</f>
        <v>14.901960784313726</v>
      </c>
      <c r="AX9" s="106">
        <f>AVERAGE(D咢牙!K:K)</f>
        <v>4</v>
      </c>
      <c r="AY9" s="237">
        <f>COUNT(D咢牙!K:K)</f>
        <v>297</v>
      </c>
      <c r="AZ9" s="105">
        <f>$D$5/AX9</f>
        <v>10</v>
      </c>
      <c r="BA9" s="476" t="s">
        <v>17</v>
      </c>
      <c r="BB9" s="361" t="s">
        <v>210</v>
      </c>
      <c r="BC9" s="383">
        <f>MAX(SUM(BK11:BS11) - H4 + AD4,0)</f>
        <v>0</v>
      </c>
      <c r="BD9" s="384">
        <f>MAX(SUM(BK12:BS12) - H5 + AD5,0)</f>
        <v>0</v>
      </c>
      <c r="BE9" s="385">
        <f>MAX(SUM(BK10:BS10) - H6 + AD6,0)</f>
        <v>0</v>
      </c>
      <c r="BF9" s="386">
        <f>MAX(SUM(BK14:BS14) - H7 + AD7,0)</f>
        <v>0</v>
      </c>
      <c r="BG9" s="387">
        <f>MAX(SUM(BK13:BS13) - H8 + AD8,0)</f>
        <v>0</v>
      </c>
      <c r="BH9" s="388">
        <f t="shared" si="0"/>
        <v>0</v>
      </c>
      <c r="BI9" s="458" t="s">
        <v>17</v>
      </c>
      <c r="BJ9" s="263"/>
      <c r="BK9" s="263" t="s">
        <v>53</v>
      </c>
      <c r="BL9" s="263" t="s">
        <v>2</v>
      </c>
      <c r="BM9" s="263" t="s">
        <v>72</v>
      </c>
      <c r="BN9" s="263" t="s">
        <v>0</v>
      </c>
      <c r="BO9" s="263" t="s">
        <v>5</v>
      </c>
      <c r="BP9" s="263" t="s">
        <v>8</v>
      </c>
      <c r="BQ9" s="263" t="s">
        <v>206</v>
      </c>
      <c r="BR9" s="263" t="s">
        <v>125</v>
      </c>
      <c r="BS9" s="264" t="s">
        <v>207</v>
      </c>
    </row>
    <row r="10" spans="1:71" ht="15.75" customHeight="1" x14ac:dyDescent="0.25">
      <c r="F10" s="446" t="s">
        <v>259</v>
      </c>
      <c r="G10" s="454"/>
      <c r="H10" s="477">
        <v>295</v>
      </c>
      <c r="I10" s="477"/>
      <c r="J10" s="477"/>
      <c r="K10" s="293">
        <v>6</v>
      </c>
      <c r="L10" s="399" t="s">
        <v>319</v>
      </c>
      <c r="M10" s="400" t="s">
        <v>222</v>
      </c>
      <c r="N10" s="400" t="s">
        <v>222</v>
      </c>
      <c r="O10" s="400" t="s">
        <v>222</v>
      </c>
      <c r="P10" s="400" t="s">
        <v>222</v>
      </c>
      <c r="Q10" s="400" t="s">
        <v>222</v>
      </c>
      <c r="R10" s="400" t="s">
        <v>211</v>
      </c>
      <c r="S10" s="400" t="s">
        <v>211</v>
      </c>
      <c r="T10" s="400" t="s">
        <v>211</v>
      </c>
      <c r="U10" s="400">
        <v>88</v>
      </c>
      <c r="V10" s="400">
        <v>60</v>
      </c>
      <c r="W10" s="400">
        <v>31</v>
      </c>
      <c r="X10" s="400">
        <v>10</v>
      </c>
      <c r="Y10" s="400">
        <v>0</v>
      </c>
      <c r="Z10" s="400">
        <v>13</v>
      </c>
      <c r="AA10" s="322">
        <v>25000000</v>
      </c>
      <c r="AB10" s="400"/>
      <c r="AI10" s="279"/>
      <c r="AT10" s="357" t="s">
        <v>112</v>
      </c>
      <c r="AU10" s="183">
        <f>AVERAGE(D咢牙!I:I)</f>
        <v>4</v>
      </c>
      <c r="AV10" s="236">
        <f>COUNT(D咢牙!I:I)</f>
        <v>19</v>
      </c>
      <c r="AW10" s="183">
        <f>$D$4/AU10</f>
        <v>10</v>
      </c>
      <c r="AX10" s="106">
        <f>AVERAGE(D咢牙!L:L)</f>
        <v>6</v>
      </c>
      <c r="AY10" s="237">
        <f>COUNT(D咢牙!L:L)</f>
        <v>297</v>
      </c>
      <c r="AZ10" s="105">
        <f>$D$5/AX10</f>
        <v>6.666666666666667</v>
      </c>
      <c r="BA10" s="446"/>
      <c r="BB10" s="358" t="s">
        <v>74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16">
        <f t="shared" si="4"/>
        <v>0</v>
      </c>
      <c r="BG10" s="66">
        <f t="shared" si="4"/>
        <v>0</v>
      </c>
      <c r="BH10" s="209">
        <f t="shared" ref="BH10:BH16" si="5">SUM(BC10:BG10)</f>
        <v>0</v>
      </c>
      <c r="BI10" s="459"/>
      <c r="BJ10" s="266" t="s">
        <v>283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39" t="s">
        <v>226</v>
      </c>
      <c r="G11" s="440"/>
      <c r="H11" s="441">
        <v>512790199</v>
      </c>
      <c r="I11" s="441"/>
      <c r="J11" s="441"/>
      <c r="K11" s="293">
        <v>7</v>
      </c>
      <c r="L11" s="399" t="s">
        <v>319</v>
      </c>
      <c r="M11" s="400" t="s">
        <v>222</v>
      </c>
      <c r="N11" s="400" t="s">
        <v>222</v>
      </c>
      <c r="O11" s="400" t="s">
        <v>222</v>
      </c>
      <c r="P11" s="400" t="s">
        <v>222</v>
      </c>
      <c r="Q11" s="400" t="s">
        <v>211</v>
      </c>
      <c r="R11" s="400" t="s">
        <v>222</v>
      </c>
      <c r="S11" s="400" t="s">
        <v>211</v>
      </c>
      <c r="T11" s="400" t="s">
        <v>211</v>
      </c>
      <c r="U11" s="400">
        <v>140</v>
      </c>
      <c r="V11" s="400">
        <v>130</v>
      </c>
      <c r="W11" s="400">
        <v>24</v>
      </c>
      <c r="X11" s="400">
        <v>10</v>
      </c>
      <c r="Y11" s="400">
        <v>0</v>
      </c>
      <c r="Z11" s="400">
        <v>40</v>
      </c>
      <c r="AA11" s="322">
        <v>12500000</v>
      </c>
      <c r="AB11" s="400"/>
      <c r="AT11" s="357" t="s">
        <v>68</v>
      </c>
      <c r="AU11" s="183">
        <f>AVERAGE(D咢牙!J:J)</f>
        <v>1.4736842105263157</v>
      </c>
      <c r="AV11" s="236">
        <f>COUNT(D咢牙!J:J)</f>
        <v>19</v>
      </c>
      <c r="AW11" s="183">
        <f>$D$4/AU11</f>
        <v>27.142857142857146</v>
      </c>
      <c r="AX11" s="106">
        <f>AVERAGE(D咢牙!M:M)</f>
        <v>1.9158249158249159</v>
      </c>
      <c r="AY11" s="237">
        <f>COUNT(D咢牙!M:M)</f>
        <v>297</v>
      </c>
      <c r="AZ11" s="105">
        <f>$D$5/AX11</f>
        <v>20.878734622144112</v>
      </c>
      <c r="BA11" s="446"/>
      <c r="BB11" s="358" t="s">
        <v>217</v>
      </c>
      <c r="BC11" s="184">
        <f>ROUNDUP(BC10/(RECOVER_AP / $C$5)*RECOVER_DIAMS,0)</f>
        <v>0</v>
      </c>
      <c r="BD11" s="187">
        <f>ROUNDUP(BD10/(RECOVER_AP / $C$5)*RECOVER_DIAMS,0)</f>
        <v>0</v>
      </c>
      <c r="BE11" s="185">
        <f>ROUNDUP(BE10/(RECOVER_AP / $C$5)*RECOVER_DIAMS,0)</f>
        <v>0</v>
      </c>
      <c r="BF11" s="186">
        <f>ROUNDUP(BF10/(RECOVER_AP / $C$5)*RECOVER_DIAMS,0)</f>
        <v>0</v>
      </c>
      <c r="BG11" s="200">
        <f>ROUNDUP(BG10/(RECOVER_AP / $C$5)*RECOVER_DIAMS,0)</f>
        <v>0</v>
      </c>
      <c r="BH11" s="210">
        <f t="shared" si="5"/>
        <v>0</v>
      </c>
      <c r="BI11" s="459"/>
      <c r="BJ11" s="267" t="s">
        <v>284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75">
        <f t="shared" si="6"/>
        <v>100</v>
      </c>
    </row>
    <row r="12" spans="1:71" ht="15.75" customHeight="1" x14ac:dyDescent="0.25">
      <c r="K12" s="293">
        <v>8</v>
      </c>
      <c r="L12" s="399" t="s">
        <v>319</v>
      </c>
      <c r="M12" s="400" t="s">
        <v>222</v>
      </c>
      <c r="N12" s="400" t="s">
        <v>222</v>
      </c>
      <c r="O12" s="400" t="s">
        <v>222</v>
      </c>
      <c r="P12" s="400" t="s">
        <v>222</v>
      </c>
      <c r="Q12" s="400" t="s">
        <v>222</v>
      </c>
      <c r="R12" s="400" t="s">
        <v>222</v>
      </c>
      <c r="S12" s="400" t="s">
        <v>211</v>
      </c>
      <c r="T12" s="400" t="s">
        <v>211</v>
      </c>
      <c r="U12" s="400">
        <v>40</v>
      </c>
      <c r="V12" s="400">
        <v>30</v>
      </c>
      <c r="W12" s="400">
        <v>10</v>
      </c>
      <c r="X12" s="400">
        <v>10</v>
      </c>
      <c r="Y12" s="400">
        <v>0</v>
      </c>
      <c r="Z12" s="400">
        <v>10</v>
      </c>
      <c r="AA12" s="322">
        <v>2500000</v>
      </c>
      <c r="AB12" s="400"/>
      <c r="AT12" s="373" t="s">
        <v>326</v>
      </c>
      <c r="AU12" s="182" t="s">
        <v>204</v>
      </c>
      <c r="AV12" s="182" t="s">
        <v>14</v>
      </c>
      <c r="AW12" s="182" t="s">
        <v>205</v>
      </c>
      <c r="AX12" s="358" t="s">
        <v>86</v>
      </c>
      <c r="AY12" s="358" t="s">
        <v>14</v>
      </c>
      <c r="AZ12" s="157" t="s">
        <v>205</v>
      </c>
      <c r="BA12" s="446"/>
      <c r="BB12" s="358" t="s">
        <v>114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16">
        <f t="shared" si="7"/>
        <v>0</v>
      </c>
      <c r="BG12" s="66">
        <f t="shared" si="7"/>
        <v>0</v>
      </c>
      <c r="BH12" s="209">
        <f t="shared" si="5"/>
        <v>0</v>
      </c>
      <c r="BI12" s="459"/>
      <c r="BJ12" s="173" t="s">
        <v>285</v>
      </c>
      <c r="BK12" s="174">
        <f t="shared" si="6"/>
        <v>100</v>
      </c>
      <c r="BL12" s="174">
        <f t="shared" si="6"/>
        <v>100</v>
      </c>
      <c r="BM12" s="174">
        <f t="shared" si="6"/>
        <v>100</v>
      </c>
      <c r="BN12" s="174">
        <f t="shared" si="6"/>
        <v>100</v>
      </c>
      <c r="BO12" s="174">
        <f t="shared" si="6"/>
        <v>100</v>
      </c>
      <c r="BP12" s="174">
        <f t="shared" si="6"/>
        <v>100</v>
      </c>
      <c r="BQ12" s="174">
        <f t="shared" si="6"/>
        <v>100</v>
      </c>
      <c r="BR12" s="174">
        <f t="shared" si="6"/>
        <v>100</v>
      </c>
      <c r="BS12" s="176">
        <f t="shared" si="6"/>
        <v>100</v>
      </c>
    </row>
    <row r="13" spans="1:71" ht="15.75" customHeight="1" x14ac:dyDescent="0.25">
      <c r="K13" s="293">
        <v>9</v>
      </c>
      <c r="L13" s="399" t="s">
        <v>319</v>
      </c>
      <c r="M13" s="400" t="s">
        <v>222</v>
      </c>
      <c r="N13" s="400" t="s">
        <v>222</v>
      </c>
      <c r="O13" s="400" t="s">
        <v>222</v>
      </c>
      <c r="P13" s="400" t="s">
        <v>222</v>
      </c>
      <c r="Q13" s="400" t="s">
        <v>211</v>
      </c>
      <c r="R13" s="400" t="s">
        <v>222</v>
      </c>
      <c r="S13" s="400" t="s">
        <v>222</v>
      </c>
      <c r="T13" s="400" t="s">
        <v>211</v>
      </c>
      <c r="U13" s="400">
        <v>100</v>
      </c>
      <c r="V13" s="400">
        <v>100</v>
      </c>
      <c r="W13" s="400">
        <v>14</v>
      </c>
      <c r="X13" s="400">
        <v>0</v>
      </c>
      <c r="Y13" s="400">
        <v>0</v>
      </c>
      <c r="Z13" s="400">
        <v>30</v>
      </c>
      <c r="AA13" s="322">
        <v>10000000</v>
      </c>
      <c r="AB13" s="400"/>
      <c r="AT13" s="355" t="s">
        <v>325</v>
      </c>
      <c r="AU13" s="370">
        <v>4</v>
      </c>
      <c r="AV13" s="374" t="s">
        <v>327</v>
      </c>
      <c r="AW13" s="370">
        <f>$E$4/AU13</f>
        <v>10</v>
      </c>
      <c r="AX13" s="371">
        <v>8</v>
      </c>
      <c r="AY13" s="375" t="s">
        <v>327</v>
      </c>
      <c r="AZ13" s="372">
        <f>$E$5/AX13</f>
        <v>5</v>
      </c>
      <c r="BA13" s="439"/>
      <c r="BB13" s="356" t="s">
        <v>218</v>
      </c>
      <c r="BC13" s="376">
        <f>ROUNDUP(BC12/(RECOVER_AP / $D$5)*RECOVER_DIAMS,0)</f>
        <v>0</v>
      </c>
      <c r="BD13" s="377">
        <f>ROUNDUP(BD12/(RECOVER_AP / $D$5)*RECOVER_DIAMS,0)</f>
        <v>0</v>
      </c>
      <c r="BE13" s="378">
        <f>ROUNDUP(BE12/(RECOVER_AP / $D$5)*RECOVER_DIAMS,0)</f>
        <v>0</v>
      </c>
      <c r="BF13" s="379">
        <f>ROUNDUP(BF12/(RECOVER_AP / $D$5)*RECOVER_DIAMS,0)</f>
        <v>0</v>
      </c>
      <c r="BG13" s="380">
        <f>ROUNDUP(BG12/(RECOVER_AP / $D$5)*RECOVER_DIAMS,0)</f>
        <v>0</v>
      </c>
      <c r="BH13" s="389">
        <f t="shared" si="5"/>
        <v>0</v>
      </c>
      <c r="BI13" s="459"/>
      <c r="BJ13" s="268" t="s">
        <v>286</v>
      </c>
      <c r="BK13" s="115">
        <f t="shared" si="6"/>
        <v>100</v>
      </c>
      <c r="BL13" s="115">
        <f t="shared" si="6"/>
        <v>100</v>
      </c>
      <c r="BM13" s="115">
        <f t="shared" si="6"/>
        <v>100</v>
      </c>
      <c r="BN13" s="115">
        <f t="shared" si="6"/>
        <v>100</v>
      </c>
      <c r="BO13" s="115">
        <f t="shared" si="6"/>
        <v>100</v>
      </c>
      <c r="BP13" s="115">
        <f t="shared" si="6"/>
        <v>100</v>
      </c>
      <c r="BQ13" s="115">
        <f t="shared" si="6"/>
        <v>100</v>
      </c>
      <c r="BR13" s="115">
        <f t="shared" si="6"/>
        <v>100</v>
      </c>
      <c r="BS13" s="177">
        <f t="shared" si="6"/>
        <v>100</v>
      </c>
    </row>
    <row r="14" spans="1:71" ht="15.75" customHeight="1" x14ac:dyDescent="0.25">
      <c r="K14" s="293">
        <v>10</v>
      </c>
      <c r="L14" s="399" t="s">
        <v>319</v>
      </c>
      <c r="M14" s="400" t="s">
        <v>222</v>
      </c>
      <c r="N14" s="400" t="s">
        <v>222</v>
      </c>
      <c r="O14" s="400" t="s">
        <v>222</v>
      </c>
      <c r="P14" s="400" t="s">
        <v>222</v>
      </c>
      <c r="Q14" s="400" t="s">
        <v>222</v>
      </c>
      <c r="R14" s="400" t="s">
        <v>222</v>
      </c>
      <c r="S14" s="400" t="s">
        <v>222</v>
      </c>
      <c r="T14" s="400" t="s">
        <v>211</v>
      </c>
      <c r="U14" s="400">
        <v>0</v>
      </c>
      <c r="V14" s="400">
        <v>0</v>
      </c>
      <c r="W14" s="400">
        <v>0</v>
      </c>
      <c r="X14" s="400">
        <v>0</v>
      </c>
      <c r="Y14" s="400">
        <v>0</v>
      </c>
      <c r="Z14" s="400">
        <v>0</v>
      </c>
      <c r="AA14" s="322">
        <v>0</v>
      </c>
      <c r="AB14" s="400"/>
      <c r="AC14" s="320"/>
      <c r="AD14" s="320"/>
      <c r="BA14" s="476" t="s">
        <v>112</v>
      </c>
      <c r="BB14" s="361" t="s">
        <v>210</v>
      </c>
      <c r="BC14" s="383">
        <f>MAX(SUM(BK17:BS17) - I4 + AE4,0)</f>
        <v>0</v>
      </c>
      <c r="BD14" s="384">
        <f>MAX(SUM(BK18:BS18) - I5 + AE5,0)</f>
        <v>0</v>
      </c>
      <c r="BE14" s="385">
        <f>MAX(SUM(BK16:BS16) - I6 + AE6,0)</f>
        <v>0</v>
      </c>
      <c r="BF14" s="386">
        <f>MAX(SUM(BK20:BS20) - I7 + AE7,0)</f>
        <v>0</v>
      </c>
      <c r="BG14" s="387">
        <f>MAX(SUM(BK19:BS19) - I8 + AE8,0)</f>
        <v>0</v>
      </c>
      <c r="BH14" s="388">
        <f t="shared" si="5"/>
        <v>0</v>
      </c>
      <c r="BI14" s="460"/>
      <c r="BJ14" s="12" t="s">
        <v>287</v>
      </c>
      <c r="BK14" s="13">
        <f t="shared" si="6"/>
        <v>100</v>
      </c>
      <c r="BL14" s="13">
        <f t="shared" si="6"/>
        <v>100</v>
      </c>
      <c r="BM14" s="13">
        <f t="shared" si="6"/>
        <v>100</v>
      </c>
      <c r="BN14" s="13">
        <f t="shared" si="6"/>
        <v>100</v>
      </c>
      <c r="BO14" s="13">
        <f t="shared" si="6"/>
        <v>100</v>
      </c>
      <c r="BP14" s="13">
        <f t="shared" si="6"/>
        <v>100</v>
      </c>
      <c r="BQ14" s="13">
        <f t="shared" si="6"/>
        <v>100</v>
      </c>
      <c r="BR14" s="13">
        <f t="shared" si="6"/>
        <v>100</v>
      </c>
      <c r="BS14" s="104">
        <f t="shared" si="6"/>
        <v>100</v>
      </c>
    </row>
    <row r="15" spans="1:71" ht="15.75" customHeight="1" x14ac:dyDescent="0.25">
      <c r="K15" s="293">
        <v>21</v>
      </c>
      <c r="L15" s="399" t="s">
        <v>320</v>
      </c>
      <c r="M15" s="400" t="s">
        <v>211</v>
      </c>
      <c r="N15" s="400" t="s">
        <v>211</v>
      </c>
      <c r="O15" s="400" t="s">
        <v>211</v>
      </c>
      <c r="P15" s="400" t="s">
        <v>211</v>
      </c>
      <c r="Q15" s="400" t="s">
        <v>211</v>
      </c>
      <c r="R15" s="400" t="s">
        <v>211</v>
      </c>
      <c r="S15" s="400" t="s">
        <v>211</v>
      </c>
      <c r="T15" s="400" t="s">
        <v>211</v>
      </c>
      <c r="U15" s="400">
        <v>500</v>
      </c>
      <c r="V15" s="400">
        <v>400</v>
      </c>
      <c r="W15" s="400">
        <v>89</v>
      </c>
      <c r="X15" s="400">
        <v>30</v>
      </c>
      <c r="Y15" s="400">
        <v>15</v>
      </c>
      <c r="Z15" s="400">
        <v>65</v>
      </c>
      <c r="AA15" s="322">
        <v>57000000</v>
      </c>
      <c r="AB15" s="400"/>
      <c r="AC15" s="320"/>
      <c r="AD15" s="320"/>
      <c r="AE15" s="362"/>
      <c r="BA15" s="446"/>
      <c r="BB15" s="358" t="s">
        <v>114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16">
        <f t="shared" si="8"/>
        <v>0</v>
      </c>
      <c r="BG15" s="66">
        <f t="shared" si="8"/>
        <v>0</v>
      </c>
      <c r="BH15" s="209">
        <f t="shared" si="5"/>
        <v>0</v>
      </c>
      <c r="BI15" s="458" t="s">
        <v>112</v>
      </c>
      <c r="BJ15" s="263"/>
      <c r="BK15" s="263" t="s">
        <v>53</v>
      </c>
      <c r="BL15" s="263" t="s">
        <v>2</v>
      </c>
      <c r="BM15" s="263" t="s">
        <v>72</v>
      </c>
      <c r="BN15" s="263" t="s">
        <v>0</v>
      </c>
      <c r="BO15" s="263" t="s">
        <v>5</v>
      </c>
      <c r="BP15" s="263" t="s">
        <v>8</v>
      </c>
      <c r="BQ15" s="263" t="s">
        <v>206</v>
      </c>
      <c r="BR15" s="263" t="s">
        <v>125</v>
      </c>
      <c r="BS15" s="264" t="s">
        <v>207</v>
      </c>
    </row>
    <row r="16" spans="1:71" ht="15.75" customHeight="1" x14ac:dyDescent="0.25">
      <c r="K16" s="293">
        <f>K15+1</f>
        <v>22</v>
      </c>
      <c r="L16" s="399" t="s">
        <v>320</v>
      </c>
      <c r="M16" s="400" t="s">
        <v>222</v>
      </c>
      <c r="N16" s="400" t="s">
        <v>211</v>
      </c>
      <c r="O16" s="400" t="s">
        <v>211</v>
      </c>
      <c r="P16" s="400" t="s">
        <v>211</v>
      </c>
      <c r="Q16" s="400" t="s">
        <v>211</v>
      </c>
      <c r="R16" s="400" t="s">
        <v>211</v>
      </c>
      <c r="S16" s="400" t="s">
        <v>211</v>
      </c>
      <c r="T16" s="400" t="s">
        <v>211</v>
      </c>
      <c r="U16" s="400">
        <v>460</v>
      </c>
      <c r="V16" s="400">
        <v>370</v>
      </c>
      <c r="W16" s="400">
        <v>89</v>
      </c>
      <c r="X16" s="400">
        <v>30</v>
      </c>
      <c r="Y16" s="400">
        <v>14</v>
      </c>
      <c r="Z16" s="400">
        <v>65</v>
      </c>
      <c r="AA16" s="322">
        <v>55000000</v>
      </c>
      <c r="AB16" s="400"/>
      <c r="AC16" s="320"/>
      <c r="AD16" s="320"/>
      <c r="AE16" s="362"/>
      <c r="BA16" s="446"/>
      <c r="BB16" s="358" t="s">
        <v>218</v>
      </c>
      <c r="BC16" s="184">
        <f>ROUNDUP(BC15/(RECOVER_AP / $D$5)*RECOVER_DIAMS,0)</f>
        <v>0</v>
      </c>
      <c r="BD16" s="187">
        <f>ROUNDUP(BD15/(RECOVER_AP / $D$5)*RECOVER_DIAMS,0)</f>
        <v>0</v>
      </c>
      <c r="BE16" s="185">
        <f>ROUNDUP(BE15/(RECOVER_AP / $D$5)*RECOVER_DIAMS,0)</f>
        <v>0</v>
      </c>
      <c r="BF16" s="186">
        <f>ROUNDUP(BF15/(RECOVER_AP / $D$5)*RECOVER_DIAMS,0)</f>
        <v>0</v>
      </c>
      <c r="BG16" s="200">
        <f>ROUNDUP(BG15/(RECOVER_AP / $D$5)*RECOVER_DIAMS,0)</f>
        <v>0</v>
      </c>
      <c r="BH16" s="210">
        <f t="shared" si="5"/>
        <v>0</v>
      </c>
      <c r="BI16" s="459"/>
      <c r="BJ16" s="266" t="s">
        <v>283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293">
        <f t="shared" ref="K17:K24" si="10">K16+1</f>
        <v>23</v>
      </c>
      <c r="L17" s="399" t="s">
        <v>320</v>
      </c>
      <c r="M17" s="400" t="s">
        <v>222</v>
      </c>
      <c r="N17" s="400" t="s">
        <v>222</v>
      </c>
      <c r="O17" s="400" t="s">
        <v>211</v>
      </c>
      <c r="P17" s="400" t="s">
        <v>211</v>
      </c>
      <c r="Q17" s="400" t="s">
        <v>211</v>
      </c>
      <c r="R17" s="400" t="s">
        <v>211</v>
      </c>
      <c r="S17" s="400" t="s">
        <v>211</v>
      </c>
      <c r="T17" s="400" t="s">
        <v>211</v>
      </c>
      <c r="U17" s="400">
        <v>300</v>
      </c>
      <c r="V17" s="400">
        <v>250</v>
      </c>
      <c r="W17" s="400">
        <v>89</v>
      </c>
      <c r="X17" s="400">
        <v>30</v>
      </c>
      <c r="Y17" s="400">
        <v>10</v>
      </c>
      <c r="Z17" s="400">
        <v>65</v>
      </c>
      <c r="AA17" s="322">
        <v>47000000</v>
      </c>
      <c r="AB17" s="400"/>
      <c r="AC17" s="320"/>
      <c r="AD17" s="320"/>
      <c r="AE17" s="362"/>
      <c r="BA17" s="476" t="s">
        <v>325</v>
      </c>
      <c r="BB17" s="361" t="s">
        <v>210</v>
      </c>
      <c r="BC17" s="383">
        <f>MAX(SUM(BK23:BS23) - J4 + AF4,0)</f>
        <v>270</v>
      </c>
      <c r="BD17" s="384">
        <f>MAX(SUM(BK24:BS24) - J5 + AF5,0)</f>
        <v>270</v>
      </c>
      <c r="BE17" s="385">
        <f>MAX(SUM(BK22:BS22) - J6 + AF6,0)</f>
        <v>0</v>
      </c>
      <c r="BF17" s="386">
        <f>MAX(SUM(BK26:BS26) - J7 + AF7,0)</f>
        <v>0</v>
      </c>
      <c r="BG17" s="387">
        <f>MAX(SUM(BK25:BS25) - J8 + AF8,0)</f>
        <v>270</v>
      </c>
      <c r="BH17" s="388">
        <f>SUM(BC14:BG14)</f>
        <v>0</v>
      </c>
      <c r="BI17" s="480"/>
      <c r="BJ17" s="267" t="s">
        <v>284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75">
        <f t="shared" si="9"/>
        <v>40</v>
      </c>
    </row>
    <row r="18" spans="11:71" ht="15.75" customHeight="1" x14ac:dyDescent="0.25">
      <c r="K18" s="293">
        <f t="shared" si="10"/>
        <v>24</v>
      </c>
      <c r="L18" s="399" t="s">
        <v>320</v>
      </c>
      <c r="M18" s="400" t="s">
        <v>222</v>
      </c>
      <c r="N18" s="400" t="s">
        <v>211</v>
      </c>
      <c r="O18" s="400" t="s">
        <v>222</v>
      </c>
      <c r="P18" s="400" t="s">
        <v>211</v>
      </c>
      <c r="Q18" s="400" t="s">
        <v>211</v>
      </c>
      <c r="R18" s="400" t="s">
        <v>211</v>
      </c>
      <c r="S18" s="400" t="s">
        <v>211</v>
      </c>
      <c r="T18" s="400" t="s">
        <v>211</v>
      </c>
      <c r="U18" s="400">
        <v>444</v>
      </c>
      <c r="V18" s="400">
        <v>360</v>
      </c>
      <c r="W18" s="400">
        <v>82</v>
      </c>
      <c r="X18" s="400">
        <v>30</v>
      </c>
      <c r="Y18" s="400">
        <v>4</v>
      </c>
      <c r="Z18" s="400">
        <v>64</v>
      </c>
      <c r="AA18" s="322">
        <v>52500000</v>
      </c>
      <c r="AB18" s="400"/>
      <c r="AC18" s="320"/>
      <c r="AD18" s="320"/>
      <c r="AE18" s="362"/>
      <c r="BA18" s="446"/>
      <c r="BB18" s="358" t="s">
        <v>328</v>
      </c>
      <c r="BC18" s="391">
        <f>ROUNDUP(BC17/IF($BA$3="共鬥",$AX$13,IF($BA$3="單機",$AU$13)),0)</f>
        <v>68</v>
      </c>
      <c r="BD18" s="392">
        <f t="shared" ref="BD18:BG18" si="11">ROUNDUP(BD17/IF($BA$3="共鬥",$AX$13,IF($BA$3="單機",$AU$13)),0)</f>
        <v>68</v>
      </c>
      <c r="BE18" s="393">
        <f t="shared" si="11"/>
        <v>0</v>
      </c>
      <c r="BF18" s="394">
        <f t="shared" si="11"/>
        <v>0</v>
      </c>
      <c r="BG18" s="395">
        <f t="shared" si="11"/>
        <v>68</v>
      </c>
      <c r="BH18" s="396">
        <f>SUM(BC18:BG18)</f>
        <v>204</v>
      </c>
      <c r="BI18" s="480"/>
      <c r="BJ18" s="173" t="s">
        <v>285</v>
      </c>
      <c r="BK18" s="174">
        <f t="shared" si="9"/>
        <v>40</v>
      </c>
      <c r="BL18" s="174">
        <f t="shared" si="9"/>
        <v>40</v>
      </c>
      <c r="BM18" s="174">
        <f t="shared" si="9"/>
        <v>40</v>
      </c>
      <c r="BN18" s="174">
        <f t="shared" si="9"/>
        <v>40</v>
      </c>
      <c r="BO18" s="174">
        <f t="shared" si="9"/>
        <v>40</v>
      </c>
      <c r="BP18" s="174">
        <f t="shared" si="9"/>
        <v>40</v>
      </c>
      <c r="BQ18" s="174">
        <f t="shared" si="9"/>
        <v>40</v>
      </c>
      <c r="BR18" s="174">
        <f t="shared" si="9"/>
        <v>40</v>
      </c>
      <c r="BS18" s="176">
        <f t="shared" si="9"/>
        <v>40</v>
      </c>
    </row>
    <row r="19" spans="11:71" ht="15.75" customHeight="1" x14ac:dyDescent="0.25">
      <c r="K19" s="293">
        <f t="shared" si="10"/>
        <v>25</v>
      </c>
      <c r="L19" s="399" t="s">
        <v>320</v>
      </c>
      <c r="M19" s="400" t="s">
        <v>222</v>
      </c>
      <c r="N19" s="400" t="s">
        <v>222</v>
      </c>
      <c r="O19" s="400" t="s">
        <v>222</v>
      </c>
      <c r="P19" s="400" t="s">
        <v>211</v>
      </c>
      <c r="Q19" s="400" t="s">
        <v>211</v>
      </c>
      <c r="R19" s="400" t="s">
        <v>211</v>
      </c>
      <c r="S19" s="400" t="s">
        <v>211</v>
      </c>
      <c r="T19" s="400" t="s">
        <v>211</v>
      </c>
      <c r="U19" s="400">
        <v>284</v>
      </c>
      <c r="V19" s="400">
        <v>240</v>
      </c>
      <c r="W19" s="400">
        <v>82</v>
      </c>
      <c r="X19" s="400">
        <v>30</v>
      </c>
      <c r="Y19" s="400">
        <v>0</v>
      </c>
      <c r="Z19" s="400">
        <v>64</v>
      </c>
      <c r="AA19" s="322">
        <v>44500000</v>
      </c>
      <c r="AB19" s="400"/>
      <c r="AC19" s="320"/>
      <c r="AD19" s="320"/>
      <c r="AE19" s="362"/>
      <c r="BA19" s="439"/>
      <c r="BB19" s="356" t="s">
        <v>218</v>
      </c>
      <c r="BC19" s="376">
        <f>ROUNDUP(BC18/(RECOVER_AP / $D$5)*RECOVER_DIAMS,0)</f>
        <v>680</v>
      </c>
      <c r="BD19" s="377">
        <f>ROUNDUP(BD18/(RECOVER_AP / $D$5)*RECOVER_DIAMS,0)</f>
        <v>680</v>
      </c>
      <c r="BE19" s="378">
        <f>ROUNDUP(BE18/(RECOVER_AP / $D$5)*RECOVER_DIAMS,0)</f>
        <v>0</v>
      </c>
      <c r="BF19" s="379">
        <f>ROUNDUP(BF18/(RECOVER_AP / $D$5)*RECOVER_DIAMS,0)</f>
        <v>0</v>
      </c>
      <c r="BG19" s="380">
        <f>ROUNDUP(BG18/(RECOVER_AP / $D$5)*RECOVER_DIAMS,0)</f>
        <v>680</v>
      </c>
      <c r="BH19" s="389">
        <f t="shared" ref="BH19" si="12">SUM(BC19:BG19)</f>
        <v>2040</v>
      </c>
      <c r="BI19" s="480"/>
      <c r="BJ19" s="268" t="s">
        <v>286</v>
      </c>
      <c r="BK19" s="115">
        <f t="shared" si="9"/>
        <v>40</v>
      </c>
      <c r="BL19" s="115">
        <f t="shared" si="9"/>
        <v>40</v>
      </c>
      <c r="BM19" s="115">
        <f t="shared" si="9"/>
        <v>40</v>
      </c>
      <c r="BN19" s="115">
        <f t="shared" si="9"/>
        <v>40</v>
      </c>
      <c r="BO19" s="115">
        <f t="shared" si="9"/>
        <v>40</v>
      </c>
      <c r="BP19" s="115">
        <f t="shared" si="9"/>
        <v>40</v>
      </c>
      <c r="BQ19" s="115">
        <f t="shared" si="9"/>
        <v>40</v>
      </c>
      <c r="BR19" s="115">
        <f t="shared" si="9"/>
        <v>40</v>
      </c>
      <c r="BS19" s="177">
        <f t="shared" si="9"/>
        <v>40</v>
      </c>
    </row>
    <row r="20" spans="11:71" ht="15.75" customHeight="1" x14ac:dyDescent="0.25">
      <c r="K20" s="293">
        <f t="shared" si="10"/>
        <v>26</v>
      </c>
      <c r="L20" s="399" t="s">
        <v>320</v>
      </c>
      <c r="M20" s="400" t="s">
        <v>222</v>
      </c>
      <c r="N20" s="400" t="s">
        <v>222</v>
      </c>
      <c r="O20" s="400" t="s">
        <v>222</v>
      </c>
      <c r="P20" s="400" t="s">
        <v>222</v>
      </c>
      <c r="Q20" s="400" t="s">
        <v>211</v>
      </c>
      <c r="R20" s="400" t="s">
        <v>211</v>
      </c>
      <c r="S20" s="400" t="s">
        <v>211</v>
      </c>
      <c r="T20" s="400" t="s">
        <v>211</v>
      </c>
      <c r="U20" s="400">
        <v>268</v>
      </c>
      <c r="V20" s="400">
        <v>230</v>
      </c>
      <c r="W20" s="400">
        <v>75</v>
      </c>
      <c r="X20" s="400">
        <v>30</v>
      </c>
      <c r="Y20" s="400">
        <v>0</v>
      </c>
      <c r="Z20" s="400">
        <v>63</v>
      </c>
      <c r="AA20" s="322">
        <v>37000000</v>
      </c>
      <c r="AB20" s="400"/>
      <c r="AC20" s="320"/>
      <c r="AD20" s="320"/>
      <c r="AE20" s="362"/>
      <c r="BA20" s="355" t="s">
        <v>258</v>
      </c>
      <c r="BB20" s="356" t="s">
        <v>210</v>
      </c>
      <c r="BC20" s="478">
        <f>MAX(SUM(BK28:BS32) - H10 + SUM(AG4:AG8),0)</f>
        <v>0</v>
      </c>
      <c r="BD20" s="478"/>
      <c r="BE20" s="478"/>
      <c r="BF20" s="478"/>
      <c r="BG20" s="478"/>
      <c r="BH20" s="479"/>
      <c r="BI20" s="460"/>
      <c r="BJ20" s="12" t="s">
        <v>287</v>
      </c>
      <c r="BK20" s="13">
        <f t="shared" si="9"/>
        <v>14</v>
      </c>
      <c r="BL20" s="13">
        <f t="shared" si="9"/>
        <v>14</v>
      </c>
      <c r="BM20" s="13">
        <f t="shared" si="9"/>
        <v>14</v>
      </c>
      <c r="BN20" s="13">
        <f t="shared" si="9"/>
        <v>14</v>
      </c>
      <c r="BO20" s="13">
        <f t="shared" si="9"/>
        <v>14</v>
      </c>
      <c r="BP20" s="13">
        <f t="shared" si="9"/>
        <v>14</v>
      </c>
      <c r="BQ20" s="13">
        <f t="shared" si="9"/>
        <v>14</v>
      </c>
      <c r="BR20" s="13">
        <f t="shared" si="9"/>
        <v>14</v>
      </c>
      <c r="BS20" s="104">
        <f t="shared" si="9"/>
        <v>14</v>
      </c>
    </row>
    <row r="21" spans="11:71" ht="15.75" customHeight="1" x14ac:dyDescent="0.25">
      <c r="K21" s="293">
        <f t="shared" si="10"/>
        <v>27</v>
      </c>
      <c r="L21" s="399" t="s">
        <v>320</v>
      </c>
      <c r="M21" s="400" t="s">
        <v>222</v>
      </c>
      <c r="N21" s="400" t="s">
        <v>222</v>
      </c>
      <c r="O21" s="400" t="s">
        <v>222</v>
      </c>
      <c r="P21" s="400" t="s">
        <v>222</v>
      </c>
      <c r="Q21" s="400" t="s">
        <v>222</v>
      </c>
      <c r="R21" s="400" t="s">
        <v>211</v>
      </c>
      <c r="S21" s="400" t="s">
        <v>211</v>
      </c>
      <c r="T21" s="400" t="s">
        <v>211</v>
      </c>
      <c r="U21" s="400">
        <v>168</v>
      </c>
      <c r="V21" s="400">
        <v>130</v>
      </c>
      <c r="W21" s="400">
        <v>61</v>
      </c>
      <c r="X21" s="400">
        <v>30</v>
      </c>
      <c r="Y21" s="400">
        <v>0</v>
      </c>
      <c r="Z21" s="400">
        <v>33</v>
      </c>
      <c r="AA21" s="322">
        <v>27000000</v>
      </c>
      <c r="AB21" s="400"/>
      <c r="AC21" s="320"/>
      <c r="AD21" s="320"/>
      <c r="AE21" s="362"/>
      <c r="BA21" s="476" t="s">
        <v>68</v>
      </c>
      <c r="BB21" s="361" t="s">
        <v>210</v>
      </c>
      <c r="BC21" s="481">
        <f>MAX(SUM(BK34:BS38) - I9 + SUM(AH4:AH8),0)</f>
        <v>0</v>
      </c>
      <c r="BD21" s="481"/>
      <c r="BE21" s="481"/>
      <c r="BF21" s="481"/>
      <c r="BG21" s="481"/>
      <c r="BH21" s="482"/>
      <c r="BI21" s="458" t="s">
        <v>325</v>
      </c>
      <c r="BJ21" s="361"/>
      <c r="BK21" s="361" t="s">
        <v>53</v>
      </c>
      <c r="BL21" s="361" t="s">
        <v>2</v>
      </c>
      <c r="BM21" s="361" t="s">
        <v>72</v>
      </c>
      <c r="BN21" s="361" t="s">
        <v>0</v>
      </c>
      <c r="BO21" s="361" t="s">
        <v>5</v>
      </c>
      <c r="BP21" s="361" t="s">
        <v>8</v>
      </c>
      <c r="BQ21" s="361" t="s">
        <v>206</v>
      </c>
      <c r="BR21" s="361" t="s">
        <v>125</v>
      </c>
      <c r="BS21" s="264" t="s">
        <v>207</v>
      </c>
    </row>
    <row r="22" spans="11:71" ht="15.75" customHeight="1" x14ac:dyDescent="0.25">
      <c r="K22" s="293">
        <f t="shared" si="10"/>
        <v>28</v>
      </c>
      <c r="L22" s="399" t="s">
        <v>320</v>
      </c>
      <c r="M22" s="400" t="s">
        <v>222</v>
      </c>
      <c r="N22" s="400" t="s">
        <v>222</v>
      </c>
      <c r="O22" s="400" t="s">
        <v>222</v>
      </c>
      <c r="P22" s="400" t="s">
        <v>222</v>
      </c>
      <c r="Q22" s="400" t="s">
        <v>211</v>
      </c>
      <c r="R22" s="400" t="s">
        <v>222</v>
      </c>
      <c r="S22" s="400" t="s">
        <v>211</v>
      </c>
      <c r="T22" s="400" t="s">
        <v>211</v>
      </c>
      <c r="U22" s="400">
        <v>220</v>
      </c>
      <c r="V22" s="400">
        <v>200</v>
      </c>
      <c r="W22" s="400">
        <v>54</v>
      </c>
      <c r="X22" s="400">
        <v>30</v>
      </c>
      <c r="Y22" s="400">
        <v>0</v>
      </c>
      <c r="Z22" s="400">
        <v>60</v>
      </c>
      <c r="AA22" s="322">
        <v>14500000</v>
      </c>
      <c r="AB22" s="400"/>
      <c r="AC22" s="320"/>
      <c r="AD22" s="320"/>
      <c r="AE22" s="362"/>
      <c r="BA22" s="439"/>
      <c r="BB22" s="356" t="s">
        <v>225</v>
      </c>
      <c r="BC22" s="483">
        <f>ROUNDUP(BC21/IF($BA$3="共鬥",$AX$11,IF($BA$3="單機",$AU$11)),0)</f>
        <v>0</v>
      </c>
      <c r="BD22" s="483"/>
      <c r="BE22" s="483"/>
      <c r="BF22" s="483"/>
      <c r="BG22" s="483"/>
      <c r="BH22" s="484"/>
      <c r="BI22" s="459"/>
      <c r="BJ22" s="266" t="s">
        <v>283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293">
        <f t="shared" si="10"/>
        <v>29</v>
      </c>
      <c r="L23" s="399" t="s">
        <v>320</v>
      </c>
      <c r="M23" s="400" t="s">
        <v>222</v>
      </c>
      <c r="N23" s="400" t="s">
        <v>222</v>
      </c>
      <c r="O23" s="400" t="s">
        <v>222</v>
      </c>
      <c r="P23" s="400" t="s">
        <v>222</v>
      </c>
      <c r="Q23" s="400" t="s">
        <v>222</v>
      </c>
      <c r="R23" s="400" t="s">
        <v>222</v>
      </c>
      <c r="S23" s="400" t="s">
        <v>211</v>
      </c>
      <c r="T23" s="400" t="s">
        <v>211</v>
      </c>
      <c r="U23" s="400">
        <v>120</v>
      </c>
      <c r="V23" s="400">
        <v>100</v>
      </c>
      <c r="W23" s="400">
        <v>40</v>
      </c>
      <c r="X23" s="400">
        <v>30</v>
      </c>
      <c r="Y23" s="400">
        <v>0</v>
      </c>
      <c r="Z23" s="400">
        <v>30</v>
      </c>
      <c r="AA23" s="322">
        <v>4500000</v>
      </c>
      <c r="AB23" s="400"/>
      <c r="AC23" s="320"/>
      <c r="AD23" s="362"/>
      <c r="BA23" s="381" t="s">
        <v>92</v>
      </c>
      <c r="BB23" s="382" t="s">
        <v>210</v>
      </c>
      <c r="BC23" s="485">
        <f>MAX(SUM(BK40:BS44) - H11 + SUM(AI4:AI8),0)</f>
        <v>0</v>
      </c>
      <c r="BD23" s="485"/>
      <c r="BE23" s="485"/>
      <c r="BF23" s="485"/>
      <c r="BG23" s="485"/>
      <c r="BH23" s="486"/>
      <c r="BI23" s="459"/>
      <c r="BJ23" s="267" t="s">
        <v>284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75">
        <f t="shared" si="13"/>
        <v>30</v>
      </c>
    </row>
    <row r="24" spans="11:71" ht="15.75" customHeight="1" x14ac:dyDescent="0.25">
      <c r="K24" s="293">
        <f t="shared" si="10"/>
        <v>30</v>
      </c>
      <c r="L24" s="399" t="s">
        <v>320</v>
      </c>
      <c r="M24" s="400" t="s">
        <v>222</v>
      </c>
      <c r="N24" s="400" t="s">
        <v>222</v>
      </c>
      <c r="O24" s="400" t="s">
        <v>222</v>
      </c>
      <c r="P24" s="400" t="s">
        <v>222</v>
      </c>
      <c r="Q24" s="400" t="s">
        <v>222</v>
      </c>
      <c r="R24" s="400" t="s">
        <v>222</v>
      </c>
      <c r="S24" s="400" t="s">
        <v>222</v>
      </c>
      <c r="T24" s="400" t="s">
        <v>211</v>
      </c>
      <c r="U24" s="400">
        <v>80</v>
      </c>
      <c r="V24" s="400">
        <v>70</v>
      </c>
      <c r="W24" s="400">
        <v>30</v>
      </c>
      <c r="X24" s="400">
        <v>20</v>
      </c>
      <c r="Y24" s="400">
        <v>0</v>
      </c>
      <c r="Z24" s="400">
        <v>20</v>
      </c>
      <c r="AA24" s="322">
        <v>2000000</v>
      </c>
      <c r="AB24" s="400"/>
      <c r="BI24" s="459"/>
      <c r="BJ24" s="173" t="s">
        <v>285</v>
      </c>
      <c r="BK24" s="174">
        <f t="shared" si="13"/>
        <v>30</v>
      </c>
      <c r="BL24" s="174">
        <f t="shared" si="13"/>
        <v>30</v>
      </c>
      <c r="BM24" s="174">
        <f t="shared" si="13"/>
        <v>30</v>
      </c>
      <c r="BN24" s="174">
        <f t="shared" si="13"/>
        <v>30</v>
      </c>
      <c r="BO24" s="174">
        <f t="shared" si="13"/>
        <v>30</v>
      </c>
      <c r="BP24" s="174">
        <f t="shared" si="13"/>
        <v>30</v>
      </c>
      <c r="BQ24" s="174">
        <f t="shared" si="13"/>
        <v>30</v>
      </c>
      <c r="BR24" s="174">
        <f t="shared" si="13"/>
        <v>30</v>
      </c>
      <c r="BS24" s="176">
        <f t="shared" si="13"/>
        <v>30</v>
      </c>
    </row>
    <row r="25" spans="11:71" ht="15.75" customHeight="1" x14ac:dyDescent="0.25">
      <c r="K25" s="293">
        <v>31</v>
      </c>
      <c r="L25" s="399" t="s">
        <v>320</v>
      </c>
      <c r="M25" s="400" t="s">
        <v>222</v>
      </c>
      <c r="N25" s="400" t="s">
        <v>222</v>
      </c>
      <c r="O25" s="400" t="s">
        <v>222</v>
      </c>
      <c r="P25" s="400" t="s">
        <v>222</v>
      </c>
      <c r="Q25" s="400" t="s">
        <v>211</v>
      </c>
      <c r="R25" s="400" t="s">
        <v>222</v>
      </c>
      <c r="S25" s="400" t="s">
        <v>222</v>
      </c>
      <c r="T25" s="400" t="s">
        <v>222</v>
      </c>
      <c r="U25" s="400">
        <v>100</v>
      </c>
      <c r="V25" s="400">
        <v>100</v>
      </c>
      <c r="W25" s="400">
        <v>14</v>
      </c>
      <c r="X25" s="400">
        <v>0</v>
      </c>
      <c r="Y25" s="400">
        <v>0</v>
      </c>
      <c r="Z25" s="400">
        <v>30</v>
      </c>
      <c r="AA25" s="322">
        <v>10000000</v>
      </c>
      <c r="AB25" s="400"/>
      <c r="BI25" s="459"/>
      <c r="BJ25" s="268" t="s">
        <v>286</v>
      </c>
      <c r="BK25" s="115">
        <f t="shared" si="13"/>
        <v>30</v>
      </c>
      <c r="BL25" s="115">
        <f t="shared" si="13"/>
        <v>30</v>
      </c>
      <c r="BM25" s="115">
        <f t="shared" si="13"/>
        <v>30</v>
      </c>
      <c r="BN25" s="115">
        <f t="shared" si="13"/>
        <v>30</v>
      </c>
      <c r="BO25" s="115">
        <f t="shared" si="13"/>
        <v>30</v>
      </c>
      <c r="BP25" s="115">
        <f t="shared" si="13"/>
        <v>30</v>
      </c>
      <c r="BQ25" s="115">
        <f t="shared" si="13"/>
        <v>30</v>
      </c>
      <c r="BR25" s="115">
        <f t="shared" si="13"/>
        <v>30</v>
      </c>
      <c r="BS25" s="177">
        <f t="shared" si="13"/>
        <v>30</v>
      </c>
    </row>
    <row r="26" spans="11:71" ht="15.75" customHeight="1" x14ac:dyDescent="0.25">
      <c r="K26" s="291">
        <v>32</v>
      </c>
      <c r="L26" s="397" t="s">
        <v>320</v>
      </c>
      <c r="M26" s="292" t="s">
        <v>222</v>
      </c>
      <c r="N26" s="292" t="s">
        <v>222</v>
      </c>
      <c r="O26" s="292" t="s">
        <v>222</v>
      </c>
      <c r="P26" s="292" t="s">
        <v>222</v>
      </c>
      <c r="Q26" s="292" t="s">
        <v>222</v>
      </c>
      <c r="R26" s="292" t="s">
        <v>222</v>
      </c>
      <c r="S26" s="292" t="s">
        <v>222</v>
      </c>
      <c r="T26" s="292" t="s">
        <v>222</v>
      </c>
      <c r="U26" s="292">
        <v>0</v>
      </c>
      <c r="V26" s="292">
        <v>0</v>
      </c>
      <c r="W26" s="292">
        <v>0</v>
      </c>
      <c r="X26" s="292">
        <v>0</v>
      </c>
      <c r="Y26" s="292">
        <v>0</v>
      </c>
      <c r="Z26" s="292">
        <v>0</v>
      </c>
      <c r="AA26" s="398">
        <v>0</v>
      </c>
      <c r="AB26" s="400"/>
      <c r="BI26" s="460"/>
      <c r="BJ26" s="12" t="s">
        <v>287</v>
      </c>
      <c r="BK26" s="13">
        <f t="shared" si="13"/>
        <v>0</v>
      </c>
      <c r="BL26" s="13">
        <f t="shared" si="13"/>
        <v>0</v>
      </c>
      <c r="BM26" s="13">
        <f t="shared" si="13"/>
        <v>0</v>
      </c>
      <c r="BN26" s="13">
        <f t="shared" si="13"/>
        <v>0</v>
      </c>
      <c r="BO26" s="13">
        <f t="shared" si="13"/>
        <v>0</v>
      </c>
      <c r="BP26" s="13">
        <f t="shared" si="13"/>
        <v>0</v>
      </c>
      <c r="BQ26" s="13">
        <f t="shared" si="13"/>
        <v>0</v>
      </c>
      <c r="BR26" s="13">
        <f t="shared" si="13"/>
        <v>0</v>
      </c>
      <c r="BS26" s="104">
        <f t="shared" si="13"/>
        <v>0</v>
      </c>
    </row>
    <row r="27" spans="11:71" ht="15.75" customHeight="1" x14ac:dyDescent="0.25">
      <c r="K27" s="293"/>
      <c r="L27" s="399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320"/>
      <c r="BI27" s="458" t="s">
        <v>258</v>
      </c>
      <c r="BJ27" s="263"/>
      <c r="BK27" s="263" t="s">
        <v>53</v>
      </c>
      <c r="BL27" s="263" t="s">
        <v>2</v>
      </c>
      <c r="BM27" s="263" t="s">
        <v>72</v>
      </c>
      <c r="BN27" s="263" t="s">
        <v>0</v>
      </c>
      <c r="BO27" s="263" t="s">
        <v>5</v>
      </c>
      <c r="BP27" s="263" t="s">
        <v>8</v>
      </c>
      <c r="BQ27" s="263" t="s">
        <v>206</v>
      </c>
      <c r="BR27" s="263" t="s">
        <v>125</v>
      </c>
      <c r="BS27" s="264" t="s">
        <v>207</v>
      </c>
    </row>
    <row r="28" spans="11:71" ht="15.75" customHeight="1" x14ac:dyDescent="0.25">
      <c r="K28" s="293"/>
      <c r="BI28" s="459"/>
      <c r="BJ28" s="266" t="s">
        <v>283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59"/>
      <c r="BJ29" s="267" t="s">
        <v>284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75">
        <f t="shared" si="14"/>
        <v>0</v>
      </c>
    </row>
    <row r="30" spans="11:71" ht="15.75" customHeight="1" x14ac:dyDescent="0.25">
      <c r="BI30" s="459"/>
      <c r="BJ30" s="173" t="s">
        <v>285</v>
      </c>
      <c r="BK30" s="174">
        <f t="shared" si="14"/>
        <v>0</v>
      </c>
      <c r="BL30" s="174">
        <f t="shared" si="14"/>
        <v>0</v>
      </c>
      <c r="BM30" s="174">
        <f t="shared" si="14"/>
        <v>0</v>
      </c>
      <c r="BN30" s="174">
        <f t="shared" si="14"/>
        <v>0</v>
      </c>
      <c r="BO30" s="174">
        <f t="shared" si="14"/>
        <v>0</v>
      </c>
      <c r="BP30" s="174">
        <f t="shared" si="14"/>
        <v>0</v>
      </c>
      <c r="BQ30" s="174">
        <f t="shared" si="14"/>
        <v>0</v>
      </c>
      <c r="BR30" s="174">
        <f t="shared" si="14"/>
        <v>0</v>
      </c>
      <c r="BS30" s="176">
        <f t="shared" si="14"/>
        <v>0</v>
      </c>
    </row>
    <row r="31" spans="11:71" ht="15.75" customHeight="1" x14ac:dyDescent="0.25">
      <c r="BI31" s="459"/>
      <c r="BJ31" s="268" t="s">
        <v>286</v>
      </c>
      <c r="BK31" s="115">
        <f t="shared" si="14"/>
        <v>0</v>
      </c>
      <c r="BL31" s="115">
        <f t="shared" si="14"/>
        <v>0</v>
      </c>
      <c r="BM31" s="115">
        <f t="shared" si="14"/>
        <v>0</v>
      </c>
      <c r="BN31" s="115">
        <f t="shared" si="14"/>
        <v>0</v>
      </c>
      <c r="BO31" s="115">
        <f t="shared" si="14"/>
        <v>0</v>
      </c>
      <c r="BP31" s="115">
        <f t="shared" si="14"/>
        <v>0</v>
      </c>
      <c r="BQ31" s="115">
        <f t="shared" si="14"/>
        <v>0</v>
      </c>
      <c r="BR31" s="115">
        <f t="shared" si="14"/>
        <v>0</v>
      </c>
      <c r="BS31" s="177">
        <f t="shared" si="14"/>
        <v>0</v>
      </c>
    </row>
    <row r="32" spans="11:71" ht="15.75" customHeight="1" x14ac:dyDescent="0.25">
      <c r="BI32" s="460"/>
      <c r="BJ32" s="12" t="s">
        <v>287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4">
        <f t="shared" si="14"/>
        <v>0</v>
      </c>
    </row>
    <row r="33" spans="61:71" ht="15.75" customHeight="1" x14ac:dyDescent="0.25">
      <c r="BI33" s="458" t="s">
        <v>68</v>
      </c>
      <c r="BJ33" s="263"/>
      <c r="BK33" s="263" t="s">
        <v>53</v>
      </c>
      <c r="BL33" s="263" t="s">
        <v>2</v>
      </c>
      <c r="BM33" s="263" t="s">
        <v>72</v>
      </c>
      <c r="BN33" s="263" t="s">
        <v>0</v>
      </c>
      <c r="BO33" s="263" t="s">
        <v>5</v>
      </c>
      <c r="BP33" s="263" t="s">
        <v>8</v>
      </c>
      <c r="BQ33" s="263" t="s">
        <v>206</v>
      </c>
      <c r="BR33" s="263" t="s">
        <v>125</v>
      </c>
      <c r="BS33" s="264" t="s">
        <v>207</v>
      </c>
    </row>
    <row r="34" spans="61:71" ht="15.75" customHeight="1" x14ac:dyDescent="0.25">
      <c r="BI34" s="459"/>
      <c r="BJ34" s="266" t="s">
        <v>283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59"/>
      <c r="BJ35" s="267" t="s">
        <v>284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75">
        <f t="shared" si="15"/>
        <v>30</v>
      </c>
    </row>
    <row r="36" spans="61:71" ht="15.75" customHeight="1" x14ac:dyDescent="0.25">
      <c r="BI36" s="459"/>
      <c r="BJ36" s="173" t="s">
        <v>285</v>
      </c>
      <c r="BK36" s="174">
        <f t="shared" si="15"/>
        <v>30</v>
      </c>
      <c r="BL36" s="174">
        <f t="shared" si="15"/>
        <v>30</v>
      </c>
      <c r="BM36" s="174">
        <f t="shared" si="15"/>
        <v>30</v>
      </c>
      <c r="BN36" s="174">
        <f t="shared" si="15"/>
        <v>30</v>
      </c>
      <c r="BO36" s="174">
        <f t="shared" si="15"/>
        <v>30</v>
      </c>
      <c r="BP36" s="174">
        <f t="shared" si="15"/>
        <v>30</v>
      </c>
      <c r="BQ36" s="174">
        <f t="shared" si="15"/>
        <v>30</v>
      </c>
      <c r="BR36" s="174">
        <f t="shared" si="15"/>
        <v>30</v>
      </c>
      <c r="BS36" s="176">
        <f t="shared" si="15"/>
        <v>30</v>
      </c>
    </row>
    <row r="37" spans="61:71" ht="15.75" customHeight="1" x14ac:dyDescent="0.25">
      <c r="BI37" s="459"/>
      <c r="BJ37" s="268" t="s">
        <v>286</v>
      </c>
      <c r="BK37" s="115">
        <f t="shared" si="15"/>
        <v>30</v>
      </c>
      <c r="BL37" s="115">
        <f t="shared" si="15"/>
        <v>30</v>
      </c>
      <c r="BM37" s="115">
        <f t="shared" si="15"/>
        <v>30</v>
      </c>
      <c r="BN37" s="115">
        <f t="shared" si="15"/>
        <v>30</v>
      </c>
      <c r="BO37" s="115">
        <f t="shared" si="15"/>
        <v>30</v>
      </c>
      <c r="BP37" s="115">
        <f t="shared" si="15"/>
        <v>30</v>
      </c>
      <c r="BQ37" s="115">
        <f t="shared" si="15"/>
        <v>30</v>
      </c>
      <c r="BR37" s="115">
        <f t="shared" si="15"/>
        <v>30</v>
      </c>
      <c r="BS37" s="177">
        <f t="shared" si="15"/>
        <v>30</v>
      </c>
    </row>
    <row r="38" spans="61:71" ht="15.75" customHeight="1" x14ac:dyDescent="0.25">
      <c r="BI38" s="460"/>
      <c r="BJ38" s="12" t="s">
        <v>287</v>
      </c>
      <c r="BK38" s="13">
        <f t="shared" si="15"/>
        <v>30</v>
      </c>
      <c r="BL38" s="13">
        <f t="shared" si="15"/>
        <v>30</v>
      </c>
      <c r="BM38" s="13">
        <f t="shared" si="15"/>
        <v>30</v>
      </c>
      <c r="BN38" s="13">
        <f t="shared" si="15"/>
        <v>30</v>
      </c>
      <c r="BO38" s="13">
        <f t="shared" si="15"/>
        <v>30</v>
      </c>
      <c r="BP38" s="13">
        <f t="shared" si="15"/>
        <v>30</v>
      </c>
      <c r="BQ38" s="13">
        <f t="shared" si="15"/>
        <v>30</v>
      </c>
      <c r="BR38" s="13">
        <f t="shared" si="15"/>
        <v>30</v>
      </c>
      <c r="BS38" s="104">
        <f t="shared" si="15"/>
        <v>30</v>
      </c>
    </row>
    <row r="39" spans="61:71" ht="15.75" customHeight="1" x14ac:dyDescent="0.25">
      <c r="BI39" s="458" t="s">
        <v>92</v>
      </c>
      <c r="BJ39" s="263"/>
      <c r="BK39" s="263" t="s">
        <v>53</v>
      </c>
      <c r="BL39" s="263" t="s">
        <v>2</v>
      </c>
      <c r="BM39" s="263" t="s">
        <v>72</v>
      </c>
      <c r="BN39" s="263" t="s">
        <v>0</v>
      </c>
      <c r="BO39" s="263" t="s">
        <v>5</v>
      </c>
      <c r="BP39" s="263" t="s">
        <v>8</v>
      </c>
      <c r="BQ39" s="263" t="s">
        <v>206</v>
      </c>
      <c r="BR39" s="263" t="s">
        <v>125</v>
      </c>
      <c r="BS39" s="264" t="s">
        <v>207</v>
      </c>
    </row>
    <row r="40" spans="61:71" ht="15.75" customHeight="1" x14ac:dyDescent="0.25">
      <c r="BI40" s="459"/>
      <c r="BJ40" s="266" t="s">
        <v>283</v>
      </c>
      <c r="BK40" s="310">
        <f t="shared" ref="BK40:BS44" si="16">IF(ISBLANK(AK4),0,VLOOKUP(AK4,$K:$AA,17,FALSE))</f>
        <v>10000000</v>
      </c>
      <c r="BL40" s="310">
        <f t="shared" si="16"/>
        <v>10000000</v>
      </c>
      <c r="BM40" s="310">
        <f t="shared" si="16"/>
        <v>10000000</v>
      </c>
      <c r="BN40" s="310">
        <f t="shared" si="16"/>
        <v>10000000</v>
      </c>
      <c r="BO40" s="310">
        <f t="shared" si="16"/>
        <v>10000000</v>
      </c>
      <c r="BP40" s="310">
        <f t="shared" si="16"/>
        <v>10000000</v>
      </c>
      <c r="BQ40" s="310">
        <f t="shared" si="16"/>
        <v>10000000</v>
      </c>
      <c r="BR40" s="310">
        <f t="shared" si="16"/>
        <v>10000000</v>
      </c>
      <c r="BS40" s="311">
        <f t="shared" si="16"/>
        <v>10000000</v>
      </c>
    </row>
    <row r="41" spans="61:71" ht="15.75" customHeight="1" x14ac:dyDescent="0.25">
      <c r="BI41" s="459"/>
      <c r="BJ41" s="267" t="s">
        <v>284</v>
      </c>
      <c r="BK41" s="312">
        <f t="shared" si="16"/>
        <v>4500000</v>
      </c>
      <c r="BL41" s="312">
        <f t="shared" si="16"/>
        <v>4500000</v>
      </c>
      <c r="BM41" s="312">
        <f t="shared" si="16"/>
        <v>4500000</v>
      </c>
      <c r="BN41" s="312">
        <f t="shared" si="16"/>
        <v>4500000</v>
      </c>
      <c r="BO41" s="312">
        <f t="shared" si="16"/>
        <v>4500000</v>
      </c>
      <c r="BP41" s="312">
        <f t="shared" si="16"/>
        <v>4500000</v>
      </c>
      <c r="BQ41" s="312">
        <f t="shared" si="16"/>
        <v>4500000</v>
      </c>
      <c r="BR41" s="312">
        <f t="shared" si="16"/>
        <v>4500000</v>
      </c>
      <c r="BS41" s="313">
        <f t="shared" si="16"/>
        <v>4500000</v>
      </c>
    </row>
    <row r="42" spans="61:71" ht="15.75" customHeight="1" x14ac:dyDescent="0.25">
      <c r="BI42" s="459"/>
      <c r="BJ42" s="173" t="s">
        <v>285</v>
      </c>
      <c r="BK42" s="314">
        <f t="shared" si="16"/>
        <v>4500000</v>
      </c>
      <c r="BL42" s="314">
        <f t="shared" si="16"/>
        <v>4500000</v>
      </c>
      <c r="BM42" s="314">
        <f t="shared" si="16"/>
        <v>4500000</v>
      </c>
      <c r="BN42" s="314">
        <f t="shared" si="16"/>
        <v>4500000</v>
      </c>
      <c r="BO42" s="314">
        <f t="shared" si="16"/>
        <v>4500000</v>
      </c>
      <c r="BP42" s="314">
        <f t="shared" si="16"/>
        <v>4500000</v>
      </c>
      <c r="BQ42" s="314">
        <f t="shared" si="16"/>
        <v>4500000</v>
      </c>
      <c r="BR42" s="314">
        <f t="shared" si="16"/>
        <v>4500000</v>
      </c>
      <c r="BS42" s="315">
        <f t="shared" si="16"/>
        <v>4500000</v>
      </c>
    </row>
    <row r="43" spans="61:71" ht="15.75" customHeight="1" x14ac:dyDescent="0.25">
      <c r="BI43" s="459"/>
      <c r="BJ43" s="268" t="s">
        <v>286</v>
      </c>
      <c r="BK43" s="316">
        <f t="shared" si="16"/>
        <v>4500000</v>
      </c>
      <c r="BL43" s="316">
        <f t="shared" si="16"/>
        <v>4500000</v>
      </c>
      <c r="BM43" s="316">
        <f t="shared" si="16"/>
        <v>4500000</v>
      </c>
      <c r="BN43" s="316">
        <f t="shared" si="16"/>
        <v>4500000</v>
      </c>
      <c r="BO43" s="316">
        <f t="shared" si="16"/>
        <v>4500000</v>
      </c>
      <c r="BP43" s="316">
        <f t="shared" si="16"/>
        <v>4500000</v>
      </c>
      <c r="BQ43" s="316">
        <f t="shared" si="16"/>
        <v>4500000</v>
      </c>
      <c r="BR43" s="316">
        <f t="shared" si="16"/>
        <v>4500000</v>
      </c>
      <c r="BS43" s="317">
        <f t="shared" si="16"/>
        <v>4500000</v>
      </c>
    </row>
    <row r="44" spans="61:71" ht="15.75" customHeight="1" x14ac:dyDescent="0.25">
      <c r="BI44" s="460"/>
      <c r="BJ44" s="12" t="s">
        <v>287</v>
      </c>
      <c r="BK44" s="318">
        <f t="shared" si="16"/>
        <v>10000000</v>
      </c>
      <c r="BL44" s="318">
        <f t="shared" si="16"/>
        <v>10000000</v>
      </c>
      <c r="BM44" s="318">
        <f t="shared" si="16"/>
        <v>10000000</v>
      </c>
      <c r="BN44" s="318">
        <f t="shared" si="16"/>
        <v>10000000</v>
      </c>
      <c r="BO44" s="318">
        <f t="shared" si="16"/>
        <v>10000000</v>
      </c>
      <c r="BP44" s="318">
        <f t="shared" si="16"/>
        <v>10000000</v>
      </c>
      <c r="BQ44" s="318">
        <f t="shared" si="16"/>
        <v>10000000</v>
      </c>
      <c r="BR44" s="318">
        <f t="shared" si="16"/>
        <v>10000000</v>
      </c>
      <c r="BS44" s="319">
        <f t="shared" si="16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29" priority="30" operator="equal">
      <formula>"X"</formula>
    </cfRule>
    <cfRule type="cellIs" dxfId="28" priority="72" operator="equal">
      <formula>"O"</formula>
    </cfRule>
  </conditionalFormatting>
  <conditionalFormatting sqref="M14:R14">
    <cfRule type="cellIs" dxfId="27" priority="17" operator="equal">
      <formula>"X"</formula>
    </cfRule>
    <cfRule type="cellIs" dxfId="26" priority="18" operator="equal">
      <formula>"O"</formula>
    </cfRule>
  </conditionalFormatting>
  <conditionalFormatting sqref="M26:R26">
    <cfRule type="cellIs" dxfId="25" priority="5" operator="equal">
      <formula>"X"</formula>
    </cfRule>
    <cfRule type="cellIs" dxfId="24" priority="6" operator="equal">
      <formula>"O"</formula>
    </cfRule>
  </conditionalFormatting>
  <conditionalFormatting sqref="M15:R23">
    <cfRule type="cellIs" dxfId="23" priority="13" operator="equal">
      <formula>"X"</formula>
    </cfRule>
    <cfRule type="cellIs" dxfId="22" priority="14" operator="equal">
      <formula>"O"</formula>
    </cfRule>
  </conditionalFormatting>
  <conditionalFormatting sqref="S15:T24">
    <cfRule type="cellIs" dxfId="21" priority="11" operator="equal">
      <formula>"X"</formula>
    </cfRule>
    <cfRule type="cellIs" dxfId="20" priority="12" operator="equal">
      <formula>"O"</formula>
    </cfRule>
  </conditionalFormatting>
  <conditionalFormatting sqref="M24:R24">
    <cfRule type="cellIs" dxfId="19" priority="9" operator="equal">
      <formula>"X"</formula>
    </cfRule>
    <cfRule type="cellIs" dxfId="18" priority="10" operator="equal">
      <formula>"O"</formula>
    </cfRule>
  </conditionalFormatting>
  <conditionalFormatting sqref="S26:T26">
    <cfRule type="cellIs" dxfId="17" priority="7" operator="equal">
      <formula>"X"</formula>
    </cfRule>
    <cfRule type="cellIs" dxfId="16" priority="8" operator="equal">
      <formula>"O"</formula>
    </cfRule>
  </conditionalFormatting>
  <conditionalFormatting sqref="M25:R25">
    <cfRule type="cellIs" dxfId="15" priority="1" operator="equal">
      <formula>"X"</formula>
    </cfRule>
    <cfRule type="cellIs" dxfId="14" priority="2" operator="equal">
      <formula>"O"</formula>
    </cfRule>
  </conditionalFormatting>
  <conditionalFormatting sqref="S25:T25">
    <cfRule type="cellIs" dxfId="13" priority="3" operator="equal">
      <formula>"X"</formula>
    </cfRule>
    <cfRule type="cellIs" dxfId="12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96" activePane="bottomLeft" state="frozen"/>
      <selection pane="bottomLeft" activeCell="S23" sqref="S23"/>
    </sheetView>
  </sheetViews>
  <sheetFormatPr defaultColWidth="9.28515625" defaultRowHeight="15" x14ac:dyDescent="0.25"/>
  <cols>
    <col min="1" max="13" width="4.7109375" style="71" customWidth="1"/>
    <col min="14" max="14" width="9.28515625" style="257"/>
    <col min="15" max="15" width="9.28515625" style="75"/>
    <col min="16" max="17" width="9.28515625" style="422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487" t="s">
        <v>67</v>
      </c>
      <c r="D1" s="487"/>
      <c r="E1" s="487"/>
      <c r="F1" s="487"/>
      <c r="G1" s="487"/>
      <c r="H1" s="487" t="s">
        <v>71</v>
      </c>
      <c r="I1" s="487"/>
      <c r="J1" s="487"/>
      <c r="K1" s="487" t="s">
        <v>71</v>
      </c>
      <c r="L1" s="487"/>
      <c r="M1" s="487"/>
      <c r="O1" s="469" t="s">
        <v>75</v>
      </c>
      <c r="P1" s="469" t="s">
        <v>358</v>
      </c>
      <c r="Q1" s="469"/>
      <c r="R1" s="469" t="s">
        <v>134</v>
      </c>
      <c r="S1" s="469"/>
      <c r="T1" s="469" t="s">
        <v>113</v>
      </c>
      <c r="U1" s="469"/>
    </row>
    <row r="2" spans="1:21" s="265" customFormat="1" x14ac:dyDescent="0.25">
      <c r="A2" s="72" t="s">
        <v>204</v>
      </c>
      <c r="B2" s="72" t="s">
        <v>86</v>
      </c>
      <c r="C2" s="487" t="s">
        <v>204</v>
      </c>
      <c r="D2" s="487"/>
      <c r="E2" s="487" t="s">
        <v>86</v>
      </c>
      <c r="F2" s="487"/>
      <c r="G2" s="487"/>
      <c r="H2" s="487" t="s">
        <v>204</v>
      </c>
      <c r="I2" s="487"/>
      <c r="J2" s="487"/>
      <c r="K2" s="487" t="s">
        <v>86</v>
      </c>
      <c r="L2" s="487"/>
      <c r="M2" s="487"/>
      <c r="N2" s="280"/>
      <c r="O2" s="469"/>
      <c r="P2" s="469"/>
      <c r="Q2" s="469"/>
      <c r="R2" s="469"/>
      <c r="S2" s="469"/>
      <c r="T2" s="469"/>
      <c r="U2" s="469"/>
    </row>
    <row r="3" spans="1:21" s="265" customFormat="1" x14ac:dyDescent="0.25">
      <c r="A3" s="72" t="s">
        <v>202</v>
      </c>
      <c r="B3" s="72" t="s">
        <v>202</v>
      </c>
      <c r="C3" s="487" t="s">
        <v>202</v>
      </c>
      <c r="D3" s="487"/>
      <c r="E3" s="487" t="s">
        <v>202</v>
      </c>
      <c r="F3" s="487"/>
      <c r="G3" s="324" t="s">
        <v>203</v>
      </c>
      <c r="H3" s="487" t="s">
        <v>202</v>
      </c>
      <c r="I3" s="487"/>
      <c r="J3" s="487"/>
      <c r="K3" s="487" t="s">
        <v>202</v>
      </c>
      <c r="L3" s="487"/>
      <c r="M3" s="487"/>
      <c r="N3" s="280"/>
      <c r="O3" s="469"/>
      <c r="P3" s="469" t="s">
        <v>18</v>
      </c>
      <c r="Q3" s="469" t="s">
        <v>17</v>
      </c>
      <c r="R3" s="469" t="s">
        <v>18</v>
      </c>
      <c r="S3" s="469" t="s">
        <v>17</v>
      </c>
      <c r="T3" s="469" t="s">
        <v>18</v>
      </c>
      <c r="U3" s="469" t="s">
        <v>17</v>
      </c>
    </row>
    <row r="4" spans="1:21" x14ac:dyDescent="0.25">
      <c r="A4" s="72" t="s">
        <v>18</v>
      </c>
      <c r="B4" s="72" t="s">
        <v>18</v>
      </c>
      <c r="C4" s="324" t="s">
        <v>18</v>
      </c>
      <c r="D4" s="324" t="s">
        <v>17</v>
      </c>
      <c r="E4" s="72" t="s">
        <v>18</v>
      </c>
      <c r="F4" s="72" t="s">
        <v>17</v>
      </c>
      <c r="G4" s="324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469"/>
      <c r="P4" s="469"/>
      <c r="Q4" s="469"/>
      <c r="R4" s="469"/>
      <c r="S4" s="469"/>
      <c r="T4" s="469"/>
      <c r="U4" s="469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2">
        <f>SUM(T6:T$35)</f>
        <v>1055</v>
      </c>
      <c r="Q5" s="422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2">
        <f>SUM(T7:T$35)</f>
        <v>1045</v>
      </c>
      <c r="Q6" s="422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2">
        <f>SUM(T8:T$35)</f>
        <v>1035</v>
      </c>
      <c r="Q7" s="422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2">
        <f>SUM(T9:T$35)</f>
        <v>1015</v>
      </c>
      <c r="Q8" s="422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2">
        <f>SUM(T10:T$35)</f>
        <v>995</v>
      </c>
      <c r="Q9" s="422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2">
        <f>SUM(T11:T$35)</f>
        <v>965</v>
      </c>
      <c r="Q10" s="422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2">
        <f>SUM(T12:T$35)</f>
        <v>935</v>
      </c>
      <c r="Q11" s="422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2">
        <f>SUM(T13:T$35)</f>
        <v>905</v>
      </c>
      <c r="Q12" s="422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2">
        <f>SUM(T14:T$35)</f>
        <v>875</v>
      </c>
      <c r="Q13" s="422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2">
        <f>SUM(T15:T$35)</f>
        <v>845</v>
      </c>
      <c r="Q14" s="422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2">
        <f>SUM(T16:T$35)</f>
        <v>810</v>
      </c>
      <c r="Q15" s="422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2">
        <f>SUM(T17:T$35)</f>
        <v>775</v>
      </c>
      <c r="Q16" s="422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2">
        <f>SUM(T18:T$35)</f>
        <v>740</v>
      </c>
      <c r="Q17" s="422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2">
        <f>SUM(T19:T$35)</f>
        <v>705</v>
      </c>
      <c r="Q18" s="422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2">
        <f>SUM(T20:T$35)</f>
        <v>670</v>
      </c>
      <c r="Q19" s="422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2">
        <f>SUM(T21:T$35)</f>
        <v>630</v>
      </c>
      <c r="Q20" s="422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2">
        <f>SUM(T22:T$35)</f>
        <v>590</v>
      </c>
      <c r="Q21" s="422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2">
        <f>SUM(T23:T$35)</f>
        <v>550</v>
      </c>
      <c r="Q22" s="422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2">
        <f>SUM(T24:T$35)</f>
        <v>510</v>
      </c>
      <c r="Q23" s="422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2">
        <f>SUM(T25:T$35)</f>
        <v>470</v>
      </c>
      <c r="Q24" s="422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2">
        <f>SUM(T26:T$35)</f>
        <v>430</v>
      </c>
      <c r="Q25" s="422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2">
        <f>SUM(T27:T$35)</f>
        <v>390</v>
      </c>
      <c r="Q26" s="422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2">
        <f>SUM(T28:T$35)</f>
        <v>350</v>
      </c>
      <c r="Q27" s="422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357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2">
        <f>SUM(T29:T$35)</f>
        <v>310</v>
      </c>
      <c r="Q28" s="422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2">
        <f>SUM(T30:T$35)</f>
        <v>270</v>
      </c>
      <c r="Q29" s="422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2">
        <f>SUM(T31:T$35)</f>
        <v>230</v>
      </c>
      <c r="Q30" s="422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2">
        <f>SUM(T32:T$35)</f>
        <v>185</v>
      </c>
      <c r="Q31" s="422">
        <f>SUM(U32:U$35)</f>
        <v>65</v>
      </c>
      <c r="R31" s="422">
        <v>0</v>
      </c>
      <c r="S31" s="422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2">
        <f>SUM(T33:T$35)</f>
        <v>140</v>
      </c>
      <c r="Q32" s="422">
        <f>SUM(U33:U$35)</f>
        <v>50</v>
      </c>
      <c r="R32" s="422">
        <v>0</v>
      </c>
      <c r="S32" s="422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2">
        <f>SUM(T34:T$35)</f>
        <v>95</v>
      </c>
      <c r="Q33" s="422">
        <f>SUM(U34:U$35)</f>
        <v>35</v>
      </c>
      <c r="R33" s="422">
        <v>0</v>
      </c>
      <c r="S33" s="422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2">
        <f>SUM(T35:T$35)</f>
        <v>50</v>
      </c>
      <c r="Q34" s="422">
        <f>SUM(U35:U$35)</f>
        <v>20</v>
      </c>
      <c r="R34" s="422">
        <v>0</v>
      </c>
      <c r="S34" s="422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2">
        <v>0</v>
      </c>
      <c r="Q35" s="422">
        <v>0</v>
      </c>
      <c r="R35" s="422">
        <v>0</v>
      </c>
      <c r="S35" s="422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8" customWidth="1"/>
    <col min="5" max="5" width="3.140625" style="69" customWidth="1"/>
    <col min="6" max="12" width="4.7109375" style="218" customWidth="1"/>
    <col min="13" max="13" width="3.5703125" style="69" customWidth="1"/>
    <col min="14" max="22" width="3.5703125" style="218" customWidth="1"/>
    <col min="23" max="23" width="6.140625" style="69" customWidth="1"/>
    <col min="24" max="27" width="6.42578125" style="223" customWidth="1"/>
    <col min="28" max="28" width="3.85546875" style="69" customWidth="1"/>
    <col min="29" max="29" width="5.5703125" style="223" customWidth="1"/>
    <col min="30" max="35" width="7.7109375" style="223" customWidth="1"/>
    <col min="36" max="36" width="3.7109375" style="69" customWidth="1"/>
    <col min="37" max="37" width="3.7109375" style="223" customWidth="1"/>
    <col min="38" max="45" width="4.28515625" style="223" customWidth="1"/>
    <col min="46" max="46" width="4.28515625" style="224" customWidth="1"/>
    <col min="47" max="16384" width="9.140625" style="218"/>
  </cols>
  <sheetData>
    <row r="1" spans="1:46" ht="30" customHeight="1" x14ac:dyDescent="0.25">
      <c r="A1" s="491" t="s">
        <v>209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43" t="s">
        <v>243</v>
      </c>
      <c r="X1" s="444"/>
      <c r="Y1" s="444"/>
      <c r="Z1" s="444"/>
      <c r="AA1" s="444"/>
      <c r="AB1" s="444"/>
      <c r="AC1" s="444"/>
      <c r="AD1" s="444"/>
      <c r="AE1" s="444"/>
      <c r="AF1" s="444"/>
      <c r="AG1" s="444"/>
      <c r="AH1" s="444"/>
      <c r="AI1" s="444"/>
      <c r="AJ1" s="444"/>
      <c r="AK1" s="444"/>
      <c r="AL1" s="444"/>
      <c r="AM1" s="444"/>
      <c r="AN1" s="444"/>
      <c r="AO1" s="444"/>
      <c r="AP1" s="444"/>
      <c r="AQ1" s="444"/>
      <c r="AR1" s="444"/>
      <c r="AS1" s="444"/>
      <c r="AT1" s="492"/>
    </row>
    <row r="2" spans="1:46" ht="15.75" customHeight="1" x14ac:dyDescent="0.25">
      <c r="A2" s="455" t="s">
        <v>60</v>
      </c>
      <c r="B2" s="456"/>
      <c r="C2" s="456"/>
      <c r="D2" s="457"/>
      <c r="E2" s="455" t="s">
        <v>227</v>
      </c>
      <c r="F2" s="456"/>
      <c r="G2" s="456"/>
      <c r="H2" s="456"/>
      <c r="I2" s="456"/>
      <c r="J2" s="456"/>
      <c r="K2" s="456"/>
      <c r="L2" s="457"/>
      <c r="M2" s="455" t="s">
        <v>235</v>
      </c>
      <c r="N2" s="456"/>
      <c r="O2" s="456"/>
      <c r="P2" s="456"/>
      <c r="Q2" s="456"/>
      <c r="R2" s="456"/>
      <c r="S2" s="456"/>
      <c r="T2" s="456"/>
      <c r="U2" s="456"/>
      <c r="V2" s="457"/>
      <c r="W2" s="455" t="s">
        <v>240</v>
      </c>
      <c r="X2" s="456"/>
      <c r="Y2" s="456"/>
      <c r="Z2" s="456"/>
      <c r="AA2" s="457"/>
      <c r="AB2" s="455" t="s">
        <v>213</v>
      </c>
      <c r="AC2" s="456"/>
      <c r="AD2" s="456"/>
      <c r="AE2" s="456"/>
      <c r="AF2" s="456"/>
      <c r="AG2" s="456"/>
      <c r="AH2" s="456"/>
      <c r="AI2" s="457"/>
      <c r="AJ2" s="455" t="s">
        <v>214</v>
      </c>
      <c r="AK2" s="456"/>
      <c r="AL2" s="456"/>
      <c r="AM2" s="456"/>
      <c r="AN2" s="456"/>
      <c r="AO2" s="456"/>
      <c r="AP2" s="456"/>
      <c r="AQ2" s="456"/>
      <c r="AR2" s="456"/>
      <c r="AS2" s="456"/>
      <c r="AT2" s="457"/>
    </row>
    <row r="3" spans="1:46" ht="15.75" customHeight="1" x14ac:dyDescent="0.25">
      <c r="A3" s="228"/>
      <c r="B3" s="228" t="s">
        <v>31</v>
      </c>
      <c r="C3" s="228" t="s">
        <v>132</v>
      </c>
      <c r="D3" s="228" t="s">
        <v>70</v>
      </c>
      <c r="E3" s="227" t="s">
        <v>234</v>
      </c>
      <c r="F3" s="228" t="s">
        <v>228</v>
      </c>
      <c r="G3" s="228" t="s">
        <v>229</v>
      </c>
      <c r="H3" s="228" t="s">
        <v>230</v>
      </c>
      <c r="I3" s="228" t="s">
        <v>208</v>
      </c>
      <c r="J3" s="228" t="s">
        <v>231</v>
      </c>
      <c r="K3" s="228" t="s">
        <v>232</v>
      </c>
      <c r="L3" s="228" t="s">
        <v>233</v>
      </c>
      <c r="M3" s="227"/>
      <c r="N3" s="228" t="s">
        <v>53</v>
      </c>
      <c r="O3" s="228" t="s">
        <v>2</v>
      </c>
      <c r="P3" s="228" t="s">
        <v>72</v>
      </c>
      <c r="Q3" s="228" t="s">
        <v>0</v>
      </c>
      <c r="R3" s="228" t="s">
        <v>5</v>
      </c>
      <c r="S3" s="228" t="s">
        <v>8</v>
      </c>
      <c r="T3" s="228" t="s">
        <v>206</v>
      </c>
      <c r="U3" s="228" t="s">
        <v>125</v>
      </c>
      <c r="V3" s="229" t="s">
        <v>207</v>
      </c>
      <c r="W3" s="233"/>
      <c r="X3" s="228" t="s">
        <v>31</v>
      </c>
      <c r="Y3" s="228" t="s">
        <v>132</v>
      </c>
      <c r="Z3" s="228" t="s">
        <v>70</v>
      </c>
      <c r="AA3" s="229" t="s">
        <v>66</v>
      </c>
      <c r="AB3" s="476" t="s">
        <v>239</v>
      </c>
      <c r="AC3" s="493"/>
      <c r="AD3" s="230" t="s">
        <v>9</v>
      </c>
      <c r="AE3" s="231" t="s">
        <v>7</v>
      </c>
      <c r="AF3" s="173" t="s">
        <v>6</v>
      </c>
      <c r="AG3" s="232" t="s">
        <v>4</v>
      </c>
      <c r="AH3" s="68" t="s">
        <v>3</v>
      </c>
      <c r="AI3" s="239" t="s">
        <v>241</v>
      </c>
      <c r="AJ3" s="490" t="s">
        <v>31</v>
      </c>
      <c r="AK3" s="234"/>
      <c r="AL3" s="228" t="s">
        <v>53</v>
      </c>
      <c r="AM3" s="228" t="s">
        <v>2</v>
      </c>
      <c r="AN3" s="228" t="s">
        <v>72</v>
      </c>
      <c r="AO3" s="228" t="s">
        <v>0</v>
      </c>
      <c r="AP3" s="228" t="s">
        <v>5</v>
      </c>
      <c r="AQ3" s="228" t="s">
        <v>8</v>
      </c>
      <c r="AR3" s="228" t="s">
        <v>206</v>
      </c>
      <c r="AS3" s="228" t="s">
        <v>125</v>
      </c>
      <c r="AT3" s="229" t="s">
        <v>207</v>
      </c>
    </row>
    <row r="4" spans="1:46" ht="15.75" customHeight="1" x14ac:dyDescent="0.25">
      <c r="A4" s="230" t="s">
        <v>9</v>
      </c>
      <c r="B4" s="16">
        <v>6610</v>
      </c>
      <c r="C4" s="16">
        <v>2096</v>
      </c>
      <c r="D4" s="16">
        <v>167</v>
      </c>
      <c r="E4" s="69">
        <v>0</v>
      </c>
      <c r="F4" s="223" t="s">
        <v>211</v>
      </c>
      <c r="G4" s="223" t="s">
        <v>211</v>
      </c>
      <c r="H4" s="223" t="s">
        <v>211</v>
      </c>
      <c r="I4" s="223" t="s">
        <v>211</v>
      </c>
      <c r="J4" s="223">
        <v>175</v>
      </c>
      <c r="K4" s="223">
        <v>50</v>
      </c>
      <c r="L4" s="223">
        <v>9</v>
      </c>
      <c r="M4" s="222" t="s">
        <v>9</v>
      </c>
      <c r="N4" s="281">
        <v>4</v>
      </c>
      <c r="O4" s="281">
        <v>4</v>
      </c>
      <c r="P4" s="281">
        <v>4</v>
      </c>
      <c r="Q4" s="281">
        <v>4</v>
      </c>
      <c r="R4" s="281">
        <v>4</v>
      </c>
      <c r="S4" s="281">
        <v>4</v>
      </c>
      <c r="T4" s="281">
        <v>4</v>
      </c>
      <c r="U4" s="281">
        <v>4</v>
      </c>
      <c r="V4" s="282">
        <v>0</v>
      </c>
      <c r="W4" s="219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445" t="s">
        <v>31</v>
      </c>
      <c r="AC4" s="202" t="s">
        <v>210</v>
      </c>
      <c r="AD4" s="188">
        <f>MAX(0,SUM(AL4:AT4)-B4)</f>
        <v>0</v>
      </c>
      <c r="AE4" s="189">
        <f>MAX(0,SUM(AL5:AT5)-B5)</f>
        <v>0</v>
      </c>
      <c r="AF4" s="190">
        <f>MAX(0,SUM(AL6:AT6)-B6)</f>
        <v>0</v>
      </c>
      <c r="AG4" s="191">
        <f>MAX(0,SUM(AL7:AT7)-B7)</f>
        <v>0</v>
      </c>
      <c r="AH4" s="203">
        <f>MAX(0,SUM(AL8:AT8)-B8)</f>
        <v>0</v>
      </c>
      <c r="AI4" s="309">
        <f>SUM(AD4:AH4)</f>
        <v>0</v>
      </c>
      <c r="AJ4" s="488"/>
      <c r="AK4" s="23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1" t="s">
        <v>7</v>
      </c>
      <c r="B5" s="33">
        <v>675</v>
      </c>
      <c r="C5" s="33">
        <v>593</v>
      </c>
      <c r="D5" s="33">
        <v>7</v>
      </c>
      <c r="E5" s="69">
        <v>1</v>
      </c>
      <c r="F5" s="223" t="s">
        <v>222</v>
      </c>
      <c r="G5" s="223" t="s">
        <v>211</v>
      </c>
      <c r="H5" s="223" t="s">
        <v>211</v>
      </c>
      <c r="I5" s="223" t="s">
        <v>211</v>
      </c>
      <c r="J5" s="223">
        <v>165</v>
      </c>
      <c r="K5" s="223">
        <v>48</v>
      </c>
      <c r="L5" s="223">
        <v>9</v>
      </c>
      <c r="M5" s="221" t="s">
        <v>7</v>
      </c>
      <c r="N5" s="283">
        <v>4</v>
      </c>
      <c r="O5" s="283">
        <v>4</v>
      </c>
      <c r="P5" s="283">
        <v>4</v>
      </c>
      <c r="Q5" s="283">
        <v>4</v>
      </c>
      <c r="R5" s="283">
        <v>4</v>
      </c>
      <c r="S5" s="283">
        <v>4</v>
      </c>
      <c r="T5" s="283">
        <v>4</v>
      </c>
      <c r="U5" s="283">
        <v>4</v>
      </c>
      <c r="V5" s="284">
        <v>0</v>
      </c>
      <c r="W5" s="219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46"/>
      <c r="AC5" s="220" t="s">
        <v>13</v>
      </c>
      <c r="AD5" s="16">
        <f>ROUNDUP(AD4/$X$4,0)</f>
        <v>0</v>
      </c>
      <c r="AE5" s="33">
        <f>ROUNDUP(AE4/$X$4,0)</f>
        <v>0</v>
      </c>
      <c r="AF5" s="174">
        <f>ROUNDUP(AF4/$X$4,0)</f>
        <v>0</v>
      </c>
      <c r="AG5" s="115">
        <f>ROUNDUP(AG4/$X$4,0)</f>
        <v>0</v>
      </c>
      <c r="AH5" s="14">
        <f>ROUNDUP(AH4/$X$4,0)</f>
        <v>0</v>
      </c>
      <c r="AI5" s="243">
        <f t="shared" ref="AI5:AI12" si="1">SUM(AD5:AH5)</f>
        <v>0</v>
      </c>
      <c r="AJ5" s="488"/>
      <c r="AK5" s="23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5">
        <f t="shared" si="0"/>
        <v>175</v>
      </c>
    </row>
    <row r="6" spans="1:46" ht="15.75" customHeight="1" x14ac:dyDescent="0.25">
      <c r="A6" s="173" t="s">
        <v>6</v>
      </c>
      <c r="B6" s="174">
        <v>409</v>
      </c>
      <c r="C6" s="174">
        <v>225</v>
      </c>
      <c r="D6" s="174">
        <v>12</v>
      </c>
      <c r="E6" s="69">
        <v>2</v>
      </c>
      <c r="F6" s="223" t="s">
        <v>222</v>
      </c>
      <c r="G6" s="223" t="s">
        <v>222</v>
      </c>
      <c r="H6" s="223" t="s">
        <v>211</v>
      </c>
      <c r="I6" s="223" t="s">
        <v>211</v>
      </c>
      <c r="J6" s="223">
        <v>140</v>
      </c>
      <c r="K6" s="223">
        <v>38</v>
      </c>
      <c r="L6" s="223">
        <v>6</v>
      </c>
      <c r="M6" s="226" t="s">
        <v>6</v>
      </c>
      <c r="N6" s="285">
        <v>4</v>
      </c>
      <c r="O6" s="285">
        <v>4</v>
      </c>
      <c r="P6" s="285">
        <v>4</v>
      </c>
      <c r="Q6" s="285">
        <v>4</v>
      </c>
      <c r="R6" s="285">
        <v>4</v>
      </c>
      <c r="S6" s="285">
        <v>4</v>
      </c>
      <c r="T6" s="285">
        <v>4</v>
      </c>
      <c r="U6" s="285">
        <v>4</v>
      </c>
      <c r="V6" s="286">
        <v>0</v>
      </c>
      <c r="W6" s="248" t="s">
        <v>14</v>
      </c>
      <c r="X6" s="249">
        <f>SUM(D奇美拉!A:A)</f>
        <v>651</v>
      </c>
      <c r="Y6" s="249">
        <f>SUM(D奇美拉!C:C)</f>
        <v>651</v>
      </c>
      <c r="Z6" s="249">
        <f>SUM(D奇美拉!E:E)</f>
        <v>827</v>
      </c>
      <c r="AA6" s="250">
        <f>SUM(D奇美拉!G:G)</f>
        <v>440</v>
      </c>
      <c r="AB6" s="447"/>
      <c r="AC6" s="204" t="s">
        <v>238</v>
      </c>
      <c r="AD6" s="196">
        <f>ROUNDUP(AD5/4*30,0)</f>
        <v>0</v>
      </c>
      <c r="AE6" s="197">
        <f>ROUNDUP(AE5/4*30,0)</f>
        <v>0</v>
      </c>
      <c r="AF6" s="198">
        <f>ROUNDUP(AF5/4*30,0)</f>
        <v>0</v>
      </c>
      <c r="AG6" s="199">
        <f>ROUNDUP(AG5/4*30,0)</f>
        <v>0</v>
      </c>
      <c r="AH6" s="205">
        <f>ROUNDUP(AH5/4*30,0)</f>
        <v>0</v>
      </c>
      <c r="AI6" s="244">
        <f t="shared" si="1"/>
        <v>0</v>
      </c>
      <c r="AJ6" s="488"/>
      <c r="AK6" s="173" t="s">
        <v>6</v>
      </c>
      <c r="AL6" s="174">
        <f t="shared" si="0"/>
        <v>0</v>
      </c>
      <c r="AM6" s="174">
        <f t="shared" si="0"/>
        <v>0</v>
      </c>
      <c r="AN6" s="174">
        <f t="shared" si="0"/>
        <v>0</v>
      </c>
      <c r="AO6" s="174">
        <f t="shared" si="0"/>
        <v>0</v>
      </c>
      <c r="AP6" s="174">
        <f t="shared" si="0"/>
        <v>0</v>
      </c>
      <c r="AQ6" s="174">
        <f t="shared" si="0"/>
        <v>0</v>
      </c>
      <c r="AR6" s="174">
        <f t="shared" si="0"/>
        <v>0</v>
      </c>
      <c r="AS6" s="174">
        <f t="shared" si="0"/>
        <v>0</v>
      </c>
      <c r="AT6" s="176">
        <f t="shared" si="0"/>
        <v>175</v>
      </c>
    </row>
    <row r="7" spans="1:46" ht="15.75" customHeight="1" x14ac:dyDescent="0.25">
      <c r="A7" s="232" t="s">
        <v>4</v>
      </c>
      <c r="B7" s="115">
        <v>1238</v>
      </c>
      <c r="C7" s="115">
        <v>966</v>
      </c>
      <c r="D7" s="115">
        <v>30</v>
      </c>
      <c r="E7" s="69">
        <v>3</v>
      </c>
      <c r="F7" s="223" t="s">
        <v>222</v>
      </c>
      <c r="G7" s="223" t="s">
        <v>222</v>
      </c>
      <c r="H7" s="223" t="s">
        <v>222</v>
      </c>
      <c r="I7" s="223" t="s">
        <v>211</v>
      </c>
      <c r="J7" s="223">
        <v>25</v>
      </c>
      <c r="K7" s="223">
        <v>10</v>
      </c>
      <c r="L7" s="223">
        <v>3</v>
      </c>
      <c r="M7" s="225" t="s">
        <v>4</v>
      </c>
      <c r="N7" s="287">
        <v>4</v>
      </c>
      <c r="O7" s="287">
        <v>4</v>
      </c>
      <c r="P7" s="287">
        <v>4</v>
      </c>
      <c r="Q7" s="287">
        <v>4</v>
      </c>
      <c r="R7" s="287">
        <v>4</v>
      </c>
      <c r="S7" s="287">
        <v>4</v>
      </c>
      <c r="T7" s="287">
        <v>4</v>
      </c>
      <c r="U7" s="287">
        <v>4</v>
      </c>
      <c r="V7" s="288">
        <v>4</v>
      </c>
      <c r="AB7" s="445" t="s">
        <v>132</v>
      </c>
      <c r="AC7" s="202" t="s">
        <v>210</v>
      </c>
      <c r="AD7" s="188">
        <f>MAX(0,SUM(AL10:AT10)-C4)</f>
        <v>0</v>
      </c>
      <c r="AE7" s="189">
        <f>MAX(0,SUM(AL11:AT11)-C5)</f>
        <v>0</v>
      </c>
      <c r="AF7" s="190">
        <f>MAX(0,SUM(AL12:AT12)-C6)</f>
        <v>0</v>
      </c>
      <c r="AG7" s="191">
        <f>MAX(0,SUM(AL13:AT13)-C7)</f>
        <v>0</v>
      </c>
      <c r="AH7" s="203">
        <f>MAX(0,SUM(AL14:AT14)-C8)</f>
        <v>0</v>
      </c>
      <c r="AI7" s="309">
        <f t="shared" si="1"/>
        <v>0</v>
      </c>
      <c r="AJ7" s="488"/>
      <c r="AK7" s="232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7">
        <f t="shared" si="0"/>
        <v>0</v>
      </c>
    </row>
    <row r="8" spans="1:46" ht="15.75" customHeight="1" x14ac:dyDescent="0.25">
      <c r="A8" s="240" t="s">
        <v>3</v>
      </c>
      <c r="B8" s="241">
        <v>1752</v>
      </c>
      <c r="C8" s="241">
        <v>919</v>
      </c>
      <c r="D8" s="241">
        <v>61</v>
      </c>
      <c r="E8" s="245">
        <v>4</v>
      </c>
      <c r="F8" s="246" t="s">
        <v>222</v>
      </c>
      <c r="G8" s="246" t="s">
        <v>222</v>
      </c>
      <c r="H8" s="246" t="s">
        <v>222</v>
      </c>
      <c r="I8" s="246" t="s">
        <v>222</v>
      </c>
      <c r="J8" s="246">
        <v>0</v>
      </c>
      <c r="K8" s="246">
        <v>0</v>
      </c>
      <c r="L8" s="246">
        <v>0</v>
      </c>
      <c r="M8" s="247" t="s">
        <v>3</v>
      </c>
      <c r="N8" s="289">
        <v>4</v>
      </c>
      <c r="O8" s="289">
        <v>4</v>
      </c>
      <c r="P8" s="289">
        <v>4</v>
      </c>
      <c r="Q8" s="289">
        <v>4</v>
      </c>
      <c r="R8" s="289">
        <v>4</v>
      </c>
      <c r="S8" s="289">
        <v>4</v>
      </c>
      <c r="T8" s="289">
        <v>4</v>
      </c>
      <c r="U8" s="289">
        <v>4</v>
      </c>
      <c r="V8" s="290">
        <v>0</v>
      </c>
      <c r="AB8" s="446"/>
      <c r="AC8" s="220" t="s">
        <v>13</v>
      </c>
      <c r="AD8" s="16">
        <f>ROUNDUP(AD7/$Y$4,0)</f>
        <v>0</v>
      </c>
      <c r="AE8" s="33">
        <f>ROUNDUP(AE7/$Y$4,0)</f>
        <v>0</v>
      </c>
      <c r="AF8" s="174">
        <f>ROUNDUP(AF7/$Y$4,0)</f>
        <v>0</v>
      </c>
      <c r="AG8" s="115">
        <f>ROUNDUP(AG7/$Y$4,0)</f>
        <v>0</v>
      </c>
      <c r="AH8" s="14">
        <f>ROUNDUP(AH7/$Y$4,0)</f>
        <v>0</v>
      </c>
      <c r="AI8" s="243">
        <f t="shared" si="1"/>
        <v>0</v>
      </c>
      <c r="AJ8" s="489"/>
      <c r="AK8" s="240" t="s">
        <v>3</v>
      </c>
      <c r="AL8" s="241">
        <f t="shared" si="0"/>
        <v>0</v>
      </c>
      <c r="AM8" s="241">
        <f t="shared" si="0"/>
        <v>0</v>
      </c>
      <c r="AN8" s="241">
        <f t="shared" si="0"/>
        <v>0</v>
      </c>
      <c r="AO8" s="241">
        <f t="shared" si="0"/>
        <v>0</v>
      </c>
      <c r="AP8" s="241">
        <f t="shared" si="0"/>
        <v>0</v>
      </c>
      <c r="AQ8" s="241">
        <f t="shared" si="0"/>
        <v>0</v>
      </c>
      <c r="AR8" s="241">
        <f t="shared" si="0"/>
        <v>0</v>
      </c>
      <c r="AS8" s="241">
        <f t="shared" si="0"/>
        <v>0</v>
      </c>
      <c r="AT8" s="242">
        <f t="shared" si="0"/>
        <v>175</v>
      </c>
    </row>
    <row r="9" spans="1:46" ht="15.75" customHeight="1" x14ac:dyDescent="0.25">
      <c r="AB9" s="447"/>
      <c r="AC9" s="204" t="s">
        <v>238</v>
      </c>
      <c r="AD9" s="196">
        <f>ROUNDUP(AD8/4*30,0)</f>
        <v>0</v>
      </c>
      <c r="AE9" s="197">
        <f>ROUNDUP(AE8/4*30,0)</f>
        <v>0</v>
      </c>
      <c r="AF9" s="198">
        <f>ROUNDUP(AF8/4*30,0)</f>
        <v>0</v>
      </c>
      <c r="AG9" s="199">
        <f>ROUNDUP(AG8/4*30,0)</f>
        <v>0</v>
      </c>
      <c r="AH9" s="205">
        <f>ROUNDUP(AH8/4*30,0)</f>
        <v>0</v>
      </c>
      <c r="AI9" s="244">
        <f t="shared" si="1"/>
        <v>0</v>
      </c>
      <c r="AJ9" s="488" t="s">
        <v>132</v>
      </c>
      <c r="AL9" s="220" t="s">
        <v>53</v>
      </c>
      <c r="AM9" s="220" t="s">
        <v>2</v>
      </c>
      <c r="AN9" s="220" t="s">
        <v>72</v>
      </c>
      <c r="AO9" s="220" t="s">
        <v>0</v>
      </c>
      <c r="AP9" s="220" t="s">
        <v>5</v>
      </c>
      <c r="AQ9" s="220" t="s">
        <v>8</v>
      </c>
      <c r="AR9" s="220" t="s">
        <v>206</v>
      </c>
      <c r="AS9" s="220" t="s">
        <v>125</v>
      </c>
      <c r="AT9" s="157" t="s">
        <v>207</v>
      </c>
    </row>
    <row r="10" spans="1:46" ht="15.75" customHeight="1" x14ac:dyDescent="0.25">
      <c r="AB10" s="445" t="s">
        <v>70</v>
      </c>
      <c r="AC10" s="202" t="s">
        <v>210</v>
      </c>
      <c r="AD10" s="188">
        <f>MAX(0,SUM(AL16:AT16)-D4)</f>
        <v>0</v>
      </c>
      <c r="AE10" s="189">
        <f>MAX(0,SUM(AL17:AT17)-D5)</f>
        <v>2</v>
      </c>
      <c r="AF10" s="190">
        <f>MAX(0,SUM(AL18:AT18)-D6)</f>
        <v>0</v>
      </c>
      <c r="AG10" s="191">
        <f>MAX(0,SUM(AL19:AT19)-D7)</f>
        <v>0</v>
      </c>
      <c r="AH10" s="203">
        <f>MAX(0,SUM(AL20:AT20)-D8)</f>
        <v>0</v>
      </c>
      <c r="AI10" s="309">
        <f t="shared" si="1"/>
        <v>2</v>
      </c>
      <c r="AJ10" s="488"/>
      <c r="AK10" s="23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6"/>
      <c r="AC11" s="220" t="s">
        <v>13</v>
      </c>
      <c r="AD11" s="16">
        <f>ROUNDUP(AD10/$Z$4,0)</f>
        <v>0</v>
      </c>
      <c r="AE11" s="33">
        <f>ROUNDUP(AE10/$Z$4,0)</f>
        <v>4</v>
      </c>
      <c r="AF11" s="174">
        <f>ROUNDUP(AF10/$Z$4,0)</f>
        <v>0</v>
      </c>
      <c r="AG11" s="115">
        <f>ROUNDUP(AG10/$Z$4,0)</f>
        <v>0</v>
      </c>
      <c r="AH11" s="14">
        <f>ROUNDUP(AH10/$Z$4,0)</f>
        <v>0</v>
      </c>
      <c r="AI11" s="243">
        <f t="shared" si="1"/>
        <v>4</v>
      </c>
      <c r="AJ11" s="488"/>
      <c r="AK11" s="23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5">
        <f t="shared" si="3"/>
        <v>50</v>
      </c>
    </row>
    <row r="12" spans="1:46" ht="15.75" customHeight="1" x14ac:dyDescent="0.25">
      <c r="AB12" s="447"/>
      <c r="AC12" s="204" t="s">
        <v>238</v>
      </c>
      <c r="AD12" s="196">
        <f>ROUNDUP(AD11/4*30,0)</f>
        <v>0</v>
      </c>
      <c r="AE12" s="197">
        <f>ROUNDUP(AE11/4*30,0)</f>
        <v>30</v>
      </c>
      <c r="AF12" s="198">
        <f>ROUNDUP(AF11/4*30,0)</f>
        <v>0</v>
      </c>
      <c r="AG12" s="199">
        <f>ROUNDUP(AG11/4*30,0)</f>
        <v>0</v>
      </c>
      <c r="AH12" s="205">
        <f>ROUNDUP(AH11/4*30,0)</f>
        <v>0</v>
      </c>
      <c r="AI12" s="244">
        <f t="shared" si="1"/>
        <v>30</v>
      </c>
      <c r="AJ12" s="488"/>
      <c r="AK12" s="173" t="s">
        <v>6</v>
      </c>
      <c r="AL12" s="174">
        <f t="shared" ref="AL12:AT12" si="4">IF(ISBLANK(N6),0,VLOOKUP(N6,$E$4:$L$8,7,FALSE))</f>
        <v>0</v>
      </c>
      <c r="AM12" s="174">
        <f t="shared" si="4"/>
        <v>0</v>
      </c>
      <c r="AN12" s="174">
        <f t="shared" si="4"/>
        <v>0</v>
      </c>
      <c r="AO12" s="174">
        <f t="shared" si="4"/>
        <v>0</v>
      </c>
      <c r="AP12" s="174">
        <f t="shared" si="4"/>
        <v>0</v>
      </c>
      <c r="AQ12" s="174">
        <f t="shared" si="4"/>
        <v>0</v>
      </c>
      <c r="AR12" s="174">
        <f t="shared" si="4"/>
        <v>0</v>
      </c>
      <c r="AS12" s="174">
        <f t="shared" si="4"/>
        <v>0</v>
      </c>
      <c r="AT12" s="176">
        <f t="shared" si="4"/>
        <v>50</v>
      </c>
    </row>
    <row r="13" spans="1:46" ht="15.75" customHeight="1" x14ac:dyDescent="0.25">
      <c r="AJ13" s="488"/>
      <c r="AK13" s="232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7">
        <f t="shared" si="5"/>
        <v>0</v>
      </c>
    </row>
    <row r="14" spans="1:46" ht="15.75" customHeight="1" x14ac:dyDescent="0.25">
      <c r="AJ14" s="489"/>
      <c r="AK14" s="240" t="s">
        <v>3</v>
      </c>
      <c r="AL14" s="241">
        <f t="shared" ref="AL14:AT14" si="6">IF(ISBLANK(N8),0,VLOOKUP(N8,$E$4:$L$8,7,FALSE))</f>
        <v>0</v>
      </c>
      <c r="AM14" s="241">
        <f t="shared" si="6"/>
        <v>0</v>
      </c>
      <c r="AN14" s="241">
        <f t="shared" si="6"/>
        <v>0</v>
      </c>
      <c r="AO14" s="241">
        <f t="shared" si="6"/>
        <v>0</v>
      </c>
      <c r="AP14" s="241">
        <f t="shared" si="6"/>
        <v>0</v>
      </c>
      <c r="AQ14" s="241">
        <f t="shared" si="6"/>
        <v>0</v>
      </c>
      <c r="AR14" s="241">
        <f t="shared" si="6"/>
        <v>0</v>
      </c>
      <c r="AS14" s="241">
        <f t="shared" si="6"/>
        <v>0</v>
      </c>
      <c r="AT14" s="242">
        <f t="shared" si="6"/>
        <v>50</v>
      </c>
    </row>
    <row r="15" spans="1:46" ht="15.75" customHeight="1" x14ac:dyDescent="0.25">
      <c r="AJ15" s="488" t="s">
        <v>70</v>
      </c>
      <c r="AL15" s="220" t="s">
        <v>53</v>
      </c>
      <c r="AM15" s="220" t="s">
        <v>2</v>
      </c>
      <c r="AN15" s="220" t="s">
        <v>72</v>
      </c>
      <c r="AO15" s="220" t="s">
        <v>0</v>
      </c>
      <c r="AP15" s="220" t="s">
        <v>5</v>
      </c>
      <c r="AQ15" s="220" t="s">
        <v>8</v>
      </c>
      <c r="AR15" s="220" t="s">
        <v>206</v>
      </c>
      <c r="AS15" s="220" t="s">
        <v>125</v>
      </c>
      <c r="AT15" s="157" t="s">
        <v>207</v>
      </c>
    </row>
    <row r="16" spans="1:46" ht="15.75" customHeight="1" x14ac:dyDescent="0.25">
      <c r="AJ16" s="488"/>
      <c r="AK16" s="23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8"/>
      <c r="AK17" s="23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5">
        <f t="shared" si="8"/>
        <v>9</v>
      </c>
    </row>
    <row r="18" spans="36:46" ht="15.75" customHeight="1" x14ac:dyDescent="0.25">
      <c r="AJ18" s="488"/>
      <c r="AK18" s="173" t="s">
        <v>6</v>
      </c>
      <c r="AL18" s="174">
        <f t="shared" ref="AL18:AT18" si="9">IF(ISBLANK(N6),0,VLOOKUP(N6,$E$4:$L$8,8,FALSE))</f>
        <v>0</v>
      </c>
      <c r="AM18" s="174">
        <f t="shared" si="9"/>
        <v>0</v>
      </c>
      <c r="AN18" s="174">
        <f t="shared" si="9"/>
        <v>0</v>
      </c>
      <c r="AO18" s="174">
        <f t="shared" si="9"/>
        <v>0</v>
      </c>
      <c r="AP18" s="174">
        <f t="shared" si="9"/>
        <v>0</v>
      </c>
      <c r="AQ18" s="174">
        <f t="shared" si="9"/>
        <v>0</v>
      </c>
      <c r="AR18" s="174">
        <f t="shared" si="9"/>
        <v>0</v>
      </c>
      <c r="AS18" s="174">
        <f t="shared" si="9"/>
        <v>0</v>
      </c>
      <c r="AT18" s="176">
        <f t="shared" si="9"/>
        <v>9</v>
      </c>
    </row>
    <row r="19" spans="36:46" ht="15.75" customHeight="1" x14ac:dyDescent="0.25">
      <c r="AJ19" s="488"/>
      <c r="AK19" s="232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7">
        <f t="shared" si="10"/>
        <v>0</v>
      </c>
    </row>
    <row r="20" spans="36:46" ht="15.75" customHeight="1" x14ac:dyDescent="0.25">
      <c r="AJ20" s="489"/>
      <c r="AK20" s="240" t="s">
        <v>3</v>
      </c>
      <c r="AL20" s="241">
        <f t="shared" ref="AL20:AT20" si="11">IF(ISBLANK(N8),0,VLOOKUP(N8,$E$4:$L$8,8,FALSE))</f>
        <v>0</v>
      </c>
      <c r="AM20" s="241">
        <f t="shared" si="11"/>
        <v>0</v>
      </c>
      <c r="AN20" s="241">
        <f t="shared" si="11"/>
        <v>0</v>
      </c>
      <c r="AO20" s="241">
        <f t="shared" si="11"/>
        <v>0</v>
      </c>
      <c r="AP20" s="241">
        <f t="shared" si="11"/>
        <v>0</v>
      </c>
      <c r="AQ20" s="241">
        <f t="shared" si="11"/>
        <v>0</v>
      </c>
      <c r="AR20" s="241">
        <f t="shared" si="11"/>
        <v>0</v>
      </c>
      <c r="AS20" s="241">
        <f t="shared" si="11"/>
        <v>0</v>
      </c>
      <c r="AT20" s="24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11" priority="7" operator="equal">
      <formula>"X"</formula>
    </cfRule>
    <cfRule type="cellIs" dxfId="10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502" t="s">
        <v>185</v>
      </c>
      <c r="B1" s="503"/>
      <c r="C1" s="503"/>
      <c r="D1" s="503"/>
      <c r="E1" s="503"/>
      <c r="F1" s="503"/>
      <c r="G1" s="503"/>
      <c r="H1" s="504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499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500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501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496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497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498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494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494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495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3"/>
  </cols>
  <sheetData>
    <row r="1" spans="1:15" s="220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69"/>
      <c r="N15" s="269"/>
      <c r="O15" s="269"/>
    </row>
    <row r="16" spans="1:15" ht="15" customHeight="1" x14ac:dyDescent="0.25">
      <c r="N16" s="257"/>
      <c r="O16" s="25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347"/>
  <sheetViews>
    <sheetView topLeftCell="A328" workbookViewId="0">
      <selection activeCell="L290" sqref="L290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505" t="s">
        <v>107</v>
      </c>
      <c r="F1" s="505"/>
      <c r="G1" s="505"/>
      <c r="H1" s="505"/>
      <c r="I1" s="505"/>
      <c r="J1" s="505"/>
      <c r="L1" s="469" t="s">
        <v>108</v>
      </c>
      <c r="M1" s="469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15856.944658547936</v>
      </c>
      <c r="F3" s="90" cm="1">
        <f t="array" ref="F3">SUMIF($H6:$H99998,"&gt;0") / SCOUT_DAYS_FROM_EARLIEST * 30</f>
        <v>61231.632495761027</v>
      </c>
      <c r="G3" s="90"/>
      <c r="H3" s="90" cm="1">
        <f t="array" ref="H3">(SUMIF($F6:$F99998,"&gt;0") + SUMIF($H6:$H99998,"&gt;0")) / SCOUT_DAYS_FROM_EARLIEST * 30</f>
        <v>77088.577154308965</v>
      </c>
      <c r="I3" s="90" cm="1">
        <f t="array" ref="I3">(SUMIF($F6:$F99998,"&lt;0") + SUMIF($H6:$H99998,"&lt;0")) / SCOUT_DAYS_FROM_EARLIEST * 30</f>
        <v>-79375.366116849444</v>
      </c>
      <c r="J3" s="90">
        <f>H3+I3</f>
        <v>-2286.7889625404787</v>
      </c>
      <c r="L3" s="10" cm="1">
        <f t="array" ref="L3">SUM(L6:L99998) / SCOUT_DAYS_FROM_EARLIEST * 30</f>
        <v>62976.876830584522</v>
      </c>
      <c r="M3" s="93" cm="1">
        <f t="array" ref="M3">SUM(M6:M99998) / SCOUT_DAYS_FROM_EARLIEST * 30</f>
        <v>1182.8888546323469</v>
      </c>
    </row>
    <row r="4" spans="1:13" s="83" customFormat="1" ht="15" customHeight="1" x14ac:dyDescent="0.25">
      <c r="A4" s="506" t="s">
        <v>78</v>
      </c>
      <c r="B4" s="493" t="s">
        <v>83</v>
      </c>
      <c r="C4" s="493" t="s">
        <v>32</v>
      </c>
      <c r="D4" s="493"/>
      <c r="E4" s="493"/>
      <c r="F4" s="493" t="s">
        <v>33</v>
      </c>
      <c r="G4" s="493"/>
      <c r="H4" s="493"/>
      <c r="I4" s="493"/>
      <c r="J4" s="493"/>
      <c r="K4" s="101" t="s">
        <v>107</v>
      </c>
      <c r="L4" s="493" t="s">
        <v>93</v>
      </c>
      <c r="M4" s="493"/>
    </row>
    <row r="5" spans="1:13" s="76" customFormat="1" ht="15" customHeight="1" x14ac:dyDescent="0.25">
      <c r="A5" s="507"/>
      <c r="B5" s="454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IFERROR(G6 - _xlfn.XLOOKUP(A6-30, $A$6:$A$14998,G$6:G$14998,"",-1,2),NA())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7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10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7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10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10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10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10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10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IFERROR(G70 - _xlfn.XLOOKUP(A70-30, $A$6:$A$14998,G$6:G$14998,"",-1,2),NA())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10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10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10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10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10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10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IFERROR(G134 - _xlfn.XLOOKUP(A134-30, $A$6:$A$14998,G$6:G$14998,"",-1,2),NA())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ref="K198:K261" si="74">IFERROR(G198 - _xlfn.XLOOKUP(A198-30, $A$6:$A$14998,G$6:G$14998,"",-1,2),NA())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5">C199-C198</f>
        <v>-1050</v>
      </c>
      <c r="G199" s="79">
        <f>SUMIF(F$6:F199,"&gt;0")</f>
        <v>127570</v>
      </c>
      <c r="H199" s="79">
        <f t="shared" ref="H199" si="76">D199-D198</f>
        <v>-30</v>
      </c>
      <c r="I199" s="79">
        <f t="shared" ref="I199" si="77">SUM(F199,H199)</f>
        <v>-1080</v>
      </c>
      <c r="J199" s="84">
        <f t="shared" ref="J199" si="78">I199/4200*80</f>
        <v>-20.571428571428569</v>
      </c>
      <c r="K199" s="79">
        <f t="shared" si="74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4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4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4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4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4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4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4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4"/>
        <v>16750</v>
      </c>
      <c r="L207" s="77">
        <v>525</v>
      </c>
      <c r="M207" s="77">
        <v>7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4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si="74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19">C210-C209</f>
        <v>2450</v>
      </c>
      <c r="G210" s="79">
        <f>SUMIF(F$6:F210,"&gt;0")</f>
        <v>132175</v>
      </c>
      <c r="H210" s="79">
        <f t="shared" ref="H210" si="120">D210-D209</f>
        <v>20</v>
      </c>
      <c r="I210" s="79">
        <f t="shared" ref="I210" si="121">SUM(F210,H210)</f>
        <v>2470</v>
      </c>
      <c r="J210" s="84">
        <f t="shared" ref="J210" si="122">I210/4200*80</f>
        <v>47.047619047619051</v>
      </c>
      <c r="K210" s="79">
        <f t="shared" si="74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3">SUM(C211:D211)</f>
        <v>34155</v>
      </c>
      <c r="F211" s="79">
        <f t="shared" ref="F211" si="124">C211-C210</f>
        <v>75</v>
      </c>
      <c r="G211" s="79">
        <f>SUMIF(F$6:F211,"&gt;0")</f>
        <v>132250</v>
      </c>
      <c r="H211" s="79">
        <f t="shared" ref="H211" si="125">D211-D210</f>
        <v>20</v>
      </c>
      <c r="I211" s="79">
        <f t="shared" ref="I211" si="126">SUM(F211,H211)</f>
        <v>95</v>
      </c>
      <c r="J211" s="84">
        <f t="shared" ref="J211" si="127">I211/4200*80</f>
        <v>1.8095238095238095</v>
      </c>
      <c r="K211" s="79">
        <f t="shared" si="74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3"/>
        <v>34350</v>
      </c>
      <c r="F212" s="79">
        <f t="shared" ref="F212" si="128">C212-C211</f>
        <v>175</v>
      </c>
      <c r="G212" s="79">
        <f>SUMIF(F$6:F212,"&gt;0")</f>
        <v>132425</v>
      </c>
      <c r="H212" s="79">
        <f t="shared" ref="H212" si="129">D212-D211</f>
        <v>20</v>
      </c>
      <c r="I212" s="79">
        <f t="shared" ref="I212" si="130">SUM(F212,H212)</f>
        <v>195</v>
      </c>
      <c r="J212" s="84">
        <f t="shared" ref="J212" si="131">I212/4200*80</f>
        <v>3.7142857142857144</v>
      </c>
      <c r="K212" s="79">
        <f t="shared" si="74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132">SUM(C213:D213)</f>
        <v>34920</v>
      </c>
      <c r="F213" s="79">
        <f t="shared" ref="F213" si="133">C213-C212</f>
        <v>550</v>
      </c>
      <c r="G213" s="79">
        <f>SUMIF(F$6:F213,"&gt;0")</f>
        <v>132975</v>
      </c>
      <c r="H213" s="79">
        <f t="shared" ref="H213" si="134">D213-D212</f>
        <v>20</v>
      </c>
      <c r="I213" s="79">
        <f t="shared" ref="I213" si="135">SUM(F213,H213)</f>
        <v>570</v>
      </c>
      <c r="J213" s="84">
        <f t="shared" ref="J213" si="136">I213/4200*80</f>
        <v>10.857142857142856</v>
      </c>
      <c r="K213" s="79">
        <f t="shared" si="74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132"/>
        <v>35265</v>
      </c>
      <c r="F214" s="79">
        <f t="shared" ref="F214" si="137">C214-C213</f>
        <v>325</v>
      </c>
      <c r="G214" s="79">
        <f>SUMIF(F$6:F214,"&gt;0")</f>
        <v>133300</v>
      </c>
      <c r="H214" s="79">
        <f t="shared" ref="H214" si="138">D214-D213</f>
        <v>20</v>
      </c>
      <c r="I214" s="79">
        <f t="shared" ref="I214" si="139">SUM(F214,H214)</f>
        <v>345</v>
      </c>
      <c r="J214" s="84">
        <f t="shared" ref="J214" si="140">I214/4200*80</f>
        <v>6.5714285714285712</v>
      </c>
      <c r="K214" s="79">
        <f t="shared" si="74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2"/>
        <v>35590</v>
      </c>
      <c r="F215" s="79">
        <f t="shared" ref="F215" si="141">C215-C214</f>
        <v>275</v>
      </c>
      <c r="G215" s="79">
        <f>SUMIF(F$6:F215,"&gt;0")</f>
        <v>133575</v>
      </c>
      <c r="H215" s="79">
        <f t="shared" ref="H215" si="142">D215-D214</f>
        <v>50</v>
      </c>
      <c r="I215" s="79">
        <f t="shared" ref="I215" si="143">SUM(F215,H215)</f>
        <v>325</v>
      </c>
      <c r="J215" s="84">
        <f t="shared" ref="J215" si="144">I215/4200*80</f>
        <v>6.1904761904761907</v>
      </c>
      <c r="K215" s="79">
        <f t="shared" si="74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2"/>
        <v>36275</v>
      </c>
      <c r="F216" s="79">
        <f t="shared" ref="F216" si="145">C216-C215</f>
        <v>190</v>
      </c>
      <c r="G216" s="79">
        <f>SUMIF(F$6:F216,"&gt;0")</f>
        <v>133765</v>
      </c>
      <c r="H216" s="79">
        <f t="shared" ref="H216" si="146">D216-D215</f>
        <v>495</v>
      </c>
      <c r="I216" s="79">
        <f t="shared" ref="I216" si="147">SUM(F216,H216)</f>
        <v>685</v>
      </c>
      <c r="J216" s="84">
        <f t="shared" ref="J216" si="148">I216/4200*80</f>
        <v>13.047619047619047</v>
      </c>
      <c r="K216" s="79">
        <f t="shared" si="74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2"/>
        <v>50965</v>
      </c>
      <c r="F217" s="79">
        <f t="shared" ref="F217" si="149">C217-C216</f>
        <v>1310</v>
      </c>
      <c r="G217" s="79">
        <f>SUMIF(F$6:F217,"&gt;0")</f>
        <v>135075</v>
      </c>
      <c r="H217" s="79">
        <f t="shared" ref="H217" si="150">D217-D216</f>
        <v>13380</v>
      </c>
      <c r="I217" s="79">
        <f t="shared" ref="I217" si="151">SUM(F217,H217)</f>
        <v>14690</v>
      </c>
      <c r="J217" s="84">
        <f t="shared" ref="J217" si="152">I217/4200*80</f>
        <v>279.8095238095238</v>
      </c>
      <c r="K217" s="79">
        <f t="shared" si="74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2"/>
        <v>68985</v>
      </c>
      <c r="F218" s="79">
        <f t="shared" ref="F218" si="153">C218-C217</f>
        <v>50</v>
      </c>
      <c r="G218" s="79">
        <f>SUMIF(F$6:F218,"&gt;0")</f>
        <v>135125</v>
      </c>
      <c r="H218" s="79">
        <f t="shared" ref="H218" si="154">D218-D217</f>
        <v>17970</v>
      </c>
      <c r="I218" s="79">
        <f t="shared" ref="I218" si="155">SUM(F218,H218)</f>
        <v>18020</v>
      </c>
      <c r="J218" s="84">
        <f t="shared" ref="J218" si="156">I218/4200*80</f>
        <v>343.23809523809524</v>
      </c>
      <c r="K218" s="79">
        <f t="shared" si="74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2"/>
        <v>69130</v>
      </c>
      <c r="F219" s="79">
        <f t="shared" ref="F219" si="157">C219-C218</f>
        <v>75</v>
      </c>
      <c r="G219" s="79">
        <f>SUMIF(F$6:F219,"&gt;0")</f>
        <v>135200</v>
      </c>
      <c r="H219" s="79">
        <f t="shared" ref="H219" si="158">D219-D218</f>
        <v>70</v>
      </c>
      <c r="I219" s="79">
        <f t="shared" ref="I219" si="159">SUM(F219,H219)</f>
        <v>145</v>
      </c>
      <c r="J219" s="84">
        <f t="shared" ref="J219" si="160">I219/4200*80</f>
        <v>2.7619047619047619</v>
      </c>
      <c r="K219" s="79">
        <f t="shared" si="74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132"/>
        <v>35500</v>
      </c>
      <c r="F220" s="79">
        <f t="shared" ref="F220" si="161">C220-C219</f>
        <v>-2400</v>
      </c>
      <c r="G220" s="79">
        <f>SUMIF(F$6:F220,"&gt;0")</f>
        <v>135200</v>
      </c>
      <c r="H220" s="79">
        <f t="shared" ref="H220" si="162">D220-D219</f>
        <v>-31230</v>
      </c>
      <c r="I220" s="79">
        <f t="shared" ref="I220" si="163">SUM(F220,H220)</f>
        <v>-33630</v>
      </c>
      <c r="J220" s="84">
        <f t="shared" ref="J220" si="164">I220/4200*80</f>
        <v>-640.57142857142867</v>
      </c>
      <c r="K220" s="79">
        <f t="shared" si="74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132"/>
        <v>35780</v>
      </c>
      <c r="F221" s="79">
        <f t="shared" ref="F221" si="165">C221-C220</f>
        <v>200</v>
      </c>
      <c r="G221" s="79">
        <f>SUMIF(F$6:F221,"&gt;0")</f>
        <v>135400</v>
      </c>
      <c r="H221" s="79">
        <f t="shared" ref="H221" si="166">D221-D220</f>
        <v>80</v>
      </c>
      <c r="I221" s="79">
        <f t="shared" ref="I221" si="167">SUM(F221,H221)</f>
        <v>280</v>
      </c>
      <c r="J221" s="84">
        <f t="shared" ref="J221" si="168">I221/4200*80</f>
        <v>5.333333333333333</v>
      </c>
      <c r="K221" s="79">
        <f t="shared" si="74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132"/>
        <v>34440</v>
      </c>
      <c r="F222" s="79">
        <f t="shared" ref="F222" si="169">C222-C221</f>
        <v>-1360</v>
      </c>
      <c r="G222" s="79">
        <f>SUMIF(F$6:F222,"&gt;0")</f>
        <v>135400</v>
      </c>
      <c r="H222" s="79">
        <f t="shared" ref="H222" si="170">D222-D221</f>
        <v>20</v>
      </c>
      <c r="I222" s="79">
        <f t="shared" ref="I222" si="171">SUM(F222,H222)</f>
        <v>-1340</v>
      </c>
      <c r="J222" s="84">
        <f t="shared" ref="J222" si="172">I222/4200*80</f>
        <v>-25.523809523809522</v>
      </c>
      <c r="K222" s="79">
        <f t="shared" si="74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2"/>
        <v>35035</v>
      </c>
      <c r="F223" s="79">
        <f t="shared" ref="F223" si="173">C223-C222</f>
        <v>50</v>
      </c>
      <c r="G223" s="79">
        <f>SUMIF(F$6:F223,"&gt;0")</f>
        <v>135450</v>
      </c>
      <c r="H223" s="79">
        <f t="shared" ref="H223" si="174">D223-D222</f>
        <v>545</v>
      </c>
      <c r="I223" s="79">
        <f t="shared" ref="I223" si="175">SUM(F223,H223)</f>
        <v>595</v>
      </c>
      <c r="J223" s="84">
        <f t="shared" ref="J223" si="176">I223/4200*80</f>
        <v>11.333333333333332</v>
      </c>
      <c r="K223" s="79">
        <f t="shared" si="74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2"/>
        <v>35570</v>
      </c>
      <c r="F224" s="79">
        <f t="shared" ref="F224" si="177">C224-C223</f>
        <v>515</v>
      </c>
      <c r="G224" s="79">
        <f>SUMIF(F$6:F224,"&gt;0")</f>
        <v>135965</v>
      </c>
      <c r="H224" s="79">
        <f t="shared" ref="H224" si="178">D224-D223</f>
        <v>20</v>
      </c>
      <c r="I224" s="79">
        <f t="shared" ref="I224" si="179">SUM(F224,H224)</f>
        <v>535</v>
      </c>
      <c r="J224" s="84">
        <f t="shared" ref="J224" si="180">I224/4200*80</f>
        <v>10.19047619047619</v>
      </c>
      <c r="K224" s="79">
        <f t="shared" si="74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132"/>
        <v>35640</v>
      </c>
      <c r="F225" s="79">
        <f t="shared" ref="F225" si="181">C225-C224</f>
        <v>50</v>
      </c>
      <c r="G225" s="79">
        <f>SUMIF(F$6:F225,"&gt;0")</f>
        <v>136015</v>
      </c>
      <c r="H225" s="79">
        <f t="shared" ref="H225" si="182">D225-D224</f>
        <v>20</v>
      </c>
      <c r="I225" s="79">
        <f t="shared" ref="I225" si="183">SUM(F225,H225)</f>
        <v>70</v>
      </c>
      <c r="J225" s="84">
        <f t="shared" ref="J225" si="184">I225/4200*80</f>
        <v>1.3333333333333333</v>
      </c>
      <c r="K225" s="79">
        <f t="shared" si="74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132"/>
        <v>18470</v>
      </c>
      <c r="F226" s="79">
        <f t="shared" ref="F226" si="185">C226-C225</f>
        <v>-390</v>
      </c>
      <c r="G226" s="79">
        <f>SUMIF(F$6:F226,"&gt;0")</f>
        <v>136015</v>
      </c>
      <c r="H226" s="79">
        <f t="shared" ref="H226" si="186">D226-D225</f>
        <v>-16780</v>
      </c>
      <c r="I226" s="79">
        <f t="shared" ref="I226" si="187">SUM(F226,H226)</f>
        <v>-17170</v>
      </c>
      <c r="J226" s="84">
        <f t="shared" ref="J226" si="188">I226/4200*80</f>
        <v>-327.04761904761904</v>
      </c>
      <c r="K226" s="79">
        <f t="shared" si="74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132"/>
        <v>18620</v>
      </c>
      <c r="F227" s="79">
        <f t="shared" ref="F227" si="189">C227-C226</f>
        <v>100</v>
      </c>
      <c r="G227" s="79">
        <f>SUMIF(F$6:F227,"&gt;0")</f>
        <v>136115</v>
      </c>
      <c r="H227" s="79">
        <f t="shared" ref="H227" si="190">D227-D226</f>
        <v>50</v>
      </c>
      <c r="I227" s="79">
        <f t="shared" ref="I227" si="191">SUM(F227,H227)</f>
        <v>150</v>
      </c>
      <c r="J227" s="84">
        <f t="shared" ref="J227" si="192">I227/4200*80</f>
        <v>2.8571428571428568</v>
      </c>
      <c r="K227" s="79">
        <f t="shared" si="74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132"/>
        <v>19440</v>
      </c>
      <c r="F228" s="79">
        <f t="shared" ref="F228" si="193">C228-C227</f>
        <v>800</v>
      </c>
      <c r="G228" s="79">
        <f>SUMIF(F$6:F228,"&gt;0")</f>
        <v>136915</v>
      </c>
      <c r="H228" s="79">
        <f t="shared" ref="H228" si="194">D228-D227</f>
        <v>20</v>
      </c>
      <c r="I228" s="79">
        <f t="shared" ref="I228" si="195">SUM(F228,H228)</f>
        <v>820</v>
      </c>
      <c r="J228" s="84">
        <f t="shared" ref="J228" si="196">I228/4200*80</f>
        <v>15.619047619047619</v>
      </c>
      <c r="K228" s="79">
        <f t="shared" si="74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132"/>
        <v>19755</v>
      </c>
      <c r="F229" s="79">
        <f t="shared" ref="F229" si="197">C229-C228</f>
        <v>-210</v>
      </c>
      <c r="G229" s="79">
        <f>SUMIF(F$6:F229,"&gt;0")</f>
        <v>136915</v>
      </c>
      <c r="H229" s="79">
        <f t="shared" ref="H229" si="198">D229-D228</f>
        <v>525</v>
      </c>
      <c r="I229" s="79">
        <f t="shared" ref="I229" si="199">SUM(F229,H229)</f>
        <v>315</v>
      </c>
      <c r="J229" s="84">
        <f t="shared" ref="J229" si="200">I229/4200*80</f>
        <v>6</v>
      </c>
      <c r="K229" s="79">
        <f t="shared" si="74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2"/>
        <v>157555</v>
      </c>
      <c r="F230" s="79">
        <f t="shared" ref="F230" si="201">C230-C229</f>
        <v>0</v>
      </c>
      <c r="G230" s="79">
        <f>SUMIF(F$6:F230,"&gt;0")</f>
        <v>136915</v>
      </c>
      <c r="H230" s="79">
        <f t="shared" ref="H230" si="202">D230-D229</f>
        <v>137800</v>
      </c>
      <c r="I230" s="79">
        <f t="shared" ref="I230" si="203">SUM(F230,H230)</f>
        <v>137800</v>
      </c>
      <c r="J230" s="84">
        <f t="shared" ref="J230" si="204">I230/4200*80</f>
        <v>2624.7619047619046</v>
      </c>
      <c r="K230" s="79">
        <f t="shared" si="74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2"/>
        <v>157625</v>
      </c>
      <c r="F231" s="79">
        <f t="shared" ref="F231" si="205">C231-C230</f>
        <v>50</v>
      </c>
      <c r="G231" s="79">
        <f>SUMIF(F$6:F231,"&gt;0")</f>
        <v>136965</v>
      </c>
      <c r="H231" s="79">
        <f t="shared" ref="H231" si="206">D231-D230</f>
        <v>20</v>
      </c>
      <c r="I231" s="79">
        <f t="shared" ref="I231" si="207">SUM(F231,H231)</f>
        <v>70</v>
      </c>
      <c r="J231" s="84">
        <f t="shared" ref="J231" si="208">I231/4200*80</f>
        <v>1.3333333333333333</v>
      </c>
      <c r="K231" s="79">
        <f t="shared" si="74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132"/>
        <v>156795</v>
      </c>
      <c r="F232" s="79">
        <f t="shared" ref="F232" si="209">C232-C231</f>
        <v>-850</v>
      </c>
      <c r="G232" s="79">
        <f>SUMIF(F$6:F232,"&gt;0")</f>
        <v>136965</v>
      </c>
      <c r="H232" s="79">
        <f t="shared" ref="H232" si="210">D232-D231</f>
        <v>20</v>
      </c>
      <c r="I232" s="79">
        <f t="shared" ref="I232" si="211">SUM(F232,H232)</f>
        <v>-830</v>
      </c>
      <c r="J232" s="84">
        <f t="shared" ref="J232" si="212">I232/4200*80</f>
        <v>-15.809523809523808</v>
      </c>
      <c r="K232" s="79">
        <f t="shared" si="74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213">SUM(C233:D233)</f>
        <v>156165</v>
      </c>
      <c r="F233" s="79">
        <f t="shared" ref="F233:F234" si="214">C233-C232</f>
        <v>-630</v>
      </c>
      <c r="G233" s="79">
        <f>SUMIF(F$6:F233,"&gt;0")</f>
        <v>136965</v>
      </c>
      <c r="H233" s="79">
        <f t="shared" ref="H233:H234" si="215">D233-D232</f>
        <v>0</v>
      </c>
      <c r="I233" s="79">
        <f t="shared" ref="I233:I234" si="216">SUM(F233,H233)</f>
        <v>-630</v>
      </c>
      <c r="J233" s="84">
        <f t="shared" ref="J233:J234" si="217">I233/4200*80</f>
        <v>-12</v>
      </c>
      <c r="K233" s="79">
        <f t="shared" si="74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213"/>
        <v>156605</v>
      </c>
      <c r="F234" s="79">
        <f t="shared" si="214"/>
        <v>420</v>
      </c>
      <c r="G234" s="79">
        <f>SUMIF(F$6:F234,"&gt;0")</f>
        <v>137385</v>
      </c>
      <c r="H234" s="79">
        <f t="shared" si="215"/>
        <v>20</v>
      </c>
      <c r="I234" s="79">
        <f t="shared" si="216"/>
        <v>440</v>
      </c>
      <c r="J234" s="84">
        <f t="shared" si="217"/>
        <v>8.3809523809523814</v>
      </c>
      <c r="K234" s="79">
        <f t="shared" si="74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13"/>
        <v>156670</v>
      </c>
      <c r="F235" s="79">
        <f t="shared" ref="F235" si="218">C235-C234</f>
        <v>45</v>
      </c>
      <c r="G235" s="79">
        <f>SUMIF(F$6:F235,"&gt;0")</f>
        <v>137430</v>
      </c>
      <c r="H235" s="79">
        <f t="shared" ref="H235" si="219">D235-D234</f>
        <v>20</v>
      </c>
      <c r="I235" s="79">
        <f t="shared" ref="I235" si="220">SUM(F235,H235)</f>
        <v>65</v>
      </c>
      <c r="J235" s="84">
        <f t="shared" ref="J235" si="221">I235/4200*80</f>
        <v>1.2380952380952381</v>
      </c>
      <c r="K235" s="79">
        <f t="shared" si="74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13"/>
        <v>156190</v>
      </c>
      <c r="F236" s="79">
        <f t="shared" ref="F236" si="222">C236-C235</f>
        <v>-480</v>
      </c>
      <c r="G236" s="79">
        <f>SUMIF(F$6:F236,"&gt;0")</f>
        <v>137430</v>
      </c>
      <c r="H236" s="79">
        <f t="shared" ref="H236" si="223">D236-D235</f>
        <v>0</v>
      </c>
      <c r="I236" s="79">
        <f t="shared" ref="I236" si="224">SUM(F236,H236)</f>
        <v>-480</v>
      </c>
      <c r="J236" s="84">
        <f t="shared" ref="J236" si="225">I236/4200*80</f>
        <v>-9.1428571428571423</v>
      </c>
      <c r="K236" s="79">
        <f t="shared" si="74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13"/>
        <v>157080</v>
      </c>
      <c r="F237" s="79">
        <f t="shared" ref="F237" si="226">C237-C236</f>
        <v>310</v>
      </c>
      <c r="G237" s="79">
        <f>SUMIF(F$6:F237,"&gt;0")</f>
        <v>137740</v>
      </c>
      <c r="H237" s="79">
        <f t="shared" ref="H237" si="227">D237-D236</f>
        <v>580</v>
      </c>
      <c r="I237" s="79">
        <f t="shared" ref="I237" si="228">SUM(F237,H237)</f>
        <v>890</v>
      </c>
      <c r="J237" s="84">
        <f t="shared" ref="J237" si="229">I237/4200*80</f>
        <v>16.952380952380953</v>
      </c>
      <c r="K237" s="79">
        <f t="shared" si="74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13"/>
        <v>156750</v>
      </c>
      <c r="F238" s="79">
        <f t="shared" ref="F238" si="230">C238-C237</f>
        <v>-350</v>
      </c>
      <c r="G238" s="79">
        <f>SUMIF(F$6:F238,"&gt;0")</f>
        <v>137740</v>
      </c>
      <c r="H238" s="79">
        <f t="shared" ref="H238" si="231">D238-D237</f>
        <v>20</v>
      </c>
      <c r="I238" s="79">
        <f t="shared" ref="I238" si="232">SUM(F238,H238)</f>
        <v>-330</v>
      </c>
      <c r="J238" s="84">
        <f t="shared" ref="J238" si="233">I238/4200*80</f>
        <v>-6.2857142857142856</v>
      </c>
      <c r="K238" s="79">
        <f t="shared" si="74"/>
        <v>10170</v>
      </c>
    </row>
    <row r="239" spans="1:13" x14ac:dyDescent="0.25">
      <c r="A239" s="80">
        <v>44149.261111111111</v>
      </c>
      <c r="B239" s="108" t="s">
        <v>311</v>
      </c>
      <c r="C239" s="77">
        <v>225</v>
      </c>
      <c r="D239" s="77">
        <v>135680</v>
      </c>
      <c r="E239" s="77">
        <f t="shared" si="213"/>
        <v>135905</v>
      </c>
      <c r="F239" s="79">
        <f t="shared" ref="F239" si="234">C239-C238</f>
        <v>-2865</v>
      </c>
      <c r="G239" s="79">
        <f>SUMIF(F$6:F239,"&gt;0")</f>
        <v>137740</v>
      </c>
      <c r="H239" s="79">
        <f t="shared" ref="H239" si="235">D239-D238</f>
        <v>-17980</v>
      </c>
      <c r="I239" s="79">
        <f t="shared" ref="I239" si="236">SUM(F239,H239)</f>
        <v>-20845</v>
      </c>
      <c r="J239" s="84">
        <f t="shared" ref="J239" si="237">I239/4200*80</f>
        <v>-397.04761904761904</v>
      </c>
      <c r="K239" s="79">
        <f t="shared" si="74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13"/>
        <v>136300</v>
      </c>
      <c r="F240" s="79">
        <f t="shared" ref="F240" si="238">C240-C239</f>
        <v>-150</v>
      </c>
      <c r="G240" s="79">
        <f>SUMIF(F$6:F240,"&gt;0")</f>
        <v>137740</v>
      </c>
      <c r="H240" s="79">
        <f t="shared" ref="H240" si="239">D240-D239</f>
        <v>545</v>
      </c>
      <c r="I240" s="79">
        <f t="shared" ref="I240" si="240">SUM(F240,H240)</f>
        <v>395</v>
      </c>
      <c r="J240" s="84">
        <f t="shared" ref="J240" si="241">I240/4200*80</f>
        <v>7.5238095238095237</v>
      </c>
      <c r="K240" s="79">
        <f t="shared" si="74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13"/>
        <v>136580</v>
      </c>
      <c r="F241" s="79">
        <f t="shared" ref="F241" si="242">C241-C240</f>
        <v>760</v>
      </c>
      <c r="G241" s="79">
        <f>SUMIF(F$6:F241,"&gt;0")</f>
        <v>138500</v>
      </c>
      <c r="H241" s="79">
        <f t="shared" ref="H241" si="243">D241-D240</f>
        <v>-480</v>
      </c>
      <c r="I241" s="79">
        <f t="shared" ref="I241" si="244">SUM(F241,H241)</f>
        <v>280</v>
      </c>
      <c r="J241" s="84">
        <f t="shared" ref="J241" si="245">I241/4200*80</f>
        <v>5.333333333333333</v>
      </c>
      <c r="K241" s="79">
        <f t="shared" si="74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13"/>
        <v>137575</v>
      </c>
      <c r="F242" s="79">
        <f t="shared" ref="F242" si="246">C242-C241</f>
        <v>975</v>
      </c>
      <c r="G242" s="79">
        <f>SUMIF(F$6:F242,"&gt;0")</f>
        <v>139475</v>
      </c>
      <c r="H242" s="79">
        <f t="shared" ref="H242" si="247">D242-D241</f>
        <v>20</v>
      </c>
      <c r="I242" s="79">
        <f t="shared" ref="I242" si="248">SUM(F242,H242)</f>
        <v>995</v>
      </c>
      <c r="J242" s="84">
        <f t="shared" ref="J242" si="249">I242/4200*80</f>
        <v>18.952380952380953</v>
      </c>
      <c r="K242" s="79">
        <f t="shared" si="74"/>
        <v>10720</v>
      </c>
    </row>
    <row r="243" spans="1:13" x14ac:dyDescent="0.25">
      <c r="A243" s="80">
        <v>44152.215277777781</v>
      </c>
      <c r="B243" s="108" t="s">
        <v>312</v>
      </c>
      <c r="C243" s="77">
        <v>1910</v>
      </c>
      <c r="D243" s="77">
        <v>135815</v>
      </c>
      <c r="E243" s="77">
        <f t="shared" si="213"/>
        <v>137725</v>
      </c>
      <c r="F243" s="79">
        <f t="shared" ref="F243" si="250">C243-C242</f>
        <v>100</v>
      </c>
      <c r="G243" s="79">
        <f>SUMIF(F$6:F243,"&gt;0")</f>
        <v>139575</v>
      </c>
      <c r="H243" s="79">
        <f t="shared" ref="H243" si="251">D243-D242</f>
        <v>50</v>
      </c>
      <c r="I243" s="79">
        <f t="shared" ref="I243" si="252">SUM(F243,H243)</f>
        <v>150</v>
      </c>
      <c r="J243" s="84">
        <f t="shared" ref="J243" si="253">I243/4200*80</f>
        <v>2.8571428571428568</v>
      </c>
      <c r="K243" s="79">
        <f t="shared" si="74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13"/>
        <v>138045</v>
      </c>
      <c r="F244" s="79">
        <f t="shared" ref="F244" si="254">C244-C243</f>
        <v>300</v>
      </c>
      <c r="G244" s="79">
        <f>SUMIF(F$6:F244,"&gt;0")</f>
        <v>139875</v>
      </c>
      <c r="H244" s="79">
        <f t="shared" ref="H244" si="255">D244-D243</f>
        <v>20</v>
      </c>
      <c r="I244" s="79">
        <f t="shared" ref="I244" si="256">SUM(F244,H244)</f>
        <v>320</v>
      </c>
      <c r="J244" s="84">
        <f t="shared" ref="J244" si="257">I244/4200*80</f>
        <v>6.0952380952380958</v>
      </c>
      <c r="K244" s="79">
        <f t="shared" si="74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13"/>
        <v>138215</v>
      </c>
      <c r="F245" s="79">
        <f t="shared" ref="F245" si="258">C245-C244</f>
        <v>150</v>
      </c>
      <c r="G245" s="79">
        <f>SUMIF(F$6:F245,"&gt;0")</f>
        <v>140025</v>
      </c>
      <c r="H245" s="79">
        <f t="shared" ref="H245" si="259">D245-D244</f>
        <v>20</v>
      </c>
      <c r="I245" s="79">
        <f t="shared" ref="I245" si="260">SUM(F245,H245)</f>
        <v>170</v>
      </c>
      <c r="J245" s="84">
        <f t="shared" ref="J245" si="261">I245/4200*80</f>
        <v>3.2380952380952381</v>
      </c>
      <c r="K245" s="79">
        <f t="shared" si="74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13"/>
        <v>138360</v>
      </c>
      <c r="F246" s="79">
        <f t="shared" ref="F246" si="262">C246-C245</f>
        <v>125</v>
      </c>
      <c r="G246" s="79">
        <f>SUMIF(F$6:F246,"&gt;0")</f>
        <v>140150</v>
      </c>
      <c r="H246" s="79">
        <f t="shared" ref="H246" si="263">D246-D245</f>
        <v>20</v>
      </c>
      <c r="I246" s="79">
        <f t="shared" ref="I246" si="264">SUM(F246,H246)</f>
        <v>145</v>
      </c>
      <c r="J246" s="84">
        <f t="shared" ref="J246" si="265">I246/4200*80</f>
        <v>2.7619047619047619</v>
      </c>
      <c r="K246" s="79">
        <f t="shared" si="74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13"/>
        <v>138805</v>
      </c>
      <c r="F247" s="79">
        <f t="shared" ref="F247" si="266">C247-C246</f>
        <v>425</v>
      </c>
      <c r="G247" s="79">
        <f>SUMIF(F$6:F247,"&gt;0")</f>
        <v>140575</v>
      </c>
      <c r="H247" s="79">
        <f t="shared" ref="H247" si="267">D247-D246</f>
        <v>20</v>
      </c>
      <c r="I247" s="79">
        <f t="shared" ref="I247" si="268">SUM(F247,H247)</f>
        <v>445</v>
      </c>
      <c r="J247" s="84">
        <f t="shared" ref="J247" si="269">I247/4200*80</f>
        <v>8.4761904761904763</v>
      </c>
      <c r="K247" s="79">
        <f t="shared" si="74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13"/>
        <v>139400</v>
      </c>
      <c r="F248" s="79">
        <f t="shared" ref="F248" si="270">C248-C247</f>
        <v>50</v>
      </c>
      <c r="G248" s="79">
        <f>SUMIF(F$6:F248,"&gt;0")</f>
        <v>140625</v>
      </c>
      <c r="H248" s="79">
        <f t="shared" ref="H248" si="271">D248-D247</f>
        <v>545</v>
      </c>
      <c r="I248" s="79">
        <f t="shared" ref="I248" si="272">SUM(F248,H248)</f>
        <v>595</v>
      </c>
      <c r="J248" s="84">
        <f t="shared" ref="J248" si="273">I248/4200*80</f>
        <v>11.333333333333332</v>
      </c>
      <c r="K248" s="79">
        <f t="shared" si="74"/>
        <v>7325</v>
      </c>
      <c r="L248" s="77">
        <v>480</v>
      </c>
      <c r="M248" s="77">
        <v>10</v>
      </c>
    </row>
    <row r="249" spans="1:13" x14ac:dyDescent="0.25">
      <c r="A249" s="80">
        <v>44158.165972222225</v>
      </c>
      <c r="B249" s="108" t="s">
        <v>313</v>
      </c>
      <c r="C249" s="77">
        <v>1610</v>
      </c>
      <c r="D249" s="77">
        <v>136490</v>
      </c>
      <c r="E249" s="77">
        <f t="shared" si="213"/>
        <v>138100</v>
      </c>
      <c r="F249" s="79">
        <f t="shared" ref="F249" si="274">C249-C248</f>
        <v>-1350</v>
      </c>
      <c r="G249" s="79">
        <f>SUMIF(F$6:F249,"&gt;0")</f>
        <v>140625</v>
      </c>
      <c r="H249" s="79">
        <f t="shared" ref="H249" si="275">D249-D248</f>
        <v>50</v>
      </c>
      <c r="I249" s="79">
        <f t="shared" ref="I249" si="276">SUM(F249,H249)</f>
        <v>-1300</v>
      </c>
      <c r="J249" s="84">
        <f t="shared" ref="J249" si="277">I249/4200*80</f>
        <v>-24.761904761904763</v>
      </c>
      <c r="K249" s="79">
        <f t="shared" si="74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13"/>
        <v>138295</v>
      </c>
      <c r="F250" s="79">
        <f t="shared" ref="F250" si="278">C250-C249</f>
        <v>175</v>
      </c>
      <c r="G250" s="79">
        <f>SUMIF(F$6:F250,"&gt;0")</f>
        <v>140800</v>
      </c>
      <c r="H250" s="79">
        <f t="shared" ref="H250" si="279">D250-D249</f>
        <v>20</v>
      </c>
      <c r="I250" s="79">
        <f t="shared" ref="I250" si="280">SUM(F250,H250)</f>
        <v>195</v>
      </c>
      <c r="J250" s="84">
        <f t="shared" ref="J250" si="281">I250/4200*80</f>
        <v>3.7142857142857144</v>
      </c>
      <c r="K250" s="79">
        <f t="shared" si="74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13"/>
        <v>138665</v>
      </c>
      <c r="F251" s="79">
        <f t="shared" ref="F251" si="282">C251-C250</f>
        <v>350</v>
      </c>
      <c r="G251" s="79">
        <f>SUMIF(F$6:F251,"&gt;0")</f>
        <v>141150</v>
      </c>
      <c r="H251" s="79">
        <f t="shared" ref="H251" si="283">D251-D250</f>
        <v>20</v>
      </c>
      <c r="I251" s="79">
        <f t="shared" ref="I251" si="284">SUM(F251,H251)</f>
        <v>370</v>
      </c>
      <c r="J251" s="84">
        <f t="shared" ref="J251" si="285">I251/4200*80</f>
        <v>7.0476190476190483</v>
      </c>
      <c r="K251" s="79">
        <f t="shared" si="74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13"/>
        <v>139015</v>
      </c>
      <c r="F252" s="79">
        <f t="shared" ref="F252" si="286">C252-C251</f>
        <v>350</v>
      </c>
      <c r="G252" s="79">
        <f>SUMIF(F$6:F252,"&gt;0")</f>
        <v>141500</v>
      </c>
      <c r="H252" s="79">
        <f t="shared" ref="H252" si="287">D252-D251</f>
        <v>0</v>
      </c>
      <c r="I252" s="79">
        <f t="shared" ref="I252" si="288">SUM(F252,H252)</f>
        <v>350</v>
      </c>
      <c r="J252" s="84">
        <f t="shared" ref="J252" si="289">I252/4200*80</f>
        <v>6.6666666666666661</v>
      </c>
      <c r="K252" s="79">
        <f t="shared" si="74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13"/>
        <v>136575</v>
      </c>
      <c r="F253" s="79">
        <f t="shared" ref="F253" si="290">C253-C252</f>
        <v>-2460</v>
      </c>
      <c r="G253" s="79">
        <f>SUMIF(F$6:F253,"&gt;0")</f>
        <v>141500</v>
      </c>
      <c r="H253" s="79">
        <f t="shared" ref="H253" si="291">D253-D252</f>
        <v>20</v>
      </c>
      <c r="I253" s="79">
        <f t="shared" ref="I253" si="292">SUM(F253,H253)</f>
        <v>-2440</v>
      </c>
      <c r="J253" s="84">
        <f t="shared" ref="J253" si="293">I253/4200*80</f>
        <v>-46.476190476190482</v>
      </c>
      <c r="K253" s="79">
        <f t="shared" si="74"/>
        <v>6425</v>
      </c>
    </row>
    <row r="254" spans="1:13" x14ac:dyDescent="0.25">
      <c r="A254" s="80">
        <v>44162.533333333333</v>
      </c>
      <c r="B254" s="108" t="s">
        <v>315</v>
      </c>
      <c r="C254" s="77">
        <v>680</v>
      </c>
      <c r="D254" s="77">
        <v>120970</v>
      </c>
      <c r="E254" s="77">
        <f t="shared" si="213"/>
        <v>121650</v>
      </c>
      <c r="F254" s="79">
        <f t="shared" ref="F254" si="294">C254-C253</f>
        <v>655</v>
      </c>
      <c r="G254" s="79">
        <f>SUMIF(F$6:F254,"&gt;0")</f>
        <v>142155</v>
      </c>
      <c r="H254" s="79">
        <f t="shared" ref="H254" si="295">D254-D253</f>
        <v>-15580</v>
      </c>
      <c r="I254" s="79">
        <f t="shared" ref="I254" si="296">SUM(F254,H254)</f>
        <v>-14925</v>
      </c>
      <c r="J254" s="84">
        <f t="shared" ref="J254" si="297">I254/4200*80</f>
        <v>-284.28571428571428</v>
      </c>
      <c r="K254" s="79">
        <f t="shared" si="74"/>
        <v>7030</v>
      </c>
    </row>
    <row r="255" spans="1:13" x14ac:dyDescent="0.25">
      <c r="A255" s="80">
        <v>44164.081944444442</v>
      </c>
      <c r="B255" s="108" t="s">
        <v>318</v>
      </c>
      <c r="C255" s="77">
        <v>1330</v>
      </c>
      <c r="D255" s="77">
        <v>150965</v>
      </c>
      <c r="E255" s="77">
        <f t="shared" ref="E255:E263" si="298">SUM(C255:D255)</f>
        <v>152295</v>
      </c>
      <c r="F255" s="79">
        <f t="shared" ref="F255" si="299">C255-C254</f>
        <v>650</v>
      </c>
      <c r="G255" s="79">
        <f>SUMIF(F$6:F255,"&gt;0")</f>
        <v>142805</v>
      </c>
      <c r="H255" s="79">
        <f t="shared" ref="H255" si="300">D255-D254</f>
        <v>29995</v>
      </c>
      <c r="I255" s="79">
        <f t="shared" ref="I255" si="301">SUM(F255,H255)</f>
        <v>30645</v>
      </c>
      <c r="J255" s="84">
        <f t="shared" ref="J255" si="302">I255/4200*80</f>
        <v>583.71428571428578</v>
      </c>
      <c r="K255" s="79">
        <f t="shared" si="74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329</v>
      </c>
      <c r="C256" s="77">
        <v>130</v>
      </c>
      <c r="D256" s="77">
        <v>114935</v>
      </c>
      <c r="E256" s="77">
        <f t="shared" si="298"/>
        <v>115065</v>
      </c>
      <c r="F256" s="79">
        <f t="shared" ref="F256" si="303">C256-C255</f>
        <v>-1200</v>
      </c>
      <c r="G256" s="79">
        <f>SUMIF(F$6:F256,"&gt;0")</f>
        <v>142805</v>
      </c>
      <c r="H256" s="79">
        <f t="shared" ref="H256" si="304">D256-D255</f>
        <v>-36030</v>
      </c>
      <c r="I256" s="79">
        <f t="shared" ref="I256" si="305">SUM(F256,H256)</f>
        <v>-37230</v>
      </c>
      <c r="J256" s="84">
        <f t="shared" ref="J256" si="306">I256/4200*80</f>
        <v>-709.14285714285711</v>
      </c>
      <c r="K256" s="79">
        <f t="shared" si="74"/>
        <v>7405</v>
      </c>
    </row>
    <row r="257" spans="1:13" x14ac:dyDescent="0.25">
      <c r="A257" s="80">
        <v>44165.190972222219</v>
      </c>
      <c r="B257" s="108" t="s">
        <v>330</v>
      </c>
      <c r="C257" s="77">
        <v>855</v>
      </c>
      <c r="D257" s="77">
        <v>115510</v>
      </c>
      <c r="E257" s="77">
        <f t="shared" si="298"/>
        <v>116365</v>
      </c>
      <c r="F257" s="79">
        <f t="shared" ref="F257" si="307">C257-C256</f>
        <v>725</v>
      </c>
      <c r="G257" s="79">
        <f>SUMIF(F$6:F257,"&gt;0")</f>
        <v>143530</v>
      </c>
      <c r="H257" s="79">
        <f t="shared" ref="H257" si="308">D257-D256</f>
        <v>575</v>
      </c>
      <c r="I257" s="79">
        <f t="shared" ref="I257" si="309">SUM(F257,H257)</f>
        <v>1300</v>
      </c>
      <c r="J257" s="84">
        <f t="shared" ref="J257" si="310">I257/4200*80</f>
        <v>24.761904761904763</v>
      </c>
      <c r="K257" s="79">
        <f t="shared" si="74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298"/>
        <v>116955</v>
      </c>
      <c r="F258" s="79">
        <f t="shared" ref="F258" si="311">C258-C257</f>
        <v>570</v>
      </c>
      <c r="G258" s="79">
        <f>SUMIF(F$6:F258,"&gt;0")</f>
        <v>144100</v>
      </c>
      <c r="H258" s="79">
        <f t="shared" ref="H258" si="312">D258-D257</f>
        <v>20</v>
      </c>
      <c r="I258" s="79">
        <f t="shared" ref="I258" si="313">SUM(F258,H258)</f>
        <v>590</v>
      </c>
      <c r="J258" s="84">
        <f t="shared" ref="J258" si="314">I258/4200*80</f>
        <v>11.238095238095237</v>
      </c>
      <c r="K258" s="79">
        <f t="shared" si="74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298"/>
        <v>117425</v>
      </c>
      <c r="F259" s="79">
        <f t="shared" ref="F259" si="315">C259-C258</f>
        <v>450</v>
      </c>
      <c r="G259" s="79">
        <f>SUMIF(F$6:F259,"&gt;0")</f>
        <v>144550</v>
      </c>
      <c r="H259" s="79">
        <f t="shared" ref="H259" si="316">D259-D258</f>
        <v>20</v>
      </c>
      <c r="I259" s="79">
        <f t="shared" ref="I259" si="317">SUM(F259,H259)</f>
        <v>470</v>
      </c>
      <c r="J259" s="84">
        <f t="shared" ref="J259" si="318">I259/4200*80</f>
        <v>8.9523809523809526</v>
      </c>
      <c r="K259" s="79">
        <f t="shared" si="74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298"/>
        <v>117545</v>
      </c>
      <c r="F260" s="79">
        <f t="shared" ref="F260" si="319">C260-C259</f>
        <v>100</v>
      </c>
      <c r="G260" s="79">
        <f>SUMIF(F$6:F260,"&gt;0")</f>
        <v>144650</v>
      </c>
      <c r="H260" s="79">
        <f t="shared" ref="H260" si="320">D260-D259</f>
        <v>20</v>
      </c>
      <c r="I260" s="79">
        <f t="shared" ref="I260" si="321">SUM(F260,H260)</f>
        <v>120</v>
      </c>
      <c r="J260" s="84">
        <f t="shared" ref="J260" si="322">I260/4200*80</f>
        <v>2.2857142857142856</v>
      </c>
      <c r="K260" s="79">
        <f t="shared" si="74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298"/>
        <v>118015</v>
      </c>
      <c r="F261" s="79">
        <f t="shared" ref="F261" si="323">C261-C260</f>
        <v>450</v>
      </c>
      <c r="G261" s="79">
        <f>SUMIF(F$6:F261,"&gt;0")</f>
        <v>145100</v>
      </c>
      <c r="H261" s="79">
        <f t="shared" ref="H261" si="324">D261-D260</f>
        <v>20</v>
      </c>
      <c r="I261" s="79">
        <f t="shared" ref="I261" si="325">SUM(F261,H261)</f>
        <v>470</v>
      </c>
      <c r="J261" s="84">
        <f t="shared" ref="J261" si="326">I261/4200*80</f>
        <v>8.9523809523809526</v>
      </c>
      <c r="K261" s="79">
        <f t="shared" si="74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298"/>
        <v>119790</v>
      </c>
      <c r="F262" s="79">
        <f t="shared" ref="F262" si="327">C262-C261</f>
        <v>1725</v>
      </c>
      <c r="G262" s="79">
        <f>SUMIF(F$6:F262,"&gt;0")</f>
        <v>146825</v>
      </c>
      <c r="H262" s="79">
        <f t="shared" ref="H262" si="328">D262-D261</f>
        <v>50</v>
      </c>
      <c r="I262" s="79">
        <f t="shared" ref="I262" si="329">SUM(F262,H262)</f>
        <v>1775</v>
      </c>
      <c r="J262" s="84">
        <f t="shared" ref="J262" si="330">I262/4200*80</f>
        <v>33.80952380952381</v>
      </c>
      <c r="K262" s="79">
        <f t="shared" ref="K262:K303" si="331">IFERROR(G262 - _xlfn.XLOOKUP(A262-30, $A$6:$A$14998,G$6:G$14998,"",-1,2),NA())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298"/>
        <v>120185</v>
      </c>
      <c r="F263" s="79">
        <f t="shared" ref="F263" si="332">C263-C262</f>
        <v>375</v>
      </c>
      <c r="G263" s="79">
        <f>SUMIF(F$6:F263,"&gt;0")</f>
        <v>147200</v>
      </c>
      <c r="H263" s="79">
        <f t="shared" ref="H263" si="333">D263-D262</f>
        <v>20</v>
      </c>
      <c r="I263" s="79">
        <f t="shared" ref="I263" si="334">SUM(F263,H263)</f>
        <v>395</v>
      </c>
      <c r="J263" s="84">
        <f t="shared" ref="J263" si="335">I263/4200*80</f>
        <v>7.5238095238095237</v>
      </c>
      <c r="K263" s="79">
        <f t="shared" si="331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36">SUM(C264:D264)</f>
        <v>120255</v>
      </c>
      <c r="F264" s="79">
        <f t="shared" ref="F264" si="337">C264-C263</f>
        <v>50</v>
      </c>
      <c r="G264" s="79">
        <f>SUMIF(F$6:F264,"&gt;0")</f>
        <v>147250</v>
      </c>
      <c r="H264" s="79">
        <f t="shared" ref="H264" si="338">D264-D263</f>
        <v>20</v>
      </c>
      <c r="I264" s="79">
        <f t="shared" ref="I264" si="339">SUM(F264,H264)</f>
        <v>70</v>
      </c>
      <c r="J264" s="84">
        <f t="shared" ref="J264" si="340">I264/4200*80</f>
        <v>1.3333333333333333</v>
      </c>
      <c r="K264" s="79">
        <f t="shared" si="331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36"/>
        <v>120325</v>
      </c>
      <c r="F265" s="79">
        <f t="shared" ref="F265" si="341">C265-C264</f>
        <v>50</v>
      </c>
      <c r="G265" s="79">
        <f>SUMIF(F$6:F265,"&gt;0")</f>
        <v>147300</v>
      </c>
      <c r="H265" s="79">
        <f t="shared" ref="H265" si="342">D265-D264</f>
        <v>20</v>
      </c>
      <c r="I265" s="79">
        <f t="shared" ref="I265" si="343">SUM(F265,H265)</f>
        <v>70</v>
      </c>
      <c r="J265" s="84">
        <f t="shared" ref="J265" si="344">I265/4200*80</f>
        <v>1.3333333333333333</v>
      </c>
      <c r="K265" s="79">
        <f t="shared" si="331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36"/>
        <v>120395</v>
      </c>
      <c r="F266" s="79">
        <f t="shared" ref="F266" si="345">C266-C265</f>
        <v>50</v>
      </c>
      <c r="G266" s="79">
        <f>SUMIF(F$6:F266,"&gt;0")</f>
        <v>147350</v>
      </c>
      <c r="H266" s="79">
        <f t="shared" ref="H266" si="346">D266-D265</f>
        <v>20</v>
      </c>
      <c r="I266" s="79">
        <f t="shared" ref="I266" si="347">SUM(F266,H266)</f>
        <v>70</v>
      </c>
      <c r="J266" s="84">
        <f t="shared" ref="J266" si="348">I266/4200*80</f>
        <v>1.3333333333333333</v>
      </c>
      <c r="K266" s="79">
        <f t="shared" si="331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36"/>
        <v>120465</v>
      </c>
      <c r="F267" s="79">
        <f t="shared" ref="F267" si="349">C267-C266</f>
        <v>50</v>
      </c>
      <c r="G267" s="79">
        <f>SUMIF(F$6:F267,"&gt;0")</f>
        <v>147400</v>
      </c>
      <c r="H267" s="79">
        <f t="shared" ref="H267" si="350">D267-D266</f>
        <v>20</v>
      </c>
      <c r="I267" s="79">
        <f t="shared" ref="I267" si="351">SUM(F267,H267)</f>
        <v>70</v>
      </c>
      <c r="J267" s="84">
        <f t="shared" ref="J267" si="352">I267/4200*80</f>
        <v>1.3333333333333333</v>
      </c>
      <c r="K267" s="79">
        <f t="shared" si="331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36"/>
        <v>121590</v>
      </c>
      <c r="F268" s="79">
        <f t="shared" ref="F268" si="353">C268-C267</f>
        <v>50</v>
      </c>
      <c r="G268" s="79">
        <f>SUMIF(F$6:F268,"&gt;0")</f>
        <v>147450</v>
      </c>
      <c r="H268" s="79">
        <f t="shared" ref="H268" si="354">D268-D267</f>
        <v>1075</v>
      </c>
      <c r="I268" s="79">
        <f t="shared" ref="I268" si="355">SUM(F268,H268)</f>
        <v>1125</v>
      </c>
      <c r="J268" s="84">
        <f t="shared" ref="J268" si="356">I268/4200*80</f>
        <v>21.428571428571427</v>
      </c>
      <c r="K268" s="79">
        <f t="shared" si="331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36"/>
        <v>121660</v>
      </c>
      <c r="F269" s="79">
        <f t="shared" ref="F269" si="357">C269-C268</f>
        <v>50</v>
      </c>
      <c r="G269" s="79">
        <f>SUMIF(F$6:F269,"&gt;0")</f>
        <v>147500</v>
      </c>
      <c r="H269" s="79">
        <f t="shared" ref="H269" si="358">D269-D268</f>
        <v>20</v>
      </c>
      <c r="I269" s="79">
        <f t="shared" ref="I269" si="359">SUM(F269,H269)</f>
        <v>70</v>
      </c>
      <c r="J269" s="84">
        <f t="shared" ref="J269" si="360">I269/4200*80</f>
        <v>1.3333333333333333</v>
      </c>
      <c r="K269" s="79">
        <f t="shared" si="331"/>
        <v>9760</v>
      </c>
    </row>
    <row r="270" spans="1:13" x14ac:dyDescent="0.25">
      <c r="A270" s="80">
        <v>44178.615277777775</v>
      </c>
      <c r="C270" s="421">
        <v>4875</v>
      </c>
      <c r="D270" s="421">
        <v>116855</v>
      </c>
      <c r="E270" s="421">
        <f t="shared" si="336"/>
        <v>121730</v>
      </c>
      <c r="F270" s="79">
        <f t="shared" ref="F270" si="361">C270-C269</f>
        <v>50</v>
      </c>
      <c r="G270" s="79">
        <f>SUMIF(F$6:F270,"&gt;0")</f>
        <v>147550</v>
      </c>
      <c r="H270" s="79">
        <f t="shared" ref="H270" si="362">D270-D269</f>
        <v>20</v>
      </c>
      <c r="I270" s="79">
        <f t="shared" ref="I270" si="363">SUM(F270,H270)</f>
        <v>70</v>
      </c>
      <c r="J270" s="84">
        <f t="shared" ref="J270" si="364">I270/4200*80</f>
        <v>1.3333333333333333</v>
      </c>
      <c r="K270" s="79">
        <f t="shared" si="331"/>
        <v>9810</v>
      </c>
      <c r="L270" s="421"/>
      <c r="M270" s="421"/>
    </row>
    <row r="271" spans="1:13" x14ac:dyDescent="0.25">
      <c r="A271" s="80">
        <v>44179.063888888886</v>
      </c>
      <c r="C271" s="421">
        <v>5620</v>
      </c>
      <c r="D271" s="421">
        <v>116875</v>
      </c>
      <c r="E271" s="421">
        <f t="shared" si="336"/>
        <v>122495</v>
      </c>
      <c r="F271" s="79">
        <f t="shared" ref="F271" si="365">C271-C270</f>
        <v>745</v>
      </c>
      <c r="G271" s="79">
        <f>SUMIF(F$6:F271,"&gt;0")</f>
        <v>148295</v>
      </c>
      <c r="H271" s="79">
        <f t="shared" ref="H271" si="366">D271-D270</f>
        <v>20</v>
      </c>
      <c r="I271" s="79">
        <f t="shared" ref="I271" si="367">SUM(F271,H271)</f>
        <v>765</v>
      </c>
      <c r="J271" s="84">
        <f t="shared" ref="J271" si="368">I271/4200*80</f>
        <v>14.571428571428571</v>
      </c>
      <c r="K271" s="79">
        <f t="shared" si="331"/>
        <v>10555</v>
      </c>
      <c r="L271" s="421"/>
      <c r="M271" s="421"/>
    </row>
    <row r="272" spans="1:13" x14ac:dyDescent="0.25">
      <c r="A272" s="80">
        <v>44180.186805555553</v>
      </c>
      <c r="B272" s="108" t="s">
        <v>349</v>
      </c>
      <c r="C272" s="421">
        <v>5630</v>
      </c>
      <c r="D272" s="421">
        <v>95995</v>
      </c>
      <c r="E272" s="421">
        <f t="shared" si="336"/>
        <v>101625</v>
      </c>
      <c r="F272" s="79">
        <f t="shared" ref="F272" si="369">C272-C271</f>
        <v>10</v>
      </c>
      <c r="G272" s="79">
        <f>SUMIF(F$6:F272,"&gt;0")</f>
        <v>148305</v>
      </c>
      <c r="H272" s="79">
        <f t="shared" ref="H272" si="370">D272-D271</f>
        <v>-20880</v>
      </c>
      <c r="I272" s="79">
        <f t="shared" ref="I272" si="371">SUM(F272,H272)</f>
        <v>-20870</v>
      </c>
      <c r="J272" s="84">
        <f t="shared" ref="J272" si="372">I272/4200*80</f>
        <v>-397.52380952380952</v>
      </c>
      <c r="K272" s="79">
        <f t="shared" si="331"/>
        <v>10565</v>
      </c>
      <c r="L272" s="421"/>
      <c r="M272" s="421"/>
    </row>
    <row r="273" spans="1:13" x14ac:dyDescent="0.25">
      <c r="A273" s="80">
        <v>44181.272916666669</v>
      </c>
      <c r="C273" s="421">
        <v>7860</v>
      </c>
      <c r="D273" s="421">
        <v>96015</v>
      </c>
      <c r="E273" s="421">
        <f t="shared" si="336"/>
        <v>103875</v>
      </c>
      <c r="F273" s="79">
        <f t="shared" ref="F273" si="373">C273-C272</f>
        <v>2230</v>
      </c>
      <c r="G273" s="79">
        <f>SUMIF(F$6:F273,"&gt;0")</f>
        <v>150535</v>
      </c>
      <c r="H273" s="79">
        <f t="shared" ref="H273" si="374">D273-D272</f>
        <v>20</v>
      </c>
      <c r="I273" s="79">
        <f t="shared" ref="I273" si="375">SUM(F273,H273)</f>
        <v>2250</v>
      </c>
      <c r="J273" s="84">
        <f t="shared" ref="J273" si="376">I273/4200*80</f>
        <v>42.857142857142854</v>
      </c>
      <c r="K273" s="79">
        <f t="shared" si="331"/>
        <v>12035</v>
      </c>
      <c r="L273" s="421"/>
      <c r="M273" s="421"/>
    </row>
    <row r="274" spans="1:13" x14ac:dyDescent="0.25">
      <c r="A274" s="80">
        <v>44182.362500000003</v>
      </c>
      <c r="C274" s="421">
        <v>8230</v>
      </c>
      <c r="D274" s="421">
        <v>96065</v>
      </c>
      <c r="E274" s="421">
        <f t="shared" si="336"/>
        <v>104295</v>
      </c>
      <c r="F274" s="79">
        <f t="shared" ref="F274" si="377">C274-C273</f>
        <v>370</v>
      </c>
      <c r="G274" s="79">
        <f>SUMIF(F$6:F274,"&gt;0")</f>
        <v>150905</v>
      </c>
      <c r="H274" s="79">
        <f t="shared" ref="H274" si="378">D274-D273</f>
        <v>50</v>
      </c>
      <c r="I274" s="79">
        <f t="shared" ref="I274" si="379">SUM(F274,H274)</f>
        <v>420</v>
      </c>
      <c r="J274" s="84">
        <f t="shared" ref="J274" si="380">I274/4200*80</f>
        <v>8</v>
      </c>
      <c r="K274" s="79">
        <f t="shared" si="331"/>
        <v>11330</v>
      </c>
      <c r="L274" s="421">
        <v>480</v>
      </c>
      <c r="M274" s="421">
        <v>10</v>
      </c>
    </row>
    <row r="275" spans="1:13" x14ac:dyDescent="0.25">
      <c r="A275" s="80">
        <v>44183.550694444442</v>
      </c>
      <c r="C275" s="421">
        <v>8660</v>
      </c>
      <c r="D275" s="421">
        <v>96085</v>
      </c>
      <c r="E275" s="421">
        <f t="shared" si="336"/>
        <v>104745</v>
      </c>
      <c r="F275" s="79">
        <f t="shared" ref="F275" si="381">C275-C274</f>
        <v>430</v>
      </c>
      <c r="G275" s="79">
        <f>SUMIF(F$6:F275,"&gt;0")</f>
        <v>151335</v>
      </c>
      <c r="H275" s="79">
        <f t="shared" ref="H275" si="382">D275-D274</f>
        <v>20</v>
      </c>
      <c r="I275" s="79">
        <f t="shared" ref="I275" si="383">SUM(F275,H275)</f>
        <v>450</v>
      </c>
      <c r="J275" s="84">
        <f t="shared" ref="J275" si="384">I275/4200*80</f>
        <v>8.5714285714285712</v>
      </c>
      <c r="K275" s="79">
        <f t="shared" si="331"/>
        <v>11460</v>
      </c>
      <c r="L275" s="421"/>
      <c r="M275" s="421"/>
    </row>
    <row r="276" spans="1:13" x14ac:dyDescent="0.25">
      <c r="A276" s="80">
        <v>44184.210416666669</v>
      </c>
      <c r="C276" s="421">
        <v>9200</v>
      </c>
      <c r="D276" s="421">
        <v>96630</v>
      </c>
      <c r="E276" s="421">
        <f t="shared" si="336"/>
        <v>105830</v>
      </c>
      <c r="F276" s="79">
        <f t="shared" ref="F276" si="385">C276-C275</f>
        <v>540</v>
      </c>
      <c r="G276" s="79">
        <f>SUMIF(F$6:F276,"&gt;0")</f>
        <v>151875</v>
      </c>
      <c r="H276" s="79">
        <f t="shared" ref="H276" si="386">D276-D275</f>
        <v>545</v>
      </c>
      <c r="I276" s="79">
        <f t="shared" ref="I276" si="387">SUM(F276,H276)</f>
        <v>1085</v>
      </c>
      <c r="J276" s="84">
        <f t="shared" ref="J276" si="388">I276/4200*80</f>
        <v>20.666666666666668</v>
      </c>
      <c r="K276" s="79">
        <f t="shared" si="331"/>
        <v>12000</v>
      </c>
      <c r="L276" s="421">
        <v>525</v>
      </c>
      <c r="M276" s="421">
        <v>7</v>
      </c>
    </row>
    <row r="277" spans="1:13" x14ac:dyDescent="0.25">
      <c r="A277" s="80">
        <v>44185.538194444445</v>
      </c>
      <c r="C277" s="421">
        <v>9330</v>
      </c>
      <c r="D277" s="421">
        <v>96650</v>
      </c>
      <c r="E277" s="421">
        <f t="shared" si="336"/>
        <v>105980</v>
      </c>
      <c r="F277" s="79">
        <f t="shared" ref="F277" si="389">C277-C276</f>
        <v>130</v>
      </c>
      <c r="G277" s="79">
        <f>SUMIF(F$6:F277,"&gt;0")</f>
        <v>152005</v>
      </c>
      <c r="H277" s="79">
        <f t="shared" ref="H277" si="390">D277-D276</f>
        <v>20</v>
      </c>
      <c r="I277" s="79">
        <f t="shared" ref="I277" si="391">SUM(F277,H277)</f>
        <v>150</v>
      </c>
      <c r="J277" s="84">
        <f t="shared" ref="J277" si="392">I277/4200*80</f>
        <v>2.8571428571428568</v>
      </c>
      <c r="K277" s="79">
        <f t="shared" si="331"/>
        <v>11855</v>
      </c>
      <c r="L277" s="421"/>
      <c r="M277" s="421"/>
    </row>
    <row r="278" spans="1:13" x14ac:dyDescent="0.25">
      <c r="A278" s="80">
        <v>44186.543055555558</v>
      </c>
      <c r="C278" s="421">
        <v>10380</v>
      </c>
      <c r="D278" s="421">
        <v>96670</v>
      </c>
      <c r="E278" s="421">
        <f t="shared" si="336"/>
        <v>107050</v>
      </c>
      <c r="F278" s="79">
        <f t="shared" ref="F278" si="393">C278-C277</f>
        <v>1050</v>
      </c>
      <c r="G278" s="79">
        <f>SUMIF(F$6:F278,"&gt;0")</f>
        <v>153055</v>
      </c>
      <c r="H278" s="79">
        <f t="shared" ref="H278" si="394">D278-D277</f>
        <v>20</v>
      </c>
      <c r="I278" s="79">
        <f t="shared" ref="I278" si="395">SUM(F278,H278)</f>
        <v>1070</v>
      </c>
      <c r="J278" s="84">
        <f t="shared" ref="J278" si="396">I278/4200*80</f>
        <v>20.38095238095238</v>
      </c>
      <c r="K278" s="79">
        <f t="shared" si="331"/>
        <v>12905</v>
      </c>
      <c r="L278" s="421"/>
      <c r="M278" s="421"/>
    </row>
    <row r="279" spans="1:13" x14ac:dyDescent="0.25">
      <c r="A279" s="80">
        <v>44187.379861111112</v>
      </c>
      <c r="C279" s="421">
        <v>10490</v>
      </c>
      <c r="D279" s="421">
        <v>96690</v>
      </c>
      <c r="E279" s="421">
        <f t="shared" si="336"/>
        <v>107180</v>
      </c>
      <c r="F279" s="79">
        <f t="shared" ref="F279" si="397">C279-C278</f>
        <v>110</v>
      </c>
      <c r="G279" s="79">
        <f>SUMIF(F$6:F279,"&gt;0")</f>
        <v>153165</v>
      </c>
      <c r="H279" s="79">
        <f t="shared" ref="H279" si="398">D279-D278</f>
        <v>20</v>
      </c>
      <c r="I279" s="79">
        <f t="shared" ref="I279" si="399">SUM(F279,H279)</f>
        <v>130</v>
      </c>
      <c r="J279" s="84">
        <f t="shared" ref="J279" si="400">I279/4200*80</f>
        <v>2.4761904761904763</v>
      </c>
      <c r="K279" s="79">
        <f t="shared" si="331"/>
        <v>12590</v>
      </c>
      <c r="L279" s="421"/>
      <c r="M279" s="421"/>
    </row>
    <row r="280" spans="1:13" x14ac:dyDescent="0.25">
      <c r="A280" s="80">
        <v>44188.379861111112</v>
      </c>
      <c r="C280" s="421">
        <v>10775</v>
      </c>
      <c r="D280" s="421">
        <v>96740</v>
      </c>
      <c r="E280" s="421">
        <f t="shared" si="336"/>
        <v>107515</v>
      </c>
      <c r="F280" s="79">
        <f t="shared" ref="F280" si="401">C280-C279</f>
        <v>285</v>
      </c>
      <c r="G280" s="79">
        <f>SUMIF(F$6:F280,"&gt;0")</f>
        <v>153450</v>
      </c>
      <c r="H280" s="79">
        <f t="shared" ref="H280" si="402">D280-D279</f>
        <v>50</v>
      </c>
      <c r="I280" s="79">
        <f t="shared" ref="I280" si="403">SUM(F280,H280)</f>
        <v>335</v>
      </c>
      <c r="J280" s="84">
        <f t="shared" ref="J280" si="404">I280/4200*80</f>
        <v>6.3809523809523805</v>
      </c>
      <c r="K280" s="79">
        <f t="shared" si="331"/>
        <v>12825</v>
      </c>
      <c r="L280" s="421">
        <v>480</v>
      </c>
      <c r="M280" s="421">
        <v>10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36"/>
        <v>107620</v>
      </c>
      <c r="F281" s="79">
        <f t="shared" ref="F281" si="405">C281-C280</f>
        <v>85</v>
      </c>
      <c r="G281" s="79">
        <f>SUMIF(F$6:F281,"&gt;0")</f>
        <v>153535</v>
      </c>
      <c r="H281" s="79">
        <f t="shared" ref="H281" si="406">D281-D280</f>
        <v>20</v>
      </c>
      <c r="I281" s="79">
        <f t="shared" ref="I281" si="407">SUM(F281,H281)</f>
        <v>105</v>
      </c>
      <c r="J281" s="84">
        <f t="shared" ref="J281" si="408">I281/4200*80</f>
        <v>2</v>
      </c>
      <c r="K281" s="79">
        <f t="shared" si="331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36"/>
        <v>109550</v>
      </c>
      <c r="F282" s="79">
        <f t="shared" ref="F282" si="409">C282-C281</f>
        <v>1910</v>
      </c>
      <c r="G282" s="79">
        <f>SUMIF(F$6:F282,"&gt;0")</f>
        <v>155445</v>
      </c>
      <c r="H282" s="79">
        <f t="shared" ref="H282" si="410">D282-D281</f>
        <v>20</v>
      </c>
      <c r="I282" s="79">
        <f t="shared" ref="I282" si="411">SUM(F282,H282)</f>
        <v>1930</v>
      </c>
      <c r="J282" s="84">
        <f t="shared" ref="J282" si="412">I282/4200*80</f>
        <v>36.761904761904759</v>
      </c>
      <c r="K282" s="79">
        <f t="shared" si="331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36"/>
        <v>109685</v>
      </c>
      <c r="F283" s="79">
        <f t="shared" ref="F283" si="413">C283-C282</f>
        <v>115</v>
      </c>
      <c r="G283" s="79">
        <f>SUMIF(F$6:F283,"&gt;0")</f>
        <v>155560</v>
      </c>
      <c r="H283" s="79">
        <f t="shared" ref="H283" si="414">D283-D282</f>
        <v>20</v>
      </c>
      <c r="I283" s="79">
        <f t="shared" ref="I283" si="415">SUM(F283,H283)</f>
        <v>135</v>
      </c>
      <c r="J283" s="84">
        <f t="shared" ref="J283" si="416">I283/4200*80</f>
        <v>2.5714285714285712</v>
      </c>
      <c r="K283" s="79">
        <f t="shared" si="331"/>
        <v>14060</v>
      </c>
    </row>
    <row r="284" spans="1:13" x14ac:dyDescent="0.25">
      <c r="A284" s="80">
        <v>44192.4</v>
      </c>
      <c r="B284" s="108" t="s">
        <v>350</v>
      </c>
      <c r="C284" s="77">
        <v>12145</v>
      </c>
      <c r="D284" s="77">
        <v>97345</v>
      </c>
      <c r="E284" s="77">
        <f t="shared" si="336"/>
        <v>109490</v>
      </c>
      <c r="F284" s="79">
        <f t="shared" ref="F284" si="417">C284-C283</f>
        <v>-740</v>
      </c>
      <c r="G284" s="79">
        <f>SUMIF(F$6:F284,"&gt;0")</f>
        <v>155560</v>
      </c>
      <c r="H284" s="79">
        <f t="shared" ref="H284" si="418">D284-D283</f>
        <v>545</v>
      </c>
      <c r="I284" s="79">
        <f t="shared" ref="I284" si="419">SUM(F284,H284)</f>
        <v>-195</v>
      </c>
      <c r="J284" s="84">
        <f t="shared" ref="J284" si="420">I284/4200*80</f>
        <v>-3.7142857142857144</v>
      </c>
      <c r="K284" s="79">
        <f t="shared" si="331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21">SUM(C285:D285)</f>
        <v>109840</v>
      </c>
      <c r="F285" s="79">
        <f t="shared" ref="F285" si="422">C285-C284</f>
        <v>350</v>
      </c>
      <c r="G285" s="79">
        <f>SUMIF(F$6:F285,"&gt;0")</f>
        <v>155910</v>
      </c>
      <c r="H285" s="79">
        <f t="shared" ref="H285" si="423">D285-D284</f>
        <v>0</v>
      </c>
      <c r="I285" s="79">
        <f t="shared" ref="I285" si="424">SUM(F285,H285)</f>
        <v>350</v>
      </c>
      <c r="J285" s="84">
        <f t="shared" ref="J285" si="425">I285/4200*80</f>
        <v>6.6666666666666661</v>
      </c>
      <c r="K285" s="79">
        <f t="shared" si="331"/>
        <v>13755</v>
      </c>
    </row>
    <row r="286" spans="1:13" x14ac:dyDescent="0.25">
      <c r="A286" s="80">
        <v>44193.339583333334</v>
      </c>
      <c r="B286" s="108" t="s">
        <v>350</v>
      </c>
      <c r="C286" s="77">
        <v>10725</v>
      </c>
      <c r="D286" s="77">
        <v>97345</v>
      </c>
      <c r="E286" s="77">
        <f t="shared" si="421"/>
        <v>108070</v>
      </c>
      <c r="F286" s="79">
        <f t="shared" ref="F286" si="426">C286-C285</f>
        <v>-1770</v>
      </c>
      <c r="G286" s="79">
        <f>SUMIF(F$6:F286,"&gt;0")</f>
        <v>155910</v>
      </c>
      <c r="H286" s="79">
        <f t="shared" ref="H286" si="427">D286-D285</f>
        <v>0</v>
      </c>
      <c r="I286" s="79">
        <f t="shared" ref="I286" si="428">SUM(F286,H286)</f>
        <v>-1770</v>
      </c>
      <c r="J286" s="84">
        <f t="shared" ref="J286" si="429">I286/4200*80</f>
        <v>-33.714285714285715</v>
      </c>
      <c r="K286" s="79">
        <f t="shared" si="331"/>
        <v>13755</v>
      </c>
    </row>
    <row r="287" spans="1:13" x14ac:dyDescent="0.25">
      <c r="A287" s="80">
        <v>44193.428472222222</v>
      </c>
      <c r="B287" s="108" t="s">
        <v>352</v>
      </c>
      <c r="C287" s="77">
        <v>9525</v>
      </c>
      <c r="D287" s="77">
        <v>81715</v>
      </c>
      <c r="E287" s="77">
        <f t="shared" si="421"/>
        <v>91240</v>
      </c>
      <c r="F287" s="79">
        <f t="shared" ref="F287" si="430">C287-C286</f>
        <v>-1200</v>
      </c>
      <c r="G287" s="79">
        <f>SUMIF(F$6:F287,"&gt;0")</f>
        <v>155910</v>
      </c>
      <c r="H287" s="79">
        <f t="shared" ref="H287" si="431">D287-D286</f>
        <v>-15630</v>
      </c>
      <c r="I287" s="79">
        <f t="shared" ref="I287" si="432">SUM(F287,H287)</f>
        <v>-16830</v>
      </c>
      <c r="J287" s="84">
        <f t="shared" ref="J287" si="433">I287/4200*80</f>
        <v>-320.57142857142856</v>
      </c>
      <c r="K287" s="79">
        <f t="shared" si="331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21"/>
        <v>91490</v>
      </c>
      <c r="F288" s="79">
        <f t="shared" ref="F288" si="434">C288-C287</f>
        <v>200</v>
      </c>
      <c r="G288" s="79">
        <f>SUMIF(F$6:F288,"&gt;0")</f>
        <v>156110</v>
      </c>
      <c r="H288" s="79">
        <f t="shared" ref="H288" si="435">D288-D287</f>
        <v>50</v>
      </c>
      <c r="I288" s="79">
        <f t="shared" ref="I288" si="436">SUM(F288,H288)</f>
        <v>250</v>
      </c>
      <c r="J288" s="84">
        <f t="shared" ref="J288" si="437">I288/4200*80</f>
        <v>4.7619047619047619</v>
      </c>
      <c r="K288" s="79">
        <f t="shared" si="331"/>
        <v>13955</v>
      </c>
    </row>
    <row r="289" spans="1:13" x14ac:dyDescent="0.25">
      <c r="A289" s="80">
        <v>44194.430555555555</v>
      </c>
      <c r="B289" s="108" t="s">
        <v>350</v>
      </c>
      <c r="C289" s="77">
        <v>6815</v>
      </c>
      <c r="D289" s="77">
        <v>81765</v>
      </c>
      <c r="E289" s="77">
        <f t="shared" si="421"/>
        <v>88580</v>
      </c>
      <c r="F289" s="79">
        <f t="shared" ref="F289" si="438">C289-C288</f>
        <v>-2910</v>
      </c>
      <c r="G289" s="79">
        <f>SUMIF(F$6:F289,"&gt;0")</f>
        <v>156110</v>
      </c>
      <c r="H289" s="79">
        <f t="shared" ref="H289" si="439">D289-D288</f>
        <v>0</v>
      </c>
      <c r="I289" s="79">
        <f t="shared" ref="I289" si="440">SUM(F289,H289)</f>
        <v>-2910</v>
      </c>
      <c r="J289" s="84">
        <f t="shared" ref="J289" si="441">I289/4200*80</f>
        <v>-55.428571428571431</v>
      </c>
      <c r="K289" s="79">
        <f t="shared" si="331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21"/>
        <v>117905</v>
      </c>
      <c r="F290" s="79">
        <f t="shared" ref="F290" si="442">C290-C289</f>
        <v>150</v>
      </c>
      <c r="G290" s="79">
        <f>SUMIF(F$6:F290,"&gt;0")</f>
        <v>156260</v>
      </c>
      <c r="H290" s="79">
        <f t="shared" ref="H290" si="443">D290-D289</f>
        <v>29175</v>
      </c>
      <c r="I290" s="79">
        <f t="shared" ref="I290" si="444">SUM(F290,H290)</f>
        <v>29325</v>
      </c>
      <c r="J290" s="84">
        <f t="shared" ref="J290" si="445">I290/4200*80</f>
        <v>558.57142857142856</v>
      </c>
      <c r="K290" s="79">
        <f t="shared" si="331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350</v>
      </c>
      <c r="C291" s="77">
        <v>2705</v>
      </c>
      <c r="D291" s="77">
        <v>110940</v>
      </c>
      <c r="E291" s="77">
        <f t="shared" si="421"/>
        <v>113645</v>
      </c>
      <c r="F291" s="79">
        <f t="shared" ref="F291" si="446">C291-C290</f>
        <v>-4260</v>
      </c>
      <c r="G291" s="79">
        <f>SUMIF(F$6:F291,"&gt;0")</f>
        <v>156260</v>
      </c>
      <c r="H291" s="79">
        <f t="shared" ref="H291" si="447">D291-D290</f>
        <v>0</v>
      </c>
      <c r="I291" s="79">
        <f t="shared" ref="I291" si="448">SUM(F291,H291)</f>
        <v>-4260</v>
      </c>
      <c r="J291" s="84">
        <f t="shared" ref="J291" si="449">I291/4200*80</f>
        <v>-81.142857142857139</v>
      </c>
      <c r="K291" s="79">
        <f t="shared" si="331"/>
        <v>12730</v>
      </c>
    </row>
    <row r="292" spans="1:13" x14ac:dyDescent="0.25">
      <c r="A292" s="80">
        <v>44196.003472222219</v>
      </c>
      <c r="B292" s="108" t="s">
        <v>350</v>
      </c>
      <c r="C292" s="77">
        <v>1505</v>
      </c>
      <c r="D292" s="77">
        <v>110960</v>
      </c>
      <c r="E292" s="77">
        <f t="shared" ref="E292:E302" si="450">SUM(C292:D292)</f>
        <v>112465</v>
      </c>
      <c r="F292" s="79">
        <f t="shared" ref="F292:F296" si="451">C292-C291</f>
        <v>-1200</v>
      </c>
      <c r="G292" s="79">
        <f>SUMIF(F$6:F292,"&gt;0")</f>
        <v>156260</v>
      </c>
      <c r="H292" s="79">
        <f t="shared" ref="H292:H296" si="452">D292-D291</f>
        <v>20</v>
      </c>
      <c r="I292" s="79">
        <f t="shared" ref="I292:I296" si="453">SUM(F292,H292)</f>
        <v>-1180</v>
      </c>
      <c r="J292" s="84">
        <f t="shared" ref="J292:J296" si="454">I292/4200*80</f>
        <v>-22.476190476190474</v>
      </c>
      <c r="K292" s="79">
        <f t="shared" si="331"/>
        <v>12730</v>
      </c>
    </row>
    <row r="293" spans="1:13" x14ac:dyDescent="0.25">
      <c r="A293" s="80">
        <v>44196.034722222219</v>
      </c>
      <c r="B293" s="108" t="s">
        <v>355</v>
      </c>
      <c r="C293" s="77">
        <v>1505</v>
      </c>
      <c r="D293" s="77">
        <v>88130</v>
      </c>
      <c r="E293" s="77">
        <f t="shared" si="450"/>
        <v>89635</v>
      </c>
      <c r="F293" s="79">
        <f t="shared" si="451"/>
        <v>0</v>
      </c>
      <c r="G293" s="79">
        <f>SUMIF(F$6:F293,"&gt;0")</f>
        <v>156260</v>
      </c>
      <c r="H293" s="79">
        <f t="shared" si="452"/>
        <v>-22830</v>
      </c>
      <c r="I293" s="79">
        <f t="shared" si="453"/>
        <v>-22830</v>
      </c>
      <c r="J293" s="84">
        <f t="shared" si="454"/>
        <v>-434.85714285714289</v>
      </c>
      <c r="K293" s="79">
        <f t="shared" si="331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450"/>
        <v>90060</v>
      </c>
      <c r="F294" s="79">
        <f t="shared" si="451"/>
        <v>375</v>
      </c>
      <c r="G294" s="79">
        <f>SUMIF(F$6:F294,"&gt;0")</f>
        <v>156635</v>
      </c>
      <c r="H294" s="79">
        <f t="shared" si="452"/>
        <v>50</v>
      </c>
      <c r="I294" s="79">
        <f t="shared" si="453"/>
        <v>425</v>
      </c>
      <c r="J294" s="84">
        <f t="shared" si="454"/>
        <v>8.0952380952380949</v>
      </c>
      <c r="K294" s="79">
        <f t="shared" si="331"/>
        <v>13105</v>
      </c>
    </row>
    <row r="295" spans="1:13" x14ac:dyDescent="0.25">
      <c r="A295" s="80">
        <v>44196.245833333334</v>
      </c>
      <c r="B295" s="108" t="s">
        <v>356</v>
      </c>
      <c r="C295" s="77">
        <v>1880</v>
      </c>
      <c r="D295" s="77">
        <v>108580</v>
      </c>
      <c r="E295" s="77">
        <f t="shared" si="450"/>
        <v>110460</v>
      </c>
      <c r="F295" s="79">
        <f t="shared" si="451"/>
        <v>0</v>
      </c>
      <c r="G295" s="79">
        <f>SUMIF(F$6:F295,"&gt;0")</f>
        <v>156635</v>
      </c>
      <c r="H295" s="79">
        <f t="shared" si="452"/>
        <v>20400</v>
      </c>
      <c r="I295" s="79">
        <f t="shared" si="453"/>
        <v>20400</v>
      </c>
      <c r="J295" s="84">
        <f t="shared" si="454"/>
        <v>388.57142857142856</v>
      </c>
      <c r="K295" s="79">
        <f t="shared" si="331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450"/>
        <v>112580</v>
      </c>
      <c r="F296" s="79">
        <f t="shared" si="451"/>
        <v>2100</v>
      </c>
      <c r="G296" s="79">
        <f>SUMIF(F$6:F296,"&gt;0")</f>
        <v>158735</v>
      </c>
      <c r="H296" s="79">
        <f t="shared" si="452"/>
        <v>20</v>
      </c>
      <c r="I296" s="79">
        <f t="shared" si="453"/>
        <v>2120</v>
      </c>
      <c r="J296" s="84">
        <f t="shared" si="454"/>
        <v>40.38095238095238</v>
      </c>
      <c r="K296" s="79">
        <f t="shared" si="331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450"/>
        <v>112720</v>
      </c>
      <c r="F297" s="79">
        <f t="shared" ref="F297" si="455">C297-C296</f>
        <v>100</v>
      </c>
      <c r="G297" s="79">
        <f>SUMIF(F$6:F297,"&gt;0")</f>
        <v>158835</v>
      </c>
      <c r="H297" s="79">
        <f t="shared" ref="H297" si="456">D297-D296</f>
        <v>40</v>
      </c>
      <c r="I297" s="79">
        <f t="shared" ref="I297" si="457">SUM(F297,H297)</f>
        <v>140</v>
      </c>
      <c r="J297" s="84">
        <f t="shared" ref="J297" si="458">I297/4200*80</f>
        <v>2.6666666666666665</v>
      </c>
      <c r="K297" s="79">
        <f t="shared" si="331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450"/>
        <v>112845</v>
      </c>
      <c r="F298" s="79">
        <f t="shared" ref="F298" si="459">C298-C297</f>
        <v>75</v>
      </c>
      <c r="G298" s="79">
        <f>SUMIF(F$6:F298,"&gt;0")</f>
        <v>158910</v>
      </c>
      <c r="H298" s="79">
        <f t="shared" ref="H298" si="460">D298-D297</f>
        <v>50</v>
      </c>
      <c r="I298" s="79">
        <f t="shared" ref="I298" si="461">SUM(F298,H298)</f>
        <v>125</v>
      </c>
      <c r="J298" s="84">
        <f t="shared" ref="J298" si="462">I298/4200*80</f>
        <v>2.3809523809523809</v>
      </c>
      <c r="K298" s="79">
        <f t="shared" si="331"/>
        <v>12085</v>
      </c>
      <c r="L298" s="421">
        <v>480</v>
      </c>
      <c r="M298" s="421">
        <v>10</v>
      </c>
    </row>
    <row r="299" spans="1:13" x14ac:dyDescent="0.25">
      <c r="A299" s="80">
        <v>44201.058333333334</v>
      </c>
      <c r="B299" s="108" t="s">
        <v>359</v>
      </c>
      <c r="C299" s="77">
        <v>3915</v>
      </c>
      <c r="D299" s="77">
        <v>108690</v>
      </c>
      <c r="E299" s="77">
        <f t="shared" si="450"/>
        <v>112605</v>
      </c>
      <c r="F299" s="79">
        <f t="shared" ref="F299" si="463">C299-C298</f>
        <v>-240</v>
      </c>
      <c r="G299" s="79">
        <f>SUMIF(F$6:F299,"&gt;0")</f>
        <v>158910</v>
      </c>
      <c r="H299" s="79">
        <f t="shared" ref="H299" si="464">D299-D298</f>
        <v>0</v>
      </c>
      <c r="I299" s="79">
        <f t="shared" ref="I299" si="465">SUM(F299,H299)</f>
        <v>-240</v>
      </c>
      <c r="J299" s="84">
        <f t="shared" ref="J299" si="466">I299/4200*80</f>
        <v>-4.5714285714285712</v>
      </c>
      <c r="K299" s="79">
        <f t="shared" si="331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450"/>
        <v>112975</v>
      </c>
      <c r="F300" s="79">
        <f t="shared" ref="F300" si="467">C300-C299</f>
        <v>350</v>
      </c>
      <c r="G300" s="79">
        <f>SUMIF(F$6:F300,"&gt;0")</f>
        <v>159260</v>
      </c>
      <c r="H300" s="79">
        <f t="shared" ref="H300" si="468">D300-D299</f>
        <v>20</v>
      </c>
      <c r="I300" s="79">
        <f t="shared" ref="I300" si="469">SUM(F300,H300)</f>
        <v>370</v>
      </c>
      <c r="J300" s="84">
        <f t="shared" ref="J300" si="470">I300/4200*80</f>
        <v>7.0476190476190483</v>
      </c>
      <c r="K300" s="79">
        <f t="shared" si="331"/>
        <v>12435</v>
      </c>
    </row>
    <row r="301" spans="1:13" x14ac:dyDescent="0.25">
      <c r="A301" s="80">
        <v>44201.974999999999</v>
      </c>
      <c r="B301" s="108" t="s">
        <v>359</v>
      </c>
      <c r="C301" s="77">
        <v>4175</v>
      </c>
      <c r="D301" s="77">
        <v>108710</v>
      </c>
      <c r="E301" s="77">
        <f t="shared" si="450"/>
        <v>112885</v>
      </c>
      <c r="F301" s="79">
        <f t="shared" ref="F301" si="471">C301-C300</f>
        <v>-90</v>
      </c>
      <c r="G301" s="79">
        <f>SUMIF(F$6:F301,"&gt;0")</f>
        <v>159260</v>
      </c>
      <c r="H301" s="79">
        <f t="shared" ref="H301" si="472">D301-D300</f>
        <v>0</v>
      </c>
      <c r="I301" s="79">
        <f t="shared" ref="I301" si="473">SUM(F301,H301)</f>
        <v>-90</v>
      </c>
      <c r="J301" s="84">
        <f t="shared" ref="J301" si="474">I301/4200*80</f>
        <v>-1.7142857142857144</v>
      </c>
      <c r="K301" s="79">
        <f t="shared" si="331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450"/>
        <v>113255</v>
      </c>
      <c r="F302" s="79">
        <f t="shared" ref="F302" si="475">C302-C301</f>
        <v>350</v>
      </c>
      <c r="G302" s="79">
        <f>SUMIF(F$6:F302,"&gt;0")</f>
        <v>159610</v>
      </c>
      <c r="H302" s="79">
        <f t="shared" ref="H302" si="476">D302-D301</f>
        <v>20</v>
      </c>
      <c r="I302" s="79">
        <f t="shared" ref="I302" si="477">SUM(F302,H302)</f>
        <v>370</v>
      </c>
      <c r="J302" s="84">
        <f t="shared" ref="J302" si="478">I302/4200*80</f>
        <v>7.0476190476190483</v>
      </c>
      <c r="K302" s="79">
        <f t="shared" si="331"/>
        <v>12360</v>
      </c>
    </row>
    <row r="303" spans="1:13" x14ac:dyDescent="0.25">
      <c r="A303" s="80">
        <v>44203.302083333336</v>
      </c>
      <c r="B303" s="108" t="s">
        <v>353</v>
      </c>
      <c r="C303" s="77">
        <v>4950</v>
      </c>
      <c r="D303" s="77">
        <v>105150</v>
      </c>
      <c r="E303" s="77">
        <f t="shared" ref="E303:E313" si="479">SUM(C303:D303)</f>
        <v>110100</v>
      </c>
      <c r="F303" s="79">
        <f t="shared" ref="F303" si="480">C303-C302</f>
        <v>425</v>
      </c>
      <c r="G303" s="79">
        <f>SUMIF(F$6:F303,"&gt;0")</f>
        <v>160035</v>
      </c>
      <c r="H303" s="79">
        <f t="shared" ref="H303" si="481">D303-D302</f>
        <v>-3580</v>
      </c>
      <c r="I303" s="79">
        <f t="shared" ref="I303" si="482">SUM(F303,H303)</f>
        <v>-3155</v>
      </c>
      <c r="J303" s="84">
        <f t="shared" ref="J303" si="483">I303/4200*80</f>
        <v>-60.095238095238095</v>
      </c>
      <c r="K303" s="79">
        <f t="shared" si="331"/>
        <v>12785</v>
      </c>
    </row>
    <row r="304" spans="1:13" x14ac:dyDescent="0.25">
      <c r="A304" s="80">
        <v>44204.001388888886</v>
      </c>
      <c r="B304" s="108" t="s">
        <v>360</v>
      </c>
      <c r="C304" s="77">
        <v>3570</v>
      </c>
      <c r="D304" s="77">
        <v>105150</v>
      </c>
      <c r="E304" s="77">
        <f t="shared" si="479"/>
        <v>108720</v>
      </c>
      <c r="F304" s="79">
        <f t="shared" ref="F304" si="484">C304-C303</f>
        <v>-1380</v>
      </c>
      <c r="G304" s="79">
        <f>SUMIF(F$6:F304,"&gt;0")</f>
        <v>160035</v>
      </c>
      <c r="H304" s="79">
        <f t="shared" ref="H304" si="485">D304-D303</f>
        <v>0</v>
      </c>
      <c r="I304" s="79">
        <f t="shared" ref="I304" si="486">SUM(F304,H304)</f>
        <v>-1380</v>
      </c>
      <c r="J304" s="84">
        <f t="shared" ref="J304" si="487">I304/4200*80</f>
        <v>-26.285714285714285</v>
      </c>
      <c r="K304" s="79">
        <f t="shared" ref="K304" si="488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479"/>
        <v>109745</v>
      </c>
      <c r="F305" s="79">
        <f t="shared" ref="F305" si="489">C305-C304</f>
        <v>450</v>
      </c>
      <c r="G305" s="79">
        <f>SUMIF(F$6:F305,"&gt;0")</f>
        <v>160485</v>
      </c>
      <c r="H305" s="79">
        <f t="shared" ref="H305" si="490">D305-D304</f>
        <v>575</v>
      </c>
      <c r="I305" s="79">
        <f t="shared" ref="I305" si="491">SUM(F305,H305)</f>
        <v>1025</v>
      </c>
      <c r="J305" s="84">
        <f t="shared" ref="J305" si="492">I305/4200*80</f>
        <v>19.523809523809522</v>
      </c>
      <c r="K305" s="79">
        <f t="shared" ref="K305" si="493">IFERROR(G305 - _xlfn.XLOOKUP(A305-30, $A$6:$A$14998,G$6:G$14998,"",-1,2),NA())</f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361</v>
      </c>
      <c r="C306" s="77">
        <v>2580</v>
      </c>
      <c r="D306" s="77">
        <v>105725</v>
      </c>
      <c r="E306" s="77">
        <f t="shared" si="479"/>
        <v>108305</v>
      </c>
      <c r="F306" s="79">
        <f t="shared" ref="F306" si="494">C306-C305</f>
        <v>-1440</v>
      </c>
      <c r="G306" s="79">
        <f>SUMIF(F$6:F306,"&gt;0")</f>
        <v>160485</v>
      </c>
      <c r="H306" s="79">
        <f t="shared" ref="H306" si="495">D306-D305</f>
        <v>0</v>
      </c>
      <c r="I306" s="79">
        <f t="shared" ref="I306" si="496">SUM(F306,H306)</f>
        <v>-1440</v>
      </c>
      <c r="J306" s="84">
        <f t="shared" ref="J306" si="497">I306/4200*80</f>
        <v>-27.428571428571431</v>
      </c>
      <c r="K306" s="79">
        <f t="shared" ref="K306" si="498">IFERROR(G306 - _xlfn.XLOOKUP(A306-30, $A$6:$A$14998,G$6:G$14998,"",-1,2),NA())</f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479"/>
        <v>108375</v>
      </c>
      <c r="F307" s="79">
        <f t="shared" ref="F307" si="499">C307-C306</f>
        <v>50</v>
      </c>
      <c r="G307" s="79">
        <f>SUMIF(F$6:F307,"&gt;0")</f>
        <v>160535</v>
      </c>
      <c r="H307" s="79">
        <f t="shared" ref="H307" si="500">D307-D306</f>
        <v>20</v>
      </c>
      <c r="I307" s="79">
        <f t="shared" ref="I307" si="501">SUM(F307,H307)</f>
        <v>70</v>
      </c>
      <c r="J307" s="84">
        <f t="shared" ref="J307" si="502">I307/4200*80</f>
        <v>1.3333333333333333</v>
      </c>
      <c r="K307" s="79">
        <f t="shared" ref="K307" si="503">IFERROR(G307 - _xlfn.XLOOKUP(A307-30, $A$6:$A$14998,G$6:G$14998,"",-1,2),NA())</f>
        <v>13185</v>
      </c>
    </row>
    <row r="308" spans="1:13" x14ac:dyDescent="0.25">
      <c r="A308" s="80">
        <v>44206.24722222222</v>
      </c>
      <c r="B308" s="108" t="s">
        <v>362</v>
      </c>
      <c r="C308" s="77">
        <v>1340</v>
      </c>
      <c r="D308" s="77">
        <v>105745</v>
      </c>
      <c r="E308" s="77">
        <f t="shared" si="479"/>
        <v>107085</v>
      </c>
      <c r="F308" s="79">
        <f t="shared" ref="F308" si="504">C308-C307</f>
        <v>-1290</v>
      </c>
      <c r="G308" s="79">
        <f>SUMIF(F$6:F308,"&gt;0")</f>
        <v>160535</v>
      </c>
      <c r="H308" s="79">
        <f t="shared" ref="H308" si="505">D308-D307</f>
        <v>0</v>
      </c>
      <c r="I308" s="79">
        <f t="shared" ref="I308" si="506">SUM(F308,H308)</f>
        <v>-1290</v>
      </c>
      <c r="J308" s="84">
        <f t="shared" ref="J308" si="507">I308/4200*80</f>
        <v>-24.571428571428573</v>
      </c>
      <c r="K308" s="79">
        <f t="shared" ref="K308" si="508">IFERROR(G308 - _xlfn.XLOOKUP(A308-30, $A$6:$A$14998,G$6:G$14998,"",-1,2),NA())</f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479"/>
        <v>107685</v>
      </c>
      <c r="F309" s="79">
        <f t="shared" ref="F309" si="509">C309-C308</f>
        <v>50</v>
      </c>
      <c r="G309" s="79">
        <f>SUMIF(F$6:F309,"&gt;0")</f>
        <v>160585</v>
      </c>
      <c r="H309" s="79">
        <f t="shared" ref="H309" si="510">D309-D308</f>
        <v>550</v>
      </c>
      <c r="I309" s="79">
        <f t="shared" ref="I309" si="511">SUM(F309,H309)</f>
        <v>600</v>
      </c>
      <c r="J309" s="84">
        <f t="shared" ref="J309" si="512">I309/4200*80</f>
        <v>11.428571428571427</v>
      </c>
      <c r="K309" s="79">
        <f t="shared" ref="K309" si="513">IFERROR(G309 - _xlfn.XLOOKUP(A309-30, $A$6:$A$14998,G$6:G$14998,"",-1,2),NA())</f>
        <v>13185</v>
      </c>
      <c r="L309" s="77">
        <v>480</v>
      </c>
      <c r="M309" s="77">
        <v>10</v>
      </c>
    </row>
    <row r="310" spans="1:13" x14ac:dyDescent="0.25">
      <c r="A310" s="80">
        <v>44207.566666666666</v>
      </c>
      <c r="B310" s="108" t="s">
        <v>360</v>
      </c>
      <c r="C310" s="77">
        <v>460</v>
      </c>
      <c r="D310" s="77">
        <v>106295</v>
      </c>
      <c r="E310" s="77">
        <f t="shared" si="479"/>
        <v>106755</v>
      </c>
      <c r="F310" s="79">
        <f t="shared" ref="F310" si="514">C310-C309</f>
        <v>-930</v>
      </c>
      <c r="G310" s="79">
        <f>SUMIF(F$6:F310,"&gt;0")</f>
        <v>160585</v>
      </c>
      <c r="H310" s="79">
        <f t="shared" ref="H310" si="515">D310-D309</f>
        <v>0</v>
      </c>
      <c r="I310" s="79">
        <f t="shared" ref="I310" si="516">SUM(F310,H310)</f>
        <v>-930</v>
      </c>
      <c r="J310" s="84">
        <f t="shared" ref="J310" si="517">I310/4200*80</f>
        <v>-17.714285714285715</v>
      </c>
      <c r="K310" s="79">
        <f t="shared" ref="K310" si="518">IFERROR(G310 - _xlfn.XLOOKUP(A310-30, $A$6:$A$14998,G$6:G$14998,"",-1,2),NA())</f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479"/>
        <v>106825</v>
      </c>
      <c r="F311" s="79">
        <f t="shared" ref="F311" si="519">C311-C310</f>
        <v>50</v>
      </c>
      <c r="G311" s="79">
        <f>SUMIF(F$6:F311,"&gt;0")</f>
        <v>160635</v>
      </c>
      <c r="H311" s="79">
        <f t="shared" ref="H311" si="520">D311-D310</f>
        <v>20</v>
      </c>
      <c r="I311" s="79">
        <f t="shared" ref="I311" si="521">SUM(F311,H311)</f>
        <v>70</v>
      </c>
      <c r="J311" s="84">
        <f t="shared" ref="J311" si="522">I311/4200*80</f>
        <v>1.3333333333333333</v>
      </c>
      <c r="K311" s="79">
        <f t="shared" ref="K311" si="523">IFERROR(G311 - _xlfn.XLOOKUP(A311-30, $A$6:$A$14998,G$6:G$14998,"",-1,2),NA())</f>
        <v>13185</v>
      </c>
    </row>
    <row r="312" spans="1:13" x14ac:dyDescent="0.25">
      <c r="A312" s="80">
        <v>44208.493055555555</v>
      </c>
      <c r="B312" s="108" t="s">
        <v>363</v>
      </c>
      <c r="C312" s="77">
        <v>30</v>
      </c>
      <c r="D312" s="77">
        <v>106315</v>
      </c>
      <c r="E312" s="77">
        <f t="shared" si="479"/>
        <v>106345</v>
      </c>
      <c r="F312" s="79">
        <f t="shared" ref="F312" si="524">C312-C311</f>
        <v>-480</v>
      </c>
      <c r="G312" s="79">
        <f>SUMIF(F$6:F312,"&gt;0")</f>
        <v>160635</v>
      </c>
      <c r="H312" s="79">
        <f t="shared" ref="H312" si="525">D312-D311</f>
        <v>0</v>
      </c>
      <c r="I312" s="79">
        <f t="shared" ref="I312" si="526">SUM(F312,H312)</f>
        <v>-480</v>
      </c>
      <c r="J312" s="84">
        <f t="shared" ref="J312" si="527">I312/4200*80</f>
        <v>-9.1428571428571423</v>
      </c>
      <c r="K312" s="79">
        <f t="shared" ref="K312" si="528">IFERROR(G312 - _xlfn.XLOOKUP(A312-30, $A$6:$A$14998,G$6:G$14998,"",-1,2),NA())</f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479"/>
        <v>106415</v>
      </c>
      <c r="F313" s="79">
        <f t="shared" ref="F313" si="529">C313-C312</f>
        <v>50</v>
      </c>
      <c r="G313" s="79">
        <f>SUMIF(F$6:F313,"&gt;0")</f>
        <v>160685</v>
      </c>
      <c r="H313" s="79">
        <f t="shared" ref="H313" si="530">D313-D312</f>
        <v>20</v>
      </c>
      <c r="I313" s="79">
        <f t="shared" ref="I313" si="531">SUM(F313,H313)</f>
        <v>70</v>
      </c>
      <c r="J313" s="84">
        <f t="shared" ref="J313" si="532">I313/4200*80</f>
        <v>1.3333333333333333</v>
      </c>
      <c r="K313" s="79">
        <f t="shared" ref="K313" si="533">IFERROR(G313 - _xlfn.XLOOKUP(A313-30, $A$6:$A$14998,G$6:G$14998,"",-1,2),NA())</f>
        <v>13135</v>
      </c>
    </row>
    <row r="314" spans="1:13" x14ac:dyDescent="0.25">
      <c r="A314" s="80">
        <v>44208.904861111114</v>
      </c>
      <c r="B314" s="108" t="s">
        <v>364</v>
      </c>
      <c r="C314" s="77">
        <v>20</v>
      </c>
      <c r="D314" s="77">
        <v>106335</v>
      </c>
      <c r="E314" s="77">
        <f t="shared" ref="E314:E315" si="534">SUM(C314:D314)</f>
        <v>106355</v>
      </c>
      <c r="F314" s="79">
        <f t="shared" ref="F314" si="535">C314-C313</f>
        <v>-60</v>
      </c>
      <c r="G314" s="79">
        <f>SUMIF(F$6:F314,"&gt;0")</f>
        <v>160685</v>
      </c>
      <c r="H314" s="79">
        <f t="shared" ref="H314" si="536">D314-D313</f>
        <v>0</v>
      </c>
      <c r="I314" s="79">
        <f t="shared" ref="I314" si="537">SUM(F314,H314)</f>
        <v>-60</v>
      </c>
      <c r="J314" s="84">
        <f t="shared" ref="J314" si="538">I314/4200*80</f>
        <v>-1.1428571428571428</v>
      </c>
      <c r="K314" s="79">
        <f t="shared" ref="K314" si="539">IFERROR(G314 - _xlfn.XLOOKUP(A314-30, $A$6:$A$14998,G$6:G$14998,"",-1,2),NA())</f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 t="shared" si="534"/>
        <v>107565</v>
      </c>
      <c r="F315" s="79">
        <f t="shared" ref="F315" si="540">C315-C314</f>
        <v>665</v>
      </c>
      <c r="G315" s="79">
        <f>SUMIF(F$6:F315,"&gt;0")</f>
        <v>161350</v>
      </c>
      <c r="H315" s="79">
        <f t="shared" ref="H315" si="541">D315-D314</f>
        <v>545</v>
      </c>
      <c r="I315" s="79">
        <f t="shared" ref="I315" si="542">SUM(F315,H315)</f>
        <v>1210</v>
      </c>
      <c r="J315" s="84">
        <f t="shared" ref="J315" si="543">I315/4200*80</f>
        <v>23.047619047619044</v>
      </c>
      <c r="K315" s="79">
        <f t="shared" ref="K315" si="544">IFERROR(G315 - _xlfn.XLOOKUP(A315-30, $A$6:$A$14998,G$6:G$14998,"",-1,2),NA())</f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 t="shared" ref="E316" si="545">SUM(C316:D316)</f>
        <v>107565</v>
      </c>
      <c r="F316" s="79">
        <f t="shared" ref="F316" si="546">C316-C315</f>
        <v>0</v>
      </c>
      <c r="G316" s="79">
        <f>SUMIF(F$6:F316,"&gt;0")</f>
        <v>161350</v>
      </c>
      <c r="H316" s="79">
        <f t="shared" ref="H316" si="547">D316-D315</f>
        <v>0</v>
      </c>
      <c r="I316" s="79">
        <f t="shared" ref="I316" si="548">SUM(F316,H316)</f>
        <v>0</v>
      </c>
      <c r="J316" s="84">
        <f t="shared" ref="J316" si="549">I316/4200*80</f>
        <v>0</v>
      </c>
      <c r="K316" s="79">
        <f t="shared" ref="K316" si="550">IFERROR(G316 - _xlfn.XLOOKUP(A316-30, $A$6:$A$14998,G$6:G$14998,"",-1,2),NA())</f>
        <v>13055</v>
      </c>
    </row>
    <row r="317" spans="1:13" x14ac:dyDescent="0.25">
      <c r="A317" s="80">
        <v>44210.013888888891</v>
      </c>
      <c r="B317" s="21" t="s">
        <v>365</v>
      </c>
      <c r="C317" s="77">
        <v>685</v>
      </c>
      <c r="D317" s="77">
        <v>93650</v>
      </c>
      <c r="E317" s="77">
        <f t="shared" ref="E317:E323" si="551">SUM(C317:D317)</f>
        <v>94335</v>
      </c>
      <c r="F317" s="79">
        <f t="shared" ref="F317" si="552">C317-C316</f>
        <v>0</v>
      </c>
      <c r="G317" s="79">
        <f>SUMIF(F$6:F317,"&gt;0")</f>
        <v>161350</v>
      </c>
      <c r="H317" s="79">
        <f t="shared" ref="H317" si="553">D317-D316</f>
        <v>-13230</v>
      </c>
      <c r="I317" s="79">
        <f t="shared" ref="I317" si="554">SUM(F317,H317)</f>
        <v>-13230</v>
      </c>
      <c r="J317" s="84">
        <f t="shared" ref="J317" si="555">I317/4200*80</f>
        <v>-252</v>
      </c>
      <c r="K317" s="79">
        <f t="shared" ref="K317" si="556">IFERROR(G317 - _xlfn.XLOOKUP(A317-30, $A$6:$A$14998,G$6:G$14998,"",-1,2),NA())</f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551"/>
        <v>94695</v>
      </c>
      <c r="F318" s="79">
        <f t="shared" ref="F318" si="557">C318-C317</f>
        <v>810</v>
      </c>
      <c r="G318" s="79">
        <f>SUMIF(F$6:F318,"&gt;0")</f>
        <v>162160</v>
      </c>
      <c r="H318" s="79">
        <f t="shared" ref="H318" si="558">D318-D317</f>
        <v>-450</v>
      </c>
      <c r="I318" s="79">
        <f t="shared" ref="I318" si="559">SUM(F318,H318)</f>
        <v>360</v>
      </c>
      <c r="J318" s="84">
        <f t="shared" ref="J318" si="560">I318/4200*80</f>
        <v>6.8571428571428577</v>
      </c>
      <c r="K318" s="79">
        <f t="shared" ref="K318" si="561">IFERROR(G318 - _xlfn.XLOOKUP(A318-30, $A$6:$A$14998,G$6:G$14998,"",-1,2),NA())</f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551"/>
        <v>95045</v>
      </c>
      <c r="F319" s="79">
        <f t="shared" ref="F319" si="562">C319-C318</f>
        <v>300</v>
      </c>
      <c r="G319" s="79">
        <f>SUMIF(F$6:F319,"&gt;0")</f>
        <v>162460</v>
      </c>
      <c r="H319" s="79">
        <f t="shared" ref="H319" si="563">D319-D318</f>
        <v>50</v>
      </c>
      <c r="I319" s="79">
        <f t="shared" ref="I319" si="564">SUM(F319,H319)</f>
        <v>350</v>
      </c>
      <c r="J319" s="84">
        <f t="shared" ref="J319" si="565">I319/4200*80</f>
        <v>6.6666666666666661</v>
      </c>
      <c r="K319" s="79">
        <f t="shared" ref="K319" si="566">IFERROR(G319 - _xlfn.XLOOKUP(A319-30, $A$6:$A$14998,G$6:G$14998,"",-1,2),NA())</f>
        <v>11925</v>
      </c>
    </row>
    <row r="320" spans="1:13" x14ac:dyDescent="0.25">
      <c r="A320" s="80">
        <v>44212.011805555558</v>
      </c>
      <c r="B320" s="108" t="s">
        <v>367</v>
      </c>
      <c r="C320" s="77">
        <v>2165</v>
      </c>
      <c r="D320" s="77">
        <v>93300</v>
      </c>
      <c r="E320" s="77">
        <f t="shared" si="551"/>
        <v>95465</v>
      </c>
      <c r="F320" s="79">
        <f t="shared" ref="F320" si="567">C320-C319</f>
        <v>370</v>
      </c>
      <c r="G320" s="79">
        <f>SUMIF(F$6:F320,"&gt;0")</f>
        <v>162830</v>
      </c>
      <c r="H320" s="79">
        <f t="shared" ref="H320" si="568">D320-D319</f>
        <v>50</v>
      </c>
      <c r="I320" s="79">
        <f t="shared" ref="I320" si="569">SUM(F320,H320)</f>
        <v>420</v>
      </c>
      <c r="J320" s="84">
        <f t="shared" ref="J320" si="570">I320/4200*80</f>
        <v>8</v>
      </c>
      <c r="K320" s="79">
        <f t="shared" ref="K320" si="571">IFERROR(G320 - _xlfn.XLOOKUP(A320-30, $A$6:$A$14998,G$6:G$14998,"",-1,2),NA())</f>
        <v>12295</v>
      </c>
      <c r="L320" s="77">
        <v>480</v>
      </c>
      <c r="M320" s="77">
        <v>10</v>
      </c>
    </row>
    <row r="321" spans="1:13" x14ac:dyDescent="0.25">
      <c r="A321" s="80">
        <v>44213.213888888888</v>
      </c>
      <c r="C321" s="77">
        <v>2225</v>
      </c>
      <c r="D321" s="77">
        <v>93320</v>
      </c>
      <c r="E321" s="77">
        <f t="shared" si="551"/>
        <v>95545</v>
      </c>
      <c r="F321" s="79">
        <f t="shared" ref="F321" si="572">C321-C320</f>
        <v>60</v>
      </c>
      <c r="G321" s="79">
        <f>SUMIF(F$6:F321,"&gt;0")</f>
        <v>162890</v>
      </c>
      <c r="H321" s="79">
        <f t="shared" ref="H321" si="573">D321-D320</f>
        <v>20</v>
      </c>
      <c r="I321" s="79">
        <f t="shared" ref="I321" si="574">SUM(F321,H321)</f>
        <v>80</v>
      </c>
      <c r="J321" s="84">
        <f t="shared" ref="J321" si="575">I321/4200*80</f>
        <v>1.5238095238095239</v>
      </c>
      <c r="K321" s="79">
        <f t="shared" ref="K321" si="576">IFERROR(G321 - _xlfn.XLOOKUP(A321-30, $A$6:$A$14998,G$6:G$14998,"",-1,2),NA())</f>
        <v>11985</v>
      </c>
    </row>
    <row r="322" spans="1:13" x14ac:dyDescent="0.25">
      <c r="A322" s="80">
        <v>44214.208333333336</v>
      </c>
      <c r="C322" s="77">
        <v>2375</v>
      </c>
      <c r="D322" s="77">
        <v>93340</v>
      </c>
      <c r="E322" s="77">
        <f t="shared" si="551"/>
        <v>95715</v>
      </c>
      <c r="F322" s="79">
        <f t="shared" ref="F322" si="577">C322-C321</f>
        <v>150</v>
      </c>
      <c r="G322" s="79">
        <f>SUMIF(F$6:F322,"&gt;0")</f>
        <v>163040</v>
      </c>
      <c r="H322" s="79">
        <f t="shared" ref="H322" si="578">D322-D321</f>
        <v>20</v>
      </c>
      <c r="I322" s="79">
        <f t="shared" ref="I322" si="579">SUM(F322,H322)</f>
        <v>170</v>
      </c>
      <c r="J322" s="84">
        <f t="shared" ref="J322" si="580">I322/4200*80</f>
        <v>3.2380952380952381</v>
      </c>
      <c r="K322" s="79">
        <f t="shared" ref="K322" si="581">IFERROR(G322 - _xlfn.XLOOKUP(A322-30, $A$6:$A$14998,G$6:G$14998,"",-1,2),NA())</f>
        <v>11705</v>
      </c>
    </row>
    <row r="323" spans="1:13" x14ac:dyDescent="0.25">
      <c r="A323" s="80">
        <v>44215.931250000001</v>
      </c>
      <c r="C323" s="77">
        <v>2435</v>
      </c>
      <c r="D323" s="77">
        <v>93360</v>
      </c>
      <c r="E323" s="77">
        <f t="shared" si="551"/>
        <v>95795</v>
      </c>
      <c r="F323" s="79">
        <f t="shared" ref="F323" si="582">C323-C322</f>
        <v>60</v>
      </c>
      <c r="G323" s="79">
        <f>SUMIF(F$6:F323,"&gt;0")</f>
        <v>163100</v>
      </c>
      <c r="H323" s="79">
        <f t="shared" ref="H323" si="583">D323-D322</f>
        <v>20</v>
      </c>
      <c r="I323" s="79">
        <f t="shared" ref="I323" si="584">SUM(F323,H323)</f>
        <v>80</v>
      </c>
      <c r="J323" s="84">
        <f t="shared" ref="J323" si="585">I323/4200*80</f>
        <v>1.5238095238095239</v>
      </c>
      <c r="K323" s="79">
        <f t="shared" ref="K323" si="586">IFERROR(G323 - _xlfn.XLOOKUP(A323-30, $A$6:$A$14998,G$6:G$14998,"",-1,2),NA())</f>
        <v>11095</v>
      </c>
    </row>
    <row r="324" spans="1:13" x14ac:dyDescent="0.25">
      <c r="A324" s="80">
        <v>44216.05</v>
      </c>
      <c r="B324" s="108" t="s">
        <v>378</v>
      </c>
      <c r="C324" s="77">
        <v>3805</v>
      </c>
      <c r="D324" s="77">
        <v>93380</v>
      </c>
      <c r="E324" s="77">
        <f t="shared" ref="E324:E337" si="587">SUM(C324:D324)</f>
        <v>97185</v>
      </c>
      <c r="F324" s="79">
        <f t="shared" ref="F324:F329" si="588">C324-C323</f>
        <v>1370</v>
      </c>
      <c r="G324" s="79">
        <f>SUMIF(F$6:F324,"&gt;0")</f>
        <v>164470</v>
      </c>
      <c r="H324" s="79">
        <f t="shared" ref="H324:H329" si="589">D324-D323</f>
        <v>20</v>
      </c>
      <c r="I324" s="79">
        <f t="shared" ref="I324" si="590">SUM(F324,H324)</f>
        <v>1390</v>
      </c>
      <c r="J324" s="84">
        <f t="shared" ref="J324" si="591">I324/4200*80</f>
        <v>26.476190476190474</v>
      </c>
      <c r="K324" s="79">
        <f t="shared" ref="K324" si="592">IFERROR(G324 - _xlfn.XLOOKUP(A324-30, $A$6:$A$14998,G$6:G$14998,"",-1,2),NA())</f>
        <v>12465</v>
      </c>
    </row>
    <row r="325" spans="1:13" x14ac:dyDescent="0.25">
      <c r="A325" s="80">
        <v>44217.148611111108</v>
      </c>
      <c r="C325" s="77">
        <v>4480</v>
      </c>
      <c r="D325" s="77">
        <v>93400</v>
      </c>
      <c r="E325" s="77">
        <f t="shared" si="587"/>
        <v>97880</v>
      </c>
      <c r="F325" s="79">
        <f t="shared" si="588"/>
        <v>675</v>
      </c>
      <c r="G325" s="79">
        <f>SUMIF(F$6:F325,"&gt;0")</f>
        <v>165145</v>
      </c>
      <c r="H325" s="79">
        <f t="shared" si="589"/>
        <v>20</v>
      </c>
      <c r="I325" s="79">
        <f t="shared" ref="I325" si="593">SUM(F325,H325)</f>
        <v>695</v>
      </c>
      <c r="J325" s="84">
        <f t="shared" ref="J325" si="594">I325/4200*80</f>
        <v>13.238095238095237</v>
      </c>
      <c r="K325" s="79">
        <f t="shared" ref="K325" si="595">IFERROR(G325 - _xlfn.XLOOKUP(A325-30, $A$6:$A$14998,G$6:G$14998,"",-1,2),NA())</f>
        <v>12090</v>
      </c>
    </row>
    <row r="326" spans="1:13" x14ac:dyDescent="0.25">
      <c r="A326" s="80">
        <v>44218.18472222222</v>
      </c>
      <c r="B326" s="108" t="s">
        <v>383</v>
      </c>
      <c r="C326" s="77">
        <v>4580</v>
      </c>
      <c r="D326" s="77">
        <v>93975</v>
      </c>
      <c r="E326" s="77">
        <f t="shared" si="587"/>
        <v>98555</v>
      </c>
      <c r="F326" s="79">
        <f t="shared" si="588"/>
        <v>100</v>
      </c>
      <c r="G326" s="79">
        <f>SUMIF(F$6:F326,"&gt;0")</f>
        <v>165245</v>
      </c>
      <c r="H326" s="79">
        <f t="shared" si="589"/>
        <v>575</v>
      </c>
      <c r="I326" s="79">
        <f t="shared" ref="I326" si="596">SUM(F326,H326)</f>
        <v>675</v>
      </c>
      <c r="J326" s="84">
        <f t="shared" ref="J326" si="597">I326/4200*80</f>
        <v>12.857142857142858</v>
      </c>
      <c r="K326" s="79">
        <f t="shared" ref="K326" si="598">IFERROR(G326 - _xlfn.XLOOKUP(A326-30, $A$6:$A$14998,G$6:G$14998,"",-1,2),NA())</f>
        <v>12080</v>
      </c>
      <c r="L326" s="77">
        <f>480+525</f>
        <v>1005</v>
      </c>
      <c r="M326" s="77">
        <v>17</v>
      </c>
    </row>
    <row r="327" spans="1:13" x14ac:dyDescent="0.25">
      <c r="A327" s="80">
        <v>44219.36041666667</v>
      </c>
      <c r="C327" s="77">
        <v>4680</v>
      </c>
      <c r="D327" s="77">
        <v>93995</v>
      </c>
      <c r="E327" s="77">
        <f t="shared" si="587"/>
        <v>98675</v>
      </c>
      <c r="F327" s="79">
        <f t="shared" si="588"/>
        <v>100</v>
      </c>
      <c r="G327" s="79">
        <f>SUMIF(F$6:F327,"&gt;0")</f>
        <v>165345</v>
      </c>
      <c r="H327" s="79">
        <f t="shared" si="589"/>
        <v>20</v>
      </c>
      <c r="I327" s="79">
        <f t="shared" ref="I327" si="599">SUM(F327,H327)</f>
        <v>120</v>
      </c>
      <c r="J327" s="84">
        <f t="shared" ref="J327" si="600">I327/4200*80</f>
        <v>2.2857142857142856</v>
      </c>
      <c r="K327" s="79">
        <f t="shared" ref="K327" si="601">IFERROR(G327 - _xlfn.XLOOKUP(A327-30, $A$6:$A$14998,G$6:G$14998,"",-1,2),NA())</f>
        <v>11895</v>
      </c>
    </row>
    <row r="328" spans="1:13" x14ac:dyDescent="0.25">
      <c r="A328" s="80">
        <v>44220.511805555558</v>
      </c>
      <c r="C328" s="77">
        <v>4780</v>
      </c>
      <c r="D328" s="77">
        <v>94015</v>
      </c>
      <c r="E328" s="77">
        <f t="shared" si="587"/>
        <v>98795</v>
      </c>
      <c r="F328" s="79">
        <f t="shared" si="588"/>
        <v>100</v>
      </c>
      <c r="G328" s="79">
        <f>SUMIF(F$6:F328,"&gt;0")</f>
        <v>165445</v>
      </c>
      <c r="H328" s="79">
        <f t="shared" si="589"/>
        <v>20</v>
      </c>
      <c r="I328" s="79">
        <f t="shared" ref="I328" si="602">SUM(F328,H328)</f>
        <v>120</v>
      </c>
      <c r="J328" s="84">
        <f t="shared" ref="J328" si="603">I328/4200*80</f>
        <v>2.2857142857142856</v>
      </c>
      <c r="K328" s="79">
        <f t="shared" ref="K328" si="604">IFERROR(G328 - _xlfn.XLOOKUP(A328-30, $A$6:$A$14998,G$6:G$14998,"",-1,2),NA())</f>
        <v>11910</v>
      </c>
    </row>
    <row r="329" spans="1:13" x14ac:dyDescent="0.25">
      <c r="A329" s="80">
        <v>44221.515972222223</v>
      </c>
      <c r="C329" s="77">
        <v>5300</v>
      </c>
      <c r="D329" s="77">
        <v>94035</v>
      </c>
      <c r="E329" s="77">
        <f t="shared" si="587"/>
        <v>99335</v>
      </c>
      <c r="F329" s="79">
        <f t="shared" si="588"/>
        <v>520</v>
      </c>
      <c r="G329" s="79">
        <f>SUMIF(F$6:F329,"&gt;0")</f>
        <v>165965</v>
      </c>
      <c r="H329" s="79">
        <f t="shared" si="589"/>
        <v>20</v>
      </c>
      <c r="I329" s="79">
        <f t="shared" ref="I329" si="605">SUM(F329,H329)</f>
        <v>540</v>
      </c>
      <c r="J329" s="84">
        <f t="shared" ref="J329" si="606">I329/4200*80</f>
        <v>10.285714285714285</v>
      </c>
      <c r="K329" s="79">
        <f t="shared" ref="K329" si="607">IFERROR(G329 - _xlfn.XLOOKUP(A329-30, $A$6:$A$14998,G$6:G$14998,"",-1,2),NA())</f>
        <v>10520</v>
      </c>
    </row>
    <row r="330" spans="1:13" x14ac:dyDescent="0.25">
      <c r="A330" s="80">
        <v>44222.856249999997</v>
      </c>
      <c r="C330" s="77">
        <v>5750</v>
      </c>
      <c r="D330" s="77">
        <v>94055</v>
      </c>
      <c r="E330" s="77">
        <f t="shared" si="587"/>
        <v>99805</v>
      </c>
      <c r="F330" s="79">
        <f t="shared" ref="F330" si="608">C330-C329</f>
        <v>450</v>
      </c>
      <c r="G330" s="79">
        <f>SUMIF(F$6:F330,"&gt;0")</f>
        <v>166415</v>
      </c>
      <c r="H330" s="79">
        <f t="shared" ref="H330" si="609">D330-D329</f>
        <v>20</v>
      </c>
      <c r="I330" s="79">
        <f t="shared" ref="I330" si="610">SUM(F330,H330)</f>
        <v>470</v>
      </c>
      <c r="J330" s="84">
        <f t="shared" ref="J330" si="611">I330/4200*80</f>
        <v>8.9523809523809526</v>
      </c>
      <c r="K330" s="79">
        <f t="shared" ref="K330" si="612">IFERROR(G330 - _xlfn.XLOOKUP(A330-30, $A$6:$A$14998,G$6:G$14998,"",-1,2),NA())</f>
        <v>10505</v>
      </c>
    </row>
    <row r="331" spans="1:13" x14ac:dyDescent="0.25">
      <c r="A331" s="80">
        <v>44223.73333333333</v>
      </c>
      <c r="B331" s="21" t="s">
        <v>384</v>
      </c>
      <c r="C331" s="77">
        <v>6450</v>
      </c>
      <c r="D331" s="77">
        <v>85675</v>
      </c>
      <c r="E331" s="77">
        <f t="shared" si="587"/>
        <v>92125</v>
      </c>
      <c r="F331" s="79">
        <f t="shared" ref="F331" si="613">C331-C330</f>
        <v>700</v>
      </c>
      <c r="G331" s="79">
        <f>SUMIF(F$6:F331,"&gt;0")</f>
        <v>167115</v>
      </c>
      <c r="H331" s="79">
        <f t="shared" ref="H331" si="614">D331-D330</f>
        <v>-8380</v>
      </c>
      <c r="I331" s="79">
        <f t="shared" ref="I331" si="615">SUM(F331,H331)</f>
        <v>-7680</v>
      </c>
      <c r="J331" s="84">
        <f t="shared" ref="J331" si="616">I331/4200*80</f>
        <v>-146.28571428571428</v>
      </c>
      <c r="K331" s="79">
        <f t="shared" ref="K331" si="617">IFERROR(G331 - _xlfn.XLOOKUP(A331-30, $A$6:$A$14998,G$6:G$14998,"",-1,2),NA())</f>
        <v>11005</v>
      </c>
    </row>
    <row r="332" spans="1:13" x14ac:dyDescent="0.25">
      <c r="A332" s="80">
        <v>44223.900694444441</v>
      </c>
      <c r="C332" s="77">
        <v>6850</v>
      </c>
      <c r="D332" s="77">
        <v>85675</v>
      </c>
      <c r="E332" s="77">
        <f t="shared" si="587"/>
        <v>92525</v>
      </c>
      <c r="F332" s="79">
        <f t="shared" ref="F332" si="618">C332-C331</f>
        <v>400</v>
      </c>
      <c r="G332" s="79">
        <f>SUMIF(F$6:F332,"&gt;0")</f>
        <v>167515</v>
      </c>
      <c r="H332" s="79">
        <f t="shared" ref="H332" si="619">D332-D331</f>
        <v>0</v>
      </c>
      <c r="I332" s="79">
        <f t="shared" ref="I332" si="620">SUM(F332,H332)</f>
        <v>400</v>
      </c>
      <c r="J332" s="84">
        <f t="shared" ref="J332" si="621">I332/4200*80</f>
        <v>7.6190476190476186</v>
      </c>
      <c r="K332" s="79">
        <f t="shared" ref="K332" si="622">IFERROR(G332 - _xlfn.XLOOKUP(A332-30, $A$6:$A$14998,G$6:G$14998,"",-1,2),NA())</f>
        <v>11405</v>
      </c>
    </row>
    <row r="333" spans="1:13" x14ac:dyDescent="0.25">
      <c r="A333" s="80">
        <v>44224.669444444444</v>
      </c>
      <c r="B333" s="108" t="s">
        <v>383</v>
      </c>
      <c r="C333" s="77">
        <v>7000</v>
      </c>
      <c r="D333" s="77">
        <v>85725</v>
      </c>
      <c r="E333" s="77">
        <f t="shared" si="587"/>
        <v>92725</v>
      </c>
      <c r="F333" s="79">
        <f t="shared" ref="F333" si="623">C333-C332</f>
        <v>150</v>
      </c>
      <c r="G333" s="79">
        <f>SUMIF(F$6:F333,"&gt;0")</f>
        <v>167665</v>
      </c>
      <c r="H333" s="79">
        <f t="shared" ref="H333" si="624">D333-D332</f>
        <v>50</v>
      </c>
      <c r="I333" s="79">
        <f t="shared" ref="I333" si="625">SUM(F333,H333)</f>
        <v>200</v>
      </c>
      <c r="J333" s="84">
        <f t="shared" ref="J333" si="626">I333/4200*80</f>
        <v>3.8095238095238093</v>
      </c>
      <c r="K333" s="79">
        <f t="shared" ref="K333" si="627">IFERROR(G333 - _xlfn.XLOOKUP(A333-30, $A$6:$A$14998,G$6:G$14998,"",-1,2),NA())</f>
        <v>11405</v>
      </c>
      <c r="L333" s="77">
        <v>480</v>
      </c>
      <c r="M333" s="77">
        <v>10</v>
      </c>
    </row>
    <row r="334" spans="1:13" x14ac:dyDescent="0.25">
      <c r="A334" s="80">
        <v>44225.34097222222</v>
      </c>
      <c r="C334" s="77">
        <v>7565</v>
      </c>
      <c r="D334" s="77">
        <v>85725</v>
      </c>
      <c r="E334" s="77">
        <f t="shared" si="587"/>
        <v>93290</v>
      </c>
      <c r="F334" s="79">
        <f t="shared" ref="F334" si="628">C334-C333</f>
        <v>565</v>
      </c>
      <c r="G334" s="79">
        <f>SUMIF(F$6:F334,"&gt;0")</f>
        <v>168230</v>
      </c>
      <c r="H334" s="79">
        <f t="shared" ref="H334" si="629">D334-D333</f>
        <v>0</v>
      </c>
      <c r="I334" s="79">
        <f t="shared" ref="I334" si="630">SUM(F334,H334)</f>
        <v>565</v>
      </c>
      <c r="J334" s="84">
        <f t="shared" ref="J334" si="631">I334/4200*80</f>
        <v>10.761904761904761</v>
      </c>
      <c r="K334" s="79">
        <f t="shared" ref="K334" si="632">IFERROR(G334 - _xlfn.XLOOKUP(A334-30, $A$6:$A$14998,G$6:G$14998,"",-1,2),NA())</f>
        <v>11970</v>
      </c>
    </row>
    <row r="335" spans="1:13" x14ac:dyDescent="0.25">
      <c r="A335" s="80">
        <v>44225.702777777777</v>
      </c>
      <c r="C335" s="77">
        <v>7790</v>
      </c>
      <c r="D335" s="77">
        <v>102270</v>
      </c>
      <c r="E335" s="77">
        <f t="shared" si="587"/>
        <v>110060</v>
      </c>
      <c r="F335" s="79">
        <f t="shared" ref="F335" si="633">C335-C334</f>
        <v>225</v>
      </c>
      <c r="G335" s="79">
        <f>SUMIF(F$6:F335,"&gt;0")</f>
        <v>168455</v>
      </c>
      <c r="H335" s="79">
        <f t="shared" ref="H335" si="634">D335-D334</f>
        <v>16545</v>
      </c>
      <c r="I335" s="79">
        <f t="shared" ref="I335" si="635">SUM(F335,H335)</f>
        <v>16770</v>
      </c>
      <c r="J335" s="84">
        <f t="shared" ref="J335" si="636">I335/4200*80</f>
        <v>319.42857142857144</v>
      </c>
      <c r="K335" s="79">
        <f t="shared" ref="K335" si="637">IFERROR(G335 - _xlfn.XLOOKUP(A335-30, $A$6:$A$14998,G$6:G$14998,"",-1,2),NA())</f>
        <v>12195</v>
      </c>
      <c r="L335" s="77">
        <v>16525</v>
      </c>
      <c r="M335" s="77">
        <v>327</v>
      </c>
    </row>
    <row r="336" spans="1:13" x14ac:dyDescent="0.25">
      <c r="A336" s="80">
        <v>44226.591666666667</v>
      </c>
      <c r="C336" s="77">
        <v>7890</v>
      </c>
      <c r="D336" s="77">
        <v>102290</v>
      </c>
      <c r="E336" s="77">
        <f t="shared" si="587"/>
        <v>110180</v>
      </c>
      <c r="F336" s="79">
        <f t="shared" ref="F336" si="638">C336-C335</f>
        <v>100</v>
      </c>
      <c r="G336" s="79">
        <f>SUMIF(F$6:F336,"&gt;0")</f>
        <v>168555</v>
      </c>
      <c r="H336" s="79">
        <f t="shared" ref="H336" si="639">D336-D335</f>
        <v>20</v>
      </c>
      <c r="I336" s="79">
        <f t="shared" ref="I336" si="640">SUM(F336,H336)</f>
        <v>120</v>
      </c>
      <c r="J336" s="84">
        <f t="shared" ref="J336" si="641">I336/4200*80</f>
        <v>2.2857142857142856</v>
      </c>
      <c r="K336" s="79">
        <f t="shared" ref="K336" si="642">IFERROR(G336 - _xlfn.XLOOKUP(A336-30, $A$6:$A$14998,G$6:G$14998,"",-1,2),NA())</f>
        <v>11920</v>
      </c>
    </row>
    <row r="337" spans="1:13" x14ac:dyDescent="0.25">
      <c r="A337" s="80">
        <v>44227</v>
      </c>
      <c r="B337" s="108" t="s">
        <v>387</v>
      </c>
      <c r="C337" s="77">
        <v>7890</v>
      </c>
      <c r="D337" s="77">
        <f>D336+14130</f>
        <v>116420</v>
      </c>
      <c r="E337" s="77">
        <f t="shared" si="587"/>
        <v>124310</v>
      </c>
      <c r="F337" s="79">
        <f t="shared" ref="F337" si="643">C337-C336</f>
        <v>0</v>
      </c>
      <c r="G337" s="79">
        <f>SUMIF(F$6:F337,"&gt;0")</f>
        <v>168555</v>
      </c>
      <c r="H337" s="79">
        <f t="shared" ref="H337" si="644">D337-D336</f>
        <v>14130</v>
      </c>
      <c r="I337" s="79">
        <f t="shared" ref="I337" si="645">SUM(F337,H337)</f>
        <v>14130</v>
      </c>
      <c r="J337" s="84">
        <f t="shared" ref="J337" si="646">I337/4200*80</f>
        <v>269.14285714285717</v>
      </c>
      <c r="K337" s="79">
        <f t="shared" ref="K337" si="647">IFERROR(G337 - _xlfn.XLOOKUP(A337-30, $A$6:$A$14998,G$6:G$14998,"",-1,2),NA())</f>
        <v>11920</v>
      </c>
      <c r="L337" s="77">
        <v>14130</v>
      </c>
      <c r="M337" s="77">
        <v>238</v>
      </c>
    </row>
    <row r="338" spans="1:13" x14ac:dyDescent="0.25">
      <c r="A338" s="80">
        <v>44227.008333333331</v>
      </c>
      <c r="B338" s="108" t="s">
        <v>386</v>
      </c>
      <c r="C338" s="77">
        <v>7890</v>
      </c>
      <c r="D338" s="77">
        <v>100460</v>
      </c>
      <c r="E338" s="77">
        <f t="shared" ref="E338:E342" si="648">SUM(C338:D338)</f>
        <v>108350</v>
      </c>
      <c r="F338" s="79">
        <f t="shared" ref="F338" si="649">C338-C337</f>
        <v>0</v>
      </c>
      <c r="G338" s="79">
        <f>SUMIF(F$6:F338,"&gt;0")</f>
        <v>168555</v>
      </c>
      <c r="H338" s="79">
        <f t="shared" ref="H338" si="650">D338-D337</f>
        <v>-15960</v>
      </c>
      <c r="I338" s="79">
        <f t="shared" ref="I338" si="651">SUM(F338,H338)</f>
        <v>-15960</v>
      </c>
      <c r="J338" s="84">
        <f t="shared" ref="J338" si="652">I338/4200*80</f>
        <v>-304</v>
      </c>
      <c r="K338" s="79">
        <f t="shared" ref="K338" si="653">IFERROR(G338 - _xlfn.XLOOKUP(A338-30, $A$6:$A$14998,G$6:G$14998,"",-1,2),NA())</f>
        <v>11920</v>
      </c>
    </row>
    <row r="339" spans="1:13" x14ac:dyDescent="0.25">
      <c r="A339" s="80">
        <v>44227.566666666666</v>
      </c>
      <c r="B339" s="108" t="s">
        <v>388</v>
      </c>
      <c r="C339" s="77">
        <v>8515</v>
      </c>
      <c r="D339" s="77">
        <v>100510</v>
      </c>
      <c r="E339" s="77">
        <f t="shared" si="648"/>
        <v>109025</v>
      </c>
      <c r="F339" s="79">
        <f t="shared" ref="F339" si="654">C339-C338</f>
        <v>625</v>
      </c>
      <c r="G339" s="79">
        <f>SUMIF(F$6:F339,"&gt;0")</f>
        <v>169180</v>
      </c>
      <c r="H339" s="79">
        <f t="shared" ref="H339" si="655">D339-D338</f>
        <v>50</v>
      </c>
      <c r="I339" s="79">
        <f t="shared" ref="I339" si="656">SUM(F339,H339)</f>
        <v>675</v>
      </c>
      <c r="J339" s="84">
        <f t="shared" ref="J339" si="657">I339/4200*80</f>
        <v>12.857142857142858</v>
      </c>
      <c r="K339" s="79">
        <f t="shared" ref="K339" si="658">IFERROR(G339 - _xlfn.XLOOKUP(A339-30, $A$6:$A$14998,G$6:G$14998,"",-1,2),NA())</f>
        <v>10445</v>
      </c>
    </row>
    <row r="340" spans="1:13" x14ac:dyDescent="0.25">
      <c r="A340" s="80">
        <v>44228.770138888889</v>
      </c>
      <c r="B340" s="108" t="s">
        <v>389</v>
      </c>
      <c r="C340" s="77">
        <v>4915</v>
      </c>
      <c r="D340" s="77">
        <v>100510</v>
      </c>
      <c r="E340" s="77">
        <f t="shared" si="648"/>
        <v>105425</v>
      </c>
      <c r="F340" s="79">
        <f t="shared" ref="F340" si="659">C340-C339</f>
        <v>-3600</v>
      </c>
      <c r="G340" s="79">
        <f>SUMIF(F$6:F340,"&gt;0")</f>
        <v>169180</v>
      </c>
      <c r="H340" s="79">
        <f t="shared" ref="H340" si="660">D340-D339</f>
        <v>0</v>
      </c>
      <c r="I340" s="79">
        <f t="shared" ref="I340" si="661">SUM(F340,H340)</f>
        <v>-3600</v>
      </c>
      <c r="J340" s="84">
        <f t="shared" ref="J340" si="662">I340/4200*80</f>
        <v>-68.571428571428569</v>
      </c>
      <c r="K340" s="79">
        <f t="shared" ref="K340" si="663">IFERROR(G340 - _xlfn.XLOOKUP(A340-30, $A$6:$A$14998,G$6:G$14998,"",-1,2),NA())</f>
        <v>10445</v>
      </c>
    </row>
    <row r="341" spans="1:13" x14ac:dyDescent="0.25">
      <c r="A341" s="80">
        <v>44228.779861111114</v>
      </c>
      <c r="C341" s="77">
        <v>6550</v>
      </c>
      <c r="D341" s="77">
        <v>100530</v>
      </c>
      <c r="E341" s="77">
        <f t="shared" si="648"/>
        <v>107080</v>
      </c>
      <c r="F341" s="79">
        <f t="shared" ref="F341" si="664">C341-C340</f>
        <v>1635</v>
      </c>
      <c r="G341" s="79">
        <f>SUMIF(F$6:F341,"&gt;0")</f>
        <v>170815</v>
      </c>
      <c r="H341" s="79">
        <f t="shared" ref="H341" si="665">D341-D340</f>
        <v>20</v>
      </c>
      <c r="I341" s="79">
        <f t="shared" ref="I341" si="666">SUM(F341,H341)</f>
        <v>1655</v>
      </c>
      <c r="J341" s="84">
        <f t="shared" ref="J341" si="667">I341/4200*80</f>
        <v>31.523809523809522</v>
      </c>
      <c r="K341" s="79">
        <f t="shared" ref="K341" si="668">IFERROR(G341 - _xlfn.XLOOKUP(A341-30, $A$6:$A$14998,G$6:G$14998,"",-1,2),NA())</f>
        <v>12080</v>
      </c>
    </row>
    <row r="342" spans="1:13" x14ac:dyDescent="0.25">
      <c r="A342" s="80">
        <v>44229.037499999999</v>
      </c>
      <c r="B342" s="108" t="s">
        <v>389</v>
      </c>
      <c r="C342" s="77">
        <v>6070</v>
      </c>
      <c r="D342" s="77">
        <v>100530</v>
      </c>
      <c r="E342" s="77">
        <f t="shared" si="648"/>
        <v>106600</v>
      </c>
      <c r="F342" s="79">
        <f t="shared" ref="F342" si="669">C342-C341</f>
        <v>-480</v>
      </c>
      <c r="G342" s="79">
        <f>SUMIF(F$6:F342,"&gt;0")</f>
        <v>170815</v>
      </c>
      <c r="H342" s="79">
        <f t="shared" ref="H342" si="670">D342-D341</f>
        <v>0</v>
      </c>
      <c r="I342" s="79">
        <f t="shared" ref="I342" si="671">SUM(F342,H342)</f>
        <v>-480</v>
      </c>
      <c r="J342" s="84">
        <f t="shared" ref="J342" si="672">I342/4200*80</f>
        <v>-9.1428571428571423</v>
      </c>
      <c r="K342" s="79">
        <f t="shared" ref="K342" si="673">IFERROR(G342 - _xlfn.XLOOKUP(A342-30, $A$6:$A$14998,G$6:G$14998,"",-1,2),NA())</f>
        <v>12080</v>
      </c>
    </row>
    <row r="343" spans="1:13" x14ac:dyDescent="0.25">
      <c r="A343" s="80">
        <v>44229.04583333333</v>
      </c>
      <c r="C343" s="77">
        <v>6120</v>
      </c>
      <c r="D343" s="77">
        <v>100550</v>
      </c>
      <c r="E343" s="77">
        <f t="shared" ref="E343:E347" si="674">SUM(C343:D343)</f>
        <v>106670</v>
      </c>
      <c r="F343" s="79">
        <f t="shared" ref="F343" si="675">C343-C342</f>
        <v>50</v>
      </c>
      <c r="G343" s="79">
        <f>SUMIF(F$6:F343,"&gt;0")</f>
        <v>170865</v>
      </c>
      <c r="H343" s="79">
        <f t="shared" ref="H343" si="676">D343-D342</f>
        <v>20</v>
      </c>
      <c r="I343" s="79">
        <f t="shared" ref="I343" si="677">SUM(F343,H343)</f>
        <v>70</v>
      </c>
      <c r="J343" s="84">
        <f t="shared" ref="J343" si="678">I343/4200*80</f>
        <v>1.3333333333333333</v>
      </c>
      <c r="K343" s="79">
        <f t="shared" ref="K343" si="679">IFERROR(G343 - _xlfn.XLOOKUP(A343-30, $A$6:$A$14998,G$6:G$14998,"",-1,2),NA())</f>
        <v>12130</v>
      </c>
    </row>
    <row r="344" spans="1:13" x14ac:dyDescent="0.25">
      <c r="A344" s="80">
        <v>44230.195833333331</v>
      </c>
      <c r="B344" s="108" t="s">
        <v>389</v>
      </c>
      <c r="C344" s="77">
        <v>360</v>
      </c>
      <c r="D344" s="77">
        <v>100550</v>
      </c>
      <c r="E344" s="77">
        <f t="shared" si="674"/>
        <v>100910</v>
      </c>
      <c r="F344" s="79">
        <f t="shared" ref="F344" si="680">C344-C343</f>
        <v>-5760</v>
      </c>
      <c r="G344" s="79">
        <f>SUMIF(F$6:F344,"&gt;0")</f>
        <v>170865</v>
      </c>
      <c r="H344" s="79">
        <f t="shared" ref="H344" si="681">D344-D343</f>
        <v>0</v>
      </c>
      <c r="I344" s="79">
        <f t="shared" ref="I344" si="682">SUM(F344,H344)</f>
        <v>-5760</v>
      </c>
      <c r="J344" s="84">
        <f t="shared" ref="J344" si="683">I344/4200*80</f>
        <v>-109.71428571428572</v>
      </c>
      <c r="K344" s="79">
        <f t="shared" ref="K344" si="684">IFERROR(G344 - _xlfn.XLOOKUP(A344-30, $A$6:$A$14998,G$6:G$14998,"",-1,2),NA())</f>
        <v>12030</v>
      </c>
    </row>
    <row r="345" spans="1:13" x14ac:dyDescent="0.25">
      <c r="A345" s="80">
        <v>44230.200694444444</v>
      </c>
      <c r="B345" s="108" t="s">
        <v>383</v>
      </c>
      <c r="C345" s="77">
        <v>410</v>
      </c>
      <c r="D345" s="77">
        <v>100600</v>
      </c>
      <c r="E345" s="77">
        <f t="shared" si="674"/>
        <v>101010</v>
      </c>
      <c r="F345" s="79">
        <f t="shared" ref="F345" si="685">C345-C344</f>
        <v>50</v>
      </c>
      <c r="G345" s="79">
        <f>SUMIF(F$6:F345,"&gt;0")</f>
        <v>170915</v>
      </c>
      <c r="H345" s="79">
        <f t="shared" ref="H345" si="686">D345-D344</f>
        <v>50</v>
      </c>
      <c r="I345" s="79">
        <f t="shared" ref="I345" si="687">SUM(F345,H345)</f>
        <v>100</v>
      </c>
      <c r="J345" s="84">
        <f t="shared" ref="J345" si="688">I345/4200*80</f>
        <v>1.9047619047619047</v>
      </c>
      <c r="K345" s="79">
        <f t="shared" ref="K345" si="689">IFERROR(G345 - _xlfn.XLOOKUP(A345-30, $A$6:$A$14998,G$6:G$14998,"",-1,2),NA())</f>
        <v>12080</v>
      </c>
      <c r="L345" s="77">
        <v>480</v>
      </c>
      <c r="M345" s="77">
        <v>10</v>
      </c>
    </row>
    <row r="346" spans="1:13" x14ac:dyDescent="0.25">
      <c r="A346" s="80">
        <v>44231.001388888886</v>
      </c>
      <c r="B346" s="108" t="s">
        <v>389</v>
      </c>
      <c r="C346" s="77">
        <v>380</v>
      </c>
      <c r="D346" s="77">
        <v>100600</v>
      </c>
      <c r="E346" s="77">
        <f t="shared" si="674"/>
        <v>100980</v>
      </c>
      <c r="F346" s="79">
        <f t="shared" ref="F346" si="690">C346-C345</f>
        <v>-30</v>
      </c>
      <c r="G346" s="79">
        <f>SUMIF(F$6:F346,"&gt;0")</f>
        <v>170915</v>
      </c>
      <c r="H346" s="79">
        <f t="shared" ref="H346" si="691">D346-D345</f>
        <v>0</v>
      </c>
      <c r="I346" s="79">
        <f t="shared" ref="I346" si="692">SUM(F346,H346)</f>
        <v>-30</v>
      </c>
      <c r="J346" s="84">
        <f t="shared" ref="J346" si="693">I346/4200*80</f>
        <v>-0.5714285714285714</v>
      </c>
      <c r="K346" s="79">
        <f t="shared" ref="K346" si="694">IFERROR(G346 - _xlfn.XLOOKUP(A346-30, $A$6:$A$14998,G$6:G$14998,"",-1,2),NA())</f>
        <v>12005</v>
      </c>
    </row>
    <row r="347" spans="1:13" x14ac:dyDescent="0.25">
      <c r="A347" s="80">
        <v>44231.020138888889</v>
      </c>
      <c r="C347" s="77">
        <v>905</v>
      </c>
      <c r="D347" s="77">
        <v>100620</v>
      </c>
      <c r="E347" s="77">
        <f t="shared" si="674"/>
        <v>101525</v>
      </c>
      <c r="F347" s="79">
        <f t="shared" ref="F347" si="695">C347-C346</f>
        <v>525</v>
      </c>
      <c r="G347" s="79">
        <f>SUMIF(F$6:F347,"&gt;0")</f>
        <v>171440</v>
      </c>
      <c r="H347" s="79">
        <f t="shared" ref="H347" si="696">D347-D346</f>
        <v>20</v>
      </c>
      <c r="I347" s="79">
        <f t="shared" ref="I347" si="697">SUM(F347,H347)</f>
        <v>545</v>
      </c>
      <c r="J347" s="84">
        <f t="shared" ref="J347" si="698">I347/4200*80</f>
        <v>10.380952380952381</v>
      </c>
      <c r="K347" s="79">
        <f t="shared" ref="K347" si="699">IFERROR(G347 - _xlfn.XLOOKUP(A347-30, $A$6:$A$14998,G$6:G$14998,"",-1,2),NA())</f>
        <v>12530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145"/>
  <sheetViews>
    <sheetView workbookViewId="0">
      <pane ySplit="1" topLeftCell="A133" activePane="bottomLeft" state="frozen"/>
      <selection pane="bottomLeft" activeCell="G145" sqref="G145:O145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436"/>
    <col min="6" max="6" width="9.140625" style="153"/>
    <col min="7" max="8" width="9.140625" style="79"/>
    <col min="9" max="9" width="9.140625" style="79" customWidth="1"/>
    <col min="10" max="10" width="8.85546875" style="79" hidden="1" customWidth="1"/>
    <col min="11" max="11" width="9.140625" style="79"/>
    <col min="12" max="12" width="6.140625" style="79" hidden="1" customWidth="1"/>
    <col min="13" max="13" width="9.140625" style="79"/>
    <col min="14" max="14" width="9.140625" style="77"/>
    <col min="15" max="15" width="9.140625" style="79"/>
    <col min="16" max="16384" width="9.140625" style="77"/>
  </cols>
  <sheetData>
    <row r="1" spans="1:15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8" t="s">
        <v>379</v>
      </c>
      <c r="F1" s="154" t="s">
        <v>124</v>
      </c>
      <c r="G1" s="150" t="s">
        <v>194</v>
      </c>
      <c r="H1" s="150" t="s">
        <v>195</v>
      </c>
      <c r="I1" s="150" t="s">
        <v>196</v>
      </c>
      <c r="J1" s="329" t="s">
        <v>293</v>
      </c>
      <c r="K1" s="329" t="s">
        <v>292</v>
      </c>
      <c r="L1" s="434" t="s">
        <v>382</v>
      </c>
      <c r="M1" s="434" t="s">
        <v>381</v>
      </c>
      <c r="N1" s="149" t="s">
        <v>10</v>
      </c>
      <c r="O1" s="151" t="s">
        <v>197</v>
      </c>
    </row>
    <row r="2" spans="1:15" x14ac:dyDescent="0.25">
      <c r="A2" s="80">
        <v>44092.113194444442</v>
      </c>
      <c r="B2" s="21" t="s">
        <v>81</v>
      </c>
      <c r="C2" s="77">
        <v>7</v>
      </c>
      <c r="D2" s="77">
        <v>0</v>
      </c>
      <c r="E2" s="436" t="e">
        <f t="shared" ref="E2" si="0">IFERROR(D2 - _xlfn.XLOOKUP(#REF!-30, $A$2:$A$14999,D$2:D$14999,"",-1,2),NA())</f>
        <v>#N/A</v>
      </c>
      <c r="F2" s="153">
        <f t="shared" ref="F2:F65" si="1">C2+D2*10+_xlfn.IFNA(E2,0)</f>
        <v>7</v>
      </c>
      <c r="G2" s="79">
        <v>0</v>
      </c>
      <c r="H2" s="79">
        <v>0</v>
      </c>
      <c r="I2" s="79">
        <v>0</v>
      </c>
      <c r="J2" s="79">
        <f>SUMIF(I$2:I2,"&gt;0")</f>
        <v>0</v>
      </c>
      <c r="K2" s="79" t="e">
        <f t="shared" ref="K2:K32" si="2">IFERROR(J2 - _xlfn.XLOOKUP(A2-30, $A$2:$A$14999,J$2:J$14999,"",-1,2),NA())</f>
        <v>#N/A</v>
      </c>
      <c r="L2" s="79">
        <f>SUMIF(E$2:E2,"&gt;0")</f>
        <v>0</v>
      </c>
      <c r="M2" s="79" t="e">
        <f>IFERROR(L2 - _xlfn.XLOOKUP(A2-30, $A$2:$A$14999,L$2:L$14999,"",-1,2),NA())</f>
        <v>#N/A</v>
      </c>
      <c r="N2" s="77">
        <f t="shared" ref="N2:N15" si="3">F2*120</f>
        <v>840</v>
      </c>
      <c r="O2" s="79">
        <v>0</v>
      </c>
    </row>
    <row r="3" spans="1:15" x14ac:dyDescent="0.25">
      <c r="A3" s="80">
        <v>44092.487500000003</v>
      </c>
      <c r="C3" s="77">
        <v>8</v>
      </c>
      <c r="D3" s="77">
        <v>0</v>
      </c>
      <c r="E3" s="436" t="e">
        <f t="shared" ref="E3" si="4">IFERROR(D3 - _xlfn.XLOOKUP(#REF!-30, $A$2:$A$14999,D$2:D$14999,"",-1,2),NA())</f>
        <v>#N/A</v>
      </c>
      <c r="F3" s="153">
        <f t="shared" si="1"/>
        <v>8</v>
      </c>
      <c r="G3" s="79">
        <f>C3-C2</f>
        <v>1</v>
      </c>
      <c r="H3" s="79">
        <f>D3-D2</f>
        <v>0</v>
      </c>
      <c r="I3" s="79">
        <f t="shared" ref="I3:I4" si="5">F3-F2</f>
        <v>1</v>
      </c>
      <c r="J3" s="79">
        <f>SUMIF(I$2:I3,"&gt;0")</f>
        <v>1</v>
      </c>
      <c r="K3" s="79" t="e">
        <f t="shared" si="2"/>
        <v>#N/A</v>
      </c>
      <c r="L3" s="79">
        <f>SUMIF(E$2:E3,"&gt;0")</f>
        <v>0</v>
      </c>
      <c r="M3" s="79" t="e">
        <f t="shared" ref="M3:M66" si="6">IFERROR(L3 - _xlfn.XLOOKUP(A3-30, $A$2:$A$14999,L$2:L$14999,"",-1,2),NA())</f>
        <v>#N/A</v>
      </c>
      <c r="N3" s="77">
        <f t="shared" si="3"/>
        <v>960</v>
      </c>
      <c r="O3" s="79">
        <f t="shared" ref="O3:O20" si="7">N3-N2</f>
        <v>120</v>
      </c>
    </row>
    <row r="4" spans="1:15" x14ac:dyDescent="0.25">
      <c r="A4" s="80">
        <v>44093.272916666669</v>
      </c>
      <c r="C4" s="77">
        <v>9</v>
      </c>
      <c r="D4" s="77">
        <v>0</v>
      </c>
      <c r="E4" s="436" t="e">
        <f t="shared" ref="E4" si="8">IFERROR(D4 - _xlfn.XLOOKUP(#REF!-30, $A$2:$A$14999,D$2:D$14999,"",-1,2),NA())</f>
        <v>#N/A</v>
      </c>
      <c r="F4" s="153">
        <f t="shared" si="1"/>
        <v>9</v>
      </c>
      <c r="G4" s="79">
        <f>C4-C3</f>
        <v>1</v>
      </c>
      <c r="H4" s="79">
        <f>D4-D3</f>
        <v>0</v>
      </c>
      <c r="I4" s="79">
        <f t="shared" si="5"/>
        <v>1</v>
      </c>
      <c r="J4" s="79">
        <f>SUMIF(I$2:I4,"&gt;0")</f>
        <v>2</v>
      </c>
      <c r="K4" s="79" t="e">
        <f t="shared" si="2"/>
        <v>#N/A</v>
      </c>
      <c r="L4" s="79">
        <f>SUMIF(E$2:E4,"&gt;0")</f>
        <v>0</v>
      </c>
      <c r="M4" s="79" t="e">
        <f t="shared" si="6"/>
        <v>#N/A</v>
      </c>
      <c r="N4" s="77">
        <f t="shared" si="3"/>
        <v>1080</v>
      </c>
      <c r="O4" s="79">
        <f t="shared" si="7"/>
        <v>120</v>
      </c>
    </row>
    <row r="5" spans="1:15" x14ac:dyDescent="0.25">
      <c r="A5" s="80">
        <v>44094.209027777775</v>
      </c>
      <c r="C5" s="77">
        <v>10</v>
      </c>
      <c r="D5" s="77">
        <v>0</v>
      </c>
      <c r="E5" s="436" t="e">
        <f t="shared" ref="E5" si="9">IFERROR(D5 - _xlfn.XLOOKUP(#REF!-30, $A$2:$A$14999,D$2:D$14999,"",-1,2),NA())</f>
        <v>#N/A</v>
      </c>
      <c r="F5" s="153">
        <f t="shared" si="1"/>
        <v>10</v>
      </c>
      <c r="G5" s="79">
        <f t="shared" ref="G5:G22" si="10">C5-C4</f>
        <v>1</v>
      </c>
      <c r="H5" s="79">
        <f t="shared" ref="H5:H22" si="11">D5-D4</f>
        <v>0</v>
      </c>
      <c r="I5" s="79">
        <f t="shared" ref="I5:I22" si="12">F5-F4</f>
        <v>1</v>
      </c>
      <c r="J5" s="79">
        <f>SUMIF(I$2:I5,"&gt;0")</f>
        <v>3</v>
      </c>
      <c r="K5" s="79" t="e">
        <f t="shared" si="2"/>
        <v>#N/A</v>
      </c>
      <c r="L5" s="79">
        <f>SUMIF(E$2:E5,"&gt;0")</f>
        <v>0</v>
      </c>
      <c r="M5" s="79" t="e">
        <f t="shared" si="6"/>
        <v>#N/A</v>
      </c>
      <c r="N5" s="77">
        <f t="shared" si="3"/>
        <v>1200</v>
      </c>
      <c r="O5" s="79">
        <f t="shared" si="7"/>
        <v>120</v>
      </c>
    </row>
    <row r="6" spans="1:15" x14ac:dyDescent="0.25">
      <c r="A6" s="80">
        <v>44095.466666666667</v>
      </c>
      <c r="B6" s="21" t="s">
        <v>198</v>
      </c>
      <c r="C6" s="77">
        <v>22</v>
      </c>
      <c r="D6" s="77">
        <v>1</v>
      </c>
      <c r="E6" s="436" t="e">
        <f t="shared" ref="E6" si="13">IFERROR(D6 - _xlfn.XLOOKUP(#REF!-30, $A$2:$A$14999,D$2:D$14999,"",-1,2),NA())</f>
        <v>#N/A</v>
      </c>
      <c r="F6" s="153">
        <f t="shared" si="1"/>
        <v>32</v>
      </c>
      <c r="G6" s="79">
        <f t="shared" si="10"/>
        <v>12</v>
      </c>
      <c r="H6" s="79">
        <f t="shared" si="11"/>
        <v>1</v>
      </c>
      <c r="I6" s="79">
        <f t="shared" si="12"/>
        <v>22</v>
      </c>
      <c r="J6" s="79">
        <f>SUMIF(I$2:I6,"&gt;0")</f>
        <v>25</v>
      </c>
      <c r="K6" s="79" t="e">
        <f t="shared" si="2"/>
        <v>#N/A</v>
      </c>
      <c r="L6" s="79">
        <f>SUMIF(E$2:E6,"&gt;0")</f>
        <v>0</v>
      </c>
      <c r="M6" s="79" t="e">
        <f t="shared" si="6"/>
        <v>#N/A</v>
      </c>
      <c r="N6" s="77">
        <f t="shared" si="3"/>
        <v>3840</v>
      </c>
      <c r="O6" s="79">
        <f t="shared" si="7"/>
        <v>2640</v>
      </c>
    </row>
    <row r="7" spans="1:15" x14ac:dyDescent="0.25">
      <c r="A7" s="80">
        <v>44096.39166666667</v>
      </c>
      <c r="C7" s="77">
        <v>28</v>
      </c>
      <c r="D7" s="77">
        <v>1</v>
      </c>
      <c r="E7" s="436" t="e">
        <f t="shared" ref="E7" si="14">IFERROR(D7 - _xlfn.XLOOKUP(#REF!-30, $A$2:$A$14999,D$2:D$14999,"",-1,2),NA())</f>
        <v>#N/A</v>
      </c>
      <c r="F7" s="153">
        <f t="shared" si="1"/>
        <v>38</v>
      </c>
      <c r="G7" s="79">
        <f t="shared" si="10"/>
        <v>6</v>
      </c>
      <c r="H7" s="79">
        <f t="shared" si="11"/>
        <v>0</v>
      </c>
      <c r="I7" s="79">
        <f t="shared" si="12"/>
        <v>6</v>
      </c>
      <c r="J7" s="79">
        <f>SUMIF(I$2:I7,"&gt;0")</f>
        <v>31</v>
      </c>
      <c r="K7" s="79" t="e">
        <f t="shared" si="2"/>
        <v>#N/A</v>
      </c>
      <c r="L7" s="79">
        <f>SUMIF(E$2:E7,"&gt;0")</f>
        <v>0</v>
      </c>
      <c r="M7" s="79" t="e">
        <f t="shared" si="6"/>
        <v>#N/A</v>
      </c>
      <c r="N7" s="77">
        <f t="shared" si="3"/>
        <v>4560</v>
      </c>
      <c r="O7" s="79">
        <f t="shared" si="7"/>
        <v>720</v>
      </c>
    </row>
    <row r="8" spans="1:15" x14ac:dyDescent="0.25">
      <c r="A8" s="80">
        <v>44097.388888888891</v>
      </c>
      <c r="C8" s="77">
        <v>31</v>
      </c>
      <c r="D8" s="77">
        <v>1</v>
      </c>
      <c r="E8" s="436" t="e">
        <f t="shared" ref="E8" si="15">IFERROR(D8 - _xlfn.XLOOKUP(#REF!-30, $A$2:$A$14999,D$2:D$14999,"",-1,2),NA())</f>
        <v>#N/A</v>
      </c>
      <c r="F8" s="153">
        <f t="shared" si="1"/>
        <v>41</v>
      </c>
      <c r="G8" s="79">
        <f t="shared" si="10"/>
        <v>3</v>
      </c>
      <c r="H8" s="79">
        <f t="shared" si="11"/>
        <v>0</v>
      </c>
      <c r="I8" s="79">
        <f t="shared" si="12"/>
        <v>3</v>
      </c>
      <c r="J8" s="79">
        <f>SUMIF(I$2:I8,"&gt;0")</f>
        <v>34</v>
      </c>
      <c r="K8" s="79" t="e">
        <f t="shared" si="2"/>
        <v>#N/A</v>
      </c>
      <c r="L8" s="79">
        <f>SUMIF(E$2:E8,"&gt;0")</f>
        <v>0</v>
      </c>
      <c r="M8" s="79" t="e">
        <f t="shared" si="6"/>
        <v>#N/A</v>
      </c>
      <c r="N8" s="77">
        <f t="shared" si="3"/>
        <v>4920</v>
      </c>
      <c r="O8" s="79">
        <f t="shared" si="7"/>
        <v>360</v>
      </c>
    </row>
    <row r="9" spans="1:15" x14ac:dyDescent="0.25">
      <c r="A9" s="80">
        <v>44098.446527777778</v>
      </c>
      <c r="C9" s="77">
        <v>34</v>
      </c>
      <c r="D9" s="77">
        <v>1</v>
      </c>
      <c r="E9" s="436" t="e">
        <f t="shared" ref="E9" si="16">IFERROR(D9 - _xlfn.XLOOKUP(#REF!-30, $A$2:$A$14999,D$2:D$14999,"",-1,2),NA())</f>
        <v>#N/A</v>
      </c>
      <c r="F9" s="153">
        <f t="shared" si="1"/>
        <v>44</v>
      </c>
      <c r="G9" s="79">
        <f t="shared" si="10"/>
        <v>3</v>
      </c>
      <c r="H9" s="79">
        <f t="shared" si="11"/>
        <v>0</v>
      </c>
      <c r="I9" s="79">
        <f t="shared" si="12"/>
        <v>3</v>
      </c>
      <c r="J9" s="79">
        <f>SUMIF(I$2:I9,"&gt;0")</f>
        <v>37</v>
      </c>
      <c r="K9" s="79" t="e">
        <f t="shared" si="2"/>
        <v>#N/A</v>
      </c>
      <c r="L9" s="79">
        <f>SUMIF(E$2:E9,"&gt;0")</f>
        <v>0</v>
      </c>
      <c r="M9" s="79" t="e">
        <f t="shared" si="6"/>
        <v>#N/A</v>
      </c>
      <c r="N9" s="77">
        <f t="shared" si="3"/>
        <v>5280</v>
      </c>
      <c r="O9" s="79">
        <f t="shared" si="7"/>
        <v>360</v>
      </c>
    </row>
    <row r="10" spans="1:15" x14ac:dyDescent="0.25">
      <c r="A10" s="80">
        <v>44099.100694444445</v>
      </c>
      <c r="C10" s="77">
        <v>38</v>
      </c>
      <c r="D10" s="77">
        <v>2</v>
      </c>
      <c r="E10" s="436" t="e">
        <f t="shared" ref="E10" si="17">IFERROR(D10 - _xlfn.XLOOKUP(#REF!-30, $A$2:$A$14999,D$2:D$14999,"",-1,2),NA())</f>
        <v>#N/A</v>
      </c>
      <c r="F10" s="153">
        <f t="shared" si="1"/>
        <v>58</v>
      </c>
      <c r="G10" s="79">
        <f t="shared" si="10"/>
        <v>4</v>
      </c>
      <c r="H10" s="79">
        <f t="shared" si="11"/>
        <v>1</v>
      </c>
      <c r="I10" s="79">
        <f t="shared" si="12"/>
        <v>14</v>
      </c>
      <c r="J10" s="79">
        <f>SUMIF(I$2:I10,"&gt;0")</f>
        <v>51</v>
      </c>
      <c r="K10" s="79" t="e">
        <f t="shared" si="2"/>
        <v>#N/A</v>
      </c>
      <c r="L10" s="79">
        <f>SUMIF(E$2:E10,"&gt;0")</f>
        <v>0</v>
      </c>
      <c r="M10" s="79" t="e">
        <f t="shared" si="6"/>
        <v>#N/A</v>
      </c>
      <c r="N10" s="77">
        <f t="shared" si="3"/>
        <v>6960</v>
      </c>
      <c r="O10" s="79">
        <f t="shared" si="7"/>
        <v>1680</v>
      </c>
    </row>
    <row r="11" spans="1:15" x14ac:dyDescent="0.25">
      <c r="A11" s="80">
        <v>44100.588194444441</v>
      </c>
      <c r="C11" s="77">
        <v>43</v>
      </c>
      <c r="D11" s="77">
        <v>3</v>
      </c>
      <c r="E11" s="436" t="e">
        <f t="shared" ref="E11" si="18">IFERROR(D11 - _xlfn.XLOOKUP(#REF!-30, $A$2:$A$14999,D$2:D$14999,"",-1,2),NA())</f>
        <v>#N/A</v>
      </c>
      <c r="F11" s="153">
        <f t="shared" si="1"/>
        <v>73</v>
      </c>
      <c r="G11" s="79">
        <f t="shared" si="10"/>
        <v>5</v>
      </c>
      <c r="H11" s="79">
        <f t="shared" si="11"/>
        <v>1</v>
      </c>
      <c r="I11" s="79">
        <f t="shared" si="12"/>
        <v>15</v>
      </c>
      <c r="J11" s="79">
        <f>SUMIF(I$2:I11,"&gt;0")</f>
        <v>66</v>
      </c>
      <c r="K11" s="79" t="e">
        <f t="shared" si="2"/>
        <v>#N/A</v>
      </c>
      <c r="L11" s="79">
        <f>SUMIF(E$2:E11,"&gt;0")</f>
        <v>0</v>
      </c>
      <c r="M11" s="79" t="e">
        <f t="shared" si="6"/>
        <v>#N/A</v>
      </c>
      <c r="N11" s="77">
        <f t="shared" si="3"/>
        <v>8760</v>
      </c>
      <c r="O11" s="79">
        <f t="shared" si="7"/>
        <v>1800</v>
      </c>
    </row>
    <row r="12" spans="1:15" x14ac:dyDescent="0.25">
      <c r="A12" s="80">
        <v>44101.048611111109</v>
      </c>
      <c r="C12" s="77">
        <v>44</v>
      </c>
      <c r="D12" s="77">
        <v>3</v>
      </c>
      <c r="E12" s="436" t="e">
        <f t="shared" ref="E12" si="19">IFERROR(D12 - _xlfn.XLOOKUP(#REF!-30, $A$2:$A$14999,D$2:D$14999,"",-1,2),NA())</f>
        <v>#N/A</v>
      </c>
      <c r="F12" s="153">
        <f t="shared" si="1"/>
        <v>74</v>
      </c>
      <c r="G12" s="79">
        <f t="shared" si="10"/>
        <v>1</v>
      </c>
      <c r="H12" s="79">
        <f t="shared" si="11"/>
        <v>0</v>
      </c>
      <c r="I12" s="79">
        <f t="shared" si="12"/>
        <v>1</v>
      </c>
      <c r="J12" s="79">
        <f>SUMIF(I$2:I12,"&gt;0")</f>
        <v>67</v>
      </c>
      <c r="K12" s="79" t="e">
        <f t="shared" si="2"/>
        <v>#N/A</v>
      </c>
      <c r="L12" s="79">
        <f>SUMIF(E$2:E12,"&gt;0")</f>
        <v>0</v>
      </c>
      <c r="M12" s="79" t="e">
        <f t="shared" si="6"/>
        <v>#N/A</v>
      </c>
      <c r="N12" s="77">
        <f t="shared" si="3"/>
        <v>8880</v>
      </c>
      <c r="O12" s="79">
        <f t="shared" si="7"/>
        <v>120</v>
      </c>
    </row>
    <row r="13" spans="1:15" x14ac:dyDescent="0.25">
      <c r="A13" s="80">
        <v>44102.477777777778</v>
      </c>
      <c r="C13" s="77">
        <v>48</v>
      </c>
      <c r="D13" s="77">
        <v>3</v>
      </c>
      <c r="E13" s="436" t="e">
        <f t="shared" ref="E13" si="20">IFERROR(D13 - _xlfn.XLOOKUP(#REF!-30, $A$2:$A$14999,D$2:D$14999,"",-1,2),NA())</f>
        <v>#N/A</v>
      </c>
      <c r="F13" s="153">
        <f t="shared" si="1"/>
        <v>78</v>
      </c>
      <c r="G13" s="79">
        <f t="shared" si="10"/>
        <v>4</v>
      </c>
      <c r="H13" s="79">
        <f t="shared" si="11"/>
        <v>0</v>
      </c>
      <c r="I13" s="79">
        <f t="shared" si="12"/>
        <v>4</v>
      </c>
      <c r="J13" s="79">
        <f>SUMIF(I$2:I13,"&gt;0")</f>
        <v>71</v>
      </c>
      <c r="K13" s="79" t="e">
        <f t="shared" si="2"/>
        <v>#N/A</v>
      </c>
      <c r="L13" s="79">
        <f>SUMIF(E$2:E13,"&gt;0")</f>
        <v>0</v>
      </c>
      <c r="M13" s="79" t="e">
        <f t="shared" si="6"/>
        <v>#N/A</v>
      </c>
      <c r="N13" s="77">
        <f t="shared" si="3"/>
        <v>9360</v>
      </c>
      <c r="O13" s="79">
        <f t="shared" si="7"/>
        <v>480</v>
      </c>
    </row>
    <row r="14" spans="1:15" x14ac:dyDescent="0.25">
      <c r="A14" s="80">
        <v>44103.055555555555</v>
      </c>
      <c r="C14" s="77">
        <v>49</v>
      </c>
      <c r="D14" s="77">
        <v>3</v>
      </c>
      <c r="E14" s="436" t="e">
        <f t="shared" ref="E14" si="21">IFERROR(D14 - _xlfn.XLOOKUP(#REF!-30, $A$2:$A$14999,D$2:D$14999,"",-1,2),NA())</f>
        <v>#N/A</v>
      </c>
      <c r="F14" s="153">
        <f t="shared" si="1"/>
        <v>79</v>
      </c>
      <c r="G14" s="79">
        <f t="shared" si="10"/>
        <v>1</v>
      </c>
      <c r="H14" s="79">
        <f t="shared" si="11"/>
        <v>0</v>
      </c>
      <c r="I14" s="79">
        <f t="shared" si="12"/>
        <v>1</v>
      </c>
      <c r="J14" s="79">
        <f>SUMIF(I$2:I14,"&gt;0")</f>
        <v>72</v>
      </c>
      <c r="K14" s="79" t="e">
        <f t="shared" si="2"/>
        <v>#N/A</v>
      </c>
      <c r="L14" s="79">
        <f>SUMIF(E$2:E14,"&gt;0")</f>
        <v>0</v>
      </c>
      <c r="M14" s="79" t="e">
        <f t="shared" si="6"/>
        <v>#N/A</v>
      </c>
      <c r="N14" s="77">
        <f t="shared" si="3"/>
        <v>9480</v>
      </c>
      <c r="O14" s="79">
        <f t="shared" si="7"/>
        <v>120</v>
      </c>
    </row>
    <row r="15" spans="1:15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436" t="e">
        <f t="shared" ref="E15" si="22">IFERROR(D15 - _xlfn.XLOOKUP(#REF!-30, $A$2:$A$14999,D$2:D$14999,"",-1,2),NA())</f>
        <v>#N/A</v>
      </c>
      <c r="F15" s="153">
        <f t="shared" si="1"/>
        <v>0</v>
      </c>
      <c r="G15" s="79">
        <f t="shared" si="10"/>
        <v>-49</v>
      </c>
      <c r="H15" s="79">
        <f t="shared" si="11"/>
        <v>-3</v>
      </c>
      <c r="I15" s="79">
        <f t="shared" si="12"/>
        <v>-79</v>
      </c>
      <c r="J15" s="79">
        <f>SUMIF(I$2:I15,"&gt;0")</f>
        <v>72</v>
      </c>
      <c r="K15" s="79" t="e">
        <f t="shared" si="2"/>
        <v>#N/A</v>
      </c>
      <c r="L15" s="79">
        <f>SUMIF(E$2:E15,"&gt;0")</f>
        <v>0</v>
      </c>
      <c r="M15" s="79" t="e">
        <f t="shared" si="6"/>
        <v>#N/A</v>
      </c>
      <c r="N15" s="77">
        <f t="shared" si="3"/>
        <v>0</v>
      </c>
      <c r="O15" s="79">
        <f t="shared" si="7"/>
        <v>-9480</v>
      </c>
    </row>
    <row r="16" spans="1:15" x14ac:dyDescent="0.25">
      <c r="A16" s="80">
        <v>44105.106249999997</v>
      </c>
      <c r="C16" s="77">
        <v>9</v>
      </c>
      <c r="D16" s="77">
        <v>1</v>
      </c>
      <c r="E16" s="436" t="e">
        <f t="shared" ref="E16" si="23">IFERROR(D16 - _xlfn.XLOOKUP(#REF!-30, $A$2:$A$14999,D$2:D$14999,"",-1,2),NA())</f>
        <v>#N/A</v>
      </c>
      <c r="F16" s="153">
        <f t="shared" si="1"/>
        <v>19</v>
      </c>
      <c r="G16" s="79">
        <f t="shared" si="10"/>
        <v>9</v>
      </c>
      <c r="H16" s="79">
        <f t="shared" si="11"/>
        <v>1</v>
      </c>
      <c r="I16" s="79">
        <f t="shared" si="12"/>
        <v>19</v>
      </c>
      <c r="J16" s="79">
        <f>SUMIF(I$2:I16,"&gt;0")</f>
        <v>91</v>
      </c>
      <c r="K16" s="79" t="e">
        <f t="shared" si="2"/>
        <v>#N/A</v>
      </c>
      <c r="L16" s="79">
        <f>SUMIF(E$2:E16,"&gt;0")</f>
        <v>0</v>
      </c>
      <c r="M16" s="79" t="e">
        <f t="shared" si="6"/>
        <v>#N/A</v>
      </c>
      <c r="N16" s="77">
        <f t="shared" ref="N16:N23" si="24">F16*120</f>
        <v>2280</v>
      </c>
      <c r="O16" s="79">
        <f t="shared" si="7"/>
        <v>2280</v>
      </c>
    </row>
    <row r="17" spans="1:15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436" t="e">
        <f t="shared" ref="E17" si="25">IFERROR(D17 - _xlfn.XLOOKUP(#REF!-30, $A$2:$A$14999,D$2:D$14999,"",-1,2),NA())</f>
        <v>#N/A</v>
      </c>
      <c r="F17" s="153">
        <f t="shared" si="1"/>
        <v>39</v>
      </c>
      <c r="G17" s="79">
        <f t="shared" si="10"/>
        <v>20</v>
      </c>
      <c r="H17" s="79">
        <f t="shared" si="11"/>
        <v>0</v>
      </c>
      <c r="I17" s="79">
        <f t="shared" si="12"/>
        <v>20</v>
      </c>
      <c r="J17" s="79">
        <f>SUMIF(I$2:I17,"&gt;0")</f>
        <v>111</v>
      </c>
      <c r="K17" s="79" t="e">
        <f t="shared" si="2"/>
        <v>#N/A</v>
      </c>
      <c r="L17" s="79">
        <f>SUMIF(E$2:E17,"&gt;0")</f>
        <v>0</v>
      </c>
      <c r="M17" s="79" t="e">
        <f t="shared" si="6"/>
        <v>#N/A</v>
      </c>
      <c r="N17" s="77">
        <f t="shared" si="24"/>
        <v>4680</v>
      </c>
      <c r="O17" s="79">
        <f t="shared" si="7"/>
        <v>2400</v>
      </c>
    </row>
    <row r="18" spans="1:15" x14ac:dyDescent="0.25">
      <c r="A18" s="80">
        <v>44107.056944444441</v>
      </c>
      <c r="C18" s="77">
        <v>34</v>
      </c>
      <c r="D18" s="77">
        <v>1</v>
      </c>
      <c r="E18" s="436" t="e">
        <f t="shared" ref="E18" si="26">IFERROR(D18 - _xlfn.XLOOKUP(#REF!-30, $A$2:$A$14999,D$2:D$14999,"",-1,2),NA())</f>
        <v>#N/A</v>
      </c>
      <c r="F18" s="153">
        <f t="shared" si="1"/>
        <v>44</v>
      </c>
      <c r="G18" s="79">
        <f t="shared" si="10"/>
        <v>5</v>
      </c>
      <c r="H18" s="79">
        <f t="shared" si="11"/>
        <v>0</v>
      </c>
      <c r="I18" s="79">
        <f t="shared" si="12"/>
        <v>5</v>
      </c>
      <c r="J18" s="79">
        <f>SUMIF(I$2:I18,"&gt;0")</f>
        <v>116</v>
      </c>
      <c r="K18" s="79" t="e">
        <f t="shared" si="2"/>
        <v>#N/A</v>
      </c>
      <c r="L18" s="79">
        <f>SUMIF(E$2:E18,"&gt;0")</f>
        <v>0</v>
      </c>
      <c r="M18" s="79" t="e">
        <f t="shared" si="6"/>
        <v>#N/A</v>
      </c>
      <c r="N18" s="77">
        <f t="shared" si="24"/>
        <v>5280</v>
      </c>
      <c r="O18" s="79">
        <f t="shared" si="7"/>
        <v>600</v>
      </c>
    </row>
    <row r="19" spans="1:15" x14ac:dyDescent="0.25">
      <c r="A19" s="80">
        <v>44108.432638888888</v>
      </c>
      <c r="C19" s="77">
        <v>37</v>
      </c>
      <c r="D19" s="77">
        <v>1</v>
      </c>
      <c r="E19" s="436" t="e">
        <f t="shared" ref="E19" si="27">IFERROR(D19 - _xlfn.XLOOKUP(#REF!-30, $A$2:$A$14999,D$2:D$14999,"",-1,2),NA())</f>
        <v>#N/A</v>
      </c>
      <c r="F19" s="153">
        <f t="shared" si="1"/>
        <v>47</v>
      </c>
      <c r="G19" s="79">
        <f t="shared" si="10"/>
        <v>3</v>
      </c>
      <c r="H19" s="79">
        <f t="shared" si="11"/>
        <v>0</v>
      </c>
      <c r="I19" s="79">
        <f t="shared" si="12"/>
        <v>3</v>
      </c>
      <c r="J19" s="79">
        <f>SUMIF(I$2:I19,"&gt;0")</f>
        <v>119</v>
      </c>
      <c r="K19" s="79" t="e">
        <f t="shared" si="2"/>
        <v>#N/A</v>
      </c>
      <c r="L19" s="79">
        <f>SUMIF(E$2:E19,"&gt;0")</f>
        <v>0</v>
      </c>
      <c r="M19" s="79" t="e">
        <f t="shared" si="6"/>
        <v>#N/A</v>
      </c>
      <c r="N19" s="77">
        <f t="shared" si="24"/>
        <v>5640</v>
      </c>
      <c r="O19" s="79">
        <f t="shared" si="7"/>
        <v>360</v>
      </c>
    </row>
    <row r="20" spans="1:15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436" t="e">
        <f t="shared" ref="E20" si="28">IFERROR(D20 - _xlfn.XLOOKUP(#REF!-30, $A$2:$A$14999,D$2:D$14999,"",-1,2),NA())</f>
        <v>#N/A</v>
      </c>
      <c r="F20" s="153">
        <f t="shared" si="1"/>
        <v>1</v>
      </c>
      <c r="G20" s="79">
        <f t="shared" si="10"/>
        <v>-36</v>
      </c>
      <c r="H20" s="79">
        <f t="shared" si="11"/>
        <v>-1</v>
      </c>
      <c r="I20" s="79">
        <f t="shared" si="12"/>
        <v>-46</v>
      </c>
      <c r="J20" s="79">
        <f>SUMIF(I$2:I20,"&gt;0")</f>
        <v>119</v>
      </c>
      <c r="K20" s="79" t="e">
        <f t="shared" si="2"/>
        <v>#N/A</v>
      </c>
      <c r="L20" s="79">
        <f>SUMIF(E$2:E20,"&gt;0")</f>
        <v>0</v>
      </c>
      <c r="M20" s="79" t="e">
        <f t="shared" si="6"/>
        <v>#N/A</v>
      </c>
      <c r="N20" s="77">
        <f t="shared" si="24"/>
        <v>120</v>
      </c>
      <c r="O20" s="79">
        <f t="shared" si="7"/>
        <v>-5520</v>
      </c>
    </row>
    <row r="21" spans="1:15" x14ac:dyDescent="0.25">
      <c r="A21" s="80">
        <v>44110.083333333336</v>
      </c>
      <c r="C21" s="77">
        <v>2</v>
      </c>
      <c r="D21" s="77">
        <v>0</v>
      </c>
      <c r="E21" s="436" t="e">
        <f t="shared" ref="E21" si="29">IFERROR(D21 - _xlfn.XLOOKUP(#REF!-30, $A$2:$A$14999,D$2:D$14999,"",-1,2),NA())</f>
        <v>#N/A</v>
      </c>
      <c r="F21" s="153">
        <f t="shared" si="1"/>
        <v>2</v>
      </c>
      <c r="G21" s="79">
        <f t="shared" si="10"/>
        <v>1</v>
      </c>
      <c r="H21" s="79">
        <f t="shared" si="11"/>
        <v>0</v>
      </c>
      <c r="I21" s="79">
        <f t="shared" si="12"/>
        <v>1</v>
      </c>
      <c r="J21" s="79">
        <f>SUMIF(I$2:I21,"&gt;0")</f>
        <v>120</v>
      </c>
      <c r="K21" s="79" t="e">
        <f t="shared" si="2"/>
        <v>#N/A</v>
      </c>
      <c r="L21" s="79">
        <f>SUMIF(E$2:E21,"&gt;0")</f>
        <v>0</v>
      </c>
      <c r="M21" s="79" t="e">
        <f t="shared" si="6"/>
        <v>#N/A</v>
      </c>
      <c r="N21" s="77">
        <f t="shared" si="24"/>
        <v>240</v>
      </c>
      <c r="O21" s="79">
        <f t="shared" ref="O21:O29" si="30">N21-N20</f>
        <v>120</v>
      </c>
    </row>
    <row r="22" spans="1:15" x14ac:dyDescent="0.25">
      <c r="A22" s="80">
        <v>44111.107638888891</v>
      </c>
      <c r="C22" s="77">
        <v>3</v>
      </c>
      <c r="D22" s="77">
        <v>0</v>
      </c>
      <c r="E22" s="436" t="e">
        <f t="shared" ref="E22" si="31">IFERROR(D22 - _xlfn.XLOOKUP(#REF!-30, $A$2:$A$14999,D$2:D$14999,"",-1,2),NA())</f>
        <v>#N/A</v>
      </c>
      <c r="F22" s="153">
        <f t="shared" si="1"/>
        <v>3</v>
      </c>
      <c r="G22" s="79">
        <f t="shared" si="10"/>
        <v>1</v>
      </c>
      <c r="H22" s="79">
        <f t="shared" si="11"/>
        <v>0</v>
      </c>
      <c r="I22" s="79">
        <f t="shared" si="12"/>
        <v>1</v>
      </c>
      <c r="J22" s="79">
        <f>SUMIF(I$2:I22,"&gt;0")</f>
        <v>121</v>
      </c>
      <c r="K22" s="79" t="e">
        <f t="shared" si="2"/>
        <v>#N/A</v>
      </c>
      <c r="L22" s="79">
        <f>SUMIF(E$2:E22,"&gt;0")</f>
        <v>0</v>
      </c>
      <c r="M22" s="79" t="e">
        <f t="shared" si="6"/>
        <v>#N/A</v>
      </c>
      <c r="N22" s="77">
        <f t="shared" si="24"/>
        <v>360</v>
      </c>
      <c r="O22" s="79">
        <f t="shared" si="30"/>
        <v>120</v>
      </c>
    </row>
    <row r="23" spans="1:15" x14ac:dyDescent="0.25">
      <c r="A23" s="80">
        <v>44112.307638888888</v>
      </c>
      <c r="C23" s="77">
        <v>4</v>
      </c>
      <c r="D23" s="77">
        <v>0</v>
      </c>
      <c r="E23" s="436" t="e">
        <f t="shared" ref="E23" si="32">IFERROR(D23 - _xlfn.XLOOKUP(#REF!-30, $A$2:$A$14999,D$2:D$14999,"",-1,2),NA())</f>
        <v>#N/A</v>
      </c>
      <c r="F23" s="153">
        <f t="shared" si="1"/>
        <v>4</v>
      </c>
      <c r="G23" s="79">
        <f t="shared" ref="G23" si="33">C23-C22</f>
        <v>1</v>
      </c>
      <c r="H23" s="79">
        <f t="shared" ref="H23" si="34">D23-D22</f>
        <v>0</v>
      </c>
      <c r="I23" s="79">
        <f t="shared" ref="I23" si="35">F23-F22</f>
        <v>1</v>
      </c>
      <c r="J23" s="79">
        <f>SUMIF(I$2:I23,"&gt;0")</f>
        <v>122</v>
      </c>
      <c r="K23" s="79" t="e">
        <f t="shared" si="2"/>
        <v>#N/A</v>
      </c>
      <c r="L23" s="79">
        <f>SUMIF(E$2:E23,"&gt;0")</f>
        <v>0</v>
      </c>
      <c r="M23" s="79" t="e">
        <f t="shared" si="6"/>
        <v>#N/A</v>
      </c>
      <c r="N23" s="77">
        <f t="shared" si="24"/>
        <v>480</v>
      </c>
      <c r="O23" s="79">
        <f t="shared" si="30"/>
        <v>120</v>
      </c>
    </row>
    <row r="24" spans="1:15" x14ac:dyDescent="0.25">
      <c r="A24" s="80">
        <v>44113.241666666669</v>
      </c>
      <c r="C24" s="77">
        <v>5</v>
      </c>
      <c r="D24" s="77">
        <v>0</v>
      </c>
      <c r="E24" s="436" t="e">
        <f t="shared" ref="E24" si="36">IFERROR(D24 - _xlfn.XLOOKUP(#REF!-30, $A$2:$A$14999,D$2:D$14999,"",-1,2),NA())</f>
        <v>#N/A</v>
      </c>
      <c r="F24" s="153">
        <f t="shared" si="1"/>
        <v>5</v>
      </c>
      <c r="G24" s="79">
        <f t="shared" ref="G24" si="37">C24-C23</f>
        <v>1</v>
      </c>
      <c r="H24" s="79">
        <f t="shared" ref="H24" si="38">D24-D23</f>
        <v>0</v>
      </c>
      <c r="I24" s="79">
        <f t="shared" ref="I24" si="39">F24-F23</f>
        <v>1</v>
      </c>
      <c r="J24" s="79">
        <f>SUMIF(I$2:I24,"&gt;0")</f>
        <v>123</v>
      </c>
      <c r="K24" s="79" t="e">
        <f t="shared" si="2"/>
        <v>#N/A</v>
      </c>
      <c r="L24" s="79">
        <f>SUMIF(E$2:E24,"&gt;0")</f>
        <v>0</v>
      </c>
      <c r="M24" s="79" t="e">
        <f t="shared" si="6"/>
        <v>#N/A</v>
      </c>
      <c r="N24" s="77">
        <f t="shared" ref="N24:N29" si="40">F24*120</f>
        <v>600</v>
      </c>
      <c r="O24" s="79">
        <f t="shared" si="30"/>
        <v>120</v>
      </c>
    </row>
    <row r="25" spans="1:15" x14ac:dyDescent="0.25">
      <c r="A25" s="80">
        <v>44114.061805555553</v>
      </c>
      <c r="C25" s="77">
        <v>6</v>
      </c>
      <c r="D25" s="77">
        <v>0</v>
      </c>
      <c r="E25" s="436" t="e">
        <f t="shared" ref="E25" si="41">IFERROR(D25 - _xlfn.XLOOKUP(#REF!-30, $A$2:$A$14999,D$2:D$14999,"",-1,2),NA())</f>
        <v>#N/A</v>
      </c>
      <c r="F25" s="153">
        <f t="shared" si="1"/>
        <v>6</v>
      </c>
      <c r="G25" s="79">
        <f t="shared" ref="G25" si="42">C25-C24</f>
        <v>1</v>
      </c>
      <c r="H25" s="79">
        <f t="shared" ref="H25" si="43">D25-D24</f>
        <v>0</v>
      </c>
      <c r="I25" s="79">
        <f t="shared" ref="I25" si="44">F25-F24</f>
        <v>1</v>
      </c>
      <c r="J25" s="79">
        <f>SUMIF(I$2:I25,"&gt;0")</f>
        <v>124</v>
      </c>
      <c r="K25" s="79" t="e">
        <f t="shared" si="2"/>
        <v>#N/A</v>
      </c>
      <c r="L25" s="79">
        <f>SUMIF(E$2:E25,"&gt;0")</f>
        <v>0</v>
      </c>
      <c r="M25" s="79" t="e">
        <f t="shared" si="6"/>
        <v>#N/A</v>
      </c>
      <c r="N25" s="77">
        <f t="shared" si="40"/>
        <v>720</v>
      </c>
      <c r="O25" s="79">
        <f t="shared" si="30"/>
        <v>120</v>
      </c>
    </row>
    <row r="26" spans="1:15" x14ac:dyDescent="0.25">
      <c r="A26" s="80">
        <v>44116.091666666667</v>
      </c>
      <c r="C26" s="77">
        <v>8</v>
      </c>
      <c r="D26" s="77">
        <v>0</v>
      </c>
      <c r="E26" s="436" t="e">
        <f t="shared" ref="E26" si="45">IFERROR(D26 - _xlfn.XLOOKUP(#REF!-30, $A$2:$A$14999,D$2:D$14999,"",-1,2),NA())</f>
        <v>#N/A</v>
      </c>
      <c r="F26" s="153">
        <f t="shared" si="1"/>
        <v>8</v>
      </c>
      <c r="G26" s="79">
        <f t="shared" ref="G26" si="46">C26-C25</f>
        <v>2</v>
      </c>
      <c r="H26" s="79">
        <f t="shared" ref="H26" si="47">D26-D25</f>
        <v>0</v>
      </c>
      <c r="I26" s="79">
        <f t="shared" ref="I26" si="48">F26-F25</f>
        <v>2</v>
      </c>
      <c r="J26" s="79">
        <f>SUMIF(I$2:I26,"&gt;0")</f>
        <v>126</v>
      </c>
      <c r="K26" s="79" t="e">
        <f t="shared" si="2"/>
        <v>#N/A</v>
      </c>
      <c r="L26" s="79">
        <f>SUMIF(E$2:E26,"&gt;0")</f>
        <v>0</v>
      </c>
      <c r="M26" s="79" t="e">
        <f t="shared" si="6"/>
        <v>#N/A</v>
      </c>
      <c r="N26" s="77">
        <f t="shared" si="40"/>
        <v>960</v>
      </c>
      <c r="O26" s="79">
        <f t="shared" si="30"/>
        <v>240</v>
      </c>
    </row>
    <row r="27" spans="1:15" x14ac:dyDescent="0.25">
      <c r="A27" s="80">
        <v>44119.147222222222</v>
      </c>
      <c r="C27" s="77">
        <v>12</v>
      </c>
      <c r="D27" s="77">
        <v>0</v>
      </c>
      <c r="E27" s="436" t="e">
        <f t="shared" ref="E27" si="49">IFERROR(D27 - _xlfn.XLOOKUP(#REF!-30, $A$2:$A$14999,D$2:D$14999,"",-1,2),NA())</f>
        <v>#N/A</v>
      </c>
      <c r="F27" s="153">
        <f t="shared" si="1"/>
        <v>12</v>
      </c>
      <c r="G27" s="79">
        <f t="shared" ref="G27" si="50">C27-C26</f>
        <v>4</v>
      </c>
      <c r="H27" s="79">
        <f t="shared" ref="H27" si="51">D27-D26</f>
        <v>0</v>
      </c>
      <c r="I27" s="79">
        <f t="shared" ref="I27" si="52">F27-F26</f>
        <v>4</v>
      </c>
      <c r="J27" s="79">
        <f>SUMIF(I$2:I27,"&gt;0")</f>
        <v>130</v>
      </c>
      <c r="K27" s="79" t="e">
        <f t="shared" si="2"/>
        <v>#N/A</v>
      </c>
      <c r="L27" s="79">
        <f>SUMIF(E$2:E27,"&gt;0")</f>
        <v>0</v>
      </c>
      <c r="M27" s="79" t="e">
        <f t="shared" si="6"/>
        <v>#N/A</v>
      </c>
      <c r="N27" s="77">
        <f t="shared" si="40"/>
        <v>1440</v>
      </c>
      <c r="O27" s="79">
        <f t="shared" si="30"/>
        <v>480</v>
      </c>
    </row>
    <row r="28" spans="1:15" x14ac:dyDescent="0.25">
      <c r="A28" s="80">
        <v>44120.176388888889</v>
      </c>
      <c r="C28" s="77">
        <v>0</v>
      </c>
      <c r="D28" s="77">
        <v>0</v>
      </c>
      <c r="E28" s="436" t="e">
        <f t="shared" ref="E28" si="53">IFERROR(D28 - _xlfn.XLOOKUP(#REF!-30, $A$2:$A$14999,D$2:D$14999,"",-1,2),NA())</f>
        <v>#N/A</v>
      </c>
      <c r="F28" s="153">
        <f t="shared" si="1"/>
        <v>0</v>
      </c>
      <c r="G28" s="79">
        <f t="shared" ref="G28" si="54">C28-C27</f>
        <v>-12</v>
      </c>
      <c r="H28" s="79">
        <f t="shared" ref="H28" si="55">D28-D27</f>
        <v>0</v>
      </c>
      <c r="I28" s="79">
        <f t="shared" ref="I28" si="56">F28-F27</f>
        <v>-12</v>
      </c>
      <c r="J28" s="79">
        <f>SUMIF(I$2:I28,"&gt;0")</f>
        <v>130</v>
      </c>
      <c r="K28" s="79" t="e">
        <f t="shared" si="2"/>
        <v>#N/A</v>
      </c>
      <c r="L28" s="79">
        <f>SUMIF(E$2:E28,"&gt;0")</f>
        <v>0</v>
      </c>
      <c r="M28" s="79" t="e">
        <f t="shared" si="6"/>
        <v>#N/A</v>
      </c>
      <c r="N28" s="77">
        <f t="shared" si="40"/>
        <v>0</v>
      </c>
      <c r="O28" s="79">
        <f t="shared" si="30"/>
        <v>-1440</v>
      </c>
    </row>
    <row r="29" spans="1:15" x14ac:dyDescent="0.25">
      <c r="A29" s="80">
        <v>44120.205555555556</v>
      </c>
      <c r="C29" s="77">
        <v>1</v>
      </c>
      <c r="D29" s="77">
        <v>0</v>
      </c>
      <c r="E29" s="436" t="e">
        <f t="shared" ref="E29" si="57">IFERROR(D29 - _xlfn.XLOOKUP(#REF!-30, $A$2:$A$14999,D$2:D$14999,"",-1,2),NA())</f>
        <v>#N/A</v>
      </c>
      <c r="F29" s="153">
        <f t="shared" si="1"/>
        <v>1</v>
      </c>
      <c r="G29" s="79">
        <f t="shared" ref="G29" si="58">C29-C28</f>
        <v>1</v>
      </c>
      <c r="H29" s="79">
        <f t="shared" ref="H29" si="59">D29-D28</f>
        <v>0</v>
      </c>
      <c r="I29" s="79">
        <f t="shared" ref="I29" si="60">F29-F28</f>
        <v>1</v>
      </c>
      <c r="J29" s="79">
        <f>SUMIF(I$2:I29,"&gt;0")</f>
        <v>131</v>
      </c>
      <c r="K29" s="79" t="e">
        <f t="shared" si="2"/>
        <v>#N/A</v>
      </c>
      <c r="L29" s="79">
        <f>SUMIF(E$2:E29,"&gt;0")</f>
        <v>0</v>
      </c>
      <c r="M29" s="79" t="e">
        <f t="shared" si="6"/>
        <v>#N/A</v>
      </c>
      <c r="N29" s="77">
        <f t="shared" si="40"/>
        <v>120</v>
      </c>
      <c r="O29" s="79">
        <f t="shared" si="30"/>
        <v>120</v>
      </c>
    </row>
    <row r="30" spans="1:15" x14ac:dyDescent="0.25">
      <c r="A30" s="80">
        <v>44121.52847222222</v>
      </c>
      <c r="C30" s="77">
        <v>1</v>
      </c>
      <c r="D30" s="77">
        <v>0</v>
      </c>
      <c r="E30" s="436" t="e">
        <f t="shared" ref="E30" si="61">IFERROR(D30 - _xlfn.XLOOKUP(#REF!-30, $A$2:$A$14999,D$2:D$14999,"",-1,2),NA())</f>
        <v>#N/A</v>
      </c>
      <c r="F30" s="153">
        <f t="shared" si="1"/>
        <v>1</v>
      </c>
      <c r="G30" s="79">
        <f t="shared" ref="G30" si="62">C30-C29</f>
        <v>0</v>
      </c>
      <c r="H30" s="79">
        <f t="shared" ref="H30" si="63">D30-D29</f>
        <v>0</v>
      </c>
      <c r="I30" s="79">
        <f t="shared" ref="I30" si="64">F30-F29</f>
        <v>0</v>
      </c>
      <c r="J30" s="79">
        <f>SUMIF(I$2:I30,"&gt;0")</f>
        <v>131</v>
      </c>
      <c r="K30" s="79" t="e">
        <f t="shared" si="2"/>
        <v>#N/A</v>
      </c>
      <c r="L30" s="79">
        <f>SUMIF(E$2:E30,"&gt;0")</f>
        <v>0</v>
      </c>
      <c r="M30" s="79" t="e">
        <f t="shared" si="6"/>
        <v>#N/A</v>
      </c>
      <c r="N30" s="77">
        <f t="shared" ref="N30:N35" si="65">F30*120</f>
        <v>120</v>
      </c>
      <c r="O30" s="79">
        <f t="shared" ref="O30:O35" si="66">N30-N29</f>
        <v>0</v>
      </c>
    </row>
    <row r="31" spans="1:15" x14ac:dyDescent="0.25">
      <c r="A31" s="80">
        <v>44121.974305555559</v>
      </c>
      <c r="C31" s="77">
        <v>2</v>
      </c>
      <c r="D31" s="77">
        <v>0</v>
      </c>
      <c r="E31" s="436" t="e">
        <f t="shared" ref="E31" si="67">IFERROR(D31 - _xlfn.XLOOKUP(#REF!-30, $A$2:$A$14999,D$2:D$14999,"",-1,2),NA())</f>
        <v>#N/A</v>
      </c>
      <c r="F31" s="153">
        <f t="shared" si="1"/>
        <v>2</v>
      </c>
      <c r="G31" s="79">
        <f t="shared" ref="G31" si="68">C31-C30</f>
        <v>1</v>
      </c>
      <c r="H31" s="79">
        <f t="shared" ref="H31" si="69">D31-D30</f>
        <v>0</v>
      </c>
      <c r="I31" s="79">
        <f t="shared" ref="I31" si="70">F31-F30</f>
        <v>1</v>
      </c>
      <c r="J31" s="79">
        <f>SUMIF(I$2:I31,"&gt;0")</f>
        <v>132</v>
      </c>
      <c r="K31" s="79" t="e">
        <f t="shared" si="2"/>
        <v>#N/A</v>
      </c>
      <c r="L31" s="79">
        <f>SUMIF(E$2:E31,"&gt;0")</f>
        <v>0</v>
      </c>
      <c r="M31" s="79" t="e">
        <f t="shared" si="6"/>
        <v>#N/A</v>
      </c>
      <c r="N31" s="77">
        <f t="shared" si="65"/>
        <v>240</v>
      </c>
      <c r="O31" s="79">
        <f t="shared" si="66"/>
        <v>120</v>
      </c>
    </row>
    <row r="32" spans="1:15" x14ac:dyDescent="0.25">
      <c r="A32" s="80">
        <v>44122.168055555558</v>
      </c>
      <c r="C32" s="77">
        <v>3</v>
      </c>
      <c r="D32" s="77">
        <v>0</v>
      </c>
      <c r="E32" s="436" t="e">
        <f t="shared" ref="E32" si="71">IFERROR(D32 - _xlfn.XLOOKUP(#REF!-30, $A$2:$A$14999,D$2:D$14999,"",-1,2),NA())</f>
        <v>#N/A</v>
      </c>
      <c r="F32" s="153">
        <f t="shared" si="1"/>
        <v>3</v>
      </c>
      <c r="G32" s="79">
        <f t="shared" ref="G32" si="72">C32-C31</f>
        <v>1</v>
      </c>
      <c r="H32" s="79">
        <f t="shared" ref="H32" si="73">D32-D31</f>
        <v>0</v>
      </c>
      <c r="I32" s="79">
        <f t="shared" ref="I32" si="74">F32-F31</f>
        <v>1</v>
      </c>
      <c r="J32" s="79">
        <f>SUMIF(I$2:I32,"&gt;0")</f>
        <v>133</v>
      </c>
      <c r="K32" s="79">
        <f t="shared" si="2"/>
        <v>133</v>
      </c>
      <c r="L32" s="79">
        <f>SUMIF(E$2:E32,"&gt;0")</f>
        <v>0</v>
      </c>
      <c r="M32" s="79">
        <f t="shared" si="6"/>
        <v>0</v>
      </c>
      <c r="N32" s="77">
        <f t="shared" si="65"/>
        <v>360</v>
      </c>
      <c r="O32" s="79">
        <f t="shared" si="66"/>
        <v>120</v>
      </c>
    </row>
    <row r="33" spans="1:15" x14ac:dyDescent="0.25">
      <c r="A33" s="80">
        <v>44123.045138888891</v>
      </c>
      <c r="C33" s="77">
        <v>3</v>
      </c>
      <c r="D33" s="77">
        <v>0</v>
      </c>
      <c r="E33" s="436" t="e">
        <f t="shared" ref="E33" si="75">IFERROR(D33 - _xlfn.XLOOKUP(#REF!-30, $A$2:$A$14999,D$2:D$14999,"",-1,2),NA())</f>
        <v>#N/A</v>
      </c>
      <c r="F33" s="153">
        <f t="shared" si="1"/>
        <v>3</v>
      </c>
      <c r="G33" s="79">
        <f t="shared" ref="G33" si="76">C33-C32</f>
        <v>0</v>
      </c>
      <c r="H33" s="79">
        <f t="shared" ref="H33" si="77">D33-D32</f>
        <v>0</v>
      </c>
      <c r="I33" s="79">
        <f t="shared" ref="I33" si="78">F33-F32</f>
        <v>0</v>
      </c>
      <c r="J33" s="79">
        <f>SUMIF(I$2:I33,"&gt;0")</f>
        <v>133</v>
      </c>
      <c r="K33" s="79">
        <f t="shared" ref="K33:K38" si="79">IFERROR(J33 - _xlfn.XLOOKUP(A33-30, $A$2:$A$14999,J$2:J$14999,"",-1,2),NA())</f>
        <v>132</v>
      </c>
      <c r="L33" s="79">
        <f>SUMIF(E$2:E33,"&gt;0")</f>
        <v>0</v>
      </c>
      <c r="M33" s="79">
        <f t="shared" si="6"/>
        <v>0</v>
      </c>
      <c r="N33" s="77">
        <f t="shared" si="65"/>
        <v>360</v>
      </c>
      <c r="O33" s="79">
        <f t="shared" si="66"/>
        <v>0</v>
      </c>
    </row>
    <row r="34" spans="1:15" x14ac:dyDescent="0.25">
      <c r="A34" s="80">
        <v>44123.165277777778</v>
      </c>
      <c r="C34" s="77">
        <v>13</v>
      </c>
      <c r="D34" s="77">
        <v>0</v>
      </c>
      <c r="E34" s="436" t="e">
        <f t="shared" ref="E34" si="80">IFERROR(D34 - _xlfn.XLOOKUP(#REF!-30, $A$2:$A$14999,D$2:D$14999,"",-1,2),NA())</f>
        <v>#N/A</v>
      </c>
      <c r="F34" s="153">
        <f t="shared" si="1"/>
        <v>13</v>
      </c>
      <c r="G34" s="79">
        <f t="shared" ref="G34" si="81">C34-C33</f>
        <v>10</v>
      </c>
      <c r="H34" s="79">
        <f t="shared" ref="H34" si="82">D34-D33</f>
        <v>0</v>
      </c>
      <c r="I34" s="79">
        <f t="shared" ref="I34" si="83">F34-F33</f>
        <v>10</v>
      </c>
      <c r="J34" s="79">
        <f>SUMIF(I$2:I34,"&gt;0")</f>
        <v>143</v>
      </c>
      <c r="K34" s="79">
        <f t="shared" si="79"/>
        <v>142</v>
      </c>
      <c r="L34" s="79">
        <f>SUMIF(E$2:E34,"&gt;0")</f>
        <v>0</v>
      </c>
      <c r="M34" s="79">
        <f t="shared" si="6"/>
        <v>0</v>
      </c>
      <c r="N34" s="77">
        <f t="shared" si="65"/>
        <v>1560</v>
      </c>
      <c r="O34" s="79">
        <f t="shared" si="66"/>
        <v>1200</v>
      </c>
    </row>
    <row r="35" spans="1:15" x14ac:dyDescent="0.25">
      <c r="A35" s="80">
        <v>44124.158333333333</v>
      </c>
      <c r="C35" s="77">
        <v>13</v>
      </c>
      <c r="D35" s="77">
        <v>0</v>
      </c>
      <c r="E35" s="436" t="e">
        <f t="shared" ref="E35" si="84">IFERROR(D35 - _xlfn.XLOOKUP(#REF!-30, $A$2:$A$14999,D$2:D$14999,"",-1,2),NA())</f>
        <v>#N/A</v>
      </c>
      <c r="F35" s="153">
        <f t="shared" si="1"/>
        <v>13</v>
      </c>
      <c r="G35" s="79">
        <f t="shared" ref="G35" si="85">C35-C34</f>
        <v>0</v>
      </c>
      <c r="H35" s="79">
        <f t="shared" ref="H35" si="86">D35-D34</f>
        <v>0</v>
      </c>
      <c r="I35" s="79">
        <f t="shared" ref="I35" si="87">F35-F34</f>
        <v>0</v>
      </c>
      <c r="J35" s="79">
        <f>SUMIF(I$2:I35,"&gt;0")</f>
        <v>143</v>
      </c>
      <c r="K35" s="79">
        <f t="shared" si="79"/>
        <v>141</v>
      </c>
      <c r="L35" s="79">
        <f>SUMIF(E$2:E35,"&gt;0")</f>
        <v>0</v>
      </c>
      <c r="M35" s="79">
        <f t="shared" si="6"/>
        <v>0</v>
      </c>
      <c r="N35" s="77">
        <f t="shared" si="65"/>
        <v>1560</v>
      </c>
      <c r="O35" s="79">
        <f t="shared" si="66"/>
        <v>0</v>
      </c>
    </row>
    <row r="36" spans="1:15" x14ac:dyDescent="0.25">
      <c r="A36" s="80">
        <v>44125.623611111114</v>
      </c>
      <c r="C36" s="77">
        <v>13</v>
      </c>
      <c r="D36" s="77">
        <v>0</v>
      </c>
      <c r="E36" s="436" t="e">
        <f t="shared" ref="E36" si="88">IFERROR(D36 - _xlfn.XLOOKUP(#REF!-30, $A$2:$A$14999,D$2:D$14999,"",-1,2),NA())</f>
        <v>#N/A</v>
      </c>
      <c r="F36" s="153">
        <f t="shared" si="1"/>
        <v>13</v>
      </c>
      <c r="G36" s="79">
        <f t="shared" ref="G36" si="89">C36-C35</f>
        <v>0</v>
      </c>
      <c r="H36" s="79">
        <f t="shared" ref="H36" si="90">D36-D35</f>
        <v>0</v>
      </c>
      <c r="I36" s="79">
        <f t="shared" ref="I36" si="91">F36-F35</f>
        <v>0</v>
      </c>
      <c r="J36" s="79">
        <f>SUMIF(I$2:I36,"&gt;0")</f>
        <v>143</v>
      </c>
      <c r="K36" s="79">
        <f t="shared" si="79"/>
        <v>118</v>
      </c>
      <c r="L36" s="79">
        <f>SUMIF(E$2:E36,"&gt;0")</f>
        <v>0</v>
      </c>
      <c r="M36" s="79">
        <f t="shared" si="6"/>
        <v>0</v>
      </c>
      <c r="N36" s="77">
        <f t="shared" ref="N36:N37" si="92">F36*120</f>
        <v>1560</v>
      </c>
      <c r="O36" s="79">
        <f t="shared" ref="O36:O37" si="93">N36-N35</f>
        <v>0</v>
      </c>
    </row>
    <row r="37" spans="1:15" x14ac:dyDescent="0.25">
      <c r="A37" s="80">
        <v>44126.085416666669</v>
      </c>
      <c r="C37" s="77">
        <v>13</v>
      </c>
      <c r="D37" s="77">
        <v>1</v>
      </c>
      <c r="E37" s="436" t="e">
        <f t="shared" ref="E37" si="94">IFERROR(D37 - _xlfn.XLOOKUP(#REF!-30, $A$2:$A$14999,D$2:D$14999,"",-1,2),NA())</f>
        <v>#N/A</v>
      </c>
      <c r="F37" s="153">
        <f t="shared" si="1"/>
        <v>23</v>
      </c>
      <c r="G37" s="79">
        <f t="shared" ref="G37" si="95">C37-C36</f>
        <v>0</v>
      </c>
      <c r="H37" s="79">
        <f t="shared" ref="H37" si="96">D37-D36</f>
        <v>1</v>
      </c>
      <c r="I37" s="79">
        <f t="shared" ref="I37" si="97">F37-F36</f>
        <v>10</v>
      </c>
      <c r="J37" s="79">
        <f>SUMIF(I$2:I37,"&gt;0")</f>
        <v>153</v>
      </c>
      <c r="K37" s="79">
        <f t="shared" si="79"/>
        <v>128</v>
      </c>
      <c r="L37" s="79">
        <f>SUMIF(E$2:E37,"&gt;0")</f>
        <v>0</v>
      </c>
      <c r="M37" s="79">
        <f t="shared" si="6"/>
        <v>0</v>
      </c>
      <c r="N37" s="77">
        <f t="shared" si="92"/>
        <v>2760</v>
      </c>
      <c r="O37" s="79">
        <f t="shared" si="93"/>
        <v>1200</v>
      </c>
    </row>
    <row r="38" spans="1:15" x14ac:dyDescent="0.25">
      <c r="A38" s="80">
        <v>44127.375694444447</v>
      </c>
      <c r="C38" s="77">
        <v>13</v>
      </c>
      <c r="D38" s="77">
        <v>1</v>
      </c>
      <c r="E38" s="436" t="e">
        <f t="shared" ref="E38" si="98">IFERROR(D38 - _xlfn.XLOOKUP(#REF!-30, $A$2:$A$14999,D$2:D$14999,"",-1,2),NA())</f>
        <v>#N/A</v>
      </c>
      <c r="F38" s="153">
        <f t="shared" si="1"/>
        <v>23</v>
      </c>
      <c r="G38" s="79">
        <f t="shared" ref="G38" si="99">C38-C37</f>
        <v>0</v>
      </c>
      <c r="H38" s="79">
        <f t="shared" ref="H38" si="100">D38-D37</f>
        <v>0</v>
      </c>
      <c r="I38" s="79">
        <f t="shared" ref="I38" si="101">F38-F37</f>
        <v>0</v>
      </c>
      <c r="J38" s="79">
        <f>SUMIF(I$2:I38,"&gt;0")</f>
        <v>153</v>
      </c>
      <c r="K38" s="79">
        <f t="shared" si="79"/>
        <v>122</v>
      </c>
      <c r="L38" s="79">
        <f>SUMIF(E$2:E38,"&gt;0")</f>
        <v>0</v>
      </c>
      <c r="M38" s="79">
        <f t="shared" si="6"/>
        <v>0</v>
      </c>
      <c r="N38" s="77">
        <f t="shared" ref="N38" si="102">F38*120</f>
        <v>2760</v>
      </c>
      <c r="O38" s="79">
        <f t="shared" ref="O38" si="103">N38-N37</f>
        <v>0</v>
      </c>
    </row>
    <row r="39" spans="1:15" x14ac:dyDescent="0.25">
      <c r="A39" s="80">
        <v>44128.201388888891</v>
      </c>
      <c r="C39" s="77">
        <v>14</v>
      </c>
      <c r="D39" s="77">
        <v>1</v>
      </c>
      <c r="E39" s="436" t="e">
        <f t="shared" ref="E39" si="104">IFERROR(D39 - _xlfn.XLOOKUP(#REF!-30, $A$2:$A$14999,D$2:D$14999,"",-1,2),NA())</f>
        <v>#N/A</v>
      </c>
      <c r="F39" s="153">
        <f t="shared" si="1"/>
        <v>24</v>
      </c>
      <c r="G39" s="79">
        <f t="shared" ref="G39" si="105">C39-C38</f>
        <v>1</v>
      </c>
      <c r="H39" s="79">
        <f t="shared" ref="H39" si="106">D39-D38</f>
        <v>0</v>
      </c>
      <c r="I39" s="79">
        <f t="shared" ref="I39" si="107">F39-F38</f>
        <v>1</v>
      </c>
      <c r="J39" s="79">
        <f>SUMIF(I$2:I39,"&gt;0")</f>
        <v>154</v>
      </c>
      <c r="K39" s="79">
        <f t="shared" ref="K39" si="108">IFERROR(J39 - _xlfn.XLOOKUP(A39-30, $A$2:$A$14999,J$2:J$14999,"",-1,2),NA())</f>
        <v>120</v>
      </c>
      <c r="L39" s="79">
        <f>SUMIF(E$2:E39,"&gt;0")</f>
        <v>0</v>
      </c>
      <c r="M39" s="79">
        <f t="shared" si="6"/>
        <v>0</v>
      </c>
      <c r="N39" s="77">
        <f t="shared" ref="N39" si="109">F39*120</f>
        <v>2880</v>
      </c>
      <c r="O39" s="79">
        <f t="shared" ref="O39" si="110">N39-N38</f>
        <v>120</v>
      </c>
    </row>
    <row r="40" spans="1:15" x14ac:dyDescent="0.25">
      <c r="A40" s="80">
        <v>44130.044444444444</v>
      </c>
      <c r="C40" s="77">
        <v>14</v>
      </c>
      <c r="D40" s="77">
        <v>1</v>
      </c>
      <c r="E40" s="436" t="e">
        <f t="shared" ref="E40" si="111">IFERROR(D40 - _xlfn.XLOOKUP(#REF!-30, $A$2:$A$14999,D$2:D$14999,"",-1,2),NA())</f>
        <v>#N/A</v>
      </c>
      <c r="F40" s="153">
        <f t="shared" si="1"/>
        <v>24</v>
      </c>
      <c r="G40" s="79">
        <f t="shared" ref="G40" si="112">C40-C39</f>
        <v>0</v>
      </c>
      <c r="H40" s="79">
        <f t="shared" ref="H40" si="113">D40-D39</f>
        <v>0</v>
      </c>
      <c r="I40" s="79">
        <f t="shared" ref="I40" si="114">F40-F39</f>
        <v>0</v>
      </c>
      <c r="J40" s="79">
        <f>SUMIF(I$2:I40,"&gt;0")</f>
        <v>154</v>
      </c>
      <c r="K40" s="79">
        <f t="shared" ref="K40" si="115">IFERROR(J40 - _xlfn.XLOOKUP(A40-30, $A$2:$A$14999,J$2:J$14999,"",-1,2),NA())</f>
        <v>103</v>
      </c>
      <c r="L40" s="79">
        <f>SUMIF(E$2:E40,"&gt;0")</f>
        <v>0</v>
      </c>
      <c r="M40" s="79">
        <f t="shared" si="6"/>
        <v>0</v>
      </c>
      <c r="N40" s="77">
        <f t="shared" ref="N40:N41" si="116">F40*120</f>
        <v>2880</v>
      </c>
      <c r="O40" s="79">
        <f t="shared" ref="O40:O41" si="117">N40-N39</f>
        <v>0</v>
      </c>
    </row>
    <row r="41" spans="1:15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436" t="e">
        <f t="shared" ref="E41" si="118">IFERROR(D41 - _xlfn.XLOOKUP(#REF!-30, $A$2:$A$14999,D$2:D$14999,"",-1,2),NA())</f>
        <v>#N/A</v>
      </c>
      <c r="F41" s="153">
        <f t="shared" si="1"/>
        <v>46</v>
      </c>
      <c r="G41" s="79">
        <f t="shared" ref="G41" si="119">C41-C40</f>
        <v>2</v>
      </c>
      <c r="H41" s="79">
        <f t="shared" ref="H41" si="120">D41-D40</f>
        <v>2</v>
      </c>
      <c r="I41" s="79">
        <f t="shared" ref="I41" si="121">F41-F40</f>
        <v>22</v>
      </c>
      <c r="J41" s="79">
        <f>SUMIF(I$2:I41,"&gt;0")</f>
        <v>176</v>
      </c>
      <c r="K41" s="79">
        <f t="shared" ref="K41" si="122">IFERROR(J41 - _xlfn.XLOOKUP(A41-30, $A$2:$A$14999,J$2:J$14999,"",-1,2),NA())</f>
        <v>109</v>
      </c>
      <c r="L41" s="79">
        <f>SUMIF(E$2:E41,"&gt;0")</f>
        <v>0</v>
      </c>
      <c r="M41" s="79">
        <f t="shared" si="6"/>
        <v>0</v>
      </c>
      <c r="N41" s="77">
        <f t="shared" si="116"/>
        <v>5520</v>
      </c>
      <c r="O41" s="79">
        <f t="shared" si="117"/>
        <v>2640</v>
      </c>
    </row>
    <row r="42" spans="1:15" x14ac:dyDescent="0.25">
      <c r="A42" s="80">
        <v>44132.470833333333</v>
      </c>
      <c r="C42" s="77">
        <v>19</v>
      </c>
      <c r="D42" s="77">
        <v>3</v>
      </c>
      <c r="E42" s="436" t="e">
        <f t="shared" ref="E42" si="123">IFERROR(D42 - _xlfn.XLOOKUP(#REF!-30, $A$2:$A$14999,D$2:D$14999,"",-1,2),NA())</f>
        <v>#N/A</v>
      </c>
      <c r="F42" s="153">
        <f t="shared" si="1"/>
        <v>49</v>
      </c>
      <c r="G42" s="79">
        <f t="shared" ref="G42" si="124">C42-C41</f>
        <v>3</v>
      </c>
      <c r="H42" s="79">
        <f t="shared" ref="H42" si="125">D42-D41</f>
        <v>0</v>
      </c>
      <c r="I42" s="79">
        <f t="shared" ref="I42" si="126">F42-F41</f>
        <v>3</v>
      </c>
      <c r="J42" s="79">
        <f>SUMIF(I$2:I42,"&gt;0")</f>
        <v>179</v>
      </c>
      <c r="K42" s="79">
        <f t="shared" ref="K42" si="127">IFERROR(J42 - _xlfn.XLOOKUP(A42-30, $A$2:$A$14999,J$2:J$14999,"",-1,2),NA())</f>
        <v>112</v>
      </c>
      <c r="L42" s="79">
        <f>SUMIF(E$2:E42,"&gt;0")</f>
        <v>0</v>
      </c>
      <c r="M42" s="79">
        <f t="shared" si="6"/>
        <v>0</v>
      </c>
      <c r="N42" s="77">
        <f t="shared" ref="N42:N44" si="128">F42*120</f>
        <v>5880</v>
      </c>
      <c r="O42" s="79">
        <f t="shared" ref="O42:O44" si="129">N42-N41</f>
        <v>360</v>
      </c>
    </row>
    <row r="43" spans="1:15" x14ac:dyDescent="0.25">
      <c r="A43" s="80">
        <v>44134.043055555558</v>
      </c>
      <c r="C43" s="77">
        <v>24</v>
      </c>
      <c r="D43" s="77">
        <v>4</v>
      </c>
      <c r="E43" s="436" t="e">
        <f t="shared" ref="E43" si="130">IFERROR(D43 - _xlfn.XLOOKUP(#REF!-30, $A$2:$A$14999,D$2:D$14999,"",-1,2),NA())</f>
        <v>#N/A</v>
      </c>
      <c r="F43" s="153">
        <f t="shared" si="1"/>
        <v>64</v>
      </c>
      <c r="G43" s="79">
        <f t="shared" ref="G43" si="131">C43-C42</f>
        <v>5</v>
      </c>
      <c r="H43" s="79">
        <f t="shared" ref="H43" si="132">D43-D42</f>
        <v>1</v>
      </c>
      <c r="I43" s="79">
        <f t="shared" ref="I43" si="133">F43-F42</f>
        <v>15</v>
      </c>
      <c r="J43" s="79">
        <f>SUMIF(I$2:I43,"&gt;0")</f>
        <v>194</v>
      </c>
      <c r="K43" s="79">
        <f t="shared" ref="K43" si="134">IFERROR(J43 - _xlfn.XLOOKUP(A43-30, $A$2:$A$14999,J$2:J$14999,"",-1,2),NA())</f>
        <v>122</v>
      </c>
      <c r="L43" s="79">
        <f>SUMIF(E$2:E43,"&gt;0")</f>
        <v>0</v>
      </c>
      <c r="M43" s="79">
        <f t="shared" si="6"/>
        <v>0</v>
      </c>
      <c r="N43" s="77">
        <f t="shared" si="128"/>
        <v>7680</v>
      </c>
      <c r="O43" s="79">
        <f t="shared" si="129"/>
        <v>1800</v>
      </c>
    </row>
    <row r="44" spans="1:15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436" t="e">
        <f t="shared" ref="E44" si="135">IFERROR(D44 - _xlfn.XLOOKUP(#REF!-30, $A$2:$A$14999,D$2:D$14999,"",-1,2),NA())</f>
        <v>#N/A</v>
      </c>
      <c r="F44" s="153">
        <f t="shared" si="1"/>
        <v>0</v>
      </c>
      <c r="G44" s="79">
        <f t="shared" ref="G44" si="136">C44-C43</f>
        <v>-24</v>
      </c>
      <c r="H44" s="79">
        <f t="shared" ref="H44" si="137">D44-D43</f>
        <v>-4</v>
      </c>
      <c r="I44" s="79">
        <f t="shared" ref="I44" si="138">F44-F43</f>
        <v>-64</v>
      </c>
      <c r="J44" s="79">
        <f>SUMIF(I$2:I44,"&gt;0")</f>
        <v>194</v>
      </c>
      <c r="K44" s="79">
        <f t="shared" ref="K44" si="139">IFERROR(J44 - _xlfn.XLOOKUP(A44-30, $A$2:$A$14999,J$2:J$14999,"",-1,2),NA())</f>
        <v>122</v>
      </c>
      <c r="L44" s="79">
        <f>SUMIF(E$2:E44,"&gt;0")</f>
        <v>0</v>
      </c>
      <c r="M44" s="79">
        <f t="shared" si="6"/>
        <v>0</v>
      </c>
      <c r="N44" s="77">
        <f t="shared" si="128"/>
        <v>0</v>
      </c>
      <c r="O44" s="79">
        <f t="shared" si="129"/>
        <v>-7680</v>
      </c>
    </row>
    <row r="45" spans="1:15" x14ac:dyDescent="0.25">
      <c r="A45" s="80">
        <v>44135.375</v>
      </c>
      <c r="C45" s="77">
        <v>0</v>
      </c>
      <c r="D45" s="77">
        <v>0</v>
      </c>
      <c r="E45" s="436" t="e">
        <f t="shared" ref="E45" si="140">IFERROR(D45 - _xlfn.XLOOKUP(#REF!-30, $A$2:$A$14999,D$2:D$14999,"",-1,2),NA())</f>
        <v>#N/A</v>
      </c>
      <c r="F45" s="153">
        <f t="shared" si="1"/>
        <v>0</v>
      </c>
      <c r="G45" s="79">
        <f t="shared" ref="G45" si="141">C45-C44</f>
        <v>0</v>
      </c>
      <c r="H45" s="79">
        <f t="shared" ref="H45" si="142">D45-D44</f>
        <v>0</v>
      </c>
      <c r="I45" s="79">
        <f t="shared" ref="I45" si="143">F45-F44</f>
        <v>0</v>
      </c>
      <c r="J45" s="79">
        <f>SUMIF(I$2:I45,"&gt;0")</f>
        <v>194</v>
      </c>
      <c r="K45" s="79">
        <f t="shared" ref="K45" si="144">IFERROR(J45 - _xlfn.XLOOKUP(A45-30, $A$2:$A$14999,J$2:J$14999,"",-1,2),NA())</f>
        <v>103</v>
      </c>
      <c r="L45" s="79">
        <f>SUMIF(E$2:E45,"&gt;0")</f>
        <v>0</v>
      </c>
      <c r="M45" s="79">
        <f t="shared" si="6"/>
        <v>0</v>
      </c>
      <c r="N45" s="77">
        <f t="shared" ref="N45" si="145">F45*120</f>
        <v>0</v>
      </c>
      <c r="O45" s="79">
        <f t="shared" ref="O45" si="146">N45-N44</f>
        <v>0</v>
      </c>
    </row>
    <row r="46" spans="1:15" x14ac:dyDescent="0.25">
      <c r="A46" s="80">
        <v>44136.131944444445</v>
      </c>
      <c r="C46" s="77">
        <v>0</v>
      </c>
      <c r="D46" s="77">
        <v>0</v>
      </c>
      <c r="E46" s="436" t="e">
        <f t="shared" ref="E46" si="147">IFERROR(D46 - _xlfn.XLOOKUP(#REF!-30, $A$2:$A$14999,D$2:D$14999,"",-1,2),NA())</f>
        <v>#N/A</v>
      </c>
      <c r="F46" s="153">
        <f t="shared" si="1"/>
        <v>0</v>
      </c>
      <c r="G46" s="79">
        <f t="shared" ref="G46" si="148">C46-C45</f>
        <v>0</v>
      </c>
      <c r="H46" s="79">
        <f t="shared" ref="H46" si="149">D46-D45</f>
        <v>0</v>
      </c>
      <c r="I46" s="79">
        <f t="shared" ref="I46" si="150">F46-F45</f>
        <v>0</v>
      </c>
      <c r="J46" s="79">
        <f>SUMIF(I$2:I46,"&gt;0")</f>
        <v>194</v>
      </c>
      <c r="K46" s="79">
        <f t="shared" ref="K46" si="151">IFERROR(J46 - _xlfn.XLOOKUP(A46-30, $A$2:$A$14999,J$2:J$14999,"",-1,2),NA())</f>
        <v>83</v>
      </c>
      <c r="L46" s="79">
        <f>SUMIF(E$2:E46,"&gt;0")</f>
        <v>0</v>
      </c>
      <c r="M46" s="79">
        <f t="shared" si="6"/>
        <v>0</v>
      </c>
      <c r="N46" s="77">
        <f t="shared" ref="N46" si="152">F46*120</f>
        <v>0</v>
      </c>
      <c r="O46" s="79">
        <f t="shared" ref="O46" si="153">N46-N45</f>
        <v>0</v>
      </c>
    </row>
    <row r="47" spans="1:15" x14ac:dyDescent="0.25">
      <c r="A47" s="80">
        <v>44137.363888888889</v>
      </c>
      <c r="C47" s="77">
        <v>0</v>
      </c>
      <c r="D47" s="77">
        <v>0</v>
      </c>
      <c r="E47" s="436" t="e">
        <f t="shared" ref="E47" si="154">IFERROR(D47 - _xlfn.XLOOKUP(#REF!-30, $A$2:$A$14999,D$2:D$14999,"",-1,2),NA())</f>
        <v>#N/A</v>
      </c>
      <c r="F47" s="153">
        <f t="shared" si="1"/>
        <v>0</v>
      </c>
      <c r="G47" s="79">
        <f t="shared" ref="G47" si="155">C47-C46</f>
        <v>0</v>
      </c>
      <c r="H47" s="79">
        <f t="shared" ref="H47" si="156">D47-D46</f>
        <v>0</v>
      </c>
      <c r="I47" s="79">
        <f t="shared" ref="I47" si="157">F47-F46</f>
        <v>0</v>
      </c>
      <c r="J47" s="79">
        <f>SUMIF(I$2:I47,"&gt;0")</f>
        <v>194</v>
      </c>
      <c r="K47" s="79">
        <f t="shared" ref="K47" si="158">IFERROR(J47 - _xlfn.XLOOKUP(A47-30, $A$2:$A$14999,J$2:J$14999,"",-1,2),NA())</f>
        <v>78</v>
      </c>
      <c r="L47" s="79">
        <f>SUMIF(E$2:E47,"&gt;0")</f>
        <v>0</v>
      </c>
      <c r="M47" s="79">
        <f t="shared" si="6"/>
        <v>0</v>
      </c>
      <c r="N47" s="77">
        <f t="shared" ref="N47" si="159">F47*120</f>
        <v>0</v>
      </c>
      <c r="O47" s="79">
        <f t="shared" ref="O47" si="160">N47-N46</f>
        <v>0</v>
      </c>
    </row>
    <row r="48" spans="1:15" x14ac:dyDescent="0.25">
      <c r="A48" s="80">
        <v>44138.12222222222</v>
      </c>
      <c r="C48" s="77">
        <v>1</v>
      </c>
      <c r="D48" s="77">
        <v>0</v>
      </c>
      <c r="E48" s="436" t="e">
        <f t="shared" ref="E48" si="161">IFERROR(D48 - _xlfn.XLOOKUP(#REF!-30, $A$2:$A$14999,D$2:D$14999,"",-1,2),NA())</f>
        <v>#N/A</v>
      </c>
      <c r="F48" s="153">
        <f t="shared" si="1"/>
        <v>1</v>
      </c>
      <c r="G48" s="79">
        <f t="shared" ref="G48" si="162">C48-C47</f>
        <v>1</v>
      </c>
      <c r="H48" s="79">
        <f t="shared" ref="H48" si="163">D48-D47</f>
        <v>0</v>
      </c>
      <c r="I48" s="79">
        <f t="shared" ref="I48" si="164">F48-F47</f>
        <v>1</v>
      </c>
      <c r="J48" s="79">
        <f>SUMIF(I$2:I48,"&gt;0")</f>
        <v>195</v>
      </c>
      <c r="K48" s="79">
        <f t="shared" ref="K48" si="165">IFERROR(J48 - _xlfn.XLOOKUP(A48-30, $A$2:$A$14999,J$2:J$14999,"",-1,2),NA())</f>
        <v>79</v>
      </c>
      <c r="L48" s="79">
        <f>SUMIF(E$2:E48,"&gt;0")</f>
        <v>0</v>
      </c>
      <c r="M48" s="79">
        <f t="shared" si="6"/>
        <v>0</v>
      </c>
      <c r="N48" s="77">
        <f t="shared" ref="N48" si="166">F48*120</f>
        <v>120</v>
      </c>
      <c r="O48" s="79">
        <f t="shared" ref="O48" si="167">N48-N47</f>
        <v>120</v>
      </c>
    </row>
    <row r="49" spans="1:15" x14ac:dyDescent="0.25">
      <c r="A49" s="80">
        <v>44139.001388888886</v>
      </c>
      <c r="C49" s="77">
        <v>1</v>
      </c>
      <c r="D49" s="77">
        <v>0</v>
      </c>
      <c r="E49" s="436" t="e">
        <f t="shared" ref="E49" si="168">IFERROR(D49 - _xlfn.XLOOKUP(#REF!-30, $A$2:$A$14999,D$2:D$14999,"",-1,2),NA())</f>
        <v>#N/A</v>
      </c>
      <c r="F49" s="153">
        <f t="shared" si="1"/>
        <v>1</v>
      </c>
      <c r="G49" s="79">
        <f t="shared" ref="G49" si="169">C49-C48</f>
        <v>0</v>
      </c>
      <c r="H49" s="79">
        <f t="shared" ref="H49" si="170">D49-D48</f>
        <v>0</v>
      </c>
      <c r="I49" s="79">
        <f t="shared" ref="I49" si="171">F49-F48</f>
        <v>0</v>
      </c>
      <c r="J49" s="79">
        <f>SUMIF(I$2:I49,"&gt;0")</f>
        <v>195</v>
      </c>
      <c r="K49" s="79">
        <f t="shared" ref="K49" si="172">IFERROR(J49 - _xlfn.XLOOKUP(A49-30, $A$2:$A$14999,J$2:J$14999,"",-1,2),NA())</f>
        <v>76</v>
      </c>
      <c r="L49" s="79">
        <f>SUMIF(E$2:E49,"&gt;0")</f>
        <v>0</v>
      </c>
      <c r="M49" s="79">
        <f t="shared" si="6"/>
        <v>0</v>
      </c>
      <c r="N49" s="77">
        <f t="shared" ref="N49" si="173">F49*120</f>
        <v>120</v>
      </c>
      <c r="O49" s="79">
        <f t="shared" ref="O49" si="174">N49-N48</f>
        <v>0</v>
      </c>
    </row>
    <row r="50" spans="1:15" x14ac:dyDescent="0.25">
      <c r="A50" s="80">
        <v>44140.142361111109</v>
      </c>
      <c r="C50" s="77">
        <v>1</v>
      </c>
      <c r="D50" s="77">
        <v>0</v>
      </c>
      <c r="E50" s="436" t="e">
        <f t="shared" ref="E50" si="175">IFERROR(D50 - _xlfn.XLOOKUP(#REF!-30, $A$2:$A$14999,D$2:D$14999,"",-1,2),NA())</f>
        <v>#N/A</v>
      </c>
      <c r="F50" s="153">
        <f t="shared" si="1"/>
        <v>1</v>
      </c>
      <c r="G50" s="79">
        <f t="shared" ref="G50" si="176">C50-C49</f>
        <v>0</v>
      </c>
      <c r="H50" s="79">
        <f t="shared" ref="H50" si="177">D50-D49</f>
        <v>0</v>
      </c>
      <c r="I50" s="79">
        <f t="shared" ref="I50" si="178">F50-F49</f>
        <v>0</v>
      </c>
      <c r="J50" s="79">
        <f>SUMIF(I$2:I50,"&gt;0")</f>
        <v>195</v>
      </c>
      <c r="K50" s="79">
        <f t="shared" ref="K50" si="179">IFERROR(J50 - _xlfn.XLOOKUP(A50-30, $A$2:$A$14999,J$2:J$14999,"",-1,2),NA())</f>
        <v>75</v>
      </c>
      <c r="L50" s="79">
        <f>SUMIF(E$2:E50,"&gt;0")</f>
        <v>0</v>
      </c>
      <c r="M50" s="79">
        <f t="shared" si="6"/>
        <v>0</v>
      </c>
      <c r="N50" s="77">
        <f t="shared" ref="N50" si="180">F50*120</f>
        <v>120</v>
      </c>
      <c r="O50" s="79">
        <f t="shared" ref="O50" si="181">N50-N49</f>
        <v>0</v>
      </c>
    </row>
    <row r="51" spans="1:15" ht="13.5" customHeight="1" x14ac:dyDescent="0.25">
      <c r="A51" s="80">
        <v>44141.668055555558</v>
      </c>
      <c r="C51" s="77">
        <v>1</v>
      </c>
      <c r="D51" s="77">
        <v>0</v>
      </c>
      <c r="E51" s="436" t="e">
        <f t="shared" ref="E51" si="182">IFERROR(D51 - _xlfn.XLOOKUP(#REF!-30, $A$2:$A$14999,D$2:D$14999,"",-1,2),NA())</f>
        <v>#N/A</v>
      </c>
      <c r="F51" s="153">
        <f t="shared" si="1"/>
        <v>1</v>
      </c>
      <c r="G51" s="79">
        <f t="shared" ref="G51" si="183">C51-C50</f>
        <v>0</v>
      </c>
      <c r="H51" s="79">
        <f t="shared" ref="H51" si="184">D51-D50</f>
        <v>0</v>
      </c>
      <c r="I51" s="79">
        <f t="shared" ref="I51" si="185">F51-F50</f>
        <v>0</v>
      </c>
      <c r="J51" s="79">
        <f>SUMIF(I$2:I51,"&gt;0")</f>
        <v>195</v>
      </c>
      <c r="K51" s="79">
        <f t="shared" ref="K51" si="186">IFERROR(J51 - _xlfn.XLOOKUP(A51-30, $A$2:$A$14999,J$2:J$14999,"",-1,2),NA())</f>
        <v>74</v>
      </c>
      <c r="L51" s="79">
        <f>SUMIF(E$2:E51,"&gt;0")</f>
        <v>0</v>
      </c>
      <c r="M51" s="79">
        <f t="shared" si="6"/>
        <v>0</v>
      </c>
      <c r="N51" s="77">
        <f t="shared" ref="N51" si="187">F51*120</f>
        <v>120</v>
      </c>
      <c r="O51" s="79">
        <f t="shared" ref="O51" si="188">N51-N50</f>
        <v>0</v>
      </c>
    </row>
    <row r="52" spans="1:15" x14ac:dyDescent="0.25">
      <c r="A52" s="80">
        <v>44142.020138888889</v>
      </c>
      <c r="C52" s="77">
        <v>1</v>
      </c>
      <c r="D52" s="77">
        <v>0</v>
      </c>
      <c r="E52" s="436" t="e">
        <f t="shared" ref="E52" si="189">IFERROR(D52 - _xlfn.XLOOKUP(#REF!-30, $A$2:$A$14999,D$2:D$14999,"",-1,2),NA())</f>
        <v>#N/A</v>
      </c>
      <c r="F52" s="153">
        <f t="shared" si="1"/>
        <v>1</v>
      </c>
      <c r="G52" s="79">
        <f t="shared" ref="G52:G53" si="190">C52-C51</f>
        <v>0</v>
      </c>
      <c r="H52" s="79">
        <f t="shared" ref="H52:H53" si="191">D52-D51</f>
        <v>0</v>
      </c>
      <c r="I52" s="79">
        <f t="shared" ref="I52:I53" si="192">F52-F51</f>
        <v>0</v>
      </c>
      <c r="J52" s="79">
        <f>SUMIF(I$2:I52,"&gt;0")</f>
        <v>195</v>
      </c>
      <c r="K52" s="79">
        <f t="shared" ref="K52:K53" si="193">IFERROR(J52 - _xlfn.XLOOKUP(A52-30, $A$2:$A$14999,J$2:J$14999,"",-1,2),NA())</f>
        <v>74</v>
      </c>
      <c r="L52" s="79">
        <f>SUMIF(E$2:E52,"&gt;0")</f>
        <v>0</v>
      </c>
      <c r="M52" s="79">
        <f t="shared" si="6"/>
        <v>0</v>
      </c>
      <c r="N52" s="77">
        <f t="shared" ref="N52:N53" si="194">F52*120</f>
        <v>120</v>
      </c>
      <c r="O52" s="79">
        <f t="shared" ref="O52:O53" si="195">N52-N51</f>
        <v>0</v>
      </c>
    </row>
    <row r="53" spans="1:15" x14ac:dyDescent="0.25">
      <c r="A53" s="80">
        <v>44143.212500000001</v>
      </c>
      <c r="C53" s="77">
        <v>1</v>
      </c>
      <c r="D53" s="77">
        <v>0</v>
      </c>
      <c r="E53" s="436" t="e">
        <f t="shared" ref="E53" si="196">IFERROR(D53 - _xlfn.XLOOKUP(#REF!-30, $A$2:$A$14999,D$2:D$14999,"",-1,2),NA())</f>
        <v>#N/A</v>
      </c>
      <c r="F53" s="153">
        <f t="shared" si="1"/>
        <v>1</v>
      </c>
      <c r="G53" s="79">
        <f t="shared" si="190"/>
        <v>0</v>
      </c>
      <c r="H53" s="79">
        <f t="shared" si="191"/>
        <v>0</v>
      </c>
      <c r="I53" s="79">
        <f t="shared" si="192"/>
        <v>0</v>
      </c>
      <c r="J53" s="79">
        <f>SUMIF(I$2:I53,"&gt;0")</f>
        <v>195</v>
      </c>
      <c r="K53" s="79">
        <f t="shared" si="193"/>
        <v>73</v>
      </c>
      <c r="L53" s="79">
        <f>SUMIF(E$2:E53,"&gt;0")</f>
        <v>0</v>
      </c>
      <c r="M53" s="79">
        <f t="shared" si="6"/>
        <v>0</v>
      </c>
      <c r="N53" s="77">
        <f t="shared" si="194"/>
        <v>120</v>
      </c>
      <c r="O53" s="79">
        <f t="shared" si="195"/>
        <v>0</v>
      </c>
    </row>
    <row r="54" spans="1:15" x14ac:dyDescent="0.25">
      <c r="A54" s="80">
        <v>44144.271527777775</v>
      </c>
      <c r="C54" s="77">
        <v>2</v>
      </c>
      <c r="D54" s="77">
        <v>0</v>
      </c>
      <c r="E54" s="436" t="e">
        <f t="shared" ref="E54" si="197">IFERROR(D54 - _xlfn.XLOOKUP(#REF!-30, $A$2:$A$14999,D$2:D$14999,"",-1,2),NA())</f>
        <v>#N/A</v>
      </c>
      <c r="F54" s="153">
        <f t="shared" si="1"/>
        <v>2</v>
      </c>
      <c r="G54" s="79">
        <f t="shared" ref="G54" si="198">C54-C53</f>
        <v>1</v>
      </c>
      <c r="H54" s="79">
        <f t="shared" ref="H54" si="199">D54-D53</f>
        <v>0</v>
      </c>
      <c r="I54" s="79">
        <f t="shared" ref="I54" si="200">F54-F53</f>
        <v>1</v>
      </c>
      <c r="J54" s="79">
        <f>SUMIF(I$2:I54,"&gt;0")</f>
        <v>196</v>
      </c>
      <c r="K54" s="79">
        <f t="shared" ref="K54" si="201">IFERROR(J54 - _xlfn.XLOOKUP(A54-30, $A$2:$A$14999,J$2:J$14999,"",-1,2),NA())</f>
        <v>72</v>
      </c>
      <c r="L54" s="79">
        <f>SUMIF(E$2:E54,"&gt;0")</f>
        <v>0</v>
      </c>
      <c r="M54" s="79">
        <f t="shared" si="6"/>
        <v>0</v>
      </c>
      <c r="N54" s="77">
        <f t="shared" ref="N54" si="202">F54*120</f>
        <v>240</v>
      </c>
      <c r="O54" s="79">
        <f t="shared" ref="O54" si="203">N54-N53</f>
        <v>120</v>
      </c>
    </row>
    <row r="55" spans="1:15" x14ac:dyDescent="0.25">
      <c r="A55" s="80">
        <v>44145.065972222219</v>
      </c>
      <c r="C55" s="77">
        <v>3</v>
      </c>
      <c r="D55" s="77">
        <v>0</v>
      </c>
      <c r="E55" s="436" t="e">
        <f t="shared" ref="E55" si="204">IFERROR(D55 - _xlfn.XLOOKUP(#REF!-30, $A$2:$A$14999,D$2:D$14999,"",-1,2),NA())</f>
        <v>#N/A</v>
      </c>
      <c r="F55" s="153">
        <f t="shared" si="1"/>
        <v>3</v>
      </c>
      <c r="G55" s="79">
        <f t="shared" ref="G55" si="205">C55-C54</f>
        <v>1</v>
      </c>
      <c r="H55" s="79">
        <f t="shared" ref="H55" si="206">D55-D54</f>
        <v>0</v>
      </c>
      <c r="I55" s="79">
        <f t="shared" ref="I55" si="207">F55-F54</f>
        <v>1</v>
      </c>
      <c r="J55" s="79">
        <f>SUMIF(I$2:I55,"&gt;0")</f>
        <v>197</v>
      </c>
      <c r="K55" s="79">
        <f t="shared" ref="K55" si="208">IFERROR(J55 - _xlfn.XLOOKUP(A55-30, $A$2:$A$14999,J$2:J$14999,"",-1,2),NA())</f>
        <v>73</v>
      </c>
      <c r="L55" s="79">
        <f>SUMIF(E$2:E55,"&gt;0")</f>
        <v>0</v>
      </c>
      <c r="M55" s="79">
        <f t="shared" si="6"/>
        <v>0</v>
      </c>
      <c r="N55" s="77">
        <f t="shared" ref="N55" si="209">F55*120</f>
        <v>360</v>
      </c>
      <c r="O55" s="79">
        <f t="shared" ref="O55" si="210">N55-N54</f>
        <v>120</v>
      </c>
    </row>
    <row r="56" spans="1:15" x14ac:dyDescent="0.25">
      <c r="A56" s="80">
        <v>44146.801388888889</v>
      </c>
      <c r="C56" s="77">
        <v>4</v>
      </c>
      <c r="D56" s="77">
        <v>0</v>
      </c>
      <c r="E56" s="436" t="e">
        <f t="shared" ref="E56" si="211">IFERROR(D56 - _xlfn.XLOOKUP(#REF!-30, $A$2:$A$14999,D$2:D$14999,"",-1,2),NA())</f>
        <v>#N/A</v>
      </c>
      <c r="F56" s="153">
        <f t="shared" si="1"/>
        <v>4</v>
      </c>
      <c r="G56" s="79">
        <f t="shared" ref="G56" si="212">C56-C55</f>
        <v>1</v>
      </c>
      <c r="H56" s="79">
        <f t="shared" ref="H56" si="213">D56-D55</f>
        <v>0</v>
      </c>
      <c r="I56" s="79">
        <f t="shared" ref="I56" si="214">F56-F55</f>
        <v>1</v>
      </c>
      <c r="J56" s="79">
        <f>SUMIF(I$2:I56,"&gt;0")</f>
        <v>198</v>
      </c>
      <c r="K56" s="79">
        <f t="shared" ref="K56" si="215">IFERROR(J56 - _xlfn.XLOOKUP(A56-30, $A$2:$A$14999,J$2:J$14999,"",-1,2),NA())</f>
        <v>72</v>
      </c>
      <c r="L56" s="79">
        <f>SUMIF(E$2:E56,"&gt;0")</f>
        <v>0</v>
      </c>
      <c r="M56" s="79">
        <f t="shared" si="6"/>
        <v>0</v>
      </c>
      <c r="N56" s="77">
        <f t="shared" ref="N56" si="216">F56*120</f>
        <v>480</v>
      </c>
      <c r="O56" s="79">
        <f t="shared" ref="O56" si="217">N56-N55</f>
        <v>120</v>
      </c>
    </row>
    <row r="57" spans="1:15" x14ac:dyDescent="0.25">
      <c r="A57" s="80">
        <v>44149.261111111111</v>
      </c>
      <c r="B57" s="108"/>
      <c r="C57" s="77">
        <v>7</v>
      </c>
      <c r="D57" s="77">
        <v>0</v>
      </c>
      <c r="E57" s="436" t="e">
        <f t="shared" ref="E57" si="218">IFERROR(D57 - _xlfn.XLOOKUP(#REF!-30, $A$2:$A$14999,D$2:D$14999,"",-1,2),NA())</f>
        <v>#N/A</v>
      </c>
      <c r="F57" s="153">
        <f t="shared" si="1"/>
        <v>7</v>
      </c>
      <c r="G57" s="79">
        <f t="shared" ref="G57" si="219">C57-C56</f>
        <v>3</v>
      </c>
      <c r="H57" s="79">
        <f t="shared" ref="H57" si="220">D57-D56</f>
        <v>0</v>
      </c>
      <c r="I57" s="79">
        <f t="shared" ref="I57" si="221">F57-F56</f>
        <v>3</v>
      </c>
      <c r="J57" s="79">
        <f>SUMIF(I$2:I57,"&gt;0")</f>
        <v>201</v>
      </c>
      <c r="K57" s="79">
        <f t="shared" ref="K57" si="222">IFERROR(J57 - _xlfn.XLOOKUP(A57-30, $A$2:$A$14999,J$2:J$14999,"",-1,2),NA())</f>
        <v>71</v>
      </c>
      <c r="L57" s="79">
        <f>SUMIF(E$2:E57,"&gt;0")</f>
        <v>0</v>
      </c>
      <c r="M57" s="79">
        <f t="shared" si="6"/>
        <v>0</v>
      </c>
      <c r="N57" s="77">
        <f t="shared" ref="N57" si="223">F57*120</f>
        <v>840</v>
      </c>
      <c r="O57" s="79">
        <f t="shared" ref="O57" si="224">N57-N56</f>
        <v>360</v>
      </c>
    </row>
    <row r="58" spans="1:15" x14ac:dyDescent="0.25">
      <c r="A58" s="80">
        <v>44149.62222222222</v>
      </c>
      <c r="C58" s="77">
        <v>8</v>
      </c>
      <c r="D58" s="77">
        <v>0</v>
      </c>
      <c r="E58" s="436" t="e">
        <f t="shared" ref="E58" si="225">IFERROR(D58 - _xlfn.XLOOKUP(#REF!-30, $A$2:$A$14999,D$2:D$14999,"",-1,2),NA())</f>
        <v>#N/A</v>
      </c>
      <c r="F58" s="153">
        <f t="shared" si="1"/>
        <v>8</v>
      </c>
      <c r="G58" s="79">
        <f t="shared" ref="G58" si="226">C58-C57</f>
        <v>1</v>
      </c>
      <c r="H58" s="79">
        <f t="shared" ref="H58" si="227">D58-D57</f>
        <v>0</v>
      </c>
      <c r="I58" s="79">
        <f t="shared" ref="I58" si="228">F58-F57</f>
        <v>1</v>
      </c>
      <c r="J58" s="79">
        <f>SUMIF(I$2:I58,"&gt;0")</f>
        <v>202</v>
      </c>
      <c r="K58" s="79">
        <f t="shared" ref="K58" si="229">IFERROR(J58 - _xlfn.XLOOKUP(A58-30, $A$2:$A$14999,J$2:J$14999,"",-1,2),NA())</f>
        <v>72</v>
      </c>
      <c r="L58" s="79">
        <f>SUMIF(E$2:E58,"&gt;0")</f>
        <v>0</v>
      </c>
      <c r="M58" s="79">
        <f t="shared" si="6"/>
        <v>0</v>
      </c>
      <c r="N58" s="77">
        <f t="shared" ref="N58" si="230">F58*120</f>
        <v>960</v>
      </c>
      <c r="O58" s="79">
        <f t="shared" ref="O58" si="231">N58-N57</f>
        <v>120</v>
      </c>
    </row>
    <row r="59" spans="1:15" x14ac:dyDescent="0.25">
      <c r="A59" s="80">
        <v>44150.203472222223</v>
      </c>
      <c r="C59" s="77">
        <v>9</v>
      </c>
      <c r="D59" s="77">
        <v>0</v>
      </c>
      <c r="E59" s="436" t="e">
        <f t="shared" ref="E59" si="232">IFERROR(D59 - _xlfn.XLOOKUP(#REF!-30, $A$2:$A$14999,D$2:D$14999,"",-1,2),NA())</f>
        <v>#N/A</v>
      </c>
      <c r="F59" s="153">
        <f t="shared" si="1"/>
        <v>9</v>
      </c>
      <c r="G59" s="79">
        <f t="shared" ref="G59" si="233">C59-C58</f>
        <v>1</v>
      </c>
      <c r="H59" s="79">
        <f t="shared" ref="H59" si="234">D59-D58</f>
        <v>0</v>
      </c>
      <c r="I59" s="79">
        <f t="shared" ref="I59" si="235">F59-F58</f>
        <v>1</v>
      </c>
      <c r="J59" s="79">
        <f>SUMIF(I$2:I59,"&gt;0")</f>
        <v>203</v>
      </c>
      <c r="K59" s="79">
        <f t="shared" ref="K59" si="236">IFERROR(J59 - _xlfn.XLOOKUP(A59-30, $A$2:$A$14999,J$2:J$14999,"",-1,2),NA())</f>
        <v>73</v>
      </c>
      <c r="L59" s="79">
        <f>SUMIF(E$2:E59,"&gt;0")</f>
        <v>0</v>
      </c>
      <c r="M59" s="79">
        <f t="shared" si="6"/>
        <v>0</v>
      </c>
      <c r="N59" s="77">
        <f t="shared" ref="N59" si="237">F59*120</f>
        <v>1080</v>
      </c>
      <c r="O59" s="79">
        <f t="shared" ref="O59" si="238">N59-N58</f>
        <v>120</v>
      </c>
    </row>
    <row r="60" spans="1:15" x14ac:dyDescent="0.25">
      <c r="A60" s="80">
        <v>44151.444444444445</v>
      </c>
      <c r="C60" s="77">
        <v>9</v>
      </c>
      <c r="D60" s="77">
        <v>1</v>
      </c>
      <c r="E60" s="436" t="e">
        <f t="shared" ref="E60" si="239">IFERROR(D60 - _xlfn.XLOOKUP(#REF!-30, $A$2:$A$14999,D$2:D$14999,"",-1,2),NA())</f>
        <v>#N/A</v>
      </c>
      <c r="F60" s="153">
        <f t="shared" si="1"/>
        <v>19</v>
      </c>
      <c r="G60" s="79">
        <f t="shared" ref="G60" si="240">C60-C59</f>
        <v>0</v>
      </c>
      <c r="H60" s="79">
        <f t="shared" ref="H60" si="241">D60-D59</f>
        <v>1</v>
      </c>
      <c r="I60" s="79">
        <f t="shared" ref="I60" si="242">F60-F59</f>
        <v>10</v>
      </c>
      <c r="J60" s="79">
        <f>SUMIF(I$2:I60,"&gt;0")</f>
        <v>213</v>
      </c>
      <c r="K60" s="79">
        <f>IFERROR(J60 - _xlfn.XLOOKUP(A60-30, $A$2:$A$14999,J$2:J$14999,"",-1,2),NA())</f>
        <v>82</v>
      </c>
      <c r="L60" s="79">
        <f>SUMIF(E$2:E60,"&gt;0")</f>
        <v>0</v>
      </c>
      <c r="M60" s="79">
        <f t="shared" si="6"/>
        <v>0</v>
      </c>
      <c r="N60" s="77">
        <f t="shared" ref="N60" si="243">F60*120</f>
        <v>2280</v>
      </c>
      <c r="O60" s="79">
        <f t="shared" ref="O60" si="244">N60-N59</f>
        <v>1200</v>
      </c>
    </row>
    <row r="61" spans="1:15" x14ac:dyDescent="0.25">
      <c r="A61" s="80">
        <v>44152.21597222222</v>
      </c>
      <c r="C61" s="77">
        <v>16</v>
      </c>
      <c r="D61" s="77">
        <v>1</v>
      </c>
      <c r="E61" s="436" t="e">
        <f t="shared" ref="E61" si="245">IFERROR(D61 - _xlfn.XLOOKUP(#REF!-30, $A$2:$A$14999,D$2:D$14999,"",-1,2),NA())</f>
        <v>#N/A</v>
      </c>
      <c r="F61" s="153">
        <f t="shared" si="1"/>
        <v>26</v>
      </c>
      <c r="G61" s="79">
        <f t="shared" ref="G61" si="246">C61-C60</f>
        <v>7</v>
      </c>
      <c r="H61" s="79">
        <f t="shared" ref="H61" si="247">D61-D60</f>
        <v>0</v>
      </c>
      <c r="I61" s="79">
        <f t="shared" ref="I61" si="248">F61-F60</f>
        <v>7</v>
      </c>
      <c r="J61" s="79">
        <f>SUMIF(I$2:I61,"&gt;0")</f>
        <v>220</v>
      </c>
      <c r="K61" s="79">
        <f t="shared" ref="K61" si="249">IFERROR(J61 - _xlfn.XLOOKUP(A61-30, $A$2:$A$14999,J$2:J$14999,"",-1,2),NA())</f>
        <v>87</v>
      </c>
      <c r="L61" s="79">
        <f>SUMIF(E$2:E61,"&gt;0")</f>
        <v>0</v>
      </c>
      <c r="M61" s="79">
        <f t="shared" si="6"/>
        <v>0</v>
      </c>
      <c r="N61" s="77">
        <f t="shared" ref="N61" si="250">F61*120</f>
        <v>3120</v>
      </c>
      <c r="O61" s="79">
        <f t="shared" ref="O61" si="251">N61-N60</f>
        <v>840</v>
      </c>
    </row>
    <row r="62" spans="1:15" x14ac:dyDescent="0.25">
      <c r="A62" s="80">
        <v>44154.629861111112</v>
      </c>
      <c r="C62" s="77">
        <v>19</v>
      </c>
      <c r="D62" s="77">
        <v>1</v>
      </c>
      <c r="E62" s="436" t="e">
        <f t="shared" ref="E62" si="252">IFERROR(D62 - _xlfn.XLOOKUP(#REF!-30, $A$2:$A$14999,D$2:D$14999,"",-1,2),NA())</f>
        <v>#N/A</v>
      </c>
      <c r="F62" s="153">
        <f t="shared" si="1"/>
        <v>29</v>
      </c>
      <c r="G62" s="79">
        <f t="shared" ref="G62" si="253">C62-C61</f>
        <v>3</v>
      </c>
      <c r="H62" s="79">
        <f t="shared" ref="H62" si="254">D62-D61</f>
        <v>0</v>
      </c>
      <c r="I62" s="79">
        <f t="shared" ref="I62" si="255">F62-F61</f>
        <v>3</v>
      </c>
      <c r="J62" s="79">
        <f>SUMIF(I$2:I62,"&gt;0")</f>
        <v>223</v>
      </c>
      <c r="K62" s="79">
        <f t="shared" ref="K62" si="256">IFERROR(J62 - _xlfn.XLOOKUP(A62-30, $A$2:$A$14999,J$2:J$14999,"",-1,2),NA())</f>
        <v>80</v>
      </c>
      <c r="L62" s="79">
        <f>SUMIF(E$2:E62,"&gt;0")</f>
        <v>0</v>
      </c>
      <c r="M62" s="79">
        <f t="shared" si="6"/>
        <v>0</v>
      </c>
      <c r="N62" s="77">
        <f t="shared" ref="N62" si="257">F62*120</f>
        <v>3480</v>
      </c>
      <c r="O62" s="79">
        <f t="shared" ref="O62" si="258">N62-N61</f>
        <v>360</v>
      </c>
    </row>
    <row r="63" spans="1:15" x14ac:dyDescent="0.25">
      <c r="A63" s="80">
        <v>44155.32916666667</v>
      </c>
      <c r="C63" s="77">
        <v>19</v>
      </c>
      <c r="D63" s="77">
        <v>1</v>
      </c>
      <c r="E63" s="436" t="e">
        <f t="shared" ref="E63" si="259">IFERROR(D63 - _xlfn.XLOOKUP(#REF!-30, $A$2:$A$14999,D$2:D$14999,"",-1,2),NA())</f>
        <v>#N/A</v>
      </c>
      <c r="F63" s="153">
        <f t="shared" si="1"/>
        <v>29</v>
      </c>
      <c r="G63" s="79">
        <f t="shared" ref="G63" si="260">C63-C62</f>
        <v>0</v>
      </c>
      <c r="H63" s="79">
        <f t="shared" ref="H63" si="261">D63-D62</f>
        <v>0</v>
      </c>
      <c r="I63" s="79">
        <f t="shared" ref="I63" si="262">F63-F62</f>
        <v>0</v>
      </c>
      <c r="J63" s="79">
        <f>SUMIF(I$2:I63,"&gt;0")</f>
        <v>223</v>
      </c>
      <c r="K63" s="79">
        <f t="shared" ref="K63" si="263">IFERROR(J63 - _xlfn.XLOOKUP(A63-30, $A$2:$A$14999,J$2:J$14999,"",-1,2),NA())</f>
        <v>80</v>
      </c>
      <c r="L63" s="79">
        <f>SUMIF(E$2:E63,"&gt;0")</f>
        <v>0</v>
      </c>
      <c r="M63" s="79">
        <f t="shared" si="6"/>
        <v>0</v>
      </c>
      <c r="N63" s="77">
        <f t="shared" ref="N63" si="264">F63*120</f>
        <v>3480</v>
      </c>
      <c r="O63" s="79">
        <f t="shared" ref="O63" si="265">N63-N62</f>
        <v>0</v>
      </c>
    </row>
    <row r="64" spans="1:15" x14ac:dyDescent="0.25">
      <c r="A64" s="80">
        <v>44156.618750000001</v>
      </c>
      <c r="C64" s="77">
        <v>19</v>
      </c>
      <c r="D64" s="77">
        <v>1</v>
      </c>
      <c r="E64" s="436" t="e">
        <f t="shared" ref="E64" si="266">IFERROR(D64 - _xlfn.XLOOKUP(#REF!-30, $A$2:$A$14999,D$2:D$14999,"",-1,2),NA())</f>
        <v>#N/A</v>
      </c>
      <c r="F64" s="153">
        <f t="shared" si="1"/>
        <v>29</v>
      </c>
      <c r="G64" s="79">
        <f t="shared" ref="G64" si="267">C64-C63</f>
        <v>0</v>
      </c>
      <c r="H64" s="79">
        <f t="shared" ref="H64" si="268">D64-D63</f>
        <v>0</v>
      </c>
      <c r="I64" s="79">
        <f t="shared" ref="I64" si="269">F64-F63</f>
        <v>0</v>
      </c>
      <c r="J64" s="79">
        <f>SUMIF(I$2:I64,"&gt;0")</f>
        <v>223</v>
      </c>
      <c r="K64" s="79">
        <f t="shared" ref="K64" si="270">IFERROR(J64 - _xlfn.XLOOKUP(A64-30, $A$2:$A$14999,J$2:J$14999,"",-1,2),NA())</f>
        <v>70</v>
      </c>
      <c r="L64" s="79">
        <f>SUMIF(E$2:E64,"&gt;0")</f>
        <v>0</v>
      </c>
      <c r="M64" s="79">
        <f t="shared" si="6"/>
        <v>0</v>
      </c>
      <c r="N64" s="77">
        <f t="shared" ref="N64" si="271">F64*120</f>
        <v>3480</v>
      </c>
      <c r="O64" s="79">
        <f t="shared" ref="O64" si="272">N64-N63</f>
        <v>0</v>
      </c>
    </row>
    <row r="65" spans="1:15" x14ac:dyDescent="0.25">
      <c r="A65" s="80">
        <v>44157.438888888886</v>
      </c>
      <c r="C65" s="77">
        <v>19</v>
      </c>
      <c r="D65" s="77">
        <v>1</v>
      </c>
      <c r="E65" s="436" t="e">
        <f t="shared" ref="E65" si="273">IFERROR(D65 - _xlfn.XLOOKUP(#REF!-30, $A$2:$A$14999,D$2:D$14999,"",-1,2),NA())</f>
        <v>#N/A</v>
      </c>
      <c r="F65" s="153">
        <f t="shared" si="1"/>
        <v>29</v>
      </c>
      <c r="G65" s="79">
        <f t="shared" ref="G65" si="274">C65-C64</f>
        <v>0</v>
      </c>
      <c r="H65" s="79">
        <f t="shared" ref="H65" si="275">D65-D64</f>
        <v>0</v>
      </c>
      <c r="I65" s="79">
        <f t="shared" ref="I65" si="276">F65-F64</f>
        <v>0</v>
      </c>
      <c r="J65" s="79">
        <f>SUMIF(I$2:I65,"&gt;0")</f>
        <v>223</v>
      </c>
      <c r="K65" s="79">
        <f t="shared" ref="K65" si="277">IFERROR(J65 - _xlfn.XLOOKUP(A65-30, $A$2:$A$14999,J$2:J$14999,"",-1,2),NA())</f>
        <v>70</v>
      </c>
      <c r="L65" s="79">
        <f>SUMIF(E$2:E65,"&gt;0")</f>
        <v>0</v>
      </c>
      <c r="M65" s="79">
        <f t="shared" si="6"/>
        <v>0</v>
      </c>
      <c r="N65" s="77">
        <f t="shared" ref="N65" si="278">F65*120</f>
        <v>3480</v>
      </c>
      <c r="O65" s="79">
        <f t="shared" ref="O65" si="279">N65-N64</f>
        <v>0</v>
      </c>
    </row>
    <row r="66" spans="1:15" x14ac:dyDescent="0.25">
      <c r="A66" s="80">
        <v>44158.166666666664</v>
      </c>
      <c r="C66" s="77">
        <v>20</v>
      </c>
      <c r="D66" s="77">
        <v>1</v>
      </c>
      <c r="E66" s="436" t="e">
        <f t="shared" ref="E66" si="280">IFERROR(D66 - _xlfn.XLOOKUP(#REF!-30, $A$2:$A$14999,D$2:D$14999,"",-1,2),NA())</f>
        <v>#N/A</v>
      </c>
      <c r="F66" s="153">
        <f t="shared" ref="F66:F128" si="281">C66+D66*10+_xlfn.IFNA(E66,0)</f>
        <v>30</v>
      </c>
      <c r="G66" s="79">
        <f t="shared" ref="G66" si="282">C66-C65</f>
        <v>1</v>
      </c>
      <c r="H66" s="79">
        <f t="shared" ref="H66" si="283">D66-D65</f>
        <v>0</v>
      </c>
      <c r="I66" s="79">
        <f t="shared" ref="I66" si="284">F66-F65</f>
        <v>1</v>
      </c>
      <c r="J66" s="79">
        <f>SUMIF(I$2:I66,"&gt;0")</f>
        <v>224</v>
      </c>
      <c r="K66" s="79">
        <f t="shared" ref="K66" si="285">IFERROR(J66 - _xlfn.XLOOKUP(A66-30, $A$2:$A$14999,J$2:J$14999,"",-1,2),NA())</f>
        <v>71</v>
      </c>
      <c r="L66" s="79">
        <f>SUMIF(E$2:E66,"&gt;0")</f>
        <v>0</v>
      </c>
      <c r="M66" s="79">
        <f t="shared" si="6"/>
        <v>0</v>
      </c>
      <c r="N66" s="77">
        <f t="shared" ref="N66" si="286">F66*120</f>
        <v>3600</v>
      </c>
      <c r="O66" s="79">
        <f t="shared" ref="O66" si="287">N66-N65</f>
        <v>120</v>
      </c>
    </row>
    <row r="67" spans="1:15" x14ac:dyDescent="0.25">
      <c r="A67" s="80">
        <v>44159.003472222219</v>
      </c>
      <c r="C67" s="77">
        <v>20</v>
      </c>
      <c r="D67" s="77">
        <v>1</v>
      </c>
      <c r="E67" s="436" t="e">
        <f t="shared" ref="E67" si="288">IFERROR(D67 - _xlfn.XLOOKUP(#REF!-30, $A$2:$A$14999,D$2:D$14999,"",-1,2),NA())</f>
        <v>#N/A</v>
      </c>
      <c r="F67" s="153">
        <f t="shared" si="281"/>
        <v>30</v>
      </c>
      <c r="G67" s="79">
        <f t="shared" ref="G67" si="289">C67-C66</f>
        <v>0</v>
      </c>
      <c r="H67" s="79">
        <f t="shared" ref="H67" si="290">D67-D66</f>
        <v>0</v>
      </c>
      <c r="I67" s="79">
        <f t="shared" ref="I67" si="291">F67-F66</f>
        <v>0</v>
      </c>
      <c r="J67" s="79">
        <f>SUMIF(I$2:I67,"&gt;0")</f>
        <v>224</v>
      </c>
      <c r="K67" s="79">
        <f t="shared" ref="K67" si="292">IFERROR(J67 - _xlfn.XLOOKUP(A67-30, $A$2:$A$14999,J$2:J$14999,"",-1,2),NA())</f>
        <v>70</v>
      </c>
      <c r="L67" s="79">
        <f>SUMIF(E$2:E67,"&gt;0")</f>
        <v>0</v>
      </c>
      <c r="M67" s="79">
        <f t="shared" ref="M67:M129" si="293">IFERROR(L67 - _xlfn.XLOOKUP(A67-30, $A$2:$A$14999,L$2:L$14999,"",-1,2),NA())</f>
        <v>0</v>
      </c>
      <c r="N67" s="77">
        <f t="shared" ref="N67" si="294">F67*120</f>
        <v>3600</v>
      </c>
      <c r="O67" s="79">
        <f t="shared" ref="O67" si="295">N67-N66</f>
        <v>0</v>
      </c>
    </row>
    <row r="68" spans="1:15" x14ac:dyDescent="0.25">
      <c r="A68" s="80">
        <v>44160.904166666667</v>
      </c>
      <c r="C68" s="77">
        <v>20</v>
      </c>
      <c r="D68" s="77">
        <v>1</v>
      </c>
      <c r="E68" s="436" t="e">
        <f t="shared" ref="E68" si="296">IFERROR(D68 - _xlfn.XLOOKUP(#REF!-30, $A$2:$A$14999,D$2:D$14999,"",-1,2),NA())</f>
        <v>#N/A</v>
      </c>
      <c r="F68" s="153">
        <f t="shared" si="281"/>
        <v>30</v>
      </c>
      <c r="G68" s="79">
        <f t="shared" ref="G68" si="297">C68-C67</f>
        <v>0</v>
      </c>
      <c r="H68" s="79">
        <f t="shared" ref="H68" si="298">D68-D67</f>
        <v>0</v>
      </c>
      <c r="I68" s="79">
        <f t="shared" ref="I68" si="299">F68-F67</f>
        <v>0</v>
      </c>
      <c r="J68" s="79">
        <f>SUMIF(I$2:I68,"&gt;0")</f>
        <v>224</v>
      </c>
      <c r="K68" s="79">
        <f t="shared" ref="K68" si="300">IFERROR(J68 - _xlfn.XLOOKUP(A68-30, $A$2:$A$14999,J$2:J$14999,"",-1,2),NA())</f>
        <v>70</v>
      </c>
      <c r="L68" s="79">
        <f>SUMIF(E$2:E68,"&gt;0")</f>
        <v>0</v>
      </c>
      <c r="M68" s="79">
        <f t="shared" si="293"/>
        <v>0</v>
      </c>
      <c r="N68" s="77">
        <f t="shared" ref="N68" si="301">F68*120</f>
        <v>3600</v>
      </c>
      <c r="O68" s="79">
        <f t="shared" ref="O68" si="302">N68-N67</f>
        <v>0</v>
      </c>
    </row>
    <row r="69" spans="1:15" x14ac:dyDescent="0.25">
      <c r="A69" s="80">
        <v>44161.140277777777</v>
      </c>
      <c r="C69" s="77">
        <v>20</v>
      </c>
      <c r="D69" s="77">
        <v>1</v>
      </c>
      <c r="E69" s="436" t="e">
        <f t="shared" ref="E69" si="303">IFERROR(D69 - _xlfn.XLOOKUP(#REF!-30, $A$2:$A$14999,D$2:D$14999,"",-1,2),NA())</f>
        <v>#N/A</v>
      </c>
      <c r="F69" s="153">
        <f t="shared" si="281"/>
        <v>30</v>
      </c>
      <c r="G69" s="79">
        <f t="shared" ref="G69" si="304">C69-C68</f>
        <v>0</v>
      </c>
      <c r="H69" s="79">
        <f t="shared" ref="H69" si="305">D69-D68</f>
        <v>0</v>
      </c>
      <c r="I69" s="79">
        <f t="shared" ref="I69" si="306">F69-F68</f>
        <v>0</v>
      </c>
      <c r="J69" s="79">
        <f>SUMIF(I$2:I69,"&gt;0")</f>
        <v>224</v>
      </c>
      <c r="K69" s="79">
        <f t="shared" ref="K69" si="307">IFERROR(J69 - _xlfn.XLOOKUP(A69-30, $A$2:$A$14999,J$2:J$14999,"",-1,2),NA())</f>
        <v>70</v>
      </c>
      <c r="L69" s="79">
        <f>SUMIF(E$2:E69,"&gt;0")</f>
        <v>0</v>
      </c>
      <c r="M69" s="79">
        <f t="shared" si="293"/>
        <v>0</v>
      </c>
      <c r="N69" s="77">
        <f t="shared" ref="N69" si="308">F69*120</f>
        <v>3600</v>
      </c>
      <c r="O69" s="79">
        <f t="shared" ref="O69" si="309">N69-N68</f>
        <v>0</v>
      </c>
    </row>
    <row r="70" spans="1:15" x14ac:dyDescent="0.25">
      <c r="A70" s="80">
        <v>44161.900694444441</v>
      </c>
      <c r="B70" s="21" t="s">
        <v>314</v>
      </c>
      <c r="C70" s="77">
        <v>20</v>
      </c>
      <c r="D70" s="77">
        <v>2</v>
      </c>
      <c r="E70" s="436" t="e">
        <f t="shared" ref="E70" si="310">IFERROR(D70 - _xlfn.XLOOKUP(#REF!-30, $A$2:$A$14999,D$2:D$14999,"",-1,2),NA())</f>
        <v>#N/A</v>
      </c>
      <c r="F70" s="153">
        <f t="shared" si="281"/>
        <v>40</v>
      </c>
      <c r="G70" s="79">
        <f t="shared" ref="G70" si="311">C70-C69</f>
        <v>0</v>
      </c>
      <c r="H70" s="79">
        <f t="shared" ref="H70" si="312">D70-D69</f>
        <v>1</v>
      </c>
      <c r="I70" s="79">
        <f t="shared" ref="I70" si="313">F70-F69</f>
        <v>10</v>
      </c>
      <c r="J70" s="79">
        <f>SUMIF(I$2:I70,"&gt;0")</f>
        <v>234</v>
      </c>
      <c r="K70" s="79">
        <f t="shared" ref="K70" si="314">IFERROR(J70 - _xlfn.XLOOKUP(A70-30, $A$2:$A$14999,J$2:J$14999,"",-1,2),NA())</f>
        <v>58</v>
      </c>
      <c r="L70" s="79">
        <f>SUMIF(E$2:E70,"&gt;0")</f>
        <v>0</v>
      </c>
      <c r="M70" s="79">
        <f t="shared" si="293"/>
        <v>0</v>
      </c>
      <c r="N70" s="77">
        <f t="shared" ref="N70" si="315">F70*120</f>
        <v>4800</v>
      </c>
      <c r="O70" s="79">
        <f t="shared" ref="O70" si="316">N70-N69</f>
        <v>1200</v>
      </c>
    </row>
    <row r="71" spans="1:15" x14ac:dyDescent="0.25">
      <c r="A71" s="80">
        <v>44162.552777777775</v>
      </c>
      <c r="B71" s="21" t="s">
        <v>316</v>
      </c>
      <c r="C71" s="77">
        <v>0</v>
      </c>
      <c r="D71" s="77">
        <v>0</v>
      </c>
      <c r="E71" s="436" t="e">
        <f t="shared" ref="E71" si="317">IFERROR(D71 - _xlfn.XLOOKUP(#REF!-30, $A$2:$A$14999,D$2:D$14999,"",-1,2),NA())</f>
        <v>#N/A</v>
      </c>
      <c r="F71" s="153">
        <f t="shared" si="281"/>
        <v>0</v>
      </c>
      <c r="G71" s="79">
        <f t="shared" ref="G71" si="318">C71-C70</f>
        <v>-20</v>
      </c>
      <c r="H71" s="79">
        <f t="shared" ref="H71" si="319">D71-D70</f>
        <v>-2</v>
      </c>
      <c r="I71" s="79">
        <f t="shared" ref="I71" si="320">F71-F70</f>
        <v>-40</v>
      </c>
      <c r="J71" s="79">
        <f>SUMIF(I$2:I71,"&gt;0")</f>
        <v>234</v>
      </c>
      <c r="K71" s="79">
        <f t="shared" ref="K71" si="321">IFERROR(J71 - _xlfn.XLOOKUP(A71-30, $A$2:$A$14999,J$2:J$14999,"",-1,2),NA())</f>
        <v>55</v>
      </c>
      <c r="L71" s="79">
        <f>SUMIF(E$2:E71,"&gt;0")</f>
        <v>0</v>
      </c>
      <c r="M71" s="79">
        <f t="shared" si="293"/>
        <v>0</v>
      </c>
      <c r="N71" s="77">
        <f t="shared" ref="N71" si="322">F71*120</f>
        <v>0</v>
      </c>
      <c r="O71" s="79">
        <f t="shared" ref="O71" si="323">N71-N70</f>
        <v>-4800</v>
      </c>
    </row>
    <row r="72" spans="1:15" x14ac:dyDescent="0.25">
      <c r="A72" s="80">
        <v>44163.303472222222</v>
      </c>
      <c r="B72" s="21" t="s">
        <v>317</v>
      </c>
      <c r="C72" s="77">
        <v>5</v>
      </c>
      <c r="D72" s="77">
        <v>0</v>
      </c>
      <c r="E72" s="436" t="e">
        <f t="shared" ref="E72" si="324">IFERROR(D72 - _xlfn.XLOOKUP(#REF!-30, $A$2:$A$14999,D$2:D$14999,"",-1,2),NA())</f>
        <v>#N/A</v>
      </c>
      <c r="F72" s="153">
        <f t="shared" si="281"/>
        <v>5</v>
      </c>
      <c r="G72" s="79">
        <f t="shared" ref="G72" si="325">C72-C71</f>
        <v>5</v>
      </c>
      <c r="H72" s="79">
        <f t="shared" ref="H72" si="326">D72-D71</f>
        <v>0</v>
      </c>
      <c r="I72" s="79">
        <f t="shared" ref="I72" si="327">F72-F71</f>
        <v>5</v>
      </c>
      <c r="J72" s="79">
        <f>SUMIF(I$2:I72,"&gt;0")</f>
        <v>239</v>
      </c>
      <c r="K72" s="79">
        <f t="shared" ref="K72" si="328">IFERROR(J72 - _xlfn.XLOOKUP(A72-30, $A$2:$A$14999,J$2:J$14999,"",-1,2),NA())</f>
        <v>60</v>
      </c>
      <c r="L72" s="79">
        <f>SUMIF(E$2:E72,"&gt;0")</f>
        <v>0</v>
      </c>
      <c r="M72" s="79">
        <f t="shared" si="293"/>
        <v>0</v>
      </c>
      <c r="N72" s="77">
        <f t="shared" ref="N72" si="329">F72*120</f>
        <v>600</v>
      </c>
      <c r="O72" s="79">
        <f t="shared" ref="O72" si="330">N72-N71</f>
        <v>600</v>
      </c>
    </row>
    <row r="73" spans="1:15" x14ac:dyDescent="0.25">
      <c r="A73" s="80">
        <v>44164.107638888891</v>
      </c>
      <c r="C73" s="77">
        <v>5</v>
      </c>
      <c r="D73" s="77">
        <v>0</v>
      </c>
      <c r="E73" s="436" t="e">
        <f t="shared" ref="E73" si="331">IFERROR(D73 - _xlfn.XLOOKUP(#REF!-30, $A$2:$A$14999,D$2:D$14999,"",-1,2),NA())</f>
        <v>#N/A</v>
      </c>
      <c r="F73" s="153">
        <f t="shared" si="281"/>
        <v>5</v>
      </c>
      <c r="G73" s="79">
        <f t="shared" ref="G73" si="332">C73-C72</f>
        <v>0</v>
      </c>
      <c r="H73" s="79">
        <f t="shared" ref="H73" si="333">D73-D72</f>
        <v>0</v>
      </c>
      <c r="I73" s="79">
        <f t="shared" ref="I73" si="334">F73-F72</f>
        <v>0</v>
      </c>
      <c r="J73" s="79">
        <f>SUMIF(I$2:I73,"&gt;0")</f>
        <v>239</v>
      </c>
      <c r="K73" s="79">
        <f t="shared" ref="K73" si="335">IFERROR(J73 - _xlfn.XLOOKUP(A73-30, $A$2:$A$14999,J$2:J$14999,"",-1,2),NA())</f>
        <v>45</v>
      </c>
      <c r="L73" s="79">
        <f>SUMIF(E$2:E73,"&gt;0")</f>
        <v>0</v>
      </c>
      <c r="M73" s="79">
        <f t="shared" si="293"/>
        <v>0</v>
      </c>
      <c r="N73" s="77">
        <f t="shared" ref="N73" si="336">F73*120</f>
        <v>600</v>
      </c>
      <c r="O73" s="79">
        <f t="shared" ref="O73" si="337">N73-N72</f>
        <v>0</v>
      </c>
    </row>
    <row r="74" spans="1:15" x14ac:dyDescent="0.25">
      <c r="A74" s="80">
        <v>44165.041666666664</v>
      </c>
      <c r="B74" s="21" t="s">
        <v>331</v>
      </c>
      <c r="C74" s="77">
        <v>0</v>
      </c>
      <c r="D74" s="77">
        <v>0</v>
      </c>
      <c r="E74" s="436" t="e">
        <f t="shared" ref="E74" si="338">IFERROR(D74 - _xlfn.XLOOKUP(#REF!-30, $A$2:$A$14999,D$2:D$14999,"",-1,2),NA())</f>
        <v>#N/A</v>
      </c>
      <c r="F74" s="153">
        <f t="shared" si="281"/>
        <v>0</v>
      </c>
      <c r="G74" s="79">
        <f t="shared" ref="G74:G75" si="339">C74-C73</f>
        <v>-5</v>
      </c>
      <c r="H74" s="79">
        <f t="shared" ref="H74:H75" si="340">D74-D73</f>
        <v>0</v>
      </c>
      <c r="I74" s="79">
        <f t="shared" ref="I74:I75" si="341">F74-F73</f>
        <v>-5</v>
      </c>
      <c r="J74" s="79">
        <f>SUMIF(I$2:I74,"&gt;0")</f>
        <v>239</v>
      </c>
      <c r="K74" s="79">
        <f t="shared" ref="K74:K75" si="342">IFERROR(J74 - _xlfn.XLOOKUP(A74-30, $A$2:$A$14999,J$2:J$14999,"",-1,2),NA())</f>
        <v>45</v>
      </c>
      <c r="L74" s="79">
        <f>SUMIF(E$2:E74,"&gt;0")</f>
        <v>0</v>
      </c>
      <c r="M74" s="79">
        <f t="shared" si="293"/>
        <v>0</v>
      </c>
      <c r="N74" s="77">
        <f t="shared" ref="N74:N75" si="343">F74*120</f>
        <v>0</v>
      </c>
      <c r="O74" s="79">
        <f t="shared" ref="O74:O75" si="344">N74-N73</f>
        <v>-600</v>
      </c>
    </row>
    <row r="75" spans="1:15" x14ac:dyDescent="0.25">
      <c r="A75" s="80">
        <v>44165.736805555556</v>
      </c>
      <c r="C75" s="77">
        <v>7</v>
      </c>
      <c r="D75" s="77">
        <v>1</v>
      </c>
      <c r="E75" s="436" t="e">
        <f t="shared" ref="E75" si="345">IFERROR(D75 - _xlfn.XLOOKUP(#REF!-30, $A$2:$A$14999,D$2:D$14999,"",-1,2),NA())</f>
        <v>#N/A</v>
      </c>
      <c r="F75" s="153">
        <f t="shared" si="281"/>
        <v>17</v>
      </c>
      <c r="G75" s="79">
        <f t="shared" si="339"/>
        <v>7</v>
      </c>
      <c r="H75" s="79">
        <f t="shared" si="340"/>
        <v>1</v>
      </c>
      <c r="I75" s="79">
        <f t="shared" si="341"/>
        <v>17</v>
      </c>
      <c r="J75" s="79">
        <f>SUMIF(I$2:I75,"&gt;0")</f>
        <v>256</v>
      </c>
      <c r="K75" s="79">
        <f t="shared" si="342"/>
        <v>62</v>
      </c>
      <c r="L75" s="79">
        <f>SUMIF(E$2:E75,"&gt;0")</f>
        <v>0</v>
      </c>
      <c r="M75" s="79">
        <f t="shared" si="293"/>
        <v>0</v>
      </c>
      <c r="N75" s="77">
        <f t="shared" si="343"/>
        <v>2040</v>
      </c>
      <c r="O75" s="79">
        <f t="shared" si="344"/>
        <v>2040</v>
      </c>
    </row>
    <row r="76" spans="1:15" x14ac:dyDescent="0.25">
      <c r="A76" s="80">
        <v>44166.293749999997</v>
      </c>
      <c r="C76" s="77">
        <v>7</v>
      </c>
      <c r="D76" s="77">
        <v>2</v>
      </c>
      <c r="E76" s="436" t="e">
        <f t="shared" ref="E76" si="346">IFERROR(D76 - _xlfn.XLOOKUP(#REF!-30, $A$2:$A$14999,D$2:D$14999,"",-1,2),NA())</f>
        <v>#N/A</v>
      </c>
      <c r="F76" s="153">
        <f t="shared" si="281"/>
        <v>27</v>
      </c>
      <c r="G76" s="79">
        <f t="shared" ref="G76" si="347">C76-C75</f>
        <v>0</v>
      </c>
      <c r="H76" s="79">
        <f t="shared" ref="H76" si="348">D76-D75</f>
        <v>1</v>
      </c>
      <c r="I76" s="79">
        <f t="shared" ref="I76" si="349">F76-F75</f>
        <v>10</v>
      </c>
      <c r="J76" s="79">
        <f>SUMIF(I$2:I76,"&gt;0")</f>
        <v>266</v>
      </c>
      <c r="K76" s="79">
        <f t="shared" ref="K76" si="350">IFERROR(J76 - _xlfn.XLOOKUP(A76-30, $A$2:$A$14999,J$2:J$14999,"",-1,2),NA())</f>
        <v>72</v>
      </c>
      <c r="L76" s="79">
        <f>SUMIF(E$2:E76,"&gt;0")</f>
        <v>0</v>
      </c>
      <c r="M76" s="79">
        <f t="shared" si="293"/>
        <v>0</v>
      </c>
      <c r="N76" s="77">
        <f t="shared" ref="N76" si="351">F76*120</f>
        <v>3240</v>
      </c>
      <c r="O76" s="79">
        <f t="shared" ref="O76" si="352">N76-N75</f>
        <v>1200</v>
      </c>
    </row>
    <row r="77" spans="1:15" x14ac:dyDescent="0.25">
      <c r="A77" s="80">
        <v>44167.293749999997</v>
      </c>
      <c r="C77" s="77">
        <v>7</v>
      </c>
      <c r="D77" s="77">
        <v>2</v>
      </c>
      <c r="E77" s="436" t="e">
        <f t="shared" ref="E77" si="353">IFERROR(D77 - _xlfn.XLOOKUP(#REF!-30, $A$2:$A$14999,D$2:D$14999,"",-1,2),NA())</f>
        <v>#N/A</v>
      </c>
      <c r="F77" s="153">
        <f t="shared" si="281"/>
        <v>27</v>
      </c>
      <c r="G77" s="79">
        <f t="shared" ref="G77" si="354">C77-C76</f>
        <v>0</v>
      </c>
      <c r="H77" s="79">
        <f t="shared" ref="H77" si="355">D77-D76</f>
        <v>0</v>
      </c>
      <c r="I77" s="79">
        <f t="shared" ref="I77" si="356">F77-F76</f>
        <v>0</v>
      </c>
      <c r="J77" s="79">
        <f>SUMIF(I$2:I77,"&gt;0")</f>
        <v>266</v>
      </c>
      <c r="K77" s="79">
        <f t="shared" ref="K77" si="357">IFERROR(J77 - _xlfn.XLOOKUP(A77-30, $A$2:$A$14999,J$2:J$14999,"",-1,2),NA())</f>
        <v>72</v>
      </c>
      <c r="L77" s="79">
        <f>SUMIF(E$2:E77,"&gt;0")</f>
        <v>0</v>
      </c>
      <c r="M77" s="79">
        <f t="shared" si="293"/>
        <v>0</v>
      </c>
      <c r="N77" s="77">
        <f t="shared" ref="N77" si="358">F77*120</f>
        <v>3240</v>
      </c>
      <c r="O77" s="79">
        <f t="shared" ref="O77" si="359">N77-N76</f>
        <v>0</v>
      </c>
    </row>
    <row r="78" spans="1:15" x14ac:dyDescent="0.25">
      <c r="A78" s="80">
        <v>44168.175694444442</v>
      </c>
      <c r="B78" s="21" t="s">
        <v>317</v>
      </c>
      <c r="C78" s="77">
        <v>16</v>
      </c>
      <c r="D78" s="77">
        <v>2</v>
      </c>
      <c r="E78" s="436" t="e">
        <f t="shared" ref="E78" si="360">IFERROR(D78 - _xlfn.XLOOKUP(#REF!-30, $A$2:$A$14999,D$2:D$14999,"",-1,2),NA())</f>
        <v>#N/A</v>
      </c>
      <c r="F78" s="153">
        <f t="shared" si="281"/>
        <v>36</v>
      </c>
      <c r="G78" s="79">
        <f t="shared" ref="G78" si="361">C78-C77</f>
        <v>9</v>
      </c>
      <c r="H78" s="79">
        <f t="shared" ref="H78" si="362">D78-D77</f>
        <v>0</v>
      </c>
      <c r="I78" s="79">
        <f t="shared" ref="I78" si="363">F78-F77</f>
        <v>9</v>
      </c>
      <c r="J78" s="79">
        <f>SUMIF(I$2:I78,"&gt;0")</f>
        <v>275</v>
      </c>
      <c r="K78" s="79">
        <f t="shared" ref="K78" si="364">IFERROR(J78 - _xlfn.XLOOKUP(A78-30, $A$2:$A$14999,J$2:J$14999,"",-1,2),NA())</f>
        <v>80</v>
      </c>
      <c r="L78" s="79">
        <f>SUMIF(E$2:E78,"&gt;0")</f>
        <v>0</v>
      </c>
      <c r="M78" s="79">
        <f t="shared" si="293"/>
        <v>0</v>
      </c>
      <c r="N78" s="77">
        <f t="shared" ref="N78" si="365">F78*120</f>
        <v>4320</v>
      </c>
      <c r="O78" s="79">
        <f t="shared" ref="O78" si="366">N78-N77</f>
        <v>1080</v>
      </c>
    </row>
    <row r="79" spans="1:15" x14ac:dyDescent="0.25">
      <c r="A79" s="80">
        <v>44169.175694444442</v>
      </c>
      <c r="C79" s="77">
        <v>16</v>
      </c>
      <c r="D79" s="77">
        <v>2</v>
      </c>
      <c r="E79" s="436" t="e">
        <f t="shared" ref="E79" si="367">IFERROR(D79 - _xlfn.XLOOKUP(#REF!-30, $A$2:$A$14999,D$2:D$14999,"",-1,2),NA())</f>
        <v>#N/A</v>
      </c>
      <c r="F79" s="153">
        <f t="shared" si="281"/>
        <v>36</v>
      </c>
      <c r="G79" s="79">
        <f t="shared" ref="G79" si="368">C79-C78</f>
        <v>0</v>
      </c>
      <c r="H79" s="79">
        <f t="shared" ref="H79" si="369">D79-D78</f>
        <v>0</v>
      </c>
      <c r="I79" s="79">
        <f t="shared" ref="I79" si="370">F79-F78</f>
        <v>0</v>
      </c>
      <c r="J79" s="79">
        <f>SUMIF(I$2:I79,"&gt;0")</f>
        <v>275</v>
      </c>
      <c r="K79" s="79">
        <f t="shared" ref="K79" si="371">IFERROR(J79 - _xlfn.XLOOKUP(A79-30, $A$2:$A$14999,J$2:J$14999,"",-1,2),NA())</f>
        <v>80</v>
      </c>
      <c r="L79" s="79">
        <f>SUMIF(E$2:E79,"&gt;0")</f>
        <v>0</v>
      </c>
      <c r="M79" s="79">
        <f t="shared" si="293"/>
        <v>0</v>
      </c>
      <c r="N79" s="77">
        <f t="shared" ref="N79" si="372">F79*120</f>
        <v>4320</v>
      </c>
      <c r="O79" s="79">
        <f t="shared" ref="O79" si="373">N79-N78</f>
        <v>0</v>
      </c>
    </row>
    <row r="80" spans="1:15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436" t="e">
        <f t="shared" ref="E80" si="374">IFERROR(D80 - _xlfn.XLOOKUP(#REF!-30, $A$2:$A$14999,D$2:D$14999,"",-1,2),NA())</f>
        <v>#N/A</v>
      </c>
      <c r="F80" s="153">
        <f t="shared" si="281"/>
        <v>36</v>
      </c>
      <c r="G80" s="79">
        <f t="shared" ref="G80" si="375">C80-C79</f>
        <v>0</v>
      </c>
      <c r="H80" s="79">
        <f t="shared" ref="H80" si="376">D80-D79</f>
        <v>0</v>
      </c>
      <c r="I80" s="79">
        <f t="shared" ref="I80" si="377">F80-F79</f>
        <v>0</v>
      </c>
      <c r="J80" s="79">
        <f>SUMIF(I$2:I80,"&gt;0")</f>
        <v>275</v>
      </c>
      <c r="K80" s="79">
        <f t="shared" ref="K80" si="378">IFERROR(J80 - _xlfn.XLOOKUP(A80-30, $A$2:$A$14999,J$2:J$14999,"",-1,2),NA())</f>
        <v>80</v>
      </c>
      <c r="L80" s="79">
        <f>SUMIF(E$2:E80,"&gt;0")</f>
        <v>0</v>
      </c>
      <c r="M80" s="79">
        <f t="shared" si="293"/>
        <v>0</v>
      </c>
      <c r="N80" s="77">
        <f t="shared" ref="N80" si="379">F80*120</f>
        <v>4320</v>
      </c>
      <c r="O80" s="79">
        <f t="shared" ref="O80" si="380">N80-N79</f>
        <v>0</v>
      </c>
    </row>
    <row r="81" spans="1:15" x14ac:dyDescent="0.25">
      <c r="A81" s="80">
        <v>44171.594444444447</v>
      </c>
      <c r="C81" s="77">
        <v>16</v>
      </c>
      <c r="D81" s="77">
        <v>2</v>
      </c>
      <c r="E81" s="436" t="e">
        <f t="shared" ref="E81" si="381">IFERROR(D81 - _xlfn.XLOOKUP(#REF!-30, $A$2:$A$14999,D$2:D$14999,"",-1,2),NA())</f>
        <v>#N/A</v>
      </c>
      <c r="F81" s="153">
        <f t="shared" si="281"/>
        <v>36</v>
      </c>
      <c r="G81" s="79">
        <f t="shared" ref="G81" si="382">C81-C80</f>
        <v>0</v>
      </c>
      <c r="H81" s="79">
        <f t="shared" ref="H81" si="383">D81-D80</f>
        <v>0</v>
      </c>
      <c r="I81" s="79">
        <f t="shared" ref="I81" si="384">F81-F80</f>
        <v>0</v>
      </c>
      <c r="J81" s="79">
        <f>SUMIF(I$2:I81,"&gt;0")</f>
        <v>275</v>
      </c>
      <c r="K81" s="79">
        <f t="shared" ref="K81" si="385">IFERROR(J81 - _xlfn.XLOOKUP(A81-30, $A$2:$A$14999,J$2:J$14999,"",-1,2),NA())</f>
        <v>80</v>
      </c>
      <c r="L81" s="79">
        <f>SUMIF(E$2:E81,"&gt;0")</f>
        <v>0</v>
      </c>
      <c r="M81" s="79">
        <f t="shared" si="293"/>
        <v>0</v>
      </c>
      <c r="N81" s="77">
        <f t="shared" ref="N81" si="386">F81*120</f>
        <v>4320</v>
      </c>
      <c r="O81" s="79">
        <f t="shared" ref="O81" si="387">N81-N80</f>
        <v>0</v>
      </c>
    </row>
    <row r="82" spans="1:15" x14ac:dyDescent="0.25">
      <c r="A82" s="80">
        <v>44172.018055555556</v>
      </c>
      <c r="C82" s="77">
        <v>16</v>
      </c>
      <c r="D82" s="77">
        <v>2</v>
      </c>
      <c r="E82" s="436" t="e">
        <f t="shared" ref="E82" si="388">IFERROR(D82 - _xlfn.XLOOKUP(#REF!-30, $A$2:$A$14999,D$2:D$14999,"",-1,2),NA())</f>
        <v>#N/A</v>
      </c>
      <c r="F82" s="153">
        <f t="shared" si="281"/>
        <v>36</v>
      </c>
      <c r="G82" s="79">
        <f t="shared" ref="G82" si="389">C82-C81</f>
        <v>0</v>
      </c>
      <c r="H82" s="79">
        <f t="shared" ref="H82" si="390">D82-D81</f>
        <v>0</v>
      </c>
      <c r="I82" s="79">
        <f t="shared" ref="I82" si="391">F82-F81</f>
        <v>0</v>
      </c>
      <c r="J82" s="79">
        <f>SUMIF(I$2:I82,"&gt;0")</f>
        <v>275</v>
      </c>
      <c r="K82" s="79">
        <f t="shared" ref="K82" si="392">IFERROR(J82 - _xlfn.XLOOKUP(A82-30, $A$2:$A$14999,J$2:J$14999,"",-1,2),NA())</f>
        <v>80</v>
      </c>
      <c r="L82" s="79">
        <f>SUMIF(E$2:E82,"&gt;0")</f>
        <v>0</v>
      </c>
      <c r="M82" s="79">
        <f t="shared" si="293"/>
        <v>0</v>
      </c>
      <c r="N82" s="77">
        <f t="shared" ref="N82" si="393">F82*120</f>
        <v>4320</v>
      </c>
      <c r="O82" s="79">
        <f t="shared" ref="O82" si="394">N82-N81</f>
        <v>0</v>
      </c>
    </row>
    <row r="83" spans="1:15" x14ac:dyDescent="0.25">
      <c r="A83" s="80">
        <v>44173.915972222225</v>
      </c>
      <c r="C83" s="77">
        <v>16</v>
      </c>
      <c r="D83" s="77">
        <v>2</v>
      </c>
      <c r="E83" s="436" t="e">
        <f t="shared" ref="E83" si="395">IFERROR(D83 - _xlfn.XLOOKUP(#REF!-30, $A$2:$A$14999,D$2:D$14999,"",-1,2),NA())</f>
        <v>#N/A</v>
      </c>
      <c r="F83" s="153">
        <f t="shared" si="281"/>
        <v>36</v>
      </c>
      <c r="G83" s="79">
        <f t="shared" ref="G83" si="396">C83-C82</f>
        <v>0</v>
      </c>
      <c r="H83" s="79">
        <f t="shared" ref="H83" si="397">D83-D82</f>
        <v>0</v>
      </c>
      <c r="I83" s="79">
        <f t="shared" ref="I83" si="398">F83-F82</f>
        <v>0</v>
      </c>
      <c r="J83" s="79">
        <f>SUMIF(I$2:I83,"&gt;0")</f>
        <v>275</v>
      </c>
      <c r="K83" s="79">
        <f t="shared" ref="K83" si="399">IFERROR(J83 - _xlfn.XLOOKUP(A83-30, $A$2:$A$14999,J$2:J$14999,"",-1,2),NA())</f>
        <v>80</v>
      </c>
      <c r="L83" s="79">
        <f>SUMIF(E$2:E83,"&gt;0")</f>
        <v>0</v>
      </c>
      <c r="M83" s="79">
        <f t="shared" si="293"/>
        <v>0</v>
      </c>
      <c r="N83" s="77">
        <f t="shared" ref="N83" si="400">F83*120</f>
        <v>4320</v>
      </c>
      <c r="O83" s="79">
        <f t="shared" ref="O83" si="401">N83-N82</f>
        <v>0</v>
      </c>
    </row>
    <row r="84" spans="1:15" x14ac:dyDescent="0.25">
      <c r="A84" s="80">
        <v>44174.231944444444</v>
      </c>
      <c r="C84" s="77">
        <v>16</v>
      </c>
      <c r="D84" s="77">
        <v>2</v>
      </c>
      <c r="E84" s="436" t="e">
        <f t="shared" ref="E84" si="402">IFERROR(D84 - _xlfn.XLOOKUP(#REF!-30, $A$2:$A$14999,D$2:D$14999,"",-1,2),NA())</f>
        <v>#N/A</v>
      </c>
      <c r="F84" s="153">
        <f t="shared" si="281"/>
        <v>36</v>
      </c>
      <c r="G84" s="79">
        <f t="shared" ref="G84" si="403">C84-C83</f>
        <v>0</v>
      </c>
      <c r="H84" s="79">
        <f t="shared" ref="H84" si="404">D84-D83</f>
        <v>0</v>
      </c>
      <c r="I84" s="79">
        <f t="shared" ref="I84" si="405">F84-F83</f>
        <v>0</v>
      </c>
      <c r="J84" s="79">
        <f>SUMIF(I$2:I84,"&gt;0")</f>
        <v>275</v>
      </c>
      <c r="K84" s="79">
        <f t="shared" ref="K84" si="406">IFERROR(J84 - _xlfn.XLOOKUP(A84-30, $A$2:$A$14999,J$2:J$14999,"",-1,2),NA())</f>
        <v>80</v>
      </c>
      <c r="L84" s="79">
        <f>SUMIF(E$2:E84,"&gt;0")</f>
        <v>0</v>
      </c>
      <c r="M84" s="79">
        <f t="shared" si="293"/>
        <v>0</v>
      </c>
      <c r="N84" s="77">
        <f t="shared" ref="N84" si="407">F84*120</f>
        <v>4320</v>
      </c>
      <c r="O84" s="79">
        <f t="shared" ref="O84" si="408">N84-N83</f>
        <v>0</v>
      </c>
    </row>
    <row r="85" spans="1:15" x14ac:dyDescent="0.25">
      <c r="A85" s="80">
        <v>44175.32708333333</v>
      </c>
      <c r="C85" s="77">
        <v>16</v>
      </c>
      <c r="D85" s="77">
        <v>2</v>
      </c>
      <c r="E85" s="436" t="e">
        <f t="shared" ref="E85" si="409">IFERROR(D85 - _xlfn.XLOOKUP(#REF!-30, $A$2:$A$14999,D$2:D$14999,"",-1,2),NA())</f>
        <v>#N/A</v>
      </c>
      <c r="F85" s="153">
        <f t="shared" si="281"/>
        <v>36</v>
      </c>
      <c r="G85" s="79">
        <f t="shared" ref="G85" si="410">C85-C84</f>
        <v>0</v>
      </c>
      <c r="H85" s="79">
        <f t="shared" ref="H85" si="411">D85-D84</f>
        <v>0</v>
      </c>
      <c r="I85" s="79">
        <f t="shared" ref="I85" si="412">F85-F84</f>
        <v>0</v>
      </c>
      <c r="J85" s="79">
        <f>SUMIF(I$2:I85,"&gt;0")</f>
        <v>275</v>
      </c>
      <c r="K85" s="79">
        <f t="shared" ref="K85" si="413">IFERROR(J85 - _xlfn.XLOOKUP(A85-30, $A$2:$A$14999,J$2:J$14999,"",-1,2),NA())</f>
        <v>78</v>
      </c>
      <c r="L85" s="79">
        <f>SUMIF(E$2:E85,"&gt;0")</f>
        <v>0</v>
      </c>
      <c r="M85" s="79">
        <f t="shared" si="293"/>
        <v>0</v>
      </c>
      <c r="N85" s="77">
        <f t="shared" ref="N85" si="414">F85*120</f>
        <v>4320</v>
      </c>
      <c r="O85" s="79">
        <f t="shared" ref="O85" si="415">N85-N84</f>
        <v>0</v>
      </c>
    </row>
    <row r="86" spans="1:15" x14ac:dyDescent="0.25">
      <c r="A86" s="80">
        <v>44176.415972222225</v>
      </c>
      <c r="C86" s="77">
        <v>16</v>
      </c>
      <c r="D86" s="77">
        <v>2</v>
      </c>
      <c r="E86" s="436" t="e">
        <f t="shared" ref="E86" si="416">IFERROR(D86 - _xlfn.XLOOKUP(#REF!-30, $A$2:$A$14999,D$2:D$14999,"",-1,2),NA())</f>
        <v>#N/A</v>
      </c>
      <c r="F86" s="153">
        <f t="shared" si="281"/>
        <v>36</v>
      </c>
      <c r="G86" s="79">
        <f t="shared" ref="G86" si="417">C86-C85</f>
        <v>0</v>
      </c>
      <c r="H86" s="79">
        <f t="shared" ref="H86" si="418">D86-D85</f>
        <v>0</v>
      </c>
      <c r="I86" s="79">
        <f t="shared" ref="I86" si="419">F86-F85</f>
        <v>0</v>
      </c>
      <c r="J86" s="79">
        <f>SUMIF(I$2:I86,"&gt;0")</f>
        <v>275</v>
      </c>
      <c r="K86" s="79">
        <f t="shared" ref="K86" si="420">IFERROR(J86 - _xlfn.XLOOKUP(A86-30, $A$2:$A$14999,J$2:J$14999,"",-1,2),NA())</f>
        <v>78</v>
      </c>
      <c r="L86" s="79">
        <f>SUMIF(E$2:E86,"&gt;0")</f>
        <v>0</v>
      </c>
      <c r="M86" s="79">
        <f t="shared" si="293"/>
        <v>0</v>
      </c>
      <c r="N86" s="77">
        <f t="shared" ref="N86" si="421">F86*120</f>
        <v>4320</v>
      </c>
      <c r="O86" s="79">
        <f t="shared" ref="O86" si="422">N86-N85</f>
        <v>0</v>
      </c>
    </row>
    <row r="87" spans="1:15" x14ac:dyDescent="0.25">
      <c r="A87" s="80">
        <v>44177.791666666664</v>
      </c>
      <c r="C87" s="77">
        <v>16</v>
      </c>
      <c r="D87" s="77">
        <v>2</v>
      </c>
      <c r="E87" s="436" t="e">
        <f t="shared" ref="E87" si="423">IFERROR(D87 - _xlfn.XLOOKUP(#REF!-30, $A$2:$A$14999,D$2:D$14999,"",-1,2),NA())</f>
        <v>#N/A</v>
      </c>
      <c r="F87" s="153">
        <f t="shared" si="281"/>
        <v>36</v>
      </c>
      <c r="G87" s="79">
        <f t="shared" ref="G87" si="424">C87-C86</f>
        <v>0</v>
      </c>
      <c r="H87" s="79">
        <f t="shared" ref="H87" si="425">D87-D86</f>
        <v>0</v>
      </c>
      <c r="I87" s="79">
        <f t="shared" ref="I87" si="426">F87-F86</f>
        <v>0</v>
      </c>
      <c r="J87" s="79">
        <f>SUMIF(I$2:I87,"&gt;0")</f>
        <v>275</v>
      </c>
      <c r="K87" s="79">
        <f t="shared" ref="K87" si="427">IFERROR(J87 - _xlfn.XLOOKUP(A87-30, $A$2:$A$14999,J$2:J$14999,"",-1,2),NA())</f>
        <v>77</v>
      </c>
      <c r="L87" s="79">
        <f>SUMIF(E$2:E87,"&gt;0")</f>
        <v>0</v>
      </c>
      <c r="M87" s="79">
        <f t="shared" si="293"/>
        <v>0</v>
      </c>
      <c r="N87" s="77">
        <f t="shared" ref="N87" si="428">F87*120</f>
        <v>4320</v>
      </c>
      <c r="O87" s="79">
        <f t="shared" ref="O87" si="429">N87-N86</f>
        <v>0</v>
      </c>
    </row>
    <row r="88" spans="1:15" x14ac:dyDescent="0.25">
      <c r="A88" s="80">
        <v>44178.615277777775</v>
      </c>
      <c r="C88" s="77">
        <v>16</v>
      </c>
      <c r="D88" s="77">
        <v>2</v>
      </c>
      <c r="E88" s="436" t="e">
        <f t="shared" ref="E88" si="430">IFERROR(D88 - _xlfn.XLOOKUP(#REF!-30, $A$2:$A$14999,D$2:D$14999,"",-1,2),NA())</f>
        <v>#N/A</v>
      </c>
      <c r="F88" s="153">
        <f t="shared" si="281"/>
        <v>36</v>
      </c>
      <c r="G88" s="79">
        <f t="shared" ref="G88" si="431">C88-C87</f>
        <v>0</v>
      </c>
      <c r="H88" s="79">
        <f t="shared" ref="H88" si="432">D88-D87</f>
        <v>0</v>
      </c>
      <c r="I88" s="79">
        <f t="shared" ref="I88" si="433">F88-F87</f>
        <v>0</v>
      </c>
      <c r="J88" s="79">
        <f>SUMIF(I$2:I88,"&gt;0")</f>
        <v>275</v>
      </c>
      <c r="K88" s="79">
        <f t="shared" ref="K88" si="434">IFERROR(J88 - _xlfn.XLOOKUP(A88-30, $A$2:$A$14999,J$2:J$14999,"",-1,2),NA())</f>
        <v>77</v>
      </c>
      <c r="L88" s="79">
        <f>SUMIF(E$2:E88,"&gt;0")</f>
        <v>0</v>
      </c>
      <c r="M88" s="79">
        <f t="shared" si="293"/>
        <v>0</v>
      </c>
      <c r="N88" s="77">
        <f t="shared" ref="N88" si="435">F88*120</f>
        <v>4320</v>
      </c>
      <c r="O88" s="79">
        <f t="shared" ref="O88" si="436">N88-N87</f>
        <v>0</v>
      </c>
    </row>
    <row r="89" spans="1:15" x14ac:dyDescent="0.25">
      <c r="A89" s="80">
        <v>44179.063888888886</v>
      </c>
      <c r="C89" s="77">
        <v>17</v>
      </c>
      <c r="D89" s="77">
        <v>2</v>
      </c>
      <c r="E89" s="436" t="e">
        <f t="shared" ref="E89" si="437">IFERROR(D89 - _xlfn.XLOOKUP(#REF!-30, $A$2:$A$14999,D$2:D$14999,"",-1,2),NA())</f>
        <v>#N/A</v>
      </c>
      <c r="F89" s="153">
        <f t="shared" si="281"/>
        <v>37</v>
      </c>
      <c r="G89" s="79">
        <f t="shared" ref="G89" si="438">C89-C88</f>
        <v>1</v>
      </c>
      <c r="H89" s="79">
        <f t="shared" ref="H89" si="439">D89-D88</f>
        <v>0</v>
      </c>
      <c r="I89" s="79">
        <f t="shared" ref="I89" si="440">F89-F88</f>
        <v>1</v>
      </c>
      <c r="J89" s="79">
        <f>SUMIF(I$2:I89,"&gt;0")</f>
        <v>276</v>
      </c>
      <c r="K89" s="79">
        <f t="shared" ref="K89" si="441">IFERROR(J89 - _xlfn.XLOOKUP(A89-30, $A$2:$A$14999,J$2:J$14999,"",-1,2),NA())</f>
        <v>78</v>
      </c>
      <c r="L89" s="79">
        <f>SUMIF(E$2:E89,"&gt;0")</f>
        <v>0</v>
      </c>
      <c r="M89" s="79">
        <f t="shared" si="293"/>
        <v>0</v>
      </c>
      <c r="N89" s="77">
        <f t="shared" ref="N89" si="442">F89*120</f>
        <v>4440</v>
      </c>
      <c r="O89" s="79">
        <f t="shared" ref="O89" si="443">N89-N88</f>
        <v>120</v>
      </c>
    </row>
    <row r="90" spans="1:15" x14ac:dyDescent="0.25">
      <c r="A90" s="80">
        <v>44180.186805555553</v>
      </c>
      <c r="B90" s="21" t="s">
        <v>349</v>
      </c>
      <c r="C90" s="77">
        <v>0</v>
      </c>
      <c r="D90" s="77">
        <v>0</v>
      </c>
      <c r="E90" s="436" t="e">
        <f t="shared" ref="E90" si="444">IFERROR(D90 - _xlfn.XLOOKUP(#REF!-30, $A$2:$A$14999,D$2:D$14999,"",-1,2),NA())</f>
        <v>#N/A</v>
      </c>
      <c r="F90" s="153">
        <f t="shared" si="281"/>
        <v>0</v>
      </c>
      <c r="G90" s="79">
        <f t="shared" ref="G90" si="445">C90-C89</f>
        <v>-17</v>
      </c>
      <c r="H90" s="79">
        <f t="shared" ref="H90" si="446">D90-D89</f>
        <v>-2</v>
      </c>
      <c r="I90" s="79">
        <f t="shared" ref="I90" si="447">F90-F89</f>
        <v>-37</v>
      </c>
      <c r="J90" s="79">
        <f>SUMIF(I$2:I90,"&gt;0")</f>
        <v>276</v>
      </c>
      <c r="K90" s="79">
        <f t="shared" ref="K90" si="448">IFERROR(J90 - _xlfn.XLOOKUP(A90-30, $A$2:$A$14999,J$2:J$14999,"",-1,2),NA())</f>
        <v>74</v>
      </c>
      <c r="L90" s="79">
        <f>SUMIF(E$2:E90,"&gt;0")</f>
        <v>0</v>
      </c>
      <c r="M90" s="79">
        <f t="shared" si="293"/>
        <v>0</v>
      </c>
      <c r="N90" s="77">
        <f t="shared" ref="N90" si="449">F90*120</f>
        <v>0</v>
      </c>
      <c r="O90" s="79">
        <f t="shared" ref="O90" si="450">N90-N89</f>
        <v>-4440</v>
      </c>
    </row>
    <row r="91" spans="1:15" x14ac:dyDescent="0.25">
      <c r="A91" s="80">
        <v>44181.272916666669</v>
      </c>
      <c r="C91" s="77">
        <v>2</v>
      </c>
      <c r="D91" s="77">
        <v>0</v>
      </c>
      <c r="E91" s="436" t="e">
        <f t="shared" ref="E91" si="451">IFERROR(D91 - _xlfn.XLOOKUP(#REF!-30, $A$2:$A$14999,D$2:D$14999,"",-1,2),NA())</f>
        <v>#N/A</v>
      </c>
      <c r="F91" s="153">
        <f t="shared" si="281"/>
        <v>2</v>
      </c>
      <c r="G91" s="79">
        <f t="shared" ref="G91" si="452">C91-C90</f>
        <v>2</v>
      </c>
      <c r="H91" s="79">
        <f t="shared" ref="H91" si="453">D91-D90</f>
        <v>0</v>
      </c>
      <c r="I91" s="79">
        <f t="shared" ref="I91" si="454">F91-F90</f>
        <v>2</v>
      </c>
      <c r="J91" s="79">
        <f>SUMIF(I$2:I91,"&gt;0")</f>
        <v>278</v>
      </c>
      <c r="K91" s="79">
        <f t="shared" ref="K91" si="455">IFERROR(J91 - _xlfn.XLOOKUP(A91-30, $A$2:$A$14999,J$2:J$14999,"",-1,2),NA())</f>
        <v>75</v>
      </c>
      <c r="L91" s="79">
        <f>SUMIF(E$2:E91,"&gt;0")</f>
        <v>0</v>
      </c>
      <c r="M91" s="79">
        <f t="shared" si="293"/>
        <v>0</v>
      </c>
      <c r="N91" s="77">
        <f t="shared" ref="N91" si="456">F91*120</f>
        <v>240</v>
      </c>
      <c r="O91" s="79">
        <f t="shared" ref="O91" si="457">N91-N90</f>
        <v>240</v>
      </c>
    </row>
    <row r="92" spans="1:15" x14ac:dyDescent="0.25">
      <c r="A92" s="80">
        <v>44182.364583333336</v>
      </c>
      <c r="C92" s="77">
        <v>3</v>
      </c>
      <c r="D92" s="77">
        <v>0</v>
      </c>
      <c r="E92" s="436" t="e">
        <f t="shared" ref="E92" si="458">IFERROR(D92 - _xlfn.XLOOKUP(#REF!-30, $A$2:$A$14999,D$2:D$14999,"",-1,2),NA())</f>
        <v>#N/A</v>
      </c>
      <c r="F92" s="153">
        <f t="shared" si="281"/>
        <v>3</v>
      </c>
      <c r="G92" s="79">
        <f t="shared" ref="G92" si="459">C92-C91</f>
        <v>1</v>
      </c>
      <c r="H92" s="79">
        <f t="shared" ref="H92" si="460">D92-D91</f>
        <v>0</v>
      </c>
      <c r="I92" s="79">
        <f t="shared" ref="I92" si="461">F92-F91</f>
        <v>1</v>
      </c>
      <c r="J92" s="79">
        <f>SUMIF(I$2:I92,"&gt;0")</f>
        <v>279</v>
      </c>
      <c r="K92" s="79">
        <f t="shared" ref="K92" si="462">IFERROR(J92 - _xlfn.XLOOKUP(A92-30, $A$2:$A$14999,J$2:J$14999,"",-1,2),NA())</f>
        <v>59</v>
      </c>
      <c r="L92" s="79">
        <f>SUMIF(E$2:E92,"&gt;0")</f>
        <v>0</v>
      </c>
      <c r="M92" s="79">
        <f t="shared" si="293"/>
        <v>0</v>
      </c>
      <c r="N92" s="77">
        <f t="shared" ref="N92" si="463">F92*120</f>
        <v>360</v>
      </c>
      <c r="O92" s="79">
        <f t="shared" ref="O92" si="464">N92-N91</f>
        <v>120</v>
      </c>
    </row>
    <row r="93" spans="1:15" x14ac:dyDescent="0.25">
      <c r="A93" s="80">
        <v>44183.550694444442</v>
      </c>
      <c r="C93" s="77">
        <v>4</v>
      </c>
      <c r="D93" s="77">
        <v>0</v>
      </c>
      <c r="E93" s="436" t="e">
        <f t="shared" ref="E93" si="465">IFERROR(D93 - _xlfn.XLOOKUP(#REF!-30, $A$2:$A$14999,D$2:D$14999,"",-1,2),NA())</f>
        <v>#N/A</v>
      </c>
      <c r="F93" s="153">
        <f t="shared" si="281"/>
        <v>4</v>
      </c>
      <c r="G93" s="79">
        <f t="shared" ref="G93" si="466">C93-C92</f>
        <v>1</v>
      </c>
      <c r="H93" s="79">
        <f t="shared" ref="H93" si="467">D93-D92</f>
        <v>0</v>
      </c>
      <c r="I93" s="79">
        <f t="shared" ref="I93" si="468">F93-F92</f>
        <v>1</v>
      </c>
      <c r="J93" s="79">
        <f>SUMIF(I$2:I93,"&gt;0")</f>
        <v>280</v>
      </c>
      <c r="K93" s="79">
        <f t="shared" ref="K93" si="469">IFERROR(J93 - _xlfn.XLOOKUP(A93-30, $A$2:$A$14999,J$2:J$14999,"",-1,2),NA())</f>
        <v>60</v>
      </c>
      <c r="L93" s="79">
        <f>SUMIF(E$2:E93,"&gt;0")</f>
        <v>0</v>
      </c>
      <c r="M93" s="79">
        <f t="shared" si="293"/>
        <v>0</v>
      </c>
      <c r="N93" s="77">
        <f t="shared" ref="N93" si="470">F93*120</f>
        <v>480</v>
      </c>
      <c r="O93" s="79">
        <f t="shared" ref="O93" si="471">N93-N92</f>
        <v>120</v>
      </c>
    </row>
    <row r="94" spans="1:15" x14ac:dyDescent="0.25">
      <c r="A94" s="80">
        <v>44184.211111111108</v>
      </c>
      <c r="C94" s="77">
        <v>5</v>
      </c>
      <c r="D94" s="77">
        <v>0</v>
      </c>
      <c r="E94" s="436" t="e">
        <f t="shared" ref="E94" si="472">IFERROR(D94 - _xlfn.XLOOKUP(#REF!-30, $A$2:$A$14999,D$2:D$14999,"",-1,2),NA())</f>
        <v>#N/A</v>
      </c>
      <c r="F94" s="153">
        <f t="shared" si="281"/>
        <v>5</v>
      </c>
      <c r="G94" s="79">
        <f t="shared" ref="G94" si="473">C94-C93</f>
        <v>1</v>
      </c>
      <c r="H94" s="79">
        <f t="shared" ref="H94" si="474">D94-D93</f>
        <v>0</v>
      </c>
      <c r="I94" s="79">
        <f t="shared" ref="I94" si="475">F94-F93</f>
        <v>1</v>
      </c>
      <c r="J94" s="79">
        <f>SUMIF(I$2:I94,"&gt;0")</f>
        <v>281</v>
      </c>
      <c r="K94" s="79">
        <f t="shared" ref="K94" si="476">IFERROR(J94 - _xlfn.XLOOKUP(A94-30, $A$2:$A$14999,J$2:J$14999,"",-1,2),NA())</f>
        <v>61</v>
      </c>
      <c r="L94" s="79">
        <f>SUMIF(E$2:E94,"&gt;0")</f>
        <v>0</v>
      </c>
      <c r="M94" s="79">
        <f t="shared" si="293"/>
        <v>0</v>
      </c>
      <c r="N94" s="77">
        <f t="shared" ref="N94" si="477">F94*120</f>
        <v>600</v>
      </c>
      <c r="O94" s="79">
        <f t="shared" ref="O94" si="478">N94-N93</f>
        <v>120</v>
      </c>
    </row>
    <row r="95" spans="1:15" x14ac:dyDescent="0.25">
      <c r="A95" s="80">
        <v>44185.538194444445</v>
      </c>
      <c r="C95" s="77">
        <v>6</v>
      </c>
      <c r="D95" s="77">
        <v>0</v>
      </c>
      <c r="E95" s="436" t="e">
        <f t="shared" ref="E95" si="479">IFERROR(D95 - _xlfn.XLOOKUP(#REF!-30, $A$2:$A$14999,D$2:D$14999,"",-1,2),NA())</f>
        <v>#N/A</v>
      </c>
      <c r="F95" s="153">
        <f t="shared" si="281"/>
        <v>6</v>
      </c>
      <c r="G95" s="79">
        <f t="shared" ref="G95" si="480">C95-C94</f>
        <v>1</v>
      </c>
      <c r="H95" s="79">
        <f t="shared" ref="H95" si="481">D95-D94</f>
        <v>0</v>
      </c>
      <c r="I95" s="79">
        <f t="shared" ref="I95" si="482">F95-F94</f>
        <v>1</v>
      </c>
      <c r="J95" s="79">
        <f>SUMIF(I$2:I95,"&gt;0")</f>
        <v>282</v>
      </c>
      <c r="K95" s="79">
        <f t="shared" ref="K95" si="483">IFERROR(J95 - _xlfn.XLOOKUP(A95-30, $A$2:$A$14999,J$2:J$14999,"",-1,2),NA())</f>
        <v>59</v>
      </c>
      <c r="L95" s="79">
        <f>SUMIF(E$2:E95,"&gt;0")</f>
        <v>0</v>
      </c>
      <c r="M95" s="79">
        <f t="shared" si="293"/>
        <v>0</v>
      </c>
      <c r="N95" s="77">
        <f t="shared" ref="N95" si="484">F95*120</f>
        <v>720</v>
      </c>
      <c r="O95" s="79">
        <f t="shared" ref="O95" si="485">N95-N94</f>
        <v>120</v>
      </c>
    </row>
    <row r="96" spans="1:15" x14ac:dyDescent="0.25">
      <c r="A96" s="80">
        <v>44186.543055555558</v>
      </c>
      <c r="C96" s="77">
        <v>12</v>
      </c>
      <c r="D96" s="77">
        <v>0</v>
      </c>
      <c r="E96" s="436" t="e">
        <f t="shared" ref="E96" si="486">IFERROR(D96 - _xlfn.XLOOKUP(#REF!-30, $A$2:$A$14999,D$2:D$14999,"",-1,2),NA())</f>
        <v>#N/A</v>
      </c>
      <c r="F96" s="153">
        <f t="shared" si="281"/>
        <v>12</v>
      </c>
      <c r="G96" s="79">
        <f t="shared" ref="G96" si="487">C96-C95</f>
        <v>6</v>
      </c>
      <c r="H96" s="79">
        <f t="shared" ref="H96" si="488">D96-D95</f>
        <v>0</v>
      </c>
      <c r="I96" s="79">
        <f t="shared" ref="I96" si="489">F96-F95</f>
        <v>6</v>
      </c>
      <c r="J96" s="79">
        <f>SUMIF(I$2:I96,"&gt;0")</f>
        <v>288</v>
      </c>
      <c r="K96" s="79">
        <f t="shared" ref="K96" si="490">IFERROR(J96 - _xlfn.XLOOKUP(A96-30, $A$2:$A$14999,J$2:J$14999,"",-1,2),NA())</f>
        <v>65</v>
      </c>
      <c r="L96" s="79">
        <f>SUMIF(E$2:E96,"&gt;0")</f>
        <v>0</v>
      </c>
      <c r="M96" s="79">
        <f t="shared" si="293"/>
        <v>0</v>
      </c>
      <c r="N96" s="77">
        <f t="shared" ref="N96" si="491">F96*120</f>
        <v>1440</v>
      </c>
      <c r="O96" s="79">
        <f t="shared" ref="O96" si="492">N96-N95</f>
        <v>720</v>
      </c>
    </row>
    <row r="97" spans="1:15" x14ac:dyDescent="0.25">
      <c r="A97" s="80">
        <v>44187.379861111112</v>
      </c>
      <c r="C97" s="77">
        <v>13</v>
      </c>
      <c r="D97" s="77">
        <v>1</v>
      </c>
      <c r="E97" s="436" t="e">
        <f t="shared" ref="E97" si="493">IFERROR(D97 - _xlfn.XLOOKUP(#REF!-30, $A$2:$A$14999,D$2:D$14999,"",-1,2),NA())</f>
        <v>#N/A</v>
      </c>
      <c r="F97" s="153">
        <f t="shared" si="281"/>
        <v>23</v>
      </c>
      <c r="G97" s="79">
        <f t="shared" ref="G97" si="494">C97-C96</f>
        <v>1</v>
      </c>
      <c r="H97" s="79">
        <f t="shared" ref="H97" si="495">D97-D96</f>
        <v>1</v>
      </c>
      <c r="I97" s="79">
        <f t="shared" ref="I97" si="496">F97-F96</f>
        <v>11</v>
      </c>
      <c r="J97" s="79">
        <f>SUMIF(I$2:I97,"&gt;0")</f>
        <v>299</v>
      </c>
      <c r="K97" s="79">
        <f t="shared" ref="K97" si="497">IFERROR(J97 - _xlfn.XLOOKUP(A97-30, $A$2:$A$14999,J$2:J$14999,"",-1,2),NA())</f>
        <v>76</v>
      </c>
      <c r="L97" s="79">
        <f>SUMIF(E$2:E97,"&gt;0")</f>
        <v>0</v>
      </c>
      <c r="M97" s="79">
        <f t="shared" si="293"/>
        <v>0</v>
      </c>
      <c r="N97" s="77">
        <f t="shared" ref="N97" si="498">F97*120</f>
        <v>2760</v>
      </c>
      <c r="O97" s="79">
        <f t="shared" ref="O97" si="499">N97-N96</f>
        <v>1320</v>
      </c>
    </row>
    <row r="98" spans="1:15" x14ac:dyDescent="0.25">
      <c r="A98" s="80">
        <v>44188.379861111112</v>
      </c>
      <c r="C98" s="77">
        <v>14</v>
      </c>
      <c r="D98" s="77">
        <v>1</v>
      </c>
      <c r="E98" s="436" t="e">
        <f t="shared" ref="E98" si="500">IFERROR(D98 - _xlfn.XLOOKUP(#REF!-30, $A$2:$A$14999,D$2:D$14999,"",-1,2),NA())</f>
        <v>#N/A</v>
      </c>
      <c r="F98" s="153">
        <f t="shared" si="281"/>
        <v>24</v>
      </c>
      <c r="G98" s="79">
        <f t="shared" ref="G98" si="501">C98-C97</f>
        <v>1</v>
      </c>
      <c r="H98" s="79">
        <f t="shared" ref="H98" si="502">D98-D97</f>
        <v>0</v>
      </c>
      <c r="I98" s="79">
        <f t="shared" ref="I98" si="503">F98-F97</f>
        <v>1</v>
      </c>
      <c r="J98" s="79">
        <f>SUMIF(I$2:I98,"&gt;0")</f>
        <v>300</v>
      </c>
      <c r="K98" s="79">
        <f t="shared" ref="K98" si="504">IFERROR(J98 - _xlfn.XLOOKUP(A98-30, $A$2:$A$14999,J$2:J$14999,"",-1,2),NA())</f>
        <v>76</v>
      </c>
      <c r="L98" s="79">
        <f>SUMIF(E$2:E98,"&gt;0")</f>
        <v>0</v>
      </c>
      <c r="M98" s="79">
        <f t="shared" si="293"/>
        <v>0</v>
      </c>
      <c r="N98" s="77">
        <f t="shared" ref="N98" si="505">F98*120</f>
        <v>2880</v>
      </c>
      <c r="O98" s="79">
        <f t="shared" ref="O98" si="506">N98-N97</f>
        <v>120</v>
      </c>
    </row>
    <row r="99" spans="1:15" x14ac:dyDescent="0.25">
      <c r="A99" s="80">
        <v>44189.761111111111</v>
      </c>
      <c r="B99" s="21" t="s">
        <v>314</v>
      </c>
      <c r="C99" s="77">
        <v>16</v>
      </c>
      <c r="D99" s="77">
        <v>2</v>
      </c>
      <c r="E99" s="436" t="e">
        <f t="shared" ref="E99" si="507">IFERROR(D99 - _xlfn.XLOOKUP(#REF!-30, $A$2:$A$14999,D$2:D$14999,"",-1,2),NA())</f>
        <v>#N/A</v>
      </c>
      <c r="F99" s="153">
        <f t="shared" si="281"/>
        <v>36</v>
      </c>
      <c r="G99" s="79">
        <f t="shared" ref="G99" si="508">C99-C98</f>
        <v>2</v>
      </c>
      <c r="H99" s="79">
        <f t="shared" ref="H99" si="509">D99-D98</f>
        <v>1</v>
      </c>
      <c r="I99" s="79">
        <f t="shared" ref="I99" si="510">F99-F98</f>
        <v>12</v>
      </c>
      <c r="J99" s="79">
        <f>SUMIF(I$2:I99,"&gt;0")</f>
        <v>312</v>
      </c>
      <c r="K99" s="79">
        <f t="shared" ref="K99" si="511">IFERROR(J99 - _xlfn.XLOOKUP(A99-30, $A$2:$A$14999,J$2:J$14999,"",-1,2),NA())</f>
        <v>88</v>
      </c>
      <c r="L99" s="79">
        <f>SUMIF(E$2:E99,"&gt;0")</f>
        <v>0</v>
      </c>
      <c r="M99" s="79">
        <f t="shared" si="293"/>
        <v>0</v>
      </c>
      <c r="N99" s="77">
        <f t="shared" ref="N99" si="512">F99*120</f>
        <v>4320</v>
      </c>
      <c r="O99" s="79">
        <f t="shared" ref="O99" si="513">N99-N98</f>
        <v>1440</v>
      </c>
    </row>
    <row r="100" spans="1:15" x14ac:dyDescent="0.25">
      <c r="A100" s="80">
        <v>44190.749305555553</v>
      </c>
      <c r="C100" s="77">
        <v>16</v>
      </c>
      <c r="D100" s="77">
        <v>2</v>
      </c>
      <c r="E100" s="436" t="e">
        <f t="shared" ref="E100" si="514">IFERROR(D100 - _xlfn.XLOOKUP(#REF!-30, $A$2:$A$14999,D$2:D$14999,"",-1,2),NA())</f>
        <v>#N/A</v>
      </c>
      <c r="F100" s="153">
        <f t="shared" si="281"/>
        <v>36</v>
      </c>
      <c r="G100" s="79">
        <f t="shared" ref="G100" si="515">C100-C99</f>
        <v>0</v>
      </c>
      <c r="H100" s="79">
        <f t="shared" ref="H100" si="516">D100-D99</f>
        <v>0</v>
      </c>
      <c r="I100" s="79">
        <f t="shared" ref="I100" si="517">F100-F99</f>
        <v>0</v>
      </c>
      <c r="J100" s="79">
        <f>SUMIF(I$2:I100,"&gt;0")</f>
        <v>312</v>
      </c>
      <c r="K100" s="79">
        <f t="shared" ref="K100" si="518">IFERROR(J100 - _xlfn.XLOOKUP(A100-30, $A$2:$A$14999,J$2:J$14999,"",-1,2),NA())</f>
        <v>88</v>
      </c>
      <c r="L100" s="79">
        <f>SUMIF(E$2:E100,"&gt;0")</f>
        <v>0</v>
      </c>
      <c r="M100" s="79">
        <f t="shared" si="293"/>
        <v>0</v>
      </c>
      <c r="N100" s="77">
        <f t="shared" ref="N100" si="519">F100*120</f>
        <v>4320</v>
      </c>
      <c r="O100" s="79">
        <f t="shared" ref="O100" si="520">N100-N99</f>
        <v>0</v>
      </c>
    </row>
    <row r="101" spans="1:15" x14ac:dyDescent="0.25">
      <c r="A101" s="80">
        <v>44191.968055555553</v>
      </c>
      <c r="C101" s="77">
        <v>16</v>
      </c>
      <c r="D101" s="77">
        <v>2</v>
      </c>
      <c r="E101" s="436" t="e">
        <f t="shared" ref="E101:E115" si="521">IFERROR(D101 - _xlfn.XLOOKUP(#REF!-30, $A$2:$A$14999,D$2:D$14999,"",-1,2),NA())</f>
        <v>#N/A</v>
      </c>
      <c r="F101" s="153">
        <f t="shared" si="281"/>
        <v>36</v>
      </c>
      <c r="G101" s="79">
        <f t="shared" ref="G101" si="522">C101-C100</f>
        <v>0</v>
      </c>
      <c r="H101" s="79">
        <f t="shared" ref="H101" si="523">D101-D100</f>
        <v>0</v>
      </c>
      <c r="I101" s="79">
        <f t="shared" ref="I101" si="524">F101-F100</f>
        <v>0</v>
      </c>
      <c r="J101" s="79">
        <f>SUMIF(I$2:I101,"&gt;0")</f>
        <v>312</v>
      </c>
      <c r="K101" s="79">
        <f t="shared" ref="K101" si="525">IFERROR(J101 - _xlfn.XLOOKUP(A101-30, $A$2:$A$14999,J$2:J$14999,"",-1,2),NA())</f>
        <v>78</v>
      </c>
      <c r="L101" s="79">
        <f>SUMIF(E$2:E101,"&gt;0")</f>
        <v>0</v>
      </c>
      <c r="M101" s="79">
        <f t="shared" si="293"/>
        <v>0</v>
      </c>
      <c r="N101" s="77">
        <f t="shared" ref="N101" si="526">F101*120</f>
        <v>4320</v>
      </c>
      <c r="O101" s="79">
        <f t="shared" ref="O101" si="527">N101-N100</f>
        <v>0</v>
      </c>
    </row>
    <row r="102" spans="1:15" x14ac:dyDescent="0.25">
      <c r="A102" s="80">
        <v>44192.60833333333</v>
      </c>
      <c r="C102" s="77">
        <v>16</v>
      </c>
      <c r="D102" s="77">
        <v>2</v>
      </c>
      <c r="E102" s="436" t="e">
        <f t="shared" si="521"/>
        <v>#N/A</v>
      </c>
      <c r="F102" s="153">
        <f t="shared" si="281"/>
        <v>36</v>
      </c>
      <c r="G102" s="79">
        <f t="shared" ref="G102" si="528">C102-C101</f>
        <v>0</v>
      </c>
      <c r="H102" s="79">
        <f t="shared" ref="H102" si="529">D102-D101</f>
        <v>0</v>
      </c>
      <c r="I102" s="79">
        <f t="shared" ref="I102" si="530">F102-F101</f>
        <v>0</v>
      </c>
      <c r="J102" s="79">
        <f>SUMIF(I$2:I102,"&gt;0")</f>
        <v>312</v>
      </c>
      <c r="K102" s="79">
        <f t="shared" ref="K102" si="531">IFERROR(J102 - _xlfn.XLOOKUP(A102-30, $A$2:$A$14999,J$2:J$14999,"",-1,2),NA())</f>
        <v>78</v>
      </c>
      <c r="L102" s="79">
        <f>SUMIF(E$2:E102,"&gt;0")</f>
        <v>0</v>
      </c>
      <c r="M102" s="79">
        <f t="shared" si="293"/>
        <v>0</v>
      </c>
      <c r="N102" s="77">
        <f t="shared" ref="N102" si="532">F102*120</f>
        <v>4320</v>
      </c>
      <c r="O102" s="79">
        <f t="shared" ref="O102" si="533">N102-N101</f>
        <v>0</v>
      </c>
    </row>
    <row r="103" spans="1:15" x14ac:dyDescent="0.25">
      <c r="A103" s="80">
        <v>44193.425694444442</v>
      </c>
      <c r="B103" s="21" t="s">
        <v>352</v>
      </c>
      <c r="C103" s="77">
        <v>0</v>
      </c>
      <c r="D103" s="77">
        <v>0</v>
      </c>
      <c r="E103" s="436" t="e">
        <f t="shared" ref="E103" si="534">IFERROR(D103 - _xlfn.XLOOKUP(#REF!-30, $A$2:$A$14999,D$2:D$14999,"",-1,2),NA())</f>
        <v>#N/A</v>
      </c>
      <c r="F103" s="153">
        <f t="shared" si="281"/>
        <v>0</v>
      </c>
      <c r="G103" s="79">
        <f t="shared" ref="G103" si="535">C103-C102</f>
        <v>-16</v>
      </c>
      <c r="H103" s="79">
        <f t="shared" ref="H103" si="536">D103-D102</f>
        <v>-2</v>
      </c>
      <c r="I103" s="79">
        <f t="shared" ref="I103" si="537">F103-F102</f>
        <v>-36</v>
      </c>
      <c r="J103" s="79">
        <f>SUMIF(I$2:I103,"&gt;0")</f>
        <v>312</v>
      </c>
      <c r="K103" s="79">
        <f t="shared" ref="K103" si="538">IFERROR(J103 - _xlfn.XLOOKUP(A103-30, $A$2:$A$14999,J$2:J$14999,"",-1,2),NA())</f>
        <v>73</v>
      </c>
      <c r="L103" s="79">
        <f>SUMIF(E$2:E103,"&gt;0")</f>
        <v>0</v>
      </c>
      <c r="M103" s="79">
        <f t="shared" si="293"/>
        <v>0</v>
      </c>
      <c r="N103" s="77">
        <f t="shared" ref="N103" si="539">F103*120</f>
        <v>0</v>
      </c>
      <c r="O103" s="79">
        <f t="shared" ref="O103" si="540">N103-N102</f>
        <v>-4320</v>
      </c>
    </row>
    <row r="104" spans="1:15" x14ac:dyDescent="0.25">
      <c r="A104" s="80">
        <v>44194.430555555555</v>
      </c>
      <c r="C104" s="77">
        <v>5</v>
      </c>
      <c r="D104" s="77">
        <v>0</v>
      </c>
      <c r="E104" s="436" t="e">
        <f t="shared" ref="E104" si="541">IFERROR(D104 - _xlfn.XLOOKUP(#REF!-30, $A$2:$A$14999,D$2:D$14999,"",-1,2),NA())</f>
        <v>#N/A</v>
      </c>
      <c r="F104" s="153">
        <f t="shared" si="281"/>
        <v>5</v>
      </c>
      <c r="G104" s="79">
        <f t="shared" ref="G104" si="542">C104-C103</f>
        <v>5</v>
      </c>
      <c r="H104" s="79">
        <f t="shared" ref="H104" si="543">D104-D103</f>
        <v>0</v>
      </c>
      <c r="I104" s="79">
        <f t="shared" ref="I104" si="544">F104-F103</f>
        <v>5</v>
      </c>
      <c r="J104" s="79">
        <f>SUMIF(I$2:I104,"&gt;0")</f>
        <v>317</v>
      </c>
      <c r="K104" s="79">
        <f t="shared" ref="K104" si="545">IFERROR(J104 - _xlfn.XLOOKUP(A104-30, $A$2:$A$14999,J$2:J$14999,"",-1,2),NA())</f>
        <v>78</v>
      </c>
      <c r="L104" s="79">
        <f>SUMIF(E$2:E104,"&gt;0")</f>
        <v>0</v>
      </c>
      <c r="M104" s="79">
        <f t="shared" si="293"/>
        <v>0</v>
      </c>
      <c r="N104" s="77">
        <f t="shared" ref="N104" si="546">F104*120</f>
        <v>600</v>
      </c>
      <c r="O104" s="79">
        <f t="shared" ref="O104" si="547">N104-N103</f>
        <v>600</v>
      </c>
    </row>
    <row r="105" spans="1:15" x14ac:dyDescent="0.25">
      <c r="A105" s="80">
        <v>44196.004166666666</v>
      </c>
      <c r="C105" s="77">
        <v>5</v>
      </c>
      <c r="D105" s="77">
        <v>0</v>
      </c>
      <c r="E105" s="436" t="e">
        <f t="shared" ref="E105" si="548">IFERROR(D105 - _xlfn.XLOOKUP(#REF!-30, $A$2:$A$14999,D$2:D$14999,"",-1,2),NA())</f>
        <v>#N/A</v>
      </c>
      <c r="F105" s="153">
        <f t="shared" si="281"/>
        <v>5</v>
      </c>
      <c r="G105" s="79">
        <f t="shared" ref="G105" si="549">C105-C104</f>
        <v>0</v>
      </c>
      <c r="H105" s="79">
        <f t="shared" ref="H105" si="550">D105-D104</f>
        <v>0</v>
      </c>
      <c r="I105" s="79">
        <f t="shared" ref="I105" si="551">F105-F104</f>
        <v>0</v>
      </c>
      <c r="J105" s="79">
        <f>SUMIF(I$2:I105,"&gt;0")</f>
        <v>317</v>
      </c>
      <c r="K105" s="79">
        <f t="shared" ref="K105" si="552">IFERROR(J105 - _xlfn.XLOOKUP(A105-30, $A$2:$A$14999,J$2:J$14999,"",-1,2),NA())</f>
        <v>61</v>
      </c>
      <c r="L105" s="79">
        <f>SUMIF(E$2:E105,"&gt;0")</f>
        <v>0</v>
      </c>
      <c r="M105" s="79">
        <f t="shared" si="293"/>
        <v>0</v>
      </c>
      <c r="N105" s="77">
        <f t="shared" ref="N105" si="553">F105*120</f>
        <v>600</v>
      </c>
      <c r="O105" s="79">
        <f t="shared" ref="O105" si="554">N105-N104</f>
        <v>0</v>
      </c>
    </row>
    <row r="106" spans="1:15" x14ac:dyDescent="0.25">
      <c r="A106" s="80">
        <v>44196.076388888891</v>
      </c>
      <c r="B106" s="21" t="s">
        <v>355</v>
      </c>
      <c r="C106" s="77">
        <v>0</v>
      </c>
      <c r="D106" s="77">
        <v>0</v>
      </c>
      <c r="E106" s="436" t="e">
        <f t="shared" ref="E106" si="555">IFERROR(D106 - _xlfn.XLOOKUP(#REF!-30, $A$2:$A$14999,D$2:D$14999,"",-1,2),NA())</f>
        <v>#N/A</v>
      </c>
      <c r="F106" s="153">
        <f t="shared" si="281"/>
        <v>0</v>
      </c>
      <c r="G106" s="79">
        <f t="shared" ref="G106" si="556">C106-C105</f>
        <v>-5</v>
      </c>
      <c r="H106" s="79">
        <f t="shared" ref="H106" si="557">D106-D105</f>
        <v>0</v>
      </c>
      <c r="I106" s="79">
        <f t="shared" ref="I106" si="558">F106-F105</f>
        <v>-5</v>
      </c>
      <c r="J106" s="79">
        <f>SUMIF(I$2:I106,"&gt;0")</f>
        <v>317</v>
      </c>
      <c r="K106" s="79">
        <f t="shared" ref="K106" si="559">IFERROR(J106 - _xlfn.XLOOKUP(A106-30, $A$2:$A$14999,J$2:J$14999,"",-1,2),NA())</f>
        <v>61</v>
      </c>
      <c r="L106" s="79">
        <f>SUMIF(E$2:E106,"&gt;0")</f>
        <v>0</v>
      </c>
      <c r="M106" s="79">
        <f t="shared" si="293"/>
        <v>0</v>
      </c>
      <c r="N106" s="77">
        <f t="shared" ref="N106" si="560">F106*120</f>
        <v>0</v>
      </c>
      <c r="O106" s="79">
        <f t="shared" ref="O106" si="561">N106-N105</f>
        <v>-600</v>
      </c>
    </row>
    <row r="107" spans="1:15" x14ac:dyDescent="0.25">
      <c r="A107" s="80">
        <v>44196.243750000001</v>
      </c>
      <c r="C107" s="77">
        <v>2</v>
      </c>
      <c r="D107" s="77">
        <v>1</v>
      </c>
      <c r="E107" s="436" t="e">
        <f t="shared" ref="E107" si="562">IFERROR(D107 - _xlfn.XLOOKUP(#REF!-30, $A$2:$A$14999,D$2:D$14999,"",-1,2),NA())</f>
        <v>#N/A</v>
      </c>
      <c r="F107" s="153">
        <f t="shared" si="281"/>
        <v>12</v>
      </c>
      <c r="G107" s="79">
        <f t="shared" ref="G107" si="563">C107-C106</f>
        <v>2</v>
      </c>
      <c r="H107" s="79">
        <f t="shared" ref="H107" si="564">D107-D106</f>
        <v>1</v>
      </c>
      <c r="I107" s="79">
        <f t="shared" ref="I107" si="565">F107-F106</f>
        <v>12</v>
      </c>
      <c r="J107" s="79">
        <f>SUMIF(I$2:I107,"&gt;0")</f>
        <v>329</v>
      </c>
      <c r="K107" s="79">
        <f t="shared" ref="K107" si="566">IFERROR(J107 - _xlfn.XLOOKUP(A107-30, $A$2:$A$14999,J$2:J$14999,"",-1,2),NA())</f>
        <v>73</v>
      </c>
      <c r="L107" s="79">
        <f>SUMIF(E$2:E107,"&gt;0")</f>
        <v>0</v>
      </c>
      <c r="M107" s="79">
        <f t="shared" si="293"/>
        <v>0</v>
      </c>
      <c r="N107" s="77">
        <f t="shared" ref="N107" si="567">F107*120</f>
        <v>1440</v>
      </c>
      <c r="O107" s="79">
        <f t="shared" ref="O107" si="568">N107-N106</f>
        <v>1440</v>
      </c>
    </row>
    <row r="108" spans="1:15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436" t="e">
        <f t="shared" ref="E108" si="569">IFERROR(D108 - _xlfn.XLOOKUP(#REF!-30, $A$2:$A$14999,D$2:D$14999,"",-1,2),NA())</f>
        <v>#N/A</v>
      </c>
      <c r="F108" s="153">
        <f t="shared" si="281"/>
        <v>58</v>
      </c>
      <c r="G108" s="79">
        <f t="shared" ref="G108" si="570">C108-C107</f>
        <v>46</v>
      </c>
      <c r="H108" s="79">
        <f t="shared" ref="H108" si="571">D108-D107</f>
        <v>0</v>
      </c>
      <c r="I108" s="79">
        <f t="shared" ref="I108" si="572">F108-F107</f>
        <v>46</v>
      </c>
      <c r="J108" s="79">
        <f>SUMIF(I$2:I108,"&gt;0")</f>
        <v>375</v>
      </c>
      <c r="K108" s="79">
        <f t="shared" ref="K108" si="573">IFERROR(J108 - _xlfn.XLOOKUP(A108-30, $A$2:$A$14999,J$2:J$14999,"",-1,2),NA())</f>
        <v>109</v>
      </c>
      <c r="L108" s="79">
        <f>SUMIF(E$2:E108,"&gt;0")</f>
        <v>0</v>
      </c>
      <c r="M108" s="79">
        <f t="shared" si="293"/>
        <v>0</v>
      </c>
      <c r="N108" s="77">
        <f t="shared" ref="N108" si="574">F108*120</f>
        <v>6960</v>
      </c>
      <c r="O108" s="79">
        <f t="shared" ref="O108" si="575">N108-N107</f>
        <v>5520</v>
      </c>
    </row>
    <row r="109" spans="1:15" x14ac:dyDescent="0.25">
      <c r="A109" s="80">
        <v>44199.209722222222</v>
      </c>
      <c r="C109" s="77">
        <v>49</v>
      </c>
      <c r="D109" s="77">
        <v>1</v>
      </c>
      <c r="E109" s="436" t="e">
        <f t="shared" ref="E109" si="576">IFERROR(D109 - _xlfn.XLOOKUP(#REF!-30, $A$2:$A$14999,D$2:D$14999,"",-1,2),NA())</f>
        <v>#N/A</v>
      </c>
      <c r="F109" s="153">
        <f t="shared" si="281"/>
        <v>59</v>
      </c>
      <c r="G109" s="79">
        <f t="shared" ref="G109" si="577">C109-C108</f>
        <v>1</v>
      </c>
      <c r="H109" s="79">
        <f t="shared" ref="H109" si="578">D109-D108</f>
        <v>0</v>
      </c>
      <c r="I109" s="79">
        <f t="shared" ref="I109" si="579">F109-F108</f>
        <v>1</v>
      </c>
      <c r="J109" s="79">
        <f>SUMIF(I$2:I109,"&gt;0")</f>
        <v>376</v>
      </c>
      <c r="K109" s="79">
        <f t="shared" ref="K109" si="580">IFERROR(J109 - _xlfn.XLOOKUP(A109-30, $A$2:$A$14999,J$2:J$14999,"",-1,2),NA())</f>
        <v>101</v>
      </c>
      <c r="L109" s="79">
        <f>SUMIF(E$2:E109,"&gt;0")</f>
        <v>0</v>
      </c>
      <c r="M109" s="79">
        <f t="shared" si="293"/>
        <v>0</v>
      </c>
      <c r="N109" s="77">
        <f t="shared" ref="N109" si="581">F109*120</f>
        <v>7080</v>
      </c>
      <c r="O109" s="79">
        <f t="shared" ref="O109" si="582">N109-N108</f>
        <v>120</v>
      </c>
    </row>
    <row r="110" spans="1:15" x14ac:dyDescent="0.25">
      <c r="A110" s="80">
        <v>44200.944444444445</v>
      </c>
      <c r="C110" s="77">
        <v>49</v>
      </c>
      <c r="D110" s="77">
        <v>2</v>
      </c>
      <c r="E110" s="436" t="e">
        <f t="shared" ref="E110" si="583">IFERROR(D110 - _xlfn.XLOOKUP(#REF!-30, $A$2:$A$14999,D$2:D$14999,"",-1,2),NA())</f>
        <v>#N/A</v>
      </c>
      <c r="F110" s="153">
        <f t="shared" si="281"/>
        <v>69</v>
      </c>
      <c r="G110" s="79">
        <f t="shared" ref="G110" si="584">C110-C109</f>
        <v>0</v>
      </c>
      <c r="H110" s="79">
        <f t="shared" ref="H110" si="585">D110-D109</f>
        <v>1</v>
      </c>
      <c r="I110" s="79">
        <f t="shared" ref="I110" si="586">F110-F109</f>
        <v>10</v>
      </c>
      <c r="J110" s="79">
        <f>SUMIF(I$2:I110,"&gt;0")</f>
        <v>386</v>
      </c>
      <c r="K110" s="79">
        <f t="shared" ref="K110" si="587">IFERROR(J110 - _xlfn.XLOOKUP(A110-30, $A$2:$A$14999,J$2:J$14999,"",-1,2),NA())</f>
        <v>111</v>
      </c>
      <c r="L110" s="79">
        <f>SUMIF(E$2:E110,"&gt;0")</f>
        <v>0</v>
      </c>
      <c r="M110" s="79">
        <f t="shared" si="293"/>
        <v>0</v>
      </c>
      <c r="N110" s="77">
        <f t="shared" ref="N110" si="588">F110*120</f>
        <v>8280</v>
      </c>
      <c r="O110" s="79">
        <f t="shared" ref="O110" si="589">N110-N109</f>
        <v>1200</v>
      </c>
    </row>
    <row r="111" spans="1:15" x14ac:dyDescent="0.25">
      <c r="A111" s="80">
        <v>44201.058333333334</v>
      </c>
      <c r="C111" s="77">
        <v>49</v>
      </c>
      <c r="D111" s="77">
        <v>2</v>
      </c>
      <c r="E111" s="436" t="e">
        <f t="shared" ref="E111" si="590">IFERROR(D111 - _xlfn.XLOOKUP(#REF!-30, $A$2:$A$14999,D$2:D$14999,"",-1,2),NA())</f>
        <v>#N/A</v>
      </c>
      <c r="F111" s="153">
        <f t="shared" si="281"/>
        <v>69</v>
      </c>
      <c r="G111" s="79">
        <f t="shared" ref="G111" si="591">C111-C110</f>
        <v>0</v>
      </c>
      <c r="H111" s="79">
        <f t="shared" ref="H111" si="592">D111-D110</f>
        <v>0</v>
      </c>
      <c r="I111" s="79">
        <f t="shared" ref="I111" si="593">F111-F110</f>
        <v>0</v>
      </c>
      <c r="J111" s="79">
        <f>SUMIF(I$2:I111,"&gt;0")</f>
        <v>386</v>
      </c>
      <c r="K111" s="79">
        <f t="shared" ref="K111" si="594">IFERROR(J111 - _xlfn.XLOOKUP(A111-30, $A$2:$A$14999,J$2:J$14999,"",-1,2),NA())</f>
        <v>111</v>
      </c>
      <c r="L111" s="79">
        <f>SUMIF(E$2:E111,"&gt;0")</f>
        <v>0</v>
      </c>
      <c r="M111" s="79">
        <f t="shared" si="293"/>
        <v>0</v>
      </c>
      <c r="N111" s="77">
        <f t="shared" ref="N111" si="595">F111*120</f>
        <v>8280</v>
      </c>
      <c r="O111" s="79">
        <f t="shared" ref="O111" si="596">N111-N110</f>
        <v>0</v>
      </c>
    </row>
    <row r="112" spans="1:15" x14ac:dyDescent="0.25">
      <c r="A112" s="80">
        <v>44201.974999999999</v>
      </c>
      <c r="C112" s="77">
        <v>49</v>
      </c>
      <c r="D112" s="77">
        <v>2</v>
      </c>
      <c r="E112" s="436" t="e">
        <f t="shared" ref="E112" si="597">IFERROR(D112 - _xlfn.XLOOKUP(#REF!-30, $A$2:$A$14999,D$2:D$14999,"",-1,2),NA())</f>
        <v>#N/A</v>
      </c>
      <c r="F112" s="153">
        <f t="shared" si="281"/>
        <v>69</v>
      </c>
      <c r="G112" s="79">
        <f t="shared" ref="G112" si="598">C112-C111</f>
        <v>0</v>
      </c>
      <c r="H112" s="79">
        <f t="shared" ref="H112" si="599">D112-D111</f>
        <v>0</v>
      </c>
      <c r="I112" s="79">
        <f t="shared" ref="I112" si="600">F112-F111</f>
        <v>0</v>
      </c>
      <c r="J112" s="79">
        <f>SUMIF(I$2:I112,"&gt;0")</f>
        <v>386</v>
      </c>
      <c r="K112" s="79">
        <f t="shared" ref="K112" si="601">IFERROR(J112 - _xlfn.XLOOKUP(A112-30, $A$2:$A$14999,J$2:J$14999,"",-1,2),NA())</f>
        <v>111</v>
      </c>
      <c r="L112" s="79">
        <f>SUMIF(E$2:E112,"&gt;0")</f>
        <v>0</v>
      </c>
      <c r="M112" s="79">
        <f t="shared" si="293"/>
        <v>0</v>
      </c>
      <c r="N112" s="77">
        <f t="shared" ref="N112" si="602">F112*120</f>
        <v>8280</v>
      </c>
      <c r="O112" s="79">
        <f t="shared" ref="O112" si="603">N112-N111</f>
        <v>0</v>
      </c>
    </row>
    <row r="113" spans="1:15" x14ac:dyDescent="0.25">
      <c r="A113" s="80">
        <v>44202.13958333333</v>
      </c>
      <c r="C113" s="77">
        <v>49</v>
      </c>
      <c r="D113" s="77">
        <v>2</v>
      </c>
      <c r="E113" s="436" t="e">
        <f t="shared" ref="E113" si="604">IFERROR(D113 - _xlfn.XLOOKUP(#REF!-30, $A$2:$A$14999,D$2:D$14999,"",-1,2),NA())</f>
        <v>#N/A</v>
      </c>
      <c r="F113" s="153">
        <f t="shared" si="281"/>
        <v>69</v>
      </c>
      <c r="G113" s="79">
        <f t="shared" ref="G113" si="605">C113-C112</f>
        <v>0</v>
      </c>
      <c r="H113" s="79">
        <f t="shared" ref="H113" si="606">D113-D112</f>
        <v>0</v>
      </c>
      <c r="I113" s="79">
        <f t="shared" ref="I113" si="607">F113-F112</f>
        <v>0</v>
      </c>
      <c r="J113" s="79">
        <f>SUMIF(I$2:I113,"&gt;0")</f>
        <v>386</v>
      </c>
      <c r="K113" s="79">
        <f t="shared" ref="K113" si="608">IFERROR(J113 - _xlfn.XLOOKUP(A113-30, $A$2:$A$14999,J$2:J$14999,"",-1,2),NA())</f>
        <v>111</v>
      </c>
      <c r="L113" s="79">
        <f>SUMIF(E$2:E113,"&gt;0")</f>
        <v>0</v>
      </c>
      <c r="M113" s="79">
        <f t="shared" si="293"/>
        <v>0</v>
      </c>
      <c r="N113" s="77">
        <f t="shared" ref="N113" si="609">F113*120</f>
        <v>8280</v>
      </c>
      <c r="O113" s="79">
        <f t="shared" ref="O113" si="610">N113-N112</f>
        <v>0</v>
      </c>
    </row>
    <row r="114" spans="1:15" x14ac:dyDescent="0.25">
      <c r="A114" s="80">
        <v>44203.304166666669</v>
      </c>
      <c r="B114" s="21" t="s">
        <v>353</v>
      </c>
      <c r="C114" s="77">
        <v>0</v>
      </c>
      <c r="D114" s="77">
        <v>0</v>
      </c>
      <c r="E114" s="436" t="e">
        <f t="shared" ref="E114" si="611">IFERROR(D114 - _xlfn.XLOOKUP(#REF!-30, $A$2:$A$14999,D$2:D$14999,"",-1,2),NA())</f>
        <v>#N/A</v>
      </c>
      <c r="F114" s="153">
        <f t="shared" si="281"/>
        <v>0</v>
      </c>
      <c r="G114" s="79">
        <f t="shared" ref="G114" si="612">C114-C113</f>
        <v>-49</v>
      </c>
      <c r="H114" s="79">
        <f t="shared" ref="H114" si="613">D114-D113</f>
        <v>-2</v>
      </c>
      <c r="I114" s="79">
        <f t="shared" ref="I114" si="614">F114-F113</f>
        <v>-69</v>
      </c>
      <c r="J114" s="79">
        <f>SUMIF(I$2:I114,"&gt;0")</f>
        <v>386</v>
      </c>
      <c r="K114" s="79">
        <f t="shared" ref="K114" si="615">IFERROR(J114 - _xlfn.XLOOKUP(A114-30, $A$2:$A$14999,J$2:J$14999,"",-1,2),NA())</f>
        <v>111</v>
      </c>
      <c r="L114" s="79">
        <f>SUMIF(E$2:E114,"&gt;0")</f>
        <v>0</v>
      </c>
      <c r="M114" s="79">
        <f t="shared" si="293"/>
        <v>0</v>
      </c>
      <c r="N114" s="77">
        <f t="shared" ref="N114" si="616">F114*120</f>
        <v>0</v>
      </c>
      <c r="O114" s="79">
        <f t="shared" ref="O114" si="617">N114-N113</f>
        <v>-8280</v>
      </c>
    </row>
    <row r="115" spans="1:15" x14ac:dyDescent="0.25">
      <c r="A115" s="80">
        <v>44204.022916666669</v>
      </c>
      <c r="C115" s="77">
        <v>0</v>
      </c>
      <c r="D115" s="77">
        <v>0</v>
      </c>
      <c r="E115" s="436" t="e">
        <f t="shared" si="521"/>
        <v>#N/A</v>
      </c>
      <c r="F115" s="153">
        <f t="shared" si="281"/>
        <v>0</v>
      </c>
      <c r="G115" s="79">
        <f t="shared" ref="G115" si="618">C115-C114</f>
        <v>0</v>
      </c>
      <c r="H115" s="79">
        <f t="shared" ref="H115" si="619">D115-D114</f>
        <v>0</v>
      </c>
      <c r="I115" s="79">
        <f t="shared" ref="I115" si="620">F115-F114</f>
        <v>0</v>
      </c>
      <c r="J115" s="79">
        <f>SUMIF(I$2:I115,"&gt;0")</f>
        <v>386</v>
      </c>
      <c r="K115" s="79">
        <f t="shared" ref="K115" si="621">IFERROR(J115 - _xlfn.XLOOKUP(A115-30, $A$2:$A$14999,J$2:J$14999,"",-1,2),NA())</f>
        <v>111</v>
      </c>
      <c r="L115" s="79">
        <f>SUMIF(E$2:E115,"&gt;0")</f>
        <v>0</v>
      </c>
      <c r="M115" s="79">
        <f t="shared" si="293"/>
        <v>0</v>
      </c>
      <c r="N115" s="77">
        <f t="shared" ref="N115" si="622">F115*120</f>
        <v>0</v>
      </c>
      <c r="O115" s="79">
        <f t="shared" ref="O115" si="623">N115-N114</f>
        <v>0</v>
      </c>
    </row>
    <row r="116" spans="1:15" x14ac:dyDescent="0.25">
      <c r="A116" s="80">
        <v>44205.164583333331</v>
      </c>
      <c r="C116" s="77">
        <v>0</v>
      </c>
      <c r="D116" s="77">
        <v>0</v>
      </c>
      <c r="E116" s="436" t="e">
        <f t="shared" ref="E116" si="624">IFERROR(D116 - _xlfn.XLOOKUP(#REF!-30, $A$2:$A$14999,D$2:D$14999,"",-1,2),NA())</f>
        <v>#N/A</v>
      </c>
      <c r="F116" s="153">
        <f t="shared" si="281"/>
        <v>0</v>
      </c>
      <c r="G116" s="79">
        <f t="shared" ref="G116" si="625">C116-C115</f>
        <v>0</v>
      </c>
      <c r="H116" s="79">
        <f t="shared" ref="H116" si="626">D116-D115</f>
        <v>0</v>
      </c>
      <c r="I116" s="79">
        <f t="shared" ref="I116" si="627">F116-F115</f>
        <v>0</v>
      </c>
      <c r="J116" s="79">
        <f>SUMIF(I$2:I116,"&gt;0")</f>
        <v>386</v>
      </c>
      <c r="K116" s="79">
        <f t="shared" ref="K116" si="628">IFERROR(J116 - _xlfn.XLOOKUP(A116-30, $A$2:$A$14999,J$2:J$14999,"",-1,2),NA())</f>
        <v>111</v>
      </c>
      <c r="L116" s="79">
        <f>SUMIF(E$2:E116,"&gt;0")</f>
        <v>0</v>
      </c>
      <c r="M116" s="79">
        <f t="shared" si="293"/>
        <v>0</v>
      </c>
      <c r="N116" s="77">
        <f t="shared" ref="N116" si="629">F116*120</f>
        <v>0</v>
      </c>
      <c r="O116" s="79">
        <f t="shared" ref="O116" si="630">N116-N115</f>
        <v>0</v>
      </c>
    </row>
    <row r="117" spans="1:15" x14ac:dyDescent="0.25">
      <c r="A117" s="80">
        <v>44206.253472222219</v>
      </c>
      <c r="C117" s="77">
        <v>0</v>
      </c>
      <c r="D117" s="77">
        <v>0</v>
      </c>
      <c r="E117" s="436" t="e">
        <f t="shared" ref="E117" si="631">IFERROR(D117 - _xlfn.XLOOKUP(#REF!-30, $A$2:$A$14999,D$2:D$14999,"",-1,2),NA())</f>
        <v>#N/A</v>
      </c>
      <c r="F117" s="153">
        <f t="shared" si="281"/>
        <v>0</v>
      </c>
      <c r="G117" s="79">
        <f t="shared" ref="G117" si="632">C117-C116</f>
        <v>0</v>
      </c>
      <c r="H117" s="79">
        <f t="shared" ref="H117" si="633">D117-D116</f>
        <v>0</v>
      </c>
      <c r="I117" s="79">
        <f t="shared" ref="I117" si="634">F117-F116</f>
        <v>0</v>
      </c>
      <c r="J117" s="79">
        <f>SUMIF(I$2:I117,"&gt;0")</f>
        <v>386</v>
      </c>
      <c r="K117" s="79">
        <f t="shared" ref="K117" si="635">IFERROR(J117 - _xlfn.XLOOKUP(A117-30, $A$2:$A$14999,J$2:J$14999,"",-1,2),NA())</f>
        <v>111</v>
      </c>
      <c r="L117" s="79">
        <f>SUMIF(E$2:E117,"&gt;0")</f>
        <v>0</v>
      </c>
      <c r="M117" s="79">
        <f t="shared" si="293"/>
        <v>0</v>
      </c>
      <c r="N117" s="77">
        <f t="shared" ref="N117" si="636">F117*120</f>
        <v>0</v>
      </c>
      <c r="O117" s="79">
        <f t="shared" ref="O117" si="637">N117-N116</f>
        <v>0</v>
      </c>
    </row>
    <row r="118" spans="1:15" x14ac:dyDescent="0.25">
      <c r="A118" s="80">
        <v>44207.609027777777</v>
      </c>
      <c r="C118" s="77">
        <v>0</v>
      </c>
      <c r="D118" s="77">
        <v>0</v>
      </c>
      <c r="E118" s="436" t="e">
        <f t="shared" ref="E118" si="638">IFERROR(D118 - _xlfn.XLOOKUP(#REF!-30, $A$2:$A$14999,D$2:D$14999,"",-1,2),NA())</f>
        <v>#N/A</v>
      </c>
      <c r="F118" s="153">
        <f t="shared" si="281"/>
        <v>0</v>
      </c>
      <c r="G118" s="79">
        <f t="shared" ref="G118" si="639">C118-C117</f>
        <v>0</v>
      </c>
      <c r="H118" s="79">
        <f t="shared" ref="H118" si="640">D118-D117</f>
        <v>0</v>
      </c>
      <c r="I118" s="79">
        <f t="shared" ref="I118" si="641">F118-F117</f>
        <v>0</v>
      </c>
      <c r="J118" s="79">
        <f>SUMIF(I$2:I118,"&gt;0")</f>
        <v>386</v>
      </c>
      <c r="K118" s="79">
        <f t="shared" ref="K118" si="642">IFERROR(J118 - _xlfn.XLOOKUP(A118-30, $A$2:$A$14999,J$2:J$14999,"",-1,2),NA())</f>
        <v>111</v>
      </c>
      <c r="L118" s="79">
        <f>SUMIF(E$2:E118,"&gt;0")</f>
        <v>0</v>
      </c>
      <c r="M118" s="79">
        <f t="shared" si="293"/>
        <v>0</v>
      </c>
      <c r="N118" s="77">
        <f t="shared" ref="N118" si="643">F118*120</f>
        <v>0</v>
      </c>
      <c r="O118" s="79">
        <f t="shared" ref="O118" si="644">N118-N117</f>
        <v>0</v>
      </c>
    </row>
    <row r="119" spans="1:15" x14ac:dyDescent="0.25">
      <c r="A119" s="80">
        <v>44208.904861111114</v>
      </c>
      <c r="C119" s="77">
        <v>0</v>
      </c>
      <c r="D119" s="77">
        <v>0</v>
      </c>
      <c r="E119" s="436" t="e">
        <f t="shared" ref="E119" si="645">IFERROR(D119 - _xlfn.XLOOKUP(#REF!-30, $A$2:$A$14999,D$2:D$14999,"",-1,2),NA())</f>
        <v>#N/A</v>
      </c>
      <c r="F119" s="153">
        <f t="shared" si="281"/>
        <v>0</v>
      </c>
      <c r="G119" s="79">
        <f t="shared" ref="G119" si="646">C119-C118</f>
        <v>0</v>
      </c>
      <c r="H119" s="79">
        <f t="shared" ref="H119" si="647">D119-D118</f>
        <v>0</v>
      </c>
      <c r="I119" s="79">
        <f t="shared" ref="I119" si="648">F119-F118</f>
        <v>0</v>
      </c>
      <c r="J119" s="79">
        <f>SUMIF(I$2:I119,"&gt;0")</f>
        <v>386</v>
      </c>
      <c r="K119" s="79">
        <f t="shared" ref="K119" si="649">IFERROR(J119 - _xlfn.XLOOKUP(A119-30, $A$2:$A$14999,J$2:J$14999,"",-1,2),NA())</f>
        <v>111</v>
      </c>
      <c r="L119" s="79">
        <f>SUMIF(E$2:E119,"&gt;0")</f>
        <v>0</v>
      </c>
      <c r="M119" s="79">
        <f t="shared" si="293"/>
        <v>0</v>
      </c>
      <c r="N119" s="77">
        <f t="shared" ref="N119" si="650">F119*120</f>
        <v>0</v>
      </c>
      <c r="O119" s="79">
        <f t="shared" ref="O119" si="651">N119-N118</f>
        <v>0</v>
      </c>
    </row>
    <row r="120" spans="1:15" x14ac:dyDescent="0.25">
      <c r="A120" s="80">
        <v>44209.324999999997</v>
      </c>
      <c r="C120" s="77">
        <v>1</v>
      </c>
      <c r="D120" s="77">
        <v>0</v>
      </c>
      <c r="E120" s="436" t="e">
        <f t="shared" ref="E120" si="652">IFERROR(D120 - _xlfn.XLOOKUP(#REF!-30, $A$2:$A$14999,D$2:D$14999,"",-1,2),NA())</f>
        <v>#N/A</v>
      </c>
      <c r="F120" s="153">
        <f t="shared" si="281"/>
        <v>1</v>
      </c>
      <c r="G120" s="79">
        <f t="shared" ref="G120" si="653">C120-C119</f>
        <v>1</v>
      </c>
      <c r="H120" s="79">
        <f t="shared" ref="H120" si="654">D120-D119</f>
        <v>0</v>
      </c>
      <c r="I120" s="79">
        <f t="shared" ref="I120" si="655">F120-F119</f>
        <v>1</v>
      </c>
      <c r="J120" s="79">
        <f>SUMIF(I$2:I120,"&gt;0")</f>
        <v>387</v>
      </c>
      <c r="K120" s="79">
        <f t="shared" ref="K120" si="656">IFERROR(J120 - _xlfn.XLOOKUP(A120-30, $A$2:$A$14999,J$2:J$14999,"",-1,2),NA())</f>
        <v>111</v>
      </c>
      <c r="L120" s="79">
        <f>SUMIF(E$2:E120,"&gt;0")</f>
        <v>0</v>
      </c>
      <c r="M120" s="79">
        <f t="shared" si="293"/>
        <v>0</v>
      </c>
      <c r="N120" s="77">
        <f t="shared" ref="N120" si="657">F120*120</f>
        <v>120</v>
      </c>
      <c r="O120" s="79">
        <f t="shared" ref="O120" si="658">N120-N119</f>
        <v>120</v>
      </c>
    </row>
    <row r="121" spans="1:15" x14ac:dyDescent="0.25">
      <c r="A121" s="80">
        <v>44210.00277777778</v>
      </c>
      <c r="C121" s="77">
        <v>1</v>
      </c>
      <c r="D121" s="77">
        <v>0</v>
      </c>
      <c r="E121" s="436" t="e">
        <f t="shared" ref="E121" si="659">IFERROR(D121 - _xlfn.XLOOKUP(#REF!-30, $A$2:$A$14999,D$2:D$14999,"",-1,2),NA())</f>
        <v>#N/A</v>
      </c>
      <c r="F121" s="153">
        <f t="shared" si="281"/>
        <v>1</v>
      </c>
      <c r="G121" s="79">
        <f t="shared" ref="G121" si="660">C121-C120</f>
        <v>0</v>
      </c>
      <c r="H121" s="79">
        <f t="shared" ref="H121" si="661">D121-D120</f>
        <v>0</v>
      </c>
      <c r="I121" s="79">
        <f t="shared" ref="I121" si="662">F121-F120</f>
        <v>0</v>
      </c>
      <c r="J121" s="79">
        <f>SUMIF(I$2:I121,"&gt;0")</f>
        <v>387</v>
      </c>
      <c r="K121" s="79">
        <f t="shared" ref="K121" si="663">IFERROR(J121 - _xlfn.XLOOKUP(A121-30, $A$2:$A$14999,J$2:J$14999,"",-1,2),NA())</f>
        <v>111</v>
      </c>
      <c r="L121" s="79">
        <f>SUMIF(E$2:E121,"&gt;0")</f>
        <v>0</v>
      </c>
      <c r="M121" s="79">
        <f t="shared" si="293"/>
        <v>0</v>
      </c>
      <c r="N121" s="77">
        <f t="shared" ref="N121" si="664">F121*120</f>
        <v>120</v>
      </c>
      <c r="O121" s="79">
        <f t="shared" ref="O121" si="665">N121-N120</f>
        <v>0</v>
      </c>
    </row>
    <row r="122" spans="1:15" x14ac:dyDescent="0.25">
      <c r="A122" s="80">
        <v>44210.10833333333</v>
      </c>
      <c r="B122" s="21" t="s">
        <v>365</v>
      </c>
      <c r="C122" s="77">
        <v>0</v>
      </c>
      <c r="D122" s="77">
        <v>0</v>
      </c>
      <c r="E122" s="436" t="e">
        <f t="shared" ref="E122" si="666">IFERROR(D122 - _xlfn.XLOOKUP(#REF!-30, $A$2:$A$14999,D$2:D$14999,"",-1,2),NA())</f>
        <v>#N/A</v>
      </c>
      <c r="F122" s="153">
        <f t="shared" si="281"/>
        <v>0</v>
      </c>
      <c r="G122" s="79">
        <f t="shared" ref="G122" si="667">C122-C121</f>
        <v>-1</v>
      </c>
      <c r="H122" s="79">
        <f t="shared" ref="H122" si="668">D122-D121</f>
        <v>0</v>
      </c>
      <c r="I122" s="79">
        <f t="shared" ref="I122" si="669">F122-F121</f>
        <v>-1</v>
      </c>
      <c r="J122" s="79">
        <f>SUMIF(I$2:I122,"&gt;0")</f>
        <v>387</v>
      </c>
      <c r="K122" s="79">
        <f t="shared" ref="K122" si="670">IFERROR(J122 - _xlfn.XLOOKUP(A122-30, $A$2:$A$14999,J$2:J$14999,"",-1,2),NA())</f>
        <v>111</v>
      </c>
      <c r="L122" s="79">
        <f>SUMIF(E$2:E122,"&gt;0")</f>
        <v>0</v>
      </c>
      <c r="M122" s="79">
        <f t="shared" si="293"/>
        <v>0</v>
      </c>
      <c r="N122" s="77">
        <f t="shared" ref="N122" si="671">F122*120</f>
        <v>0</v>
      </c>
      <c r="O122" s="79">
        <f t="shared" ref="O122" si="672">N122-N121</f>
        <v>-120</v>
      </c>
    </row>
    <row r="123" spans="1:15" x14ac:dyDescent="0.25">
      <c r="A123" s="80">
        <v>44211.111111111109</v>
      </c>
      <c r="C123" s="77">
        <v>3</v>
      </c>
      <c r="D123" s="77">
        <v>0</v>
      </c>
      <c r="E123" s="436" t="e">
        <f t="shared" ref="E123" si="673">IFERROR(D123 - _xlfn.XLOOKUP(#REF!-30, $A$2:$A$14999,D$2:D$14999,"",-1,2),NA())</f>
        <v>#N/A</v>
      </c>
      <c r="F123" s="153">
        <f t="shared" si="281"/>
        <v>3</v>
      </c>
      <c r="G123" s="79">
        <f t="shared" ref="G123" si="674">C123-C122</f>
        <v>3</v>
      </c>
      <c r="H123" s="79">
        <f t="shared" ref="H123" si="675">D123-D122</f>
        <v>0</v>
      </c>
      <c r="I123" s="79">
        <f t="shared" ref="I123" si="676">F123-F122</f>
        <v>3</v>
      </c>
      <c r="J123" s="79">
        <f>SUMIF(I$2:I123,"&gt;0")</f>
        <v>390</v>
      </c>
      <c r="K123" s="79">
        <f t="shared" ref="K123" si="677">IFERROR(J123 - _xlfn.XLOOKUP(A123-30, $A$2:$A$14999,J$2:J$14999,"",-1,2),NA())</f>
        <v>114</v>
      </c>
      <c r="L123" s="79">
        <f>SUMIF(E$2:E123,"&gt;0")</f>
        <v>0</v>
      </c>
      <c r="M123" s="79">
        <f t="shared" si="293"/>
        <v>0</v>
      </c>
      <c r="N123" s="77">
        <f t="shared" ref="N123" si="678">F123*120</f>
        <v>360</v>
      </c>
      <c r="O123" s="79">
        <f t="shared" ref="O123" si="679">N123-N122</f>
        <v>360</v>
      </c>
    </row>
    <row r="124" spans="1:15" x14ac:dyDescent="0.25">
      <c r="A124" s="80">
        <v>44212.012499999997</v>
      </c>
      <c r="C124" s="77">
        <v>4</v>
      </c>
      <c r="D124" s="77">
        <v>0</v>
      </c>
      <c r="E124" s="436" t="e">
        <f t="shared" ref="E124" si="680">IFERROR(D124 - _xlfn.XLOOKUP(#REF!-30, $A$2:$A$14999,D$2:D$14999,"",-1,2),NA())</f>
        <v>#N/A</v>
      </c>
      <c r="F124" s="153">
        <f t="shared" si="281"/>
        <v>4</v>
      </c>
      <c r="G124" s="79">
        <f t="shared" ref="G124" si="681">C124-C123</f>
        <v>1</v>
      </c>
      <c r="H124" s="79">
        <f t="shared" ref="H124" si="682">D124-D123</f>
        <v>0</v>
      </c>
      <c r="I124" s="79">
        <f t="shared" ref="I124" si="683">F124-F123</f>
        <v>1</v>
      </c>
      <c r="J124" s="79">
        <f>SUMIF(I$2:I124,"&gt;0")</f>
        <v>391</v>
      </c>
      <c r="K124" s="79">
        <f t="shared" ref="K124" si="684">IFERROR(J124 - _xlfn.XLOOKUP(A124-30, $A$2:$A$14999,J$2:J$14999,"",-1,2),NA())</f>
        <v>113</v>
      </c>
      <c r="L124" s="79">
        <f>SUMIF(E$2:E124,"&gt;0")</f>
        <v>0</v>
      </c>
      <c r="M124" s="79">
        <f t="shared" si="293"/>
        <v>0</v>
      </c>
      <c r="N124" s="77">
        <f t="shared" ref="N124" si="685">F124*120</f>
        <v>480</v>
      </c>
      <c r="O124" s="79">
        <f t="shared" ref="O124" si="686">N124-N123</f>
        <v>120</v>
      </c>
    </row>
    <row r="125" spans="1:15" x14ac:dyDescent="0.25">
      <c r="A125" s="80">
        <v>44213.215277777781</v>
      </c>
      <c r="C125" s="77">
        <v>5</v>
      </c>
      <c r="D125" s="77">
        <v>0</v>
      </c>
      <c r="E125" s="436" t="e">
        <f t="shared" ref="E125" si="687">IFERROR(D125 - _xlfn.XLOOKUP(#REF!-30, $A$2:$A$14999,D$2:D$14999,"",-1,2),NA())</f>
        <v>#N/A</v>
      </c>
      <c r="F125" s="153">
        <f t="shared" si="281"/>
        <v>5</v>
      </c>
      <c r="G125" s="79">
        <f t="shared" ref="G125" si="688">C125-C124</f>
        <v>1</v>
      </c>
      <c r="H125" s="79">
        <f t="shared" ref="H125" si="689">D125-D124</f>
        <v>0</v>
      </c>
      <c r="I125" s="79">
        <f t="shared" ref="I125" si="690">F125-F124</f>
        <v>1</v>
      </c>
      <c r="J125" s="79">
        <f>SUMIF(I$2:I125,"&gt;0")</f>
        <v>392</v>
      </c>
      <c r="K125" s="79">
        <f t="shared" ref="K125" si="691">IFERROR(J125 - _xlfn.XLOOKUP(A125-30, $A$2:$A$14999,J$2:J$14999,"",-1,2),NA())</f>
        <v>113</v>
      </c>
      <c r="L125" s="79">
        <f>SUMIF(E$2:E125,"&gt;0")</f>
        <v>0</v>
      </c>
      <c r="M125" s="79">
        <f t="shared" si="293"/>
        <v>0</v>
      </c>
      <c r="N125" s="77">
        <f t="shared" ref="N125" si="692">F125*120</f>
        <v>600</v>
      </c>
      <c r="O125" s="79">
        <f t="shared" ref="O125" si="693">N125-N124</f>
        <v>120</v>
      </c>
    </row>
    <row r="126" spans="1:15" x14ac:dyDescent="0.25">
      <c r="A126" s="80">
        <v>44214.208333333336</v>
      </c>
      <c r="C126" s="77">
        <v>6</v>
      </c>
      <c r="D126" s="77">
        <v>0</v>
      </c>
      <c r="E126" s="436" t="e">
        <f t="shared" ref="E126" si="694">IFERROR(D126 - _xlfn.XLOOKUP(#REF!-30, $A$2:$A$14999,D$2:D$14999,"",-1,2),NA())</f>
        <v>#N/A</v>
      </c>
      <c r="F126" s="153">
        <f t="shared" si="281"/>
        <v>6</v>
      </c>
      <c r="G126" s="79">
        <f t="shared" ref="G126" si="695">C126-C125</f>
        <v>1</v>
      </c>
      <c r="H126" s="79">
        <f t="shared" ref="H126" si="696">D126-D125</f>
        <v>0</v>
      </c>
      <c r="I126" s="79">
        <f t="shared" ref="I126" si="697">F126-F125</f>
        <v>1</v>
      </c>
      <c r="J126" s="79">
        <f>SUMIF(I$2:I126,"&gt;0")</f>
        <v>393</v>
      </c>
      <c r="K126" s="79">
        <f t="shared" ref="K126" si="698">IFERROR(J126 - _xlfn.XLOOKUP(A126-30, $A$2:$A$14999,J$2:J$14999,"",-1,2),NA())</f>
        <v>113</v>
      </c>
      <c r="L126" s="79">
        <f>SUMIF(E$2:E126,"&gt;0")</f>
        <v>0</v>
      </c>
      <c r="M126" s="79">
        <f t="shared" si="293"/>
        <v>0</v>
      </c>
      <c r="N126" s="77">
        <f t="shared" ref="N126" si="699">F126*120</f>
        <v>720</v>
      </c>
      <c r="O126" s="79">
        <f t="shared" ref="O126" si="700">N126-N125</f>
        <v>120</v>
      </c>
    </row>
    <row r="127" spans="1:15" x14ac:dyDescent="0.25">
      <c r="A127" s="80">
        <v>44215.931250000001</v>
      </c>
      <c r="C127" s="77">
        <v>7</v>
      </c>
      <c r="D127" s="77">
        <v>0</v>
      </c>
      <c r="E127" s="436" t="e">
        <f t="shared" ref="E127" si="701">IFERROR(D127 - _xlfn.XLOOKUP(#REF!-30, $A$2:$A$14999,D$2:D$14999,"",-1,2),NA())</f>
        <v>#N/A</v>
      </c>
      <c r="F127" s="153">
        <f t="shared" si="281"/>
        <v>7</v>
      </c>
      <c r="G127" s="79">
        <f t="shared" ref="G127" si="702">C127-C126</f>
        <v>1</v>
      </c>
      <c r="H127" s="79">
        <f t="shared" ref="H127" si="703">D127-D126</f>
        <v>0</v>
      </c>
      <c r="I127" s="79">
        <f t="shared" ref="I127" si="704">F127-F126</f>
        <v>1</v>
      </c>
      <c r="J127" s="79">
        <f>SUMIF(I$2:I127,"&gt;0")</f>
        <v>394</v>
      </c>
      <c r="K127" s="79">
        <f t="shared" ref="K127" si="705">IFERROR(J127 - _xlfn.XLOOKUP(A127-30, $A$2:$A$14999,J$2:J$14999,"",-1,2),NA())</f>
        <v>112</v>
      </c>
      <c r="L127" s="79">
        <f>SUMIF(E$2:E127,"&gt;0")</f>
        <v>0</v>
      </c>
      <c r="M127" s="79">
        <f t="shared" si="293"/>
        <v>0</v>
      </c>
      <c r="N127" s="77">
        <f t="shared" ref="N127" si="706">F127*120</f>
        <v>840</v>
      </c>
      <c r="O127" s="79">
        <f t="shared" ref="O127" si="707">N127-N126</f>
        <v>120</v>
      </c>
    </row>
    <row r="128" spans="1:15" x14ac:dyDescent="0.25">
      <c r="A128" s="80">
        <v>44216.05</v>
      </c>
      <c r="C128" s="77">
        <v>8</v>
      </c>
      <c r="D128" s="77">
        <v>0</v>
      </c>
      <c r="E128" s="436" t="e">
        <f t="shared" ref="E128" si="708">IFERROR(D128 - _xlfn.XLOOKUP(#REF!-30, $A$2:$A$14999,D$2:D$14999,"",-1,2),NA())</f>
        <v>#N/A</v>
      </c>
      <c r="F128" s="153">
        <f t="shared" si="281"/>
        <v>8</v>
      </c>
      <c r="G128" s="79">
        <f t="shared" ref="G128" si="709">C128-C127</f>
        <v>1</v>
      </c>
      <c r="H128" s="79">
        <f t="shared" ref="H128" si="710">D128-D127</f>
        <v>0</v>
      </c>
      <c r="I128" s="79">
        <f t="shared" ref="I128" si="711">F128-F127</f>
        <v>1</v>
      </c>
      <c r="J128" s="79">
        <f>SUMIF(I$2:I128,"&gt;0")</f>
        <v>395</v>
      </c>
      <c r="K128" s="79">
        <f t="shared" ref="K128" si="712">IFERROR(J128 - _xlfn.XLOOKUP(A128-30, $A$2:$A$14999,J$2:J$14999,"",-1,2),NA())</f>
        <v>113</v>
      </c>
      <c r="L128" s="79">
        <f>SUMIF(E$2:E128,"&gt;0")</f>
        <v>0</v>
      </c>
      <c r="M128" s="79">
        <f t="shared" si="293"/>
        <v>0</v>
      </c>
      <c r="N128" s="77">
        <f t="shared" ref="N128" si="713">F128*120</f>
        <v>960</v>
      </c>
      <c r="O128" s="79">
        <f t="shared" ref="O128" si="714">N128-N127</f>
        <v>120</v>
      </c>
    </row>
    <row r="129" spans="1:15" x14ac:dyDescent="0.25">
      <c r="A129" s="80">
        <v>44217.148611111108</v>
      </c>
      <c r="C129" s="77">
        <v>10</v>
      </c>
      <c r="D129" s="77">
        <v>1</v>
      </c>
      <c r="E129" s="436" t="e">
        <f t="shared" ref="E129" si="715">IFERROR(D129 - _xlfn.XLOOKUP(#REF!-30, $A$2:$A$14999,D$2:D$14999,"",-1,2),NA())</f>
        <v>#N/A</v>
      </c>
      <c r="F129" s="153">
        <f t="shared" ref="F129:F134" si="716">C129+D129*10+_xlfn.IFNA(E129,0)</f>
        <v>20</v>
      </c>
      <c r="G129" s="79">
        <f t="shared" ref="G129" si="717">C129-C128</f>
        <v>2</v>
      </c>
      <c r="H129" s="79">
        <f t="shared" ref="H129" si="718">D129-D128</f>
        <v>1</v>
      </c>
      <c r="I129" s="79">
        <f t="shared" ref="I129" si="719">F129-F128</f>
        <v>12</v>
      </c>
      <c r="J129" s="79">
        <f>SUMIF(I$2:I129,"&gt;0")</f>
        <v>407</v>
      </c>
      <c r="K129" s="79">
        <f t="shared" ref="K129" si="720">IFERROR(J129 - _xlfn.XLOOKUP(A129-30, $A$2:$A$14999,J$2:J$14999,"",-1,2),NA())</f>
        <v>119</v>
      </c>
      <c r="L129" s="79">
        <f>SUMIF(E$2:E129,"&gt;0")</f>
        <v>0</v>
      </c>
      <c r="M129" s="79">
        <f t="shared" si="293"/>
        <v>0</v>
      </c>
      <c r="N129" s="77">
        <f t="shared" ref="N129" si="721">F129*120</f>
        <v>2400</v>
      </c>
      <c r="O129" s="79">
        <f t="shared" ref="O129" si="722">N129-N128</f>
        <v>1440</v>
      </c>
    </row>
    <row r="130" spans="1:15" x14ac:dyDescent="0.25">
      <c r="A130" s="80">
        <v>44218.186805555553</v>
      </c>
      <c r="C130" s="77">
        <v>15</v>
      </c>
      <c r="D130" s="77">
        <v>1</v>
      </c>
      <c r="E130" s="436">
        <v>0</v>
      </c>
      <c r="F130" s="153">
        <f t="shared" si="716"/>
        <v>25</v>
      </c>
      <c r="G130" s="79">
        <f t="shared" ref="G130" si="723">C130-C129</f>
        <v>5</v>
      </c>
      <c r="H130" s="79">
        <f t="shared" ref="H130" si="724">D130-D129</f>
        <v>0</v>
      </c>
      <c r="I130" s="79">
        <f t="shared" ref="I130" si="725">F130-F129</f>
        <v>5</v>
      </c>
      <c r="J130" s="79">
        <f>SUMIF(I$2:I130,"&gt;0")</f>
        <v>412</v>
      </c>
      <c r="K130" s="79">
        <f t="shared" ref="K130" si="726">IFERROR(J130 - _xlfn.XLOOKUP(A130-30, $A$2:$A$14999,J$2:J$14999,"",-1,2),NA())</f>
        <v>113</v>
      </c>
      <c r="L130" s="79">
        <f>SUMIF(E$2:E130,"&gt;0")</f>
        <v>0</v>
      </c>
      <c r="M130" s="79">
        <f t="shared" ref="M130" si="727">IFERROR(L130 - _xlfn.XLOOKUP(A130-30, $A$2:$A$14999,L$2:L$14999,"",-1,2),NA())</f>
        <v>0</v>
      </c>
      <c r="N130" s="77">
        <f t="shared" ref="N130" si="728">F130*120</f>
        <v>3000</v>
      </c>
      <c r="O130" s="79">
        <f t="shared" ref="O130" si="729">N130-N129</f>
        <v>600</v>
      </c>
    </row>
    <row r="131" spans="1:15" x14ac:dyDescent="0.25">
      <c r="A131" s="80">
        <v>44219.36041666667</v>
      </c>
      <c r="C131" s="77">
        <v>16</v>
      </c>
      <c r="D131" s="77">
        <v>1</v>
      </c>
      <c r="E131" s="436">
        <v>0</v>
      </c>
      <c r="F131" s="153">
        <f t="shared" si="716"/>
        <v>26</v>
      </c>
      <c r="G131" s="79">
        <f t="shared" ref="G131" si="730">C131-C130</f>
        <v>1</v>
      </c>
      <c r="H131" s="79">
        <f t="shared" ref="H131" si="731">D131-D130</f>
        <v>0</v>
      </c>
      <c r="I131" s="79">
        <f t="shared" ref="I131" si="732">F131-F130</f>
        <v>1</v>
      </c>
      <c r="J131" s="79">
        <f>SUMIF(I$2:I131,"&gt;0")</f>
        <v>413</v>
      </c>
      <c r="K131" s="79">
        <f t="shared" ref="K131" si="733">IFERROR(J131 - _xlfn.XLOOKUP(A131-30, $A$2:$A$14999,J$2:J$14999,"",-1,2),NA())</f>
        <v>113</v>
      </c>
      <c r="L131" s="79">
        <f>SUMIF(E$2:E131,"&gt;0")</f>
        <v>0</v>
      </c>
      <c r="M131" s="79">
        <f t="shared" ref="M131" si="734">IFERROR(L131 - _xlfn.XLOOKUP(A131-30, $A$2:$A$14999,L$2:L$14999,"",-1,2),NA())</f>
        <v>0</v>
      </c>
      <c r="N131" s="77">
        <f t="shared" ref="N131" si="735">F131*120</f>
        <v>3120</v>
      </c>
      <c r="O131" s="79">
        <f t="shared" ref="O131" si="736">N131-N130</f>
        <v>120</v>
      </c>
    </row>
    <row r="132" spans="1:15" x14ac:dyDescent="0.25">
      <c r="A132" s="80">
        <v>44220.511805555558</v>
      </c>
      <c r="C132" s="77">
        <v>16</v>
      </c>
      <c r="D132" s="77">
        <v>1</v>
      </c>
      <c r="E132" s="436">
        <v>0</v>
      </c>
      <c r="F132" s="153">
        <f t="shared" si="716"/>
        <v>26</v>
      </c>
      <c r="G132" s="79">
        <f t="shared" ref="G132" si="737">C132-C131</f>
        <v>0</v>
      </c>
      <c r="H132" s="79">
        <f t="shared" ref="H132" si="738">D132-D131</f>
        <v>0</v>
      </c>
      <c r="I132" s="79">
        <f t="shared" ref="I132" si="739">F132-F131</f>
        <v>0</v>
      </c>
      <c r="J132" s="79">
        <f>SUMIF(I$2:I132,"&gt;0")</f>
        <v>413</v>
      </c>
      <c r="K132" s="79">
        <f t="shared" ref="K132" si="740">IFERROR(J132 - _xlfn.XLOOKUP(A132-30, $A$2:$A$14999,J$2:J$14999,"",-1,2),NA())</f>
        <v>101</v>
      </c>
      <c r="L132" s="79">
        <f>SUMIF(E$2:E132,"&gt;0")</f>
        <v>0</v>
      </c>
      <c r="M132" s="79">
        <f t="shared" ref="M132" si="741">IFERROR(L132 - _xlfn.XLOOKUP(A132-30, $A$2:$A$14999,L$2:L$14999,"",-1,2),NA())</f>
        <v>0</v>
      </c>
      <c r="N132" s="77">
        <f t="shared" ref="N132" si="742">F132*120</f>
        <v>3120</v>
      </c>
      <c r="O132" s="79">
        <f t="shared" ref="O132" si="743">N132-N131</f>
        <v>0</v>
      </c>
    </row>
    <row r="133" spans="1:15" x14ac:dyDescent="0.25">
      <c r="A133" s="80">
        <v>44221.51666666667</v>
      </c>
      <c r="C133" s="77">
        <v>19</v>
      </c>
      <c r="D133" s="77">
        <v>1</v>
      </c>
      <c r="E133" s="436">
        <v>0</v>
      </c>
      <c r="F133" s="153">
        <f t="shared" si="716"/>
        <v>29</v>
      </c>
      <c r="G133" s="79">
        <f t="shared" ref="G133" si="744">C133-C132</f>
        <v>3</v>
      </c>
      <c r="H133" s="79">
        <f t="shared" ref="H133" si="745">D133-D132</f>
        <v>0</v>
      </c>
      <c r="I133" s="79">
        <f t="shared" ref="I133" si="746">F133-F132</f>
        <v>3</v>
      </c>
      <c r="J133" s="79">
        <f>SUMIF(I$2:I133,"&gt;0")</f>
        <v>416</v>
      </c>
      <c r="K133" s="79">
        <f t="shared" ref="K133" si="747">IFERROR(J133 - _xlfn.XLOOKUP(A133-30, $A$2:$A$14999,J$2:J$14999,"",-1,2),NA())</f>
        <v>104</v>
      </c>
      <c r="L133" s="79">
        <f>SUMIF(E$2:E133,"&gt;0")</f>
        <v>0</v>
      </c>
      <c r="M133" s="79">
        <f t="shared" ref="M133" si="748">IFERROR(L133 - _xlfn.XLOOKUP(A133-30, $A$2:$A$14999,L$2:L$14999,"",-1,2),NA())</f>
        <v>0</v>
      </c>
      <c r="N133" s="77">
        <f t="shared" ref="N133" si="749">F133*120</f>
        <v>3480</v>
      </c>
      <c r="O133" s="79">
        <f t="shared" ref="O133" si="750">N133-N132</f>
        <v>360</v>
      </c>
    </row>
    <row r="134" spans="1:15" x14ac:dyDescent="0.25">
      <c r="A134" s="80">
        <v>44222.856249999997</v>
      </c>
      <c r="C134" s="77">
        <v>19</v>
      </c>
      <c r="D134" s="77">
        <v>1</v>
      </c>
      <c r="E134" s="436">
        <v>0</v>
      </c>
      <c r="F134" s="153">
        <f t="shared" si="716"/>
        <v>29</v>
      </c>
      <c r="G134" s="79">
        <f t="shared" ref="G134" si="751">C134-C133</f>
        <v>0</v>
      </c>
      <c r="H134" s="79">
        <f t="shared" ref="H134" si="752">D134-D133</f>
        <v>0</v>
      </c>
      <c r="I134" s="79">
        <f t="shared" ref="I134" si="753">F134-F133</f>
        <v>0</v>
      </c>
      <c r="J134" s="79">
        <f>SUMIF(I$2:I134,"&gt;0")</f>
        <v>416</v>
      </c>
      <c r="K134" s="79">
        <f t="shared" ref="K134" si="754">IFERROR(J134 - _xlfn.XLOOKUP(A134-30, $A$2:$A$14999,J$2:J$14999,"",-1,2),NA())</f>
        <v>104</v>
      </c>
      <c r="L134" s="79">
        <f>SUMIF(E$2:E134,"&gt;0")</f>
        <v>0</v>
      </c>
      <c r="M134" s="79">
        <f t="shared" ref="M134" si="755">IFERROR(L134 - _xlfn.XLOOKUP(A134-30, $A$2:$A$14999,L$2:L$14999,"",-1,2),NA())</f>
        <v>0</v>
      </c>
      <c r="N134" s="77">
        <f t="shared" ref="N134" si="756">F134*120</f>
        <v>3480</v>
      </c>
      <c r="O134" s="79">
        <f t="shared" ref="O134" si="757">N134-N133</f>
        <v>0</v>
      </c>
    </row>
    <row r="135" spans="1:15" x14ac:dyDescent="0.25">
      <c r="A135" s="80">
        <v>44223.9</v>
      </c>
      <c r="B135" s="21" t="s">
        <v>384</v>
      </c>
      <c r="C135" s="77">
        <v>0</v>
      </c>
      <c r="D135" s="77">
        <v>0</v>
      </c>
      <c r="E135" s="436">
        <v>0</v>
      </c>
      <c r="F135" s="153">
        <f t="shared" ref="F135:F136" si="758">C135+D135*10+_xlfn.IFNA(E135,0)</f>
        <v>0</v>
      </c>
      <c r="G135" s="79">
        <f t="shared" ref="G135" si="759">C135-C134</f>
        <v>-19</v>
      </c>
      <c r="H135" s="79">
        <f t="shared" ref="H135" si="760">D135-D134</f>
        <v>-1</v>
      </c>
      <c r="I135" s="79">
        <f t="shared" ref="I135" si="761">F135-F134</f>
        <v>-29</v>
      </c>
      <c r="J135" s="79">
        <f>SUMIF(I$2:I135,"&gt;0")</f>
        <v>416</v>
      </c>
      <c r="K135" s="79">
        <f t="shared" ref="K135" si="762">IFERROR(J135 - _xlfn.XLOOKUP(A135-30, $A$2:$A$14999,J$2:J$14999,"",-1,2),NA())</f>
        <v>104</v>
      </c>
      <c r="L135" s="79">
        <f>SUMIF(E$2:E135,"&gt;0")</f>
        <v>0</v>
      </c>
      <c r="M135" s="79">
        <f t="shared" ref="M135" si="763">IFERROR(L135 - _xlfn.XLOOKUP(A135-30, $A$2:$A$14999,L$2:L$14999,"",-1,2),NA())</f>
        <v>0</v>
      </c>
      <c r="N135" s="77">
        <f t="shared" ref="N135" si="764">F135*120</f>
        <v>0</v>
      </c>
      <c r="O135" s="79">
        <f t="shared" ref="O135" si="765">N135-N134</f>
        <v>-3480</v>
      </c>
    </row>
    <row r="136" spans="1:15" x14ac:dyDescent="0.25">
      <c r="A136" s="80">
        <v>44224.683333333334</v>
      </c>
      <c r="C136" s="77">
        <v>0</v>
      </c>
      <c r="D136" s="77">
        <v>0</v>
      </c>
      <c r="E136" s="436">
        <v>0</v>
      </c>
      <c r="F136" s="153">
        <f t="shared" si="758"/>
        <v>0</v>
      </c>
      <c r="G136" s="79">
        <f t="shared" ref="G136" si="766">C136-C135</f>
        <v>0</v>
      </c>
      <c r="H136" s="79">
        <f t="shared" ref="H136" si="767">D136-D135</f>
        <v>0</v>
      </c>
      <c r="I136" s="79">
        <f t="shared" ref="I136" si="768">F136-F135</f>
        <v>0</v>
      </c>
      <c r="J136" s="79">
        <f>SUMIF(I$2:I136,"&gt;0")</f>
        <v>416</v>
      </c>
      <c r="K136" s="79">
        <f t="shared" ref="K136" si="769">IFERROR(J136 - _xlfn.XLOOKUP(A136-30, $A$2:$A$14999,J$2:J$14999,"",-1,2),NA())</f>
        <v>99</v>
      </c>
      <c r="L136" s="79">
        <f>SUMIF(E$2:E136,"&gt;0")</f>
        <v>0</v>
      </c>
      <c r="M136" s="79">
        <f t="shared" ref="M136" si="770">IFERROR(L136 - _xlfn.XLOOKUP(A136-30, $A$2:$A$14999,L$2:L$14999,"",-1,2),NA())</f>
        <v>0</v>
      </c>
      <c r="N136" s="77">
        <f t="shared" ref="N136" si="771">F136*120</f>
        <v>0</v>
      </c>
      <c r="O136" s="79">
        <f t="shared" ref="O136" si="772">N136-N135</f>
        <v>0</v>
      </c>
    </row>
    <row r="137" spans="1:15" x14ac:dyDescent="0.25">
      <c r="A137" s="80">
        <v>44225.340277777781</v>
      </c>
      <c r="C137" s="77">
        <v>3</v>
      </c>
      <c r="D137" s="77">
        <v>0</v>
      </c>
      <c r="E137" s="436">
        <v>0</v>
      </c>
      <c r="F137" s="153">
        <f t="shared" ref="F137" si="773">C137+D137*10+_xlfn.IFNA(E137,0)</f>
        <v>3</v>
      </c>
      <c r="G137" s="79">
        <f t="shared" ref="G137" si="774">C137-C136</f>
        <v>3</v>
      </c>
      <c r="H137" s="79">
        <f t="shared" ref="H137" si="775">D137-D136</f>
        <v>0</v>
      </c>
      <c r="I137" s="79">
        <f t="shared" ref="I137" si="776">F137-F136</f>
        <v>3</v>
      </c>
      <c r="J137" s="79">
        <f>SUMIF(I$2:I137,"&gt;0")</f>
        <v>419</v>
      </c>
      <c r="K137" s="79">
        <f t="shared" ref="K137" si="777">IFERROR(J137 - _xlfn.XLOOKUP(A137-30, $A$2:$A$14999,J$2:J$14999,"",-1,2),NA())</f>
        <v>102</v>
      </c>
      <c r="L137" s="79">
        <f>SUMIF(E$2:E137,"&gt;0")</f>
        <v>0</v>
      </c>
      <c r="M137" s="79">
        <f t="shared" ref="M137" si="778">IFERROR(L137 - _xlfn.XLOOKUP(A137-30, $A$2:$A$14999,L$2:L$14999,"",-1,2),NA())</f>
        <v>0</v>
      </c>
      <c r="N137" s="77">
        <f t="shared" ref="N137" si="779">F137*120</f>
        <v>360</v>
      </c>
      <c r="O137" s="79">
        <f t="shared" ref="O137" si="780">N137-N136</f>
        <v>360</v>
      </c>
    </row>
    <row r="138" spans="1:15" x14ac:dyDescent="0.25">
      <c r="A138" s="80">
        <v>44226.59097222222</v>
      </c>
      <c r="C138" s="77">
        <v>3</v>
      </c>
      <c r="D138" s="77">
        <v>0</v>
      </c>
      <c r="E138" s="436">
        <v>0</v>
      </c>
      <c r="F138" s="153">
        <f t="shared" ref="F138:F139" si="781">C138+D138*10+_xlfn.IFNA(E138,0)</f>
        <v>3</v>
      </c>
      <c r="G138" s="79">
        <f t="shared" ref="G138" si="782">C138-C137</f>
        <v>0</v>
      </c>
      <c r="H138" s="79">
        <f t="shared" ref="H138" si="783">D138-D137</f>
        <v>0</v>
      </c>
      <c r="I138" s="79">
        <f t="shared" ref="I138" si="784">F138-F137</f>
        <v>0</v>
      </c>
      <c r="J138" s="79">
        <f>SUMIF(I$2:I138,"&gt;0")</f>
        <v>419</v>
      </c>
      <c r="K138" s="79">
        <f t="shared" ref="K138" si="785">IFERROR(J138 - _xlfn.XLOOKUP(A138-30, $A$2:$A$14999,J$2:J$14999,"",-1,2),NA())</f>
        <v>90</v>
      </c>
      <c r="L138" s="79">
        <f>SUMIF(E$2:E138,"&gt;0")</f>
        <v>0</v>
      </c>
      <c r="M138" s="79">
        <f t="shared" ref="M138" si="786">IFERROR(L138 - _xlfn.XLOOKUP(A138-30, $A$2:$A$14999,L$2:L$14999,"",-1,2),NA())</f>
        <v>0</v>
      </c>
      <c r="N138" s="77">
        <f t="shared" ref="N138" si="787">F138*120</f>
        <v>360</v>
      </c>
      <c r="O138" s="79">
        <f t="shared" ref="O138" si="788">N138-N137</f>
        <v>0</v>
      </c>
    </row>
    <row r="139" spans="1:15" x14ac:dyDescent="0.25">
      <c r="A139" s="80">
        <v>44227.008333333331</v>
      </c>
      <c r="B139" s="108" t="s">
        <v>386</v>
      </c>
      <c r="C139" s="77">
        <v>0</v>
      </c>
      <c r="D139" s="77">
        <v>0</v>
      </c>
      <c r="E139" s="436">
        <v>10</v>
      </c>
      <c r="F139" s="153">
        <f t="shared" si="781"/>
        <v>10</v>
      </c>
      <c r="G139" s="79">
        <f t="shared" ref="G139" si="789">C139-C138</f>
        <v>-3</v>
      </c>
      <c r="H139" s="79">
        <f t="shared" ref="H139" si="790">D139-D138</f>
        <v>0</v>
      </c>
      <c r="I139" s="79">
        <f t="shared" ref="I139" si="791">F139-F138</f>
        <v>7</v>
      </c>
      <c r="J139" s="79">
        <f>SUMIF(I$2:I139,"&gt;0")</f>
        <v>426</v>
      </c>
      <c r="K139" s="79">
        <f t="shared" ref="K139" si="792">IFERROR(J139 - _xlfn.XLOOKUP(A139-30, $A$2:$A$14999,J$2:J$14999,"",-1,2),NA())</f>
        <v>97</v>
      </c>
      <c r="L139" s="79">
        <f>SUMIF(E$2:E139,"&gt;0")</f>
        <v>10</v>
      </c>
      <c r="M139" s="79">
        <f t="shared" ref="M139" si="793">IFERROR(L139 - _xlfn.XLOOKUP(A139-30, $A$2:$A$14999,L$2:L$14999,"",-1,2),NA())</f>
        <v>10</v>
      </c>
      <c r="N139" s="77">
        <f t="shared" ref="N139" si="794">F139*120</f>
        <v>1200</v>
      </c>
      <c r="O139" s="79">
        <f t="shared" ref="O139" si="795">N139-N138</f>
        <v>840</v>
      </c>
    </row>
    <row r="140" spans="1:15" x14ac:dyDescent="0.25">
      <c r="A140" s="80">
        <v>44227.566666666666</v>
      </c>
      <c r="B140" s="108" t="s">
        <v>388</v>
      </c>
      <c r="C140" s="77">
        <v>5</v>
      </c>
      <c r="D140" s="77">
        <v>1</v>
      </c>
      <c r="E140" s="436">
        <v>0</v>
      </c>
      <c r="F140" s="153">
        <f t="shared" ref="F140:F141" si="796">C140+D140*10+_xlfn.IFNA(E140,0)</f>
        <v>15</v>
      </c>
      <c r="G140" s="79">
        <f t="shared" ref="G140" si="797">C140-C139</f>
        <v>5</v>
      </c>
      <c r="H140" s="79">
        <f t="shared" ref="H140" si="798">D140-D139</f>
        <v>1</v>
      </c>
      <c r="I140" s="79">
        <f t="shared" ref="I140" si="799">F140-F139</f>
        <v>5</v>
      </c>
      <c r="J140" s="79">
        <f>SUMIF(I$2:I140,"&gt;0")</f>
        <v>431</v>
      </c>
      <c r="K140" s="79">
        <f t="shared" ref="K140" si="800">IFERROR(J140 - _xlfn.XLOOKUP(A140-30, $A$2:$A$14999,J$2:J$14999,"",-1,2),NA())</f>
        <v>56</v>
      </c>
      <c r="L140" s="79">
        <f>SUMIF(E$2:E140,"&gt;0")</f>
        <v>10</v>
      </c>
      <c r="M140" s="79">
        <f t="shared" ref="M140" si="801">IFERROR(L140 - _xlfn.XLOOKUP(A140-30, $A$2:$A$14999,L$2:L$14999,"",-1,2),NA())</f>
        <v>10</v>
      </c>
      <c r="N140" s="77">
        <f t="shared" ref="N140" si="802">F140*120</f>
        <v>1800</v>
      </c>
      <c r="O140" s="79">
        <f t="shared" ref="O140" si="803">N140-N139</f>
        <v>600</v>
      </c>
    </row>
    <row r="141" spans="1:15" x14ac:dyDescent="0.25">
      <c r="A141" s="80">
        <v>44228.779166666667</v>
      </c>
      <c r="C141" s="77">
        <v>12</v>
      </c>
      <c r="D141" s="77">
        <v>1</v>
      </c>
      <c r="E141" s="436">
        <v>10</v>
      </c>
      <c r="F141" s="153">
        <f t="shared" si="796"/>
        <v>32</v>
      </c>
      <c r="G141" s="79">
        <f t="shared" ref="G141" si="804">C141-C140</f>
        <v>7</v>
      </c>
      <c r="H141" s="79">
        <f t="shared" ref="H141" si="805">D141-D140</f>
        <v>0</v>
      </c>
      <c r="I141" s="79">
        <f t="shared" ref="I141" si="806">F141-F140</f>
        <v>17</v>
      </c>
      <c r="J141" s="79">
        <f>SUMIF(I$2:I141,"&gt;0")</f>
        <v>448</v>
      </c>
      <c r="K141" s="79">
        <f t="shared" ref="K141" si="807">IFERROR(J141 - _xlfn.XLOOKUP(A141-30, $A$2:$A$14999,J$2:J$14999,"",-1,2),NA())</f>
        <v>73</v>
      </c>
      <c r="L141" s="79">
        <f>SUMIF(E$2:E141,"&gt;0")</f>
        <v>20</v>
      </c>
      <c r="M141" s="79">
        <f t="shared" ref="M141" si="808">IFERROR(L141 - _xlfn.XLOOKUP(A141-30, $A$2:$A$14999,L$2:L$14999,"",-1,2),NA())</f>
        <v>20</v>
      </c>
      <c r="N141" s="77">
        <f t="shared" ref="N141" si="809">F141*120</f>
        <v>3840</v>
      </c>
      <c r="O141" s="79">
        <f t="shared" ref="O141" si="810">N141-N140</f>
        <v>2040</v>
      </c>
    </row>
    <row r="142" spans="1:15" x14ac:dyDescent="0.25">
      <c r="A142" s="80">
        <v>44229.037499999999</v>
      </c>
      <c r="C142" s="77">
        <v>12</v>
      </c>
      <c r="D142" s="77">
        <v>1</v>
      </c>
      <c r="E142" s="436">
        <v>10</v>
      </c>
      <c r="F142" s="153">
        <f t="shared" ref="F142:F145" si="811">C142+D142*10+_xlfn.IFNA(E142,0)</f>
        <v>32</v>
      </c>
      <c r="G142" s="79">
        <f t="shared" ref="G142" si="812">C142-C141</f>
        <v>0</v>
      </c>
      <c r="H142" s="79">
        <f t="shared" ref="H142" si="813">D142-D141</f>
        <v>0</v>
      </c>
      <c r="I142" s="79">
        <f t="shared" ref="I142" si="814">F142-F141</f>
        <v>0</v>
      </c>
      <c r="J142" s="79">
        <f>SUMIF(I$2:I142,"&gt;0")</f>
        <v>448</v>
      </c>
      <c r="K142" s="79">
        <f t="shared" ref="K142" si="815">IFERROR(J142 - _xlfn.XLOOKUP(A142-30, $A$2:$A$14999,J$2:J$14999,"",-1,2),NA())</f>
        <v>73</v>
      </c>
      <c r="L142" s="79">
        <f>SUMIF(E$2:E142,"&gt;0")</f>
        <v>30</v>
      </c>
      <c r="M142" s="79">
        <f t="shared" ref="M142" si="816">IFERROR(L142 - _xlfn.XLOOKUP(A142-30, $A$2:$A$14999,L$2:L$14999,"",-1,2),NA())</f>
        <v>30</v>
      </c>
      <c r="N142" s="77">
        <f t="shared" ref="N142" si="817">F142*120</f>
        <v>3840</v>
      </c>
      <c r="O142" s="79">
        <f t="shared" ref="O142" si="818">N142-N141</f>
        <v>0</v>
      </c>
    </row>
    <row r="143" spans="1:15" x14ac:dyDescent="0.25">
      <c r="A143" s="80">
        <v>44229.04583333333</v>
      </c>
      <c r="C143" s="77">
        <v>14</v>
      </c>
      <c r="D143" s="77">
        <v>1</v>
      </c>
      <c r="E143" s="436">
        <v>0</v>
      </c>
      <c r="F143" s="153">
        <f t="shared" si="811"/>
        <v>24</v>
      </c>
      <c r="G143" s="79">
        <f t="shared" ref="G143" si="819">C143-C142</f>
        <v>2</v>
      </c>
      <c r="H143" s="79">
        <f t="shared" ref="H143" si="820">D143-D142</f>
        <v>0</v>
      </c>
      <c r="I143" s="79">
        <f t="shared" ref="I143" si="821">F143-F142</f>
        <v>-8</v>
      </c>
      <c r="J143" s="79">
        <f>SUMIF(I$2:I143,"&gt;0")</f>
        <v>448</v>
      </c>
      <c r="K143" s="79">
        <f t="shared" ref="K143" si="822">IFERROR(J143 - _xlfn.XLOOKUP(A143-30, $A$2:$A$14999,J$2:J$14999,"",-1,2),NA())</f>
        <v>73</v>
      </c>
      <c r="L143" s="79">
        <f>SUMIF(E$2:E143,"&gt;0")</f>
        <v>30</v>
      </c>
      <c r="M143" s="79">
        <f t="shared" ref="M143" si="823">IFERROR(L143 - _xlfn.XLOOKUP(A143-30, $A$2:$A$14999,L$2:L$14999,"",-1,2),NA())</f>
        <v>30</v>
      </c>
      <c r="N143" s="77">
        <f t="shared" ref="N143:N144" si="824">F143*120</f>
        <v>2880</v>
      </c>
      <c r="O143" s="79">
        <f t="shared" ref="O143:O144" si="825">N143-N142</f>
        <v>-960</v>
      </c>
    </row>
    <row r="144" spans="1:15" x14ac:dyDescent="0.25">
      <c r="A144" s="80">
        <v>44230.195833333331</v>
      </c>
      <c r="C144" s="77">
        <v>15</v>
      </c>
      <c r="D144" s="77">
        <v>1</v>
      </c>
      <c r="E144" s="436">
        <v>10</v>
      </c>
      <c r="F144" s="153">
        <f t="shared" si="811"/>
        <v>35</v>
      </c>
      <c r="G144" s="79">
        <f t="shared" ref="G144" si="826">C144-C143</f>
        <v>1</v>
      </c>
      <c r="H144" s="79">
        <f t="shared" ref="H144" si="827">D144-D143</f>
        <v>0</v>
      </c>
      <c r="I144" s="79">
        <f t="shared" ref="I144" si="828">F144-F143</f>
        <v>11</v>
      </c>
      <c r="J144" s="79">
        <f>SUMIF(I$2:I144,"&gt;0")</f>
        <v>459</v>
      </c>
      <c r="K144" s="79">
        <f t="shared" ref="K144" si="829">IFERROR(J144 - _xlfn.XLOOKUP(A144-30, $A$2:$A$14999,J$2:J$14999,"",-1,2),NA())</f>
        <v>83</v>
      </c>
      <c r="L144" s="79">
        <f>SUMIF(E$2:E144,"&gt;0")</f>
        <v>40</v>
      </c>
      <c r="M144" s="79">
        <f t="shared" ref="M144" si="830">IFERROR(L144 - _xlfn.XLOOKUP(A144-30, $A$2:$A$14999,L$2:L$14999,"",-1,2),NA())</f>
        <v>40</v>
      </c>
      <c r="N144" s="77">
        <f t="shared" si="824"/>
        <v>4200</v>
      </c>
      <c r="O144" s="79">
        <f t="shared" si="825"/>
        <v>1320</v>
      </c>
    </row>
    <row r="145" spans="1:15" x14ac:dyDescent="0.25">
      <c r="A145" s="80">
        <v>44231.020138888889</v>
      </c>
      <c r="C145" s="77">
        <v>16</v>
      </c>
      <c r="D145" s="77">
        <v>1</v>
      </c>
      <c r="E145" s="436">
        <v>10</v>
      </c>
      <c r="F145" s="153">
        <f t="shared" si="811"/>
        <v>36</v>
      </c>
      <c r="G145" s="79">
        <f t="shared" ref="G145" si="831">C145-C144</f>
        <v>1</v>
      </c>
      <c r="H145" s="79">
        <f t="shared" ref="H145" si="832">D145-D144</f>
        <v>0</v>
      </c>
      <c r="I145" s="79">
        <f t="shared" ref="I145" si="833">F145-F144</f>
        <v>1</v>
      </c>
      <c r="J145" s="79">
        <f>SUMIF(I$2:I145,"&gt;0")</f>
        <v>460</v>
      </c>
      <c r="K145" s="79">
        <f t="shared" ref="K145" si="834">IFERROR(J145 - _xlfn.XLOOKUP(A145-30, $A$2:$A$14999,J$2:J$14999,"",-1,2),NA())</f>
        <v>74</v>
      </c>
      <c r="L145" s="79">
        <f>SUMIF(E$2:E145,"&gt;0")</f>
        <v>50</v>
      </c>
      <c r="M145" s="79">
        <f t="shared" ref="M145" si="835">IFERROR(L145 - _xlfn.XLOOKUP(A145-30, $A$2:$A$14999,L$2:L$14999,"",-1,2),NA())</f>
        <v>50</v>
      </c>
      <c r="N145" s="77">
        <f t="shared" ref="N145" si="836">F145*120</f>
        <v>4320</v>
      </c>
      <c r="O145" s="79">
        <f t="shared" ref="O145" si="837">N145-N144</f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276" activePane="bottomLeft" state="frozen"/>
      <selection pane="bottomLeft" activeCell="E282" sqref="E282"/>
    </sheetView>
  </sheetViews>
  <sheetFormatPr defaultRowHeight="15" customHeight="1" x14ac:dyDescent="0.25"/>
  <cols>
    <col min="1" max="1" width="11.7109375" style="98" customWidth="1"/>
    <col min="2" max="2" width="13.140625" style="418" hidden="1" customWidth="1"/>
    <col min="3" max="4" width="5.7109375" style="418" customWidth="1"/>
    <col min="5" max="5" width="5.7109375" style="435" customWidth="1"/>
    <col min="6" max="6" width="10.140625" style="418" customWidth="1"/>
    <col min="7" max="16384" width="9.140625" style="418"/>
  </cols>
  <sheetData>
    <row r="1" spans="1:6" s="417" customFormat="1" ht="15" customHeight="1" x14ac:dyDescent="0.25">
      <c r="A1" s="419" t="s">
        <v>191</v>
      </c>
      <c r="B1" s="417" t="s">
        <v>344</v>
      </c>
      <c r="C1" s="108" t="s">
        <v>346</v>
      </c>
      <c r="D1" s="108" t="s">
        <v>345</v>
      </c>
      <c r="E1" s="433" t="s">
        <v>380</v>
      </c>
      <c r="F1" s="417" t="s">
        <v>347</v>
      </c>
    </row>
    <row r="2" spans="1:6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0">
        <f t="shared" ref="C2:C65" si="0">B2/120</f>
        <v>209.45833333333334</v>
      </c>
      <c r="D2" s="420" t="e">
        <f>IF(ISNUMBER(_xlfn.XLOOKUP(A2,抽卷!$A:$A,抽卷!$K:$K,,1,2)),_xlfn.XLOOKUP(A2,抽卷!$A:$A,抽卷!$K:$K,,1,2),NA())</f>
        <v>#N/A</v>
      </c>
      <c r="E2" s="420" t="e">
        <f>IF(ISNUMBER(_xlfn.XLOOKUP(A2,抽卷!$A:$A,抽卷!$M:$M,,1,2)),_xlfn.XLOOKUP(A2,抽卷!$A:$A,抽卷!$M:$M,,1,2),NA())</f>
        <v>#N/A</v>
      </c>
      <c r="F2" s="73">
        <f t="shared" ref="F2:F65" si="1">IF(ISNA(D2),C2,E2+D2+C2)</f>
        <v>209.45833333333334</v>
      </c>
    </row>
    <row r="3" spans="1:6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0">
        <f t="shared" si="0"/>
        <v>213.20833333333334</v>
      </c>
      <c r="D3" s="420" t="e">
        <f>IF(ISNUMBER(_xlfn.XLOOKUP(A3,抽卷!$A:$A,抽卷!$K:$K,,1,2)),_xlfn.XLOOKUP(A3,抽卷!$A:$A,抽卷!$K:$K,,1,2),NA())</f>
        <v>#N/A</v>
      </c>
      <c r="E3" s="420" t="e">
        <f>IF(ISNUMBER(_xlfn.XLOOKUP(A3,抽卷!$A:$A,抽卷!$M:$M,,1,2)),_xlfn.XLOOKUP(A3,抽卷!$A:$A,抽卷!$M:$M,,1,2),NA())</f>
        <v>#N/A</v>
      </c>
      <c r="F3" s="73">
        <f t="shared" si="1"/>
        <v>213.20833333333334</v>
      </c>
    </row>
    <row r="4" spans="1:6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0">
        <f t="shared" si="0"/>
        <v>219.66666666666666</v>
      </c>
      <c r="D4" s="420" t="e">
        <f>IF(ISNUMBER(_xlfn.XLOOKUP(A4,抽卷!$A:$A,抽卷!$K:$K,,1,2)),_xlfn.XLOOKUP(A4,抽卷!$A:$A,抽卷!$K:$K,,1,2),NA())</f>
        <v>#N/A</v>
      </c>
      <c r="E4" s="420" t="e">
        <f>IF(ISNUMBER(_xlfn.XLOOKUP(A4,抽卷!$A:$A,抽卷!$M:$M,,1,2)),_xlfn.XLOOKUP(A4,抽卷!$A:$A,抽卷!$M:$M,,1,2),NA())</f>
        <v>#N/A</v>
      </c>
      <c r="F4" s="73">
        <f t="shared" si="1"/>
        <v>219.66666666666666</v>
      </c>
    </row>
    <row r="5" spans="1:6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0">
        <f t="shared" si="0"/>
        <v>258.41666666666669</v>
      </c>
      <c r="D5" s="420" t="e">
        <f>IF(ISNUMBER(_xlfn.XLOOKUP(A5,抽卷!$A:$A,抽卷!$K:$K,,1,2)),_xlfn.XLOOKUP(A5,抽卷!$A:$A,抽卷!$K:$K,,1,2),NA())</f>
        <v>#N/A</v>
      </c>
      <c r="E5" s="420" t="e">
        <f>IF(ISNUMBER(_xlfn.XLOOKUP(A5,抽卷!$A:$A,抽卷!$M:$M,,1,2)),_xlfn.XLOOKUP(A5,抽卷!$A:$A,抽卷!$M:$M,,1,2),NA())</f>
        <v>#N/A</v>
      </c>
      <c r="F5" s="73">
        <f t="shared" si="1"/>
        <v>258.41666666666669</v>
      </c>
    </row>
    <row r="6" spans="1:6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0">
        <f t="shared" si="0"/>
        <v>269.45833333333331</v>
      </c>
      <c r="D6" s="420" t="e">
        <f>IF(ISNUMBER(_xlfn.XLOOKUP(A6,抽卷!$A:$A,抽卷!$K:$K,,1,2)),_xlfn.XLOOKUP(A6,抽卷!$A:$A,抽卷!$K:$K,,1,2),NA())</f>
        <v>#N/A</v>
      </c>
      <c r="E6" s="420" t="e">
        <f>IF(ISNUMBER(_xlfn.XLOOKUP(A6,抽卷!$A:$A,抽卷!$M:$M,,1,2)),_xlfn.XLOOKUP(A6,抽卷!$A:$A,抽卷!$M:$M,,1,2),NA())</f>
        <v>#N/A</v>
      </c>
      <c r="F6" s="73">
        <f t="shared" si="1"/>
        <v>269.45833333333331</v>
      </c>
    </row>
    <row r="7" spans="1:6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0">
        <f t="shared" si="0"/>
        <v>263.625</v>
      </c>
      <c r="D7" s="420" t="e">
        <f>IF(ISNUMBER(_xlfn.XLOOKUP(A7,抽卷!$A:$A,抽卷!$K:$K,,1,2)),_xlfn.XLOOKUP(A7,抽卷!$A:$A,抽卷!$K:$K,,1,2),NA())</f>
        <v>#N/A</v>
      </c>
      <c r="E7" s="420" t="e">
        <f>IF(ISNUMBER(_xlfn.XLOOKUP(A7,抽卷!$A:$A,抽卷!$M:$M,,1,2)),_xlfn.XLOOKUP(A7,抽卷!$A:$A,抽卷!$M:$M,,1,2),NA())</f>
        <v>#N/A</v>
      </c>
      <c r="F7" s="73">
        <f t="shared" si="1"/>
        <v>263.625</v>
      </c>
    </row>
    <row r="8" spans="1:6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0">
        <f t="shared" si="0"/>
        <v>252.375</v>
      </c>
      <c r="D8" s="420" t="e">
        <f>IF(ISNUMBER(_xlfn.XLOOKUP(A8,抽卷!$A:$A,抽卷!$K:$K,,1,2)),_xlfn.XLOOKUP(A8,抽卷!$A:$A,抽卷!$K:$K,,1,2),NA())</f>
        <v>#N/A</v>
      </c>
      <c r="E8" s="420" t="e">
        <f>IF(ISNUMBER(_xlfn.XLOOKUP(A8,抽卷!$A:$A,抽卷!$M:$M,,1,2)),_xlfn.XLOOKUP(A8,抽卷!$A:$A,抽卷!$M:$M,,1,2),NA())</f>
        <v>#N/A</v>
      </c>
      <c r="F8" s="73">
        <f t="shared" si="1"/>
        <v>252.375</v>
      </c>
    </row>
    <row r="9" spans="1:6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0">
        <f t="shared" si="0"/>
        <v>251.75</v>
      </c>
      <c r="D9" s="420" t="e">
        <f>IF(ISNUMBER(_xlfn.XLOOKUP(A9,抽卷!$A:$A,抽卷!$K:$K,,1,2)),_xlfn.XLOOKUP(A9,抽卷!$A:$A,抽卷!$K:$K,,1,2),NA())</f>
        <v>#N/A</v>
      </c>
      <c r="E9" s="420" t="e">
        <f>IF(ISNUMBER(_xlfn.XLOOKUP(A9,抽卷!$A:$A,抽卷!$M:$M,,1,2)),_xlfn.XLOOKUP(A9,抽卷!$A:$A,抽卷!$M:$M,,1,2),NA())</f>
        <v>#N/A</v>
      </c>
      <c r="F9" s="73">
        <f t="shared" si="1"/>
        <v>251.75</v>
      </c>
    </row>
    <row r="10" spans="1:6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0">
        <f t="shared" si="0"/>
        <v>252.58333333333334</v>
      </c>
      <c r="D10" s="420" t="e">
        <f>IF(ISNUMBER(_xlfn.XLOOKUP(A10,抽卷!$A:$A,抽卷!$K:$K,,1,2)),_xlfn.XLOOKUP(A10,抽卷!$A:$A,抽卷!$K:$K,,1,2),NA())</f>
        <v>#N/A</v>
      </c>
      <c r="E10" s="420" t="e">
        <f>IF(ISNUMBER(_xlfn.XLOOKUP(A10,抽卷!$A:$A,抽卷!$M:$M,,1,2)),_xlfn.XLOOKUP(A10,抽卷!$A:$A,抽卷!$M:$M,,1,2),NA())</f>
        <v>#N/A</v>
      </c>
      <c r="F10" s="73">
        <f t="shared" si="1"/>
        <v>252.58333333333334</v>
      </c>
    </row>
    <row r="11" spans="1:6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0">
        <f t="shared" si="0"/>
        <v>194.45833333333334</v>
      </c>
      <c r="D11" s="420" t="e">
        <f>IF(ISNUMBER(_xlfn.XLOOKUP(A11,抽卷!$A:$A,抽卷!$K:$K,,1,2)),_xlfn.XLOOKUP(A11,抽卷!$A:$A,抽卷!$K:$K,,1,2),NA())</f>
        <v>#N/A</v>
      </c>
      <c r="E11" s="420" t="e">
        <f>IF(ISNUMBER(_xlfn.XLOOKUP(A11,抽卷!$A:$A,抽卷!$M:$M,,1,2)),_xlfn.XLOOKUP(A11,抽卷!$A:$A,抽卷!$M:$M,,1,2),NA())</f>
        <v>#N/A</v>
      </c>
      <c r="F11" s="73">
        <f t="shared" si="1"/>
        <v>194.45833333333334</v>
      </c>
    </row>
    <row r="12" spans="1:6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0">
        <f t="shared" si="0"/>
        <v>194.45833333333334</v>
      </c>
      <c r="D12" s="420" t="e">
        <f>IF(ISNUMBER(_xlfn.XLOOKUP(A12,抽卷!$A:$A,抽卷!$K:$K,,1,2)),_xlfn.XLOOKUP(A12,抽卷!$A:$A,抽卷!$K:$K,,1,2),NA())</f>
        <v>#N/A</v>
      </c>
      <c r="E12" s="420" t="e">
        <f>IF(ISNUMBER(_xlfn.XLOOKUP(A12,抽卷!$A:$A,抽卷!$M:$M,,1,2)),_xlfn.XLOOKUP(A12,抽卷!$A:$A,抽卷!$M:$M,,1,2),NA())</f>
        <v>#N/A</v>
      </c>
      <c r="F12" s="73">
        <f t="shared" si="1"/>
        <v>194.45833333333334</v>
      </c>
    </row>
    <row r="13" spans="1:6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0">
        <f t="shared" si="0"/>
        <v>208.33333333333334</v>
      </c>
      <c r="D13" s="420" t="e">
        <f>IF(ISNUMBER(_xlfn.XLOOKUP(A13,抽卷!$A:$A,抽卷!$K:$K,,1,2)),_xlfn.XLOOKUP(A13,抽卷!$A:$A,抽卷!$K:$K,,1,2),NA())</f>
        <v>#N/A</v>
      </c>
      <c r="E13" s="420" t="e">
        <f>IF(ISNUMBER(_xlfn.XLOOKUP(A13,抽卷!$A:$A,抽卷!$M:$M,,1,2)),_xlfn.XLOOKUP(A13,抽卷!$A:$A,抽卷!$M:$M,,1,2),NA())</f>
        <v>#N/A</v>
      </c>
      <c r="F13" s="73">
        <f t="shared" si="1"/>
        <v>208.33333333333334</v>
      </c>
    </row>
    <row r="14" spans="1:6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0">
        <f t="shared" si="0"/>
        <v>205.5</v>
      </c>
      <c r="D14" s="420" t="e">
        <f>IF(ISNUMBER(_xlfn.XLOOKUP(A14,抽卷!$A:$A,抽卷!$K:$K,,1,2)),_xlfn.XLOOKUP(A14,抽卷!$A:$A,抽卷!$K:$K,,1,2),NA())</f>
        <v>#N/A</v>
      </c>
      <c r="E14" s="420" t="e">
        <f>IF(ISNUMBER(_xlfn.XLOOKUP(A14,抽卷!$A:$A,抽卷!$M:$M,,1,2)),_xlfn.XLOOKUP(A14,抽卷!$A:$A,抽卷!$M:$M,,1,2),NA())</f>
        <v>#N/A</v>
      </c>
      <c r="F14" s="73">
        <f t="shared" si="1"/>
        <v>205.5</v>
      </c>
    </row>
    <row r="15" spans="1:6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0">
        <f t="shared" si="0"/>
        <v>205.5</v>
      </c>
      <c r="D15" s="420" t="e">
        <f>IF(ISNUMBER(_xlfn.XLOOKUP(A15,抽卷!$A:$A,抽卷!$K:$K,,1,2)),_xlfn.XLOOKUP(A15,抽卷!$A:$A,抽卷!$K:$K,,1,2),NA())</f>
        <v>#N/A</v>
      </c>
      <c r="E15" s="420" t="e">
        <f>IF(ISNUMBER(_xlfn.XLOOKUP(A15,抽卷!$A:$A,抽卷!$M:$M,,1,2)),_xlfn.XLOOKUP(A15,抽卷!$A:$A,抽卷!$M:$M,,1,2),NA())</f>
        <v>#N/A</v>
      </c>
      <c r="F15" s="73">
        <f t="shared" si="1"/>
        <v>205.5</v>
      </c>
    </row>
    <row r="16" spans="1:6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0">
        <f t="shared" si="0"/>
        <v>194.04166666666666</v>
      </c>
      <c r="D16" s="420" t="e">
        <f>IF(ISNUMBER(_xlfn.XLOOKUP(A16,抽卷!$A:$A,抽卷!$K:$K,,1,2)),_xlfn.XLOOKUP(A16,抽卷!$A:$A,抽卷!$K:$K,,1,2),NA())</f>
        <v>#N/A</v>
      </c>
      <c r="E16" s="420" t="e">
        <f>IF(ISNUMBER(_xlfn.XLOOKUP(A16,抽卷!$A:$A,抽卷!$M:$M,,1,2)),_xlfn.XLOOKUP(A16,抽卷!$A:$A,抽卷!$M:$M,,1,2),NA())</f>
        <v>#N/A</v>
      </c>
      <c r="F16" s="73">
        <f t="shared" si="1"/>
        <v>194.04166666666666</v>
      </c>
    </row>
    <row r="17" spans="1:6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0">
        <f t="shared" si="0"/>
        <v>206.125</v>
      </c>
      <c r="D17" s="420" t="e">
        <f>IF(ISNUMBER(_xlfn.XLOOKUP(A17,抽卷!$A:$A,抽卷!$K:$K,,1,2)),_xlfn.XLOOKUP(A17,抽卷!$A:$A,抽卷!$K:$K,,1,2),NA())</f>
        <v>#N/A</v>
      </c>
      <c r="E17" s="420" t="e">
        <f>IF(ISNUMBER(_xlfn.XLOOKUP(A17,抽卷!$A:$A,抽卷!$M:$M,,1,2)),_xlfn.XLOOKUP(A17,抽卷!$A:$A,抽卷!$M:$M,,1,2),NA())</f>
        <v>#N/A</v>
      </c>
      <c r="F17" s="73">
        <f t="shared" si="1"/>
        <v>206.125</v>
      </c>
    </row>
    <row r="18" spans="1:6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0">
        <f t="shared" si="0"/>
        <v>206.125</v>
      </c>
      <c r="D18" s="420" t="e">
        <f>IF(ISNUMBER(_xlfn.XLOOKUP(A18,抽卷!$A:$A,抽卷!$K:$K,,1,2)),_xlfn.XLOOKUP(A18,抽卷!$A:$A,抽卷!$K:$K,,1,2),NA())</f>
        <v>#N/A</v>
      </c>
      <c r="E18" s="420" t="e">
        <f>IF(ISNUMBER(_xlfn.XLOOKUP(A18,抽卷!$A:$A,抽卷!$M:$M,,1,2)),_xlfn.XLOOKUP(A18,抽卷!$A:$A,抽卷!$M:$M,,1,2),NA())</f>
        <v>#N/A</v>
      </c>
      <c r="F18" s="73">
        <f t="shared" si="1"/>
        <v>206.125</v>
      </c>
    </row>
    <row r="19" spans="1:6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0">
        <f t="shared" si="0"/>
        <v>202.875</v>
      </c>
      <c r="D19" s="420" t="e">
        <f>IF(ISNUMBER(_xlfn.XLOOKUP(A19,抽卷!$A:$A,抽卷!$K:$K,,1,2)),_xlfn.XLOOKUP(A19,抽卷!$A:$A,抽卷!$K:$K,,1,2),NA())</f>
        <v>#N/A</v>
      </c>
      <c r="E19" s="420" t="e">
        <f>IF(ISNUMBER(_xlfn.XLOOKUP(A19,抽卷!$A:$A,抽卷!$M:$M,,1,2)),_xlfn.XLOOKUP(A19,抽卷!$A:$A,抽卷!$M:$M,,1,2),NA())</f>
        <v>#N/A</v>
      </c>
      <c r="F19" s="73">
        <f t="shared" si="1"/>
        <v>202.875</v>
      </c>
    </row>
    <row r="20" spans="1:6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0">
        <f t="shared" si="0"/>
        <v>206.70833333333334</v>
      </c>
      <c r="D20" s="420" t="e">
        <f>IF(ISNUMBER(_xlfn.XLOOKUP(A20,抽卷!$A:$A,抽卷!$K:$K,,1,2)),_xlfn.XLOOKUP(A20,抽卷!$A:$A,抽卷!$K:$K,,1,2),NA())</f>
        <v>#N/A</v>
      </c>
      <c r="E20" s="420" t="e">
        <f>IF(ISNUMBER(_xlfn.XLOOKUP(A20,抽卷!$A:$A,抽卷!$M:$M,,1,2)),_xlfn.XLOOKUP(A20,抽卷!$A:$A,抽卷!$M:$M,,1,2),NA())</f>
        <v>#N/A</v>
      </c>
      <c r="F20" s="73">
        <f t="shared" si="1"/>
        <v>206.70833333333334</v>
      </c>
    </row>
    <row r="21" spans="1:6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0">
        <f t="shared" si="0"/>
        <v>206.70833333333334</v>
      </c>
      <c r="D21" s="420" t="e">
        <f>IF(ISNUMBER(_xlfn.XLOOKUP(A21,抽卷!$A:$A,抽卷!$K:$K,,1,2)),_xlfn.XLOOKUP(A21,抽卷!$A:$A,抽卷!$K:$K,,1,2),NA())</f>
        <v>#N/A</v>
      </c>
      <c r="E21" s="420" t="e">
        <f>IF(ISNUMBER(_xlfn.XLOOKUP(A21,抽卷!$A:$A,抽卷!$M:$M,,1,2)),_xlfn.XLOOKUP(A21,抽卷!$A:$A,抽卷!$M:$M,,1,2),NA())</f>
        <v>#N/A</v>
      </c>
      <c r="F21" s="73">
        <f t="shared" si="1"/>
        <v>206.70833333333334</v>
      </c>
    </row>
    <row r="22" spans="1:6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0">
        <f t="shared" si="0"/>
        <v>206.70833333333334</v>
      </c>
      <c r="D22" s="420" t="e">
        <f>IF(ISNUMBER(_xlfn.XLOOKUP(A22,抽卷!$A:$A,抽卷!$K:$K,,1,2)),_xlfn.XLOOKUP(A22,抽卷!$A:$A,抽卷!$K:$K,,1,2),NA())</f>
        <v>#N/A</v>
      </c>
      <c r="E22" s="420" t="e">
        <f>IF(ISNUMBER(_xlfn.XLOOKUP(A22,抽卷!$A:$A,抽卷!$M:$M,,1,2)),_xlfn.XLOOKUP(A22,抽卷!$A:$A,抽卷!$M:$M,,1,2),NA())</f>
        <v>#N/A</v>
      </c>
      <c r="F22" s="73">
        <f t="shared" si="1"/>
        <v>206.70833333333334</v>
      </c>
    </row>
    <row r="23" spans="1:6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0">
        <f t="shared" si="0"/>
        <v>208.16666666666666</v>
      </c>
      <c r="D23" s="420" t="e">
        <f>IF(ISNUMBER(_xlfn.XLOOKUP(A23,抽卷!$A:$A,抽卷!$K:$K,,1,2)),_xlfn.XLOOKUP(A23,抽卷!$A:$A,抽卷!$K:$K,,1,2),NA())</f>
        <v>#N/A</v>
      </c>
      <c r="E23" s="420" t="e">
        <f>IF(ISNUMBER(_xlfn.XLOOKUP(A23,抽卷!$A:$A,抽卷!$M:$M,,1,2)),_xlfn.XLOOKUP(A23,抽卷!$A:$A,抽卷!$M:$M,,1,2),NA())</f>
        <v>#N/A</v>
      </c>
      <c r="F23" s="73">
        <f t="shared" si="1"/>
        <v>208.16666666666666</v>
      </c>
    </row>
    <row r="24" spans="1:6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0">
        <f t="shared" si="0"/>
        <v>184.91666666666666</v>
      </c>
      <c r="D24" s="420" t="e">
        <f>IF(ISNUMBER(_xlfn.XLOOKUP(A24,抽卷!$A:$A,抽卷!$K:$K,,1,2)),_xlfn.XLOOKUP(A24,抽卷!$A:$A,抽卷!$K:$K,,1,2),NA())</f>
        <v>#N/A</v>
      </c>
      <c r="E24" s="420" t="e">
        <f>IF(ISNUMBER(_xlfn.XLOOKUP(A24,抽卷!$A:$A,抽卷!$M:$M,,1,2)),_xlfn.XLOOKUP(A24,抽卷!$A:$A,抽卷!$M:$M,,1,2),NA())</f>
        <v>#N/A</v>
      </c>
      <c r="F24" s="73">
        <f t="shared" si="1"/>
        <v>184.91666666666666</v>
      </c>
    </row>
    <row r="25" spans="1:6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0">
        <f t="shared" si="0"/>
        <v>195.95833333333334</v>
      </c>
      <c r="D25" s="420" t="e">
        <f>IF(ISNUMBER(_xlfn.XLOOKUP(A25,抽卷!$A:$A,抽卷!$K:$K,,1,2)),_xlfn.XLOOKUP(A25,抽卷!$A:$A,抽卷!$K:$K,,1,2),NA())</f>
        <v>#N/A</v>
      </c>
      <c r="E25" s="420" t="e">
        <f>IF(ISNUMBER(_xlfn.XLOOKUP(A25,抽卷!$A:$A,抽卷!$M:$M,,1,2)),_xlfn.XLOOKUP(A25,抽卷!$A:$A,抽卷!$M:$M,,1,2),NA())</f>
        <v>#N/A</v>
      </c>
      <c r="F25" s="73">
        <f t="shared" si="1"/>
        <v>195.95833333333334</v>
      </c>
    </row>
    <row r="26" spans="1:6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0">
        <f t="shared" si="0"/>
        <v>195.95833333333334</v>
      </c>
      <c r="D26" s="420" t="e">
        <f>IF(ISNUMBER(_xlfn.XLOOKUP(A26,抽卷!$A:$A,抽卷!$K:$K,,1,2)),_xlfn.XLOOKUP(A26,抽卷!$A:$A,抽卷!$K:$K,,1,2),NA())</f>
        <v>#N/A</v>
      </c>
      <c r="E26" s="420" t="e">
        <f>IF(ISNUMBER(_xlfn.XLOOKUP(A26,抽卷!$A:$A,抽卷!$M:$M,,1,2)),_xlfn.XLOOKUP(A26,抽卷!$A:$A,抽卷!$M:$M,,1,2),NA())</f>
        <v>#N/A</v>
      </c>
      <c r="F26" s="73">
        <f t="shared" si="1"/>
        <v>195.95833333333334</v>
      </c>
    </row>
    <row r="27" spans="1:6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0">
        <f t="shared" si="0"/>
        <v>195.95833333333334</v>
      </c>
      <c r="D27" s="420" t="e">
        <f>IF(ISNUMBER(_xlfn.XLOOKUP(A27,抽卷!$A:$A,抽卷!$K:$K,,1,2)),_xlfn.XLOOKUP(A27,抽卷!$A:$A,抽卷!$K:$K,,1,2),NA())</f>
        <v>#N/A</v>
      </c>
      <c r="E27" s="420" t="e">
        <f>IF(ISNUMBER(_xlfn.XLOOKUP(A27,抽卷!$A:$A,抽卷!$M:$M,,1,2)),_xlfn.XLOOKUP(A27,抽卷!$A:$A,抽卷!$M:$M,,1,2),NA())</f>
        <v>#N/A</v>
      </c>
      <c r="F27" s="73">
        <f t="shared" si="1"/>
        <v>195.95833333333334</v>
      </c>
    </row>
    <row r="28" spans="1:6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0">
        <f t="shared" si="0"/>
        <v>209.95833333333334</v>
      </c>
      <c r="D28" s="420" t="e">
        <f>IF(ISNUMBER(_xlfn.XLOOKUP(A28,抽卷!$A:$A,抽卷!$K:$K,,1,2)),_xlfn.XLOOKUP(A28,抽卷!$A:$A,抽卷!$K:$K,,1,2),NA())</f>
        <v>#N/A</v>
      </c>
      <c r="E28" s="420" t="e">
        <f>IF(ISNUMBER(_xlfn.XLOOKUP(A28,抽卷!$A:$A,抽卷!$M:$M,,1,2)),_xlfn.XLOOKUP(A28,抽卷!$A:$A,抽卷!$M:$M,,1,2),NA())</f>
        <v>#N/A</v>
      </c>
      <c r="F28" s="73">
        <f t="shared" si="1"/>
        <v>209.95833333333334</v>
      </c>
    </row>
    <row r="29" spans="1:6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0">
        <f t="shared" si="0"/>
        <v>211.41666666666666</v>
      </c>
      <c r="D29" s="420" t="e">
        <f>IF(ISNUMBER(_xlfn.XLOOKUP(A29,抽卷!$A:$A,抽卷!$K:$K,,1,2)),_xlfn.XLOOKUP(A29,抽卷!$A:$A,抽卷!$K:$K,,1,2),NA())</f>
        <v>#N/A</v>
      </c>
      <c r="E29" s="420" t="e">
        <f>IF(ISNUMBER(_xlfn.XLOOKUP(A29,抽卷!$A:$A,抽卷!$M:$M,,1,2)),_xlfn.XLOOKUP(A29,抽卷!$A:$A,抽卷!$M:$M,,1,2),NA())</f>
        <v>#N/A</v>
      </c>
      <c r="F29" s="73">
        <f t="shared" si="1"/>
        <v>211.41666666666666</v>
      </c>
    </row>
    <row r="30" spans="1:6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0">
        <f t="shared" si="0"/>
        <v>192.83333333333334</v>
      </c>
      <c r="D30" s="420" t="e">
        <f>IF(ISNUMBER(_xlfn.XLOOKUP(A30,抽卷!$A:$A,抽卷!$K:$K,,1,2)),_xlfn.XLOOKUP(A30,抽卷!$A:$A,抽卷!$K:$K,,1,2),NA())</f>
        <v>#N/A</v>
      </c>
      <c r="E30" s="420" t="e">
        <f>IF(ISNUMBER(_xlfn.XLOOKUP(A30,抽卷!$A:$A,抽卷!$M:$M,,1,2)),_xlfn.XLOOKUP(A30,抽卷!$A:$A,抽卷!$M:$M,,1,2),NA())</f>
        <v>#N/A</v>
      </c>
      <c r="F30" s="73">
        <f t="shared" si="1"/>
        <v>192.83333333333334</v>
      </c>
    </row>
    <row r="31" spans="1:6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0">
        <f t="shared" si="0"/>
        <v>192.83333333333334</v>
      </c>
      <c r="D31" s="420" t="e">
        <f>IF(ISNUMBER(_xlfn.XLOOKUP(A31,抽卷!$A:$A,抽卷!$K:$K,,1,2)),_xlfn.XLOOKUP(A31,抽卷!$A:$A,抽卷!$K:$K,,1,2),NA())</f>
        <v>#N/A</v>
      </c>
      <c r="E31" s="420" t="e">
        <f>IF(ISNUMBER(_xlfn.XLOOKUP(A31,抽卷!$A:$A,抽卷!$M:$M,,1,2)),_xlfn.XLOOKUP(A31,抽卷!$A:$A,抽卷!$M:$M,,1,2),NA())</f>
        <v>#N/A</v>
      </c>
      <c r="F31" s="73">
        <f t="shared" si="1"/>
        <v>192.83333333333334</v>
      </c>
    </row>
    <row r="32" spans="1:6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0">
        <f t="shared" si="0"/>
        <v>192.20833333333334</v>
      </c>
      <c r="D32" s="420" t="e">
        <f>IF(ISNUMBER(_xlfn.XLOOKUP(A32,抽卷!$A:$A,抽卷!$K:$K,,1,2)),_xlfn.XLOOKUP(A32,抽卷!$A:$A,抽卷!$K:$K,,1,2),NA())</f>
        <v>#N/A</v>
      </c>
      <c r="E32" s="420" t="e">
        <f>IF(ISNUMBER(_xlfn.XLOOKUP(A32,抽卷!$A:$A,抽卷!$M:$M,,1,2)),_xlfn.XLOOKUP(A32,抽卷!$A:$A,抽卷!$M:$M,,1,2),NA())</f>
        <v>#N/A</v>
      </c>
      <c r="F32" s="73">
        <f t="shared" si="1"/>
        <v>192.20833333333334</v>
      </c>
    </row>
    <row r="33" spans="1:6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0">
        <f t="shared" si="0"/>
        <v>145.33333333333334</v>
      </c>
      <c r="D33" s="420" t="e">
        <f>IF(ISNUMBER(_xlfn.XLOOKUP(A33,抽卷!$A:$A,抽卷!$K:$K,,1,2)),_xlfn.XLOOKUP(A33,抽卷!$A:$A,抽卷!$K:$K,,1,2),NA())</f>
        <v>#N/A</v>
      </c>
      <c r="E33" s="420" t="e">
        <f>IF(ISNUMBER(_xlfn.XLOOKUP(A33,抽卷!$A:$A,抽卷!$M:$M,,1,2)),_xlfn.XLOOKUP(A33,抽卷!$A:$A,抽卷!$M:$M,,1,2),NA())</f>
        <v>#N/A</v>
      </c>
      <c r="F33" s="73">
        <f t="shared" si="1"/>
        <v>145.33333333333334</v>
      </c>
    </row>
    <row r="34" spans="1:6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0">
        <f t="shared" si="0"/>
        <v>145.33333333333334</v>
      </c>
      <c r="D34" s="420" t="e">
        <f>IF(ISNUMBER(_xlfn.XLOOKUP(A34,抽卷!$A:$A,抽卷!$K:$K,,1,2)),_xlfn.XLOOKUP(A34,抽卷!$A:$A,抽卷!$K:$K,,1,2),NA())</f>
        <v>#N/A</v>
      </c>
      <c r="E34" s="420" t="e">
        <f>IF(ISNUMBER(_xlfn.XLOOKUP(A34,抽卷!$A:$A,抽卷!$M:$M,,1,2)),_xlfn.XLOOKUP(A34,抽卷!$A:$A,抽卷!$M:$M,,1,2),NA())</f>
        <v>#N/A</v>
      </c>
      <c r="F34" s="73">
        <f t="shared" si="1"/>
        <v>145.33333333333334</v>
      </c>
    </row>
    <row r="35" spans="1:6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0">
        <f t="shared" si="0"/>
        <v>145.33333333333334</v>
      </c>
      <c r="D35" s="420" t="e">
        <f>IF(ISNUMBER(_xlfn.XLOOKUP(A35,抽卷!$A:$A,抽卷!$K:$K,,1,2)),_xlfn.XLOOKUP(A35,抽卷!$A:$A,抽卷!$K:$K,,1,2),NA())</f>
        <v>#N/A</v>
      </c>
      <c r="E35" s="420" t="e">
        <f>IF(ISNUMBER(_xlfn.XLOOKUP(A35,抽卷!$A:$A,抽卷!$M:$M,,1,2)),_xlfn.XLOOKUP(A35,抽卷!$A:$A,抽卷!$M:$M,,1,2),NA())</f>
        <v>#N/A</v>
      </c>
      <c r="F35" s="73">
        <f t="shared" si="1"/>
        <v>145.33333333333334</v>
      </c>
    </row>
    <row r="36" spans="1:6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0">
        <f t="shared" si="0"/>
        <v>145.33333333333334</v>
      </c>
      <c r="D36" s="420" t="e">
        <f>IF(ISNUMBER(_xlfn.XLOOKUP(A36,抽卷!$A:$A,抽卷!$K:$K,,1,2)),_xlfn.XLOOKUP(A36,抽卷!$A:$A,抽卷!$K:$K,,1,2),NA())</f>
        <v>#N/A</v>
      </c>
      <c r="E36" s="420" t="e">
        <f>IF(ISNUMBER(_xlfn.XLOOKUP(A36,抽卷!$A:$A,抽卷!$M:$M,,1,2)),_xlfn.XLOOKUP(A36,抽卷!$A:$A,抽卷!$M:$M,,1,2),NA())</f>
        <v>#N/A</v>
      </c>
      <c r="F36" s="73">
        <f t="shared" si="1"/>
        <v>145.33333333333334</v>
      </c>
    </row>
    <row r="37" spans="1:6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0">
        <f t="shared" si="0"/>
        <v>165.04166666666666</v>
      </c>
      <c r="D37" s="420" t="e">
        <f>IF(ISNUMBER(_xlfn.XLOOKUP(A37,抽卷!$A:$A,抽卷!$K:$K,,1,2)),_xlfn.XLOOKUP(A37,抽卷!$A:$A,抽卷!$K:$K,,1,2),NA())</f>
        <v>#N/A</v>
      </c>
      <c r="E37" s="420" t="e">
        <f>IF(ISNUMBER(_xlfn.XLOOKUP(A37,抽卷!$A:$A,抽卷!$M:$M,,1,2)),_xlfn.XLOOKUP(A37,抽卷!$A:$A,抽卷!$M:$M,,1,2),NA())</f>
        <v>#N/A</v>
      </c>
      <c r="F37" s="73">
        <f t="shared" si="1"/>
        <v>165.04166666666666</v>
      </c>
    </row>
    <row r="38" spans="1:6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0">
        <f t="shared" si="0"/>
        <v>164.625</v>
      </c>
      <c r="D38" s="420" t="e">
        <f>IF(ISNUMBER(_xlfn.XLOOKUP(A38,抽卷!$A:$A,抽卷!$K:$K,,1,2)),_xlfn.XLOOKUP(A38,抽卷!$A:$A,抽卷!$K:$K,,1,2),NA())</f>
        <v>#N/A</v>
      </c>
      <c r="E38" s="420" t="e">
        <f>IF(ISNUMBER(_xlfn.XLOOKUP(A38,抽卷!$A:$A,抽卷!$M:$M,,1,2)),_xlfn.XLOOKUP(A38,抽卷!$A:$A,抽卷!$M:$M,,1,2),NA())</f>
        <v>#N/A</v>
      </c>
      <c r="F38" s="73">
        <f t="shared" si="1"/>
        <v>164.625</v>
      </c>
    </row>
    <row r="39" spans="1:6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0">
        <f t="shared" si="0"/>
        <v>164.625</v>
      </c>
      <c r="D39" s="420" t="e">
        <f>IF(ISNUMBER(_xlfn.XLOOKUP(A39,抽卷!$A:$A,抽卷!$K:$K,,1,2)),_xlfn.XLOOKUP(A39,抽卷!$A:$A,抽卷!$K:$K,,1,2),NA())</f>
        <v>#N/A</v>
      </c>
      <c r="E39" s="420" t="e">
        <f>IF(ISNUMBER(_xlfn.XLOOKUP(A39,抽卷!$A:$A,抽卷!$M:$M,,1,2)),_xlfn.XLOOKUP(A39,抽卷!$A:$A,抽卷!$M:$M,,1,2),NA())</f>
        <v>#N/A</v>
      </c>
      <c r="F39" s="73">
        <f t="shared" si="1"/>
        <v>164.625</v>
      </c>
    </row>
    <row r="40" spans="1:6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0">
        <f t="shared" si="0"/>
        <v>165.875</v>
      </c>
      <c r="D40" s="420" t="e">
        <f>IF(ISNUMBER(_xlfn.XLOOKUP(A40,抽卷!$A:$A,抽卷!$K:$K,,1,2)),_xlfn.XLOOKUP(A40,抽卷!$A:$A,抽卷!$K:$K,,1,2),NA())</f>
        <v>#N/A</v>
      </c>
      <c r="E40" s="420" t="e">
        <f>IF(ISNUMBER(_xlfn.XLOOKUP(A40,抽卷!$A:$A,抽卷!$M:$M,,1,2)),_xlfn.XLOOKUP(A40,抽卷!$A:$A,抽卷!$M:$M,,1,2),NA())</f>
        <v>#N/A</v>
      </c>
      <c r="F40" s="73">
        <f t="shared" si="1"/>
        <v>165.875</v>
      </c>
    </row>
    <row r="41" spans="1:6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0">
        <f t="shared" si="0"/>
        <v>174.41666666666666</v>
      </c>
      <c r="D41" s="420" t="e">
        <f>IF(ISNUMBER(_xlfn.XLOOKUP(A41,抽卷!$A:$A,抽卷!$K:$K,,1,2)),_xlfn.XLOOKUP(A41,抽卷!$A:$A,抽卷!$K:$K,,1,2),NA())</f>
        <v>#N/A</v>
      </c>
      <c r="E41" s="420" t="e">
        <f>IF(ISNUMBER(_xlfn.XLOOKUP(A41,抽卷!$A:$A,抽卷!$M:$M,,1,2)),_xlfn.XLOOKUP(A41,抽卷!$A:$A,抽卷!$M:$M,,1,2),NA())</f>
        <v>#N/A</v>
      </c>
      <c r="F41" s="73">
        <f t="shared" si="1"/>
        <v>174.41666666666666</v>
      </c>
    </row>
    <row r="42" spans="1:6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0">
        <f t="shared" si="0"/>
        <v>174.41666666666666</v>
      </c>
      <c r="D42" s="420" t="e">
        <f>IF(ISNUMBER(_xlfn.XLOOKUP(A42,抽卷!$A:$A,抽卷!$K:$K,,1,2)),_xlfn.XLOOKUP(A42,抽卷!$A:$A,抽卷!$K:$K,,1,2),NA())</f>
        <v>#N/A</v>
      </c>
      <c r="E42" s="420" t="e">
        <f>IF(ISNUMBER(_xlfn.XLOOKUP(A42,抽卷!$A:$A,抽卷!$M:$M,,1,2)),_xlfn.XLOOKUP(A42,抽卷!$A:$A,抽卷!$M:$M,,1,2),NA())</f>
        <v>#N/A</v>
      </c>
      <c r="F42" s="73">
        <f t="shared" si="1"/>
        <v>174.41666666666666</v>
      </c>
    </row>
    <row r="43" spans="1:6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0">
        <f t="shared" si="0"/>
        <v>204.54166666666666</v>
      </c>
      <c r="D43" s="420" t="e">
        <f>IF(ISNUMBER(_xlfn.XLOOKUP(A43,抽卷!$A:$A,抽卷!$K:$K,,1,2)),_xlfn.XLOOKUP(A43,抽卷!$A:$A,抽卷!$K:$K,,1,2),NA())</f>
        <v>#N/A</v>
      </c>
      <c r="E43" s="420" t="e">
        <f>IF(ISNUMBER(_xlfn.XLOOKUP(A43,抽卷!$A:$A,抽卷!$M:$M,,1,2)),_xlfn.XLOOKUP(A43,抽卷!$A:$A,抽卷!$M:$M,,1,2),NA())</f>
        <v>#N/A</v>
      </c>
      <c r="F43" s="73">
        <f t="shared" si="1"/>
        <v>204.54166666666666</v>
      </c>
    </row>
    <row r="44" spans="1:6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0">
        <f t="shared" si="0"/>
        <v>204.54166666666666</v>
      </c>
      <c r="D44" s="420" t="e">
        <f>IF(ISNUMBER(_xlfn.XLOOKUP(A44,抽卷!$A:$A,抽卷!$K:$K,,1,2)),_xlfn.XLOOKUP(A44,抽卷!$A:$A,抽卷!$K:$K,,1,2),NA())</f>
        <v>#N/A</v>
      </c>
      <c r="E44" s="420" t="e">
        <f>IF(ISNUMBER(_xlfn.XLOOKUP(A44,抽卷!$A:$A,抽卷!$M:$M,,1,2)),_xlfn.XLOOKUP(A44,抽卷!$A:$A,抽卷!$M:$M,,1,2),NA())</f>
        <v>#N/A</v>
      </c>
      <c r="F44" s="73">
        <f t="shared" si="1"/>
        <v>204.54166666666666</v>
      </c>
    </row>
    <row r="45" spans="1:6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0">
        <f t="shared" si="0"/>
        <v>204.54166666666666</v>
      </c>
      <c r="D45" s="420" t="e">
        <f>IF(ISNUMBER(_xlfn.XLOOKUP(A45,抽卷!$A:$A,抽卷!$K:$K,,1,2)),_xlfn.XLOOKUP(A45,抽卷!$A:$A,抽卷!$K:$K,,1,2),NA())</f>
        <v>#N/A</v>
      </c>
      <c r="E45" s="420" t="e">
        <f>IF(ISNUMBER(_xlfn.XLOOKUP(A45,抽卷!$A:$A,抽卷!$M:$M,,1,2)),_xlfn.XLOOKUP(A45,抽卷!$A:$A,抽卷!$M:$M,,1,2),NA())</f>
        <v>#N/A</v>
      </c>
      <c r="F45" s="73">
        <f t="shared" si="1"/>
        <v>204.54166666666666</v>
      </c>
    </row>
    <row r="46" spans="1:6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0">
        <f t="shared" si="0"/>
        <v>201.83333333333334</v>
      </c>
      <c r="D46" s="420" t="e">
        <f>IF(ISNUMBER(_xlfn.XLOOKUP(A46,抽卷!$A:$A,抽卷!$K:$K,,1,2)),_xlfn.XLOOKUP(A46,抽卷!$A:$A,抽卷!$K:$K,,1,2),NA())</f>
        <v>#N/A</v>
      </c>
      <c r="E46" s="420" t="e">
        <f>IF(ISNUMBER(_xlfn.XLOOKUP(A46,抽卷!$A:$A,抽卷!$M:$M,,1,2)),_xlfn.XLOOKUP(A46,抽卷!$A:$A,抽卷!$M:$M,,1,2),NA())</f>
        <v>#N/A</v>
      </c>
      <c r="F46" s="73">
        <f t="shared" si="1"/>
        <v>201.83333333333334</v>
      </c>
    </row>
    <row r="47" spans="1:6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0">
        <f t="shared" si="0"/>
        <v>201.83333333333334</v>
      </c>
      <c r="D47" s="420" t="e">
        <f>IF(ISNUMBER(_xlfn.XLOOKUP(A47,抽卷!$A:$A,抽卷!$K:$K,,1,2)),_xlfn.XLOOKUP(A47,抽卷!$A:$A,抽卷!$K:$K,,1,2),NA())</f>
        <v>#N/A</v>
      </c>
      <c r="E47" s="420" t="e">
        <f>IF(ISNUMBER(_xlfn.XLOOKUP(A47,抽卷!$A:$A,抽卷!$M:$M,,1,2)),_xlfn.XLOOKUP(A47,抽卷!$A:$A,抽卷!$M:$M,,1,2),NA())</f>
        <v>#N/A</v>
      </c>
      <c r="F47" s="73">
        <f t="shared" si="1"/>
        <v>201.83333333333334</v>
      </c>
    </row>
    <row r="48" spans="1:6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0">
        <f t="shared" si="0"/>
        <v>201.83333333333334</v>
      </c>
      <c r="D48" s="420" t="e">
        <f>IF(ISNUMBER(_xlfn.XLOOKUP(A48,抽卷!$A:$A,抽卷!$K:$K,,1,2)),_xlfn.XLOOKUP(A48,抽卷!$A:$A,抽卷!$K:$K,,1,2),NA())</f>
        <v>#N/A</v>
      </c>
      <c r="E48" s="420" t="e">
        <f>IF(ISNUMBER(_xlfn.XLOOKUP(A48,抽卷!$A:$A,抽卷!$M:$M,,1,2)),_xlfn.XLOOKUP(A48,抽卷!$A:$A,抽卷!$M:$M,,1,2),NA())</f>
        <v>#N/A</v>
      </c>
      <c r="F48" s="73">
        <f t="shared" si="1"/>
        <v>201.83333333333334</v>
      </c>
    </row>
    <row r="49" spans="1:6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0">
        <f t="shared" si="0"/>
        <v>193.08333333333334</v>
      </c>
      <c r="D49" s="420" t="e">
        <f>IF(ISNUMBER(_xlfn.XLOOKUP(A49,抽卷!$A:$A,抽卷!$K:$K,,1,2)),_xlfn.XLOOKUP(A49,抽卷!$A:$A,抽卷!$K:$K,,1,2),NA())</f>
        <v>#N/A</v>
      </c>
      <c r="E49" s="420" t="e">
        <f>IF(ISNUMBER(_xlfn.XLOOKUP(A49,抽卷!$A:$A,抽卷!$M:$M,,1,2)),_xlfn.XLOOKUP(A49,抽卷!$A:$A,抽卷!$M:$M,,1,2),NA())</f>
        <v>#N/A</v>
      </c>
      <c r="F49" s="73">
        <f t="shared" si="1"/>
        <v>193.08333333333334</v>
      </c>
    </row>
    <row r="50" spans="1:6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0">
        <f t="shared" si="0"/>
        <v>193.08333333333334</v>
      </c>
      <c r="D50" s="420" t="e">
        <f>IF(ISNUMBER(_xlfn.XLOOKUP(A50,抽卷!$A:$A,抽卷!$K:$K,,1,2)),_xlfn.XLOOKUP(A50,抽卷!$A:$A,抽卷!$K:$K,,1,2),NA())</f>
        <v>#N/A</v>
      </c>
      <c r="E50" s="420" t="e">
        <f>IF(ISNUMBER(_xlfn.XLOOKUP(A50,抽卷!$A:$A,抽卷!$M:$M,,1,2)),_xlfn.XLOOKUP(A50,抽卷!$A:$A,抽卷!$M:$M,,1,2),NA())</f>
        <v>#N/A</v>
      </c>
      <c r="F50" s="73">
        <f t="shared" si="1"/>
        <v>193.08333333333334</v>
      </c>
    </row>
    <row r="51" spans="1:6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0">
        <f t="shared" si="0"/>
        <v>195.16666666666666</v>
      </c>
      <c r="D51" s="420" t="e">
        <f>IF(ISNUMBER(_xlfn.XLOOKUP(A51,抽卷!$A:$A,抽卷!$K:$K,,1,2)),_xlfn.XLOOKUP(A51,抽卷!$A:$A,抽卷!$K:$K,,1,2),NA())</f>
        <v>#N/A</v>
      </c>
      <c r="E51" s="420" t="e">
        <f>IF(ISNUMBER(_xlfn.XLOOKUP(A51,抽卷!$A:$A,抽卷!$M:$M,,1,2)),_xlfn.XLOOKUP(A51,抽卷!$A:$A,抽卷!$M:$M,,1,2),NA())</f>
        <v>#N/A</v>
      </c>
      <c r="F51" s="73">
        <f t="shared" si="1"/>
        <v>195.16666666666666</v>
      </c>
    </row>
    <row r="52" spans="1:6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0">
        <f t="shared" si="0"/>
        <v>176</v>
      </c>
      <c r="D52" s="420" t="e">
        <f>IF(ISNUMBER(_xlfn.XLOOKUP(A52,抽卷!$A:$A,抽卷!$K:$K,,1,2)),_xlfn.XLOOKUP(A52,抽卷!$A:$A,抽卷!$K:$K,,1,2),NA())</f>
        <v>#N/A</v>
      </c>
      <c r="E52" s="420" t="e">
        <f>IF(ISNUMBER(_xlfn.XLOOKUP(A52,抽卷!$A:$A,抽卷!$M:$M,,1,2)),_xlfn.XLOOKUP(A52,抽卷!$A:$A,抽卷!$M:$M,,1,2),NA())</f>
        <v>#N/A</v>
      </c>
      <c r="F52" s="73">
        <f t="shared" si="1"/>
        <v>176</v>
      </c>
    </row>
    <row r="53" spans="1:6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0">
        <f t="shared" si="0"/>
        <v>172.875</v>
      </c>
      <c r="D53" s="420" t="e">
        <f>IF(ISNUMBER(_xlfn.XLOOKUP(A53,抽卷!$A:$A,抽卷!$K:$K,,1,2)),_xlfn.XLOOKUP(A53,抽卷!$A:$A,抽卷!$K:$K,,1,2),NA())</f>
        <v>#N/A</v>
      </c>
      <c r="E53" s="420" t="e">
        <f>IF(ISNUMBER(_xlfn.XLOOKUP(A53,抽卷!$A:$A,抽卷!$M:$M,,1,2)),_xlfn.XLOOKUP(A53,抽卷!$A:$A,抽卷!$M:$M,,1,2),NA())</f>
        <v>#N/A</v>
      </c>
      <c r="F53" s="73">
        <f t="shared" si="1"/>
        <v>172.875</v>
      </c>
    </row>
    <row r="54" spans="1:6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0">
        <f t="shared" si="0"/>
        <v>175.79166666666666</v>
      </c>
      <c r="D54" s="420" t="e">
        <f>IF(ISNUMBER(_xlfn.XLOOKUP(A54,抽卷!$A:$A,抽卷!$K:$K,,1,2)),_xlfn.XLOOKUP(A54,抽卷!$A:$A,抽卷!$K:$K,,1,2),NA())</f>
        <v>#N/A</v>
      </c>
      <c r="E54" s="420" t="e">
        <f>IF(ISNUMBER(_xlfn.XLOOKUP(A54,抽卷!$A:$A,抽卷!$M:$M,,1,2)),_xlfn.XLOOKUP(A54,抽卷!$A:$A,抽卷!$M:$M,,1,2),NA())</f>
        <v>#N/A</v>
      </c>
      <c r="F54" s="73">
        <f t="shared" si="1"/>
        <v>175.79166666666666</v>
      </c>
    </row>
    <row r="55" spans="1:6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0">
        <f t="shared" si="0"/>
        <v>173.20833333333334</v>
      </c>
      <c r="D55" s="420" t="e">
        <f>IF(ISNUMBER(_xlfn.XLOOKUP(A55,抽卷!$A:$A,抽卷!$K:$K,,1,2)),_xlfn.XLOOKUP(A55,抽卷!$A:$A,抽卷!$K:$K,,1,2),NA())</f>
        <v>#N/A</v>
      </c>
      <c r="E55" s="420" t="e">
        <f>IF(ISNUMBER(_xlfn.XLOOKUP(A55,抽卷!$A:$A,抽卷!$M:$M,,1,2)),_xlfn.XLOOKUP(A55,抽卷!$A:$A,抽卷!$M:$M,,1,2),NA())</f>
        <v>#N/A</v>
      </c>
      <c r="F55" s="73">
        <f t="shared" si="1"/>
        <v>173.20833333333334</v>
      </c>
    </row>
    <row r="56" spans="1:6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0">
        <f t="shared" si="0"/>
        <v>157.375</v>
      </c>
      <c r="D56" s="420" t="e">
        <f>IF(ISNUMBER(_xlfn.XLOOKUP(A56,抽卷!$A:$A,抽卷!$K:$K,,1,2)),_xlfn.XLOOKUP(A56,抽卷!$A:$A,抽卷!$K:$K,,1,2),NA())</f>
        <v>#N/A</v>
      </c>
      <c r="E56" s="420" t="e">
        <f>IF(ISNUMBER(_xlfn.XLOOKUP(A56,抽卷!$A:$A,抽卷!$M:$M,,1,2)),_xlfn.XLOOKUP(A56,抽卷!$A:$A,抽卷!$M:$M,,1,2),NA())</f>
        <v>#N/A</v>
      </c>
      <c r="F56" s="73">
        <f t="shared" si="1"/>
        <v>157.375</v>
      </c>
    </row>
    <row r="57" spans="1:6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0">
        <f t="shared" si="0"/>
        <v>166.625</v>
      </c>
      <c r="D57" s="420" t="e">
        <f>IF(ISNUMBER(_xlfn.XLOOKUP(A57,抽卷!$A:$A,抽卷!$K:$K,,1,2)),_xlfn.XLOOKUP(A57,抽卷!$A:$A,抽卷!$K:$K,,1,2),NA())</f>
        <v>#N/A</v>
      </c>
      <c r="E57" s="420" t="e">
        <f>IF(ISNUMBER(_xlfn.XLOOKUP(A57,抽卷!$A:$A,抽卷!$M:$M,,1,2)),_xlfn.XLOOKUP(A57,抽卷!$A:$A,抽卷!$M:$M,,1,2),NA())</f>
        <v>#N/A</v>
      </c>
      <c r="F57" s="73">
        <f t="shared" si="1"/>
        <v>166.625</v>
      </c>
    </row>
    <row r="58" spans="1:6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0">
        <f t="shared" si="0"/>
        <v>166.625</v>
      </c>
      <c r="D58" s="420" t="e">
        <f>IF(ISNUMBER(_xlfn.XLOOKUP(A58,抽卷!$A:$A,抽卷!$K:$K,,1,2)),_xlfn.XLOOKUP(A58,抽卷!$A:$A,抽卷!$K:$K,,1,2),NA())</f>
        <v>#N/A</v>
      </c>
      <c r="E58" s="420" t="e">
        <f>IF(ISNUMBER(_xlfn.XLOOKUP(A58,抽卷!$A:$A,抽卷!$M:$M,,1,2)),_xlfn.XLOOKUP(A58,抽卷!$A:$A,抽卷!$M:$M,,1,2),NA())</f>
        <v>#N/A</v>
      </c>
      <c r="F58" s="73">
        <f t="shared" si="1"/>
        <v>166.625</v>
      </c>
    </row>
    <row r="59" spans="1:6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0">
        <f t="shared" si="0"/>
        <v>154.5</v>
      </c>
      <c r="D59" s="420" t="e">
        <f>IF(ISNUMBER(_xlfn.XLOOKUP(A59,抽卷!$A:$A,抽卷!$K:$K,,1,2)),_xlfn.XLOOKUP(A59,抽卷!$A:$A,抽卷!$K:$K,,1,2),NA())</f>
        <v>#N/A</v>
      </c>
      <c r="E59" s="420" t="e">
        <f>IF(ISNUMBER(_xlfn.XLOOKUP(A59,抽卷!$A:$A,抽卷!$M:$M,,1,2)),_xlfn.XLOOKUP(A59,抽卷!$A:$A,抽卷!$M:$M,,1,2),NA())</f>
        <v>#N/A</v>
      </c>
      <c r="F59" s="73">
        <f t="shared" si="1"/>
        <v>154.5</v>
      </c>
    </row>
    <row r="60" spans="1:6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0">
        <f t="shared" si="0"/>
        <v>153.54166666666666</v>
      </c>
      <c r="D60" s="420" t="e">
        <f>IF(ISNUMBER(_xlfn.XLOOKUP(A60,抽卷!$A:$A,抽卷!$K:$K,,1,2)),_xlfn.XLOOKUP(A60,抽卷!$A:$A,抽卷!$K:$K,,1,2),NA())</f>
        <v>#N/A</v>
      </c>
      <c r="E60" s="420" t="e">
        <f>IF(ISNUMBER(_xlfn.XLOOKUP(A60,抽卷!$A:$A,抽卷!$M:$M,,1,2)),_xlfn.XLOOKUP(A60,抽卷!$A:$A,抽卷!$M:$M,,1,2),NA())</f>
        <v>#N/A</v>
      </c>
      <c r="F60" s="73">
        <f t="shared" si="1"/>
        <v>153.54166666666666</v>
      </c>
    </row>
    <row r="61" spans="1:6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0">
        <f t="shared" si="0"/>
        <v>150.29166666666666</v>
      </c>
      <c r="D61" s="420" t="e">
        <f>IF(ISNUMBER(_xlfn.XLOOKUP(A61,抽卷!$A:$A,抽卷!$K:$K,,1,2)),_xlfn.XLOOKUP(A61,抽卷!$A:$A,抽卷!$K:$K,,1,2),NA())</f>
        <v>#N/A</v>
      </c>
      <c r="E61" s="420" t="e">
        <f>IF(ISNUMBER(_xlfn.XLOOKUP(A61,抽卷!$A:$A,抽卷!$M:$M,,1,2)),_xlfn.XLOOKUP(A61,抽卷!$A:$A,抽卷!$M:$M,,1,2),NA())</f>
        <v>#N/A</v>
      </c>
      <c r="F61" s="73">
        <f t="shared" si="1"/>
        <v>150.29166666666666</v>
      </c>
    </row>
    <row r="62" spans="1:6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0">
        <f t="shared" si="0"/>
        <v>150.29166666666666</v>
      </c>
      <c r="D62" s="420" t="e">
        <f>IF(ISNUMBER(_xlfn.XLOOKUP(A62,抽卷!$A:$A,抽卷!$K:$K,,1,2)),_xlfn.XLOOKUP(A62,抽卷!$A:$A,抽卷!$K:$K,,1,2),NA())</f>
        <v>#N/A</v>
      </c>
      <c r="E62" s="420" t="e">
        <f>IF(ISNUMBER(_xlfn.XLOOKUP(A62,抽卷!$A:$A,抽卷!$M:$M,,1,2)),_xlfn.XLOOKUP(A62,抽卷!$A:$A,抽卷!$M:$M,,1,2),NA())</f>
        <v>#N/A</v>
      </c>
      <c r="F62" s="73">
        <f t="shared" si="1"/>
        <v>150.29166666666666</v>
      </c>
    </row>
    <row r="63" spans="1:6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0">
        <f t="shared" si="0"/>
        <v>150.66666666666666</v>
      </c>
      <c r="D63" s="420" t="e">
        <f>IF(ISNUMBER(_xlfn.XLOOKUP(A63,抽卷!$A:$A,抽卷!$K:$K,,1,2)),_xlfn.XLOOKUP(A63,抽卷!$A:$A,抽卷!$K:$K,,1,2),NA())</f>
        <v>#N/A</v>
      </c>
      <c r="E63" s="420" t="e">
        <f>IF(ISNUMBER(_xlfn.XLOOKUP(A63,抽卷!$A:$A,抽卷!$M:$M,,1,2)),_xlfn.XLOOKUP(A63,抽卷!$A:$A,抽卷!$M:$M,,1,2),NA())</f>
        <v>#N/A</v>
      </c>
      <c r="F63" s="73">
        <f t="shared" si="1"/>
        <v>150.66666666666666</v>
      </c>
    </row>
    <row r="64" spans="1:6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0">
        <f t="shared" si="0"/>
        <v>153.66666666666666</v>
      </c>
      <c r="D64" s="420" t="e">
        <f>IF(ISNUMBER(_xlfn.XLOOKUP(A64,抽卷!$A:$A,抽卷!$K:$K,,1,2)),_xlfn.XLOOKUP(A64,抽卷!$A:$A,抽卷!$K:$K,,1,2),NA())</f>
        <v>#N/A</v>
      </c>
      <c r="E64" s="420" t="e">
        <f>IF(ISNUMBER(_xlfn.XLOOKUP(A64,抽卷!$A:$A,抽卷!$M:$M,,1,2)),_xlfn.XLOOKUP(A64,抽卷!$A:$A,抽卷!$M:$M,,1,2),NA())</f>
        <v>#N/A</v>
      </c>
      <c r="F64" s="73">
        <f t="shared" si="1"/>
        <v>153.66666666666666</v>
      </c>
    </row>
    <row r="65" spans="1:6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0">
        <f t="shared" si="0"/>
        <v>170.75</v>
      </c>
      <c r="D65" s="420" t="e">
        <f>IF(ISNUMBER(_xlfn.XLOOKUP(A65,抽卷!$A:$A,抽卷!$K:$K,,1,2)),_xlfn.XLOOKUP(A65,抽卷!$A:$A,抽卷!$K:$K,,1,2),NA())</f>
        <v>#N/A</v>
      </c>
      <c r="E65" s="420" t="e">
        <f>IF(ISNUMBER(_xlfn.XLOOKUP(A65,抽卷!$A:$A,抽卷!$M:$M,,1,2)),_xlfn.XLOOKUP(A65,抽卷!$A:$A,抽卷!$M:$M,,1,2),NA())</f>
        <v>#N/A</v>
      </c>
      <c r="F65" s="73">
        <f t="shared" si="1"/>
        <v>170.75</v>
      </c>
    </row>
    <row r="66" spans="1:6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0">
        <f t="shared" ref="C66:C129" si="3">B66/120</f>
        <v>162.41666666666666</v>
      </c>
      <c r="D66" s="420" t="e">
        <f>IF(ISNUMBER(_xlfn.XLOOKUP(A66,抽卷!$A:$A,抽卷!$K:$K,,1,2)),_xlfn.XLOOKUP(A66,抽卷!$A:$A,抽卷!$K:$K,,1,2),NA())</f>
        <v>#N/A</v>
      </c>
      <c r="E66" s="420" t="e">
        <f>IF(ISNUMBER(_xlfn.XLOOKUP(A66,抽卷!$A:$A,抽卷!$M:$M,,1,2)),_xlfn.XLOOKUP(A66,抽卷!$A:$A,抽卷!$M:$M,,1,2),NA())</f>
        <v>#N/A</v>
      </c>
      <c r="F66" s="73">
        <f t="shared" ref="F66:F129" si="4">IF(ISNA(D66),C66,E66+D66+C66)</f>
        <v>162.41666666666666</v>
      </c>
    </row>
    <row r="67" spans="1:6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0">
        <f t="shared" si="3"/>
        <v>168.29166666666666</v>
      </c>
      <c r="D67" s="420" t="e">
        <f>IF(ISNUMBER(_xlfn.XLOOKUP(A67,抽卷!$A:$A,抽卷!$K:$K,,1,2)),_xlfn.XLOOKUP(A67,抽卷!$A:$A,抽卷!$K:$K,,1,2),NA())</f>
        <v>#N/A</v>
      </c>
      <c r="E67" s="420" t="e">
        <f>IF(ISNUMBER(_xlfn.XLOOKUP(A67,抽卷!$A:$A,抽卷!$M:$M,,1,2)),_xlfn.XLOOKUP(A67,抽卷!$A:$A,抽卷!$M:$M,,1,2),NA())</f>
        <v>#N/A</v>
      </c>
      <c r="F67" s="73">
        <f t="shared" si="4"/>
        <v>168.29166666666666</v>
      </c>
    </row>
    <row r="68" spans="1:6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0">
        <f t="shared" si="3"/>
        <v>168.29166666666666</v>
      </c>
      <c r="D68" s="420" t="e">
        <f>IF(ISNUMBER(_xlfn.XLOOKUP(A68,抽卷!$A:$A,抽卷!$K:$K,,1,2)),_xlfn.XLOOKUP(A68,抽卷!$A:$A,抽卷!$K:$K,,1,2),NA())</f>
        <v>#N/A</v>
      </c>
      <c r="E68" s="420" t="e">
        <f>IF(ISNUMBER(_xlfn.XLOOKUP(A68,抽卷!$A:$A,抽卷!$M:$M,,1,2)),_xlfn.XLOOKUP(A68,抽卷!$A:$A,抽卷!$M:$M,,1,2),NA())</f>
        <v>#N/A</v>
      </c>
      <c r="F68" s="73">
        <f t="shared" si="4"/>
        <v>168.29166666666666</v>
      </c>
    </row>
    <row r="69" spans="1:6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0">
        <f t="shared" si="3"/>
        <v>172.66666666666666</v>
      </c>
      <c r="D69" s="420" t="e">
        <f>IF(ISNUMBER(_xlfn.XLOOKUP(A69,抽卷!$A:$A,抽卷!$K:$K,,1,2)),_xlfn.XLOOKUP(A69,抽卷!$A:$A,抽卷!$K:$K,,1,2),NA())</f>
        <v>#N/A</v>
      </c>
      <c r="E69" s="420" t="e">
        <f>IF(ISNUMBER(_xlfn.XLOOKUP(A69,抽卷!$A:$A,抽卷!$M:$M,,1,2)),_xlfn.XLOOKUP(A69,抽卷!$A:$A,抽卷!$M:$M,,1,2),NA())</f>
        <v>#N/A</v>
      </c>
      <c r="F69" s="73">
        <f t="shared" si="4"/>
        <v>172.66666666666666</v>
      </c>
    </row>
    <row r="70" spans="1:6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0">
        <f t="shared" si="3"/>
        <v>175.375</v>
      </c>
      <c r="D70" s="420" t="e">
        <f>IF(ISNUMBER(_xlfn.XLOOKUP(A70,抽卷!$A:$A,抽卷!$K:$K,,1,2)),_xlfn.XLOOKUP(A70,抽卷!$A:$A,抽卷!$K:$K,,1,2),NA())</f>
        <v>#N/A</v>
      </c>
      <c r="E70" s="420" t="e">
        <f>IF(ISNUMBER(_xlfn.XLOOKUP(A70,抽卷!$A:$A,抽卷!$M:$M,,1,2)),_xlfn.XLOOKUP(A70,抽卷!$A:$A,抽卷!$M:$M,,1,2),NA())</f>
        <v>#N/A</v>
      </c>
      <c r="F70" s="73">
        <f t="shared" si="4"/>
        <v>175.375</v>
      </c>
    </row>
    <row r="71" spans="1:6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0">
        <f t="shared" si="3"/>
        <v>176.41666666666666</v>
      </c>
      <c r="D71" s="420" t="e">
        <f>IF(ISNUMBER(_xlfn.XLOOKUP(A71,抽卷!$A:$A,抽卷!$K:$K,,1,2)),_xlfn.XLOOKUP(A71,抽卷!$A:$A,抽卷!$K:$K,,1,2),NA())</f>
        <v>#N/A</v>
      </c>
      <c r="E71" s="420" t="e">
        <f>IF(ISNUMBER(_xlfn.XLOOKUP(A71,抽卷!$A:$A,抽卷!$M:$M,,1,2)),_xlfn.XLOOKUP(A71,抽卷!$A:$A,抽卷!$M:$M,,1,2),NA())</f>
        <v>#N/A</v>
      </c>
      <c r="F71" s="73">
        <f t="shared" si="4"/>
        <v>176.41666666666666</v>
      </c>
    </row>
    <row r="72" spans="1:6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0">
        <f t="shared" si="3"/>
        <v>190.16666666666666</v>
      </c>
      <c r="D72" s="420" t="e">
        <f>IF(ISNUMBER(_xlfn.XLOOKUP(A72,抽卷!$A:$A,抽卷!$K:$K,,1,2)),_xlfn.XLOOKUP(A72,抽卷!$A:$A,抽卷!$K:$K,,1,2),NA())</f>
        <v>#N/A</v>
      </c>
      <c r="E72" s="420" t="e">
        <f>IF(ISNUMBER(_xlfn.XLOOKUP(A72,抽卷!$A:$A,抽卷!$M:$M,,1,2)),_xlfn.XLOOKUP(A72,抽卷!$A:$A,抽卷!$M:$M,,1,2),NA())</f>
        <v>#N/A</v>
      </c>
      <c r="F72" s="73">
        <f t="shared" si="4"/>
        <v>190.16666666666666</v>
      </c>
    </row>
    <row r="73" spans="1:6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0">
        <f t="shared" si="3"/>
        <v>186.20833333333334</v>
      </c>
      <c r="D73" s="420" t="e">
        <f>IF(ISNUMBER(_xlfn.XLOOKUP(A73,抽卷!$A:$A,抽卷!$K:$K,,1,2)),_xlfn.XLOOKUP(A73,抽卷!$A:$A,抽卷!$K:$K,,1,2),NA())</f>
        <v>#N/A</v>
      </c>
      <c r="E73" s="420" t="e">
        <f>IF(ISNUMBER(_xlfn.XLOOKUP(A73,抽卷!$A:$A,抽卷!$M:$M,,1,2)),_xlfn.XLOOKUP(A73,抽卷!$A:$A,抽卷!$M:$M,,1,2),NA())</f>
        <v>#N/A</v>
      </c>
      <c r="F73" s="73">
        <f t="shared" si="4"/>
        <v>186.20833333333334</v>
      </c>
    </row>
    <row r="74" spans="1:6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0">
        <f t="shared" si="3"/>
        <v>190.16666666666666</v>
      </c>
      <c r="D74" s="420" t="e">
        <f>IF(ISNUMBER(_xlfn.XLOOKUP(A74,抽卷!$A:$A,抽卷!$K:$K,,1,2)),_xlfn.XLOOKUP(A74,抽卷!$A:$A,抽卷!$K:$K,,1,2),NA())</f>
        <v>#N/A</v>
      </c>
      <c r="E74" s="420" t="e">
        <f>IF(ISNUMBER(_xlfn.XLOOKUP(A74,抽卷!$A:$A,抽卷!$M:$M,,1,2)),_xlfn.XLOOKUP(A74,抽卷!$A:$A,抽卷!$M:$M,,1,2),NA())</f>
        <v>#N/A</v>
      </c>
      <c r="F74" s="73">
        <f t="shared" si="4"/>
        <v>190.16666666666666</v>
      </c>
    </row>
    <row r="75" spans="1:6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0">
        <f t="shared" si="3"/>
        <v>141.5</v>
      </c>
      <c r="D75" s="420" t="e">
        <f>IF(ISNUMBER(_xlfn.XLOOKUP(A75,抽卷!$A:$A,抽卷!$K:$K,,1,2)),_xlfn.XLOOKUP(A75,抽卷!$A:$A,抽卷!$K:$K,,1,2),NA())</f>
        <v>#N/A</v>
      </c>
      <c r="E75" s="420" t="e">
        <f>IF(ISNUMBER(_xlfn.XLOOKUP(A75,抽卷!$A:$A,抽卷!$M:$M,,1,2)),_xlfn.XLOOKUP(A75,抽卷!$A:$A,抽卷!$M:$M,,1,2),NA())</f>
        <v>#N/A</v>
      </c>
      <c r="F75" s="73">
        <f t="shared" si="4"/>
        <v>141.5</v>
      </c>
    </row>
    <row r="76" spans="1:6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0">
        <f t="shared" si="3"/>
        <v>141.5</v>
      </c>
      <c r="D76" s="420" t="e">
        <f>IF(ISNUMBER(_xlfn.XLOOKUP(A76,抽卷!$A:$A,抽卷!$K:$K,,1,2)),_xlfn.XLOOKUP(A76,抽卷!$A:$A,抽卷!$K:$K,,1,2),NA())</f>
        <v>#N/A</v>
      </c>
      <c r="E76" s="420" t="e">
        <f>IF(ISNUMBER(_xlfn.XLOOKUP(A76,抽卷!$A:$A,抽卷!$M:$M,,1,2)),_xlfn.XLOOKUP(A76,抽卷!$A:$A,抽卷!$M:$M,,1,2),NA())</f>
        <v>#N/A</v>
      </c>
      <c r="F76" s="73">
        <f t="shared" si="4"/>
        <v>141.5</v>
      </c>
    </row>
    <row r="77" spans="1:6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0">
        <f t="shared" si="3"/>
        <v>137.75</v>
      </c>
      <c r="D77" s="420" t="e">
        <f>IF(ISNUMBER(_xlfn.XLOOKUP(A77,抽卷!$A:$A,抽卷!$K:$K,,1,2)),_xlfn.XLOOKUP(A77,抽卷!$A:$A,抽卷!$K:$K,,1,2),NA())</f>
        <v>#N/A</v>
      </c>
      <c r="E77" s="420" t="e">
        <f>IF(ISNUMBER(_xlfn.XLOOKUP(A77,抽卷!$A:$A,抽卷!$M:$M,,1,2)),_xlfn.XLOOKUP(A77,抽卷!$A:$A,抽卷!$M:$M,,1,2),NA())</f>
        <v>#N/A</v>
      </c>
      <c r="F77" s="73">
        <f t="shared" si="4"/>
        <v>137.75</v>
      </c>
    </row>
    <row r="78" spans="1:6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0">
        <f t="shared" si="3"/>
        <v>138.58333333333334</v>
      </c>
      <c r="D78" s="420" t="e">
        <f>IF(ISNUMBER(_xlfn.XLOOKUP(A78,抽卷!$A:$A,抽卷!$K:$K,,1,2)),_xlfn.XLOOKUP(A78,抽卷!$A:$A,抽卷!$K:$K,,1,2),NA())</f>
        <v>#N/A</v>
      </c>
      <c r="E78" s="420" t="e">
        <f>IF(ISNUMBER(_xlfn.XLOOKUP(A78,抽卷!$A:$A,抽卷!$M:$M,,1,2)),_xlfn.XLOOKUP(A78,抽卷!$A:$A,抽卷!$M:$M,,1,2),NA())</f>
        <v>#N/A</v>
      </c>
      <c r="F78" s="73">
        <f t="shared" si="4"/>
        <v>138.58333333333334</v>
      </c>
    </row>
    <row r="79" spans="1:6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0">
        <f t="shared" si="3"/>
        <v>140.45833333333334</v>
      </c>
      <c r="D79" s="420" t="e">
        <f>IF(ISNUMBER(_xlfn.XLOOKUP(A79,抽卷!$A:$A,抽卷!$K:$K,,1,2)),_xlfn.XLOOKUP(A79,抽卷!$A:$A,抽卷!$K:$K,,1,2),NA())</f>
        <v>#N/A</v>
      </c>
      <c r="E79" s="420" t="e">
        <f>IF(ISNUMBER(_xlfn.XLOOKUP(A79,抽卷!$A:$A,抽卷!$M:$M,,1,2)),_xlfn.XLOOKUP(A79,抽卷!$A:$A,抽卷!$M:$M,,1,2),NA())</f>
        <v>#N/A</v>
      </c>
      <c r="F79" s="73">
        <f t="shared" si="4"/>
        <v>140.45833333333334</v>
      </c>
    </row>
    <row r="80" spans="1:6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0">
        <f t="shared" si="3"/>
        <v>134.83333333333334</v>
      </c>
      <c r="D80" s="420" t="e">
        <f>IF(ISNUMBER(_xlfn.XLOOKUP(A80,抽卷!$A:$A,抽卷!$K:$K,,1,2)),_xlfn.XLOOKUP(A80,抽卷!$A:$A,抽卷!$K:$K,,1,2),NA())</f>
        <v>#N/A</v>
      </c>
      <c r="E80" s="420" t="e">
        <f>IF(ISNUMBER(_xlfn.XLOOKUP(A80,抽卷!$A:$A,抽卷!$M:$M,,1,2)),_xlfn.XLOOKUP(A80,抽卷!$A:$A,抽卷!$M:$M,,1,2),NA())</f>
        <v>#N/A</v>
      </c>
      <c r="F80" s="73">
        <f t="shared" si="4"/>
        <v>134.83333333333334</v>
      </c>
    </row>
    <row r="81" spans="1:6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0">
        <f t="shared" si="3"/>
        <v>134.83333333333334</v>
      </c>
      <c r="D81" s="420" t="e">
        <f>IF(ISNUMBER(_xlfn.XLOOKUP(A81,抽卷!$A:$A,抽卷!$K:$K,,1,2)),_xlfn.XLOOKUP(A81,抽卷!$A:$A,抽卷!$K:$K,,1,2),NA())</f>
        <v>#N/A</v>
      </c>
      <c r="E81" s="420" t="e">
        <f>IF(ISNUMBER(_xlfn.XLOOKUP(A81,抽卷!$A:$A,抽卷!$M:$M,,1,2)),_xlfn.XLOOKUP(A81,抽卷!$A:$A,抽卷!$M:$M,,1,2),NA())</f>
        <v>#N/A</v>
      </c>
      <c r="F81" s="73">
        <f t="shared" si="4"/>
        <v>134.83333333333334</v>
      </c>
    </row>
    <row r="82" spans="1:6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0">
        <f t="shared" si="3"/>
        <v>134.625</v>
      </c>
      <c r="D82" s="420" t="e">
        <f>IF(ISNUMBER(_xlfn.XLOOKUP(A82,抽卷!$A:$A,抽卷!$K:$K,,1,2)),_xlfn.XLOOKUP(A82,抽卷!$A:$A,抽卷!$K:$K,,1,2),NA())</f>
        <v>#N/A</v>
      </c>
      <c r="E82" s="420" t="e">
        <f>IF(ISNUMBER(_xlfn.XLOOKUP(A82,抽卷!$A:$A,抽卷!$M:$M,,1,2)),_xlfn.XLOOKUP(A82,抽卷!$A:$A,抽卷!$M:$M,,1,2),NA())</f>
        <v>#N/A</v>
      </c>
      <c r="F82" s="73">
        <f t="shared" si="4"/>
        <v>134.625</v>
      </c>
    </row>
    <row r="83" spans="1:6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0">
        <f t="shared" si="3"/>
        <v>137.33333333333334</v>
      </c>
      <c r="D83" s="420" t="e">
        <f>IF(ISNUMBER(_xlfn.XLOOKUP(A83,抽卷!$A:$A,抽卷!$K:$K,,1,2)),_xlfn.XLOOKUP(A83,抽卷!$A:$A,抽卷!$K:$K,,1,2),NA())</f>
        <v>#N/A</v>
      </c>
      <c r="E83" s="420" t="e">
        <f>IF(ISNUMBER(_xlfn.XLOOKUP(A83,抽卷!$A:$A,抽卷!$M:$M,,1,2)),_xlfn.XLOOKUP(A83,抽卷!$A:$A,抽卷!$M:$M,,1,2),NA())</f>
        <v>#N/A</v>
      </c>
      <c r="F83" s="73">
        <f t="shared" si="4"/>
        <v>137.33333333333334</v>
      </c>
    </row>
    <row r="84" spans="1:6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0">
        <f t="shared" si="3"/>
        <v>140.04166666666666</v>
      </c>
      <c r="D84" s="420" t="e">
        <f>IF(ISNUMBER(_xlfn.XLOOKUP(A84,抽卷!$A:$A,抽卷!$K:$K,,1,2)),_xlfn.XLOOKUP(A84,抽卷!$A:$A,抽卷!$K:$K,,1,2),NA())</f>
        <v>#N/A</v>
      </c>
      <c r="E84" s="420" t="e">
        <f>IF(ISNUMBER(_xlfn.XLOOKUP(A84,抽卷!$A:$A,抽卷!$M:$M,,1,2)),_xlfn.XLOOKUP(A84,抽卷!$A:$A,抽卷!$M:$M,,1,2),NA())</f>
        <v>#N/A</v>
      </c>
      <c r="F84" s="73">
        <f t="shared" si="4"/>
        <v>140.04166666666666</v>
      </c>
    </row>
    <row r="85" spans="1:6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0">
        <f t="shared" si="3"/>
        <v>140.45833333333334</v>
      </c>
      <c r="D85" s="420" t="e">
        <f>IF(ISNUMBER(_xlfn.XLOOKUP(A85,抽卷!$A:$A,抽卷!$K:$K,,1,2)),_xlfn.XLOOKUP(A85,抽卷!$A:$A,抽卷!$K:$K,,1,2),NA())</f>
        <v>#N/A</v>
      </c>
      <c r="E85" s="420" t="e">
        <f>IF(ISNUMBER(_xlfn.XLOOKUP(A85,抽卷!$A:$A,抽卷!$M:$M,,1,2)),_xlfn.XLOOKUP(A85,抽卷!$A:$A,抽卷!$M:$M,,1,2),NA())</f>
        <v>#N/A</v>
      </c>
      <c r="F85" s="73">
        <f t="shared" si="4"/>
        <v>140.45833333333334</v>
      </c>
    </row>
    <row r="86" spans="1:6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0">
        <f t="shared" si="3"/>
        <v>136.29166666666666</v>
      </c>
      <c r="D86" s="420" t="e">
        <f>IF(ISNUMBER(_xlfn.XLOOKUP(A86,抽卷!$A:$A,抽卷!$K:$K,,1,2)),_xlfn.XLOOKUP(A86,抽卷!$A:$A,抽卷!$K:$K,,1,2),NA())</f>
        <v>#N/A</v>
      </c>
      <c r="E86" s="420" t="e">
        <f>IF(ISNUMBER(_xlfn.XLOOKUP(A86,抽卷!$A:$A,抽卷!$M:$M,,1,2)),_xlfn.XLOOKUP(A86,抽卷!$A:$A,抽卷!$M:$M,,1,2),NA())</f>
        <v>#N/A</v>
      </c>
      <c r="F86" s="73">
        <f t="shared" si="4"/>
        <v>136.29166666666666</v>
      </c>
    </row>
    <row r="87" spans="1:6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0">
        <f t="shared" si="3"/>
        <v>136.29166666666666</v>
      </c>
      <c r="D87" s="420" t="e">
        <f>IF(ISNUMBER(_xlfn.XLOOKUP(A87,抽卷!$A:$A,抽卷!$K:$K,,1,2)),_xlfn.XLOOKUP(A87,抽卷!$A:$A,抽卷!$K:$K,,1,2),NA())</f>
        <v>#N/A</v>
      </c>
      <c r="E87" s="420" t="e">
        <f>IF(ISNUMBER(_xlfn.XLOOKUP(A87,抽卷!$A:$A,抽卷!$M:$M,,1,2)),_xlfn.XLOOKUP(A87,抽卷!$A:$A,抽卷!$M:$M,,1,2),NA())</f>
        <v>#N/A</v>
      </c>
      <c r="F87" s="73">
        <f t="shared" si="4"/>
        <v>136.29166666666666</v>
      </c>
    </row>
    <row r="88" spans="1:6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0">
        <f t="shared" si="3"/>
        <v>127.875</v>
      </c>
      <c r="D88" s="420" t="e">
        <f>IF(ISNUMBER(_xlfn.XLOOKUP(A88,抽卷!$A:$A,抽卷!$K:$K,,1,2)),_xlfn.XLOOKUP(A88,抽卷!$A:$A,抽卷!$K:$K,,1,2),NA())</f>
        <v>#N/A</v>
      </c>
      <c r="E88" s="420" t="e">
        <f>IF(ISNUMBER(_xlfn.XLOOKUP(A88,抽卷!$A:$A,抽卷!$M:$M,,1,2)),_xlfn.XLOOKUP(A88,抽卷!$A:$A,抽卷!$M:$M,,1,2),NA())</f>
        <v>#N/A</v>
      </c>
      <c r="F88" s="73">
        <f t="shared" si="4"/>
        <v>127.875</v>
      </c>
    </row>
    <row r="89" spans="1:6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0">
        <f t="shared" si="3"/>
        <v>137.5</v>
      </c>
      <c r="D89" s="420" t="e">
        <f>IF(ISNUMBER(_xlfn.XLOOKUP(A89,抽卷!$A:$A,抽卷!$K:$K,,1,2)),_xlfn.XLOOKUP(A89,抽卷!$A:$A,抽卷!$K:$K,,1,2),NA())</f>
        <v>#N/A</v>
      </c>
      <c r="E89" s="420" t="e">
        <f>IF(ISNUMBER(_xlfn.XLOOKUP(A89,抽卷!$A:$A,抽卷!$M:$M,,1,2)),_xlfn.XLOOKUP(A89,抽卷!$A:$A,抽卷!$M:$M,,1,2),NA())</f>
        <v>#N/A</v>
      </c>
      <c r="F89" s="73">
        <f t="shared" si="4"/>
        <v>137.5</v>
      </c>
    </row>
    <row r="90" spans="1:6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0">
        <f t="shared" si="3"/>
        <v>137.5</v>
      </c>
      <c r="D90" s="420" t="e">
        <f>IF(ISNUMBER(_xlfn.XLOOKUP(A90,抽卷!$A:$A,抽卷!$K:$K,,1,2)),_xlfn.XLOOKUP(A90,抽卷!$A:$A,抽卷!$K:$K,,1,2),NA())</f>
        <v>#N/A</v>
      </c>
      <c r="E90" s="420" t="e">
        <f>IF(ISNUMBER(_xlfn.XLOOKUP(A90,抽卷!$A:$A,抽卷!$M:$M,,1,2)),_xlfn.XLOOKUP(A90,抽卷!$A:$A,抽卷!$M:$M,,1,2),NA())</f>
        <v>#N/A</v>
      </c>
      <c r="F90" s="73">
        <f t="shared" si="4"/>
        <v>137.5</v>
      </c>
    </row>
    <row r="91" spans="1:6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0">
        <f t="shared" si="3"/>
        <v>137</v>
      </c>
      <c r="D91" s="420" t="e">
        <f>IF(ISNUMBER(_xlfn.XLOOKUP(A91,抽卷!$A:$A,抽卷!$K:$K,,1,2)),_xlfn.XLOOKUP(A91,抽卷!$A:$A,抽卷!$K:$K,,1,2),NA())</f>
        <v>#N/A</v>
      </c>
      <c r="E91" s="420" t="e">
        <f>IF(ISNUMBER(_xlfn.XLOOKUP(A91,抽卷!$A:$A,抽卷!$M:$M,,1,2)),_xlfn.XLOOKUP(A91,抽卷!$A:$A,抽卷!$M:$M,,1,2),NA())</f>
        <v>#N/A</v>
      </c>
      <c r="F91" s="73">
        <f t="shared" si="4"/>
        <v>137</v>
      </c>
    </row>
    <row r="92" spans="1:6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0">
        <f t="shared" si="3"/>
        <v>139.29166666666666</v>
      </c>
      <c r="D92" s="420" t="e">
        <f>IF(ISNUMBER(_xlfn.XLOOKUP(A92,抽卷!$A:$A,抽卷!$K:$K,,1,2)),_xlfn.XLOOKUP(A92,抽卷!$A:$A,抽卷!$K:$K,,1,2),NA())</f>
        <v>#N/A</v>
      </c>
      <c r="E92" s="420" t="e">
        <f>IF(ISNUMBER(_xlfn.XLOOKUP(A92,抽卷!$A:$A,抽卷!$M:$M,,1,2)),_xlfn.XLOOKUP(A92,抽卷!$A:$A,抽卷!$M:$M,,1,2),NA())</f>
        <v>#N/A</v>
      </c>
      <c r="F92" s="73">
        <f t="shared" si="4"/>
        <v>139.29166666666666</v>
      </c>
    </row>
    <row r="93" spans="1:6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0">
        <f t="shared" si="3"/>
        <v>139.29166666666666</v>
      </c>
      <c r="D93" s="420" t="e">
        <f>IF(ISNUMBER(_xlfn.XLOOKUP(A93,抽卷!$A:$A,抽卷!$K:$K,,1,2)),_xlfn.XLOOKUP(A93,抽卷!$A:$A,抽卷!$K:$K,,1,2),NA())</f>
        <v>#N/A</v>
      </c>
      <c r="E93" s="420" t="e">
        <f>IF(ISNUMBER(_xlfn.XLOOKUP(A93,抽卷!$A:$A,抽卷!$M:$M,,1,2)),_xlfn.XLOOKUP(A93,抽卷!$A:$A,抽卷!$M:$M,,1,2),NA())</f>
        <v>#N/A</v>
      </c>
      <c r="F93" s="73">
        <f t="shared" si="4"/>
        <v>139.29166666666666</v>
      </c>
    </row>
    <row r="94" spans="1:6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0">
        <f t="shared" si="3"/>
        <v>139.29166666666666</v>
      </c>
      <c r="D94" s="420" t="e">
        <f>IF(ISNUMBER(_xlfn.XLOOKUP(A94,抽卷!$A:$A,抽卷!$K:$K,,1,2)),_xlfn.XLOOKUP(A94,抽卷!$A:$A,抽卷!$K:$K,,1,2),NA())</f>
        <v>#N/A</v>
      </c>
      <c r="E94" s="420" t="e">
        <f>IF(ISNUMBER(_xlfn.XLOOKUP(A94,抽卷!$A:$A,抽卷!$M:$M,,1,2)),_xlfn.XLOOKUP(A94,抽卷!$A:$A,抽卷!$M:$M,,1,2),NA())</f>
        <v>#N/A</v>
      </c>
      <c r="F94" s="73">
        <f t="shared" si="4"/>
        <v>139.29166666666666</v>
      </c>
    </row>
    <row r="95" spans="1:6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0">
        <f t="shared" si="3"/>
        <v>127.70833333333333</v>
      </c>
      <c r="D95" s="420" t="e">
        <f>IF(ISNUMBER(_xlfn.XLOOKUP(A95,抽卷!$A:$A,抽卷!$K:$K,,1,2)),_xlfn.XLOOKUP(A95,抽卷!$A:$A,抽卷!$K:$K,,1,2),NA())</f>
        <v>#N/A</v>
      </c>
      <c r="E95" s="420" t="e">
        <f>IF(ISNUMBER(_xlfn.XLOOKUP(A95,抽卷!$A:$A,抽卷!$M:$M,,1,2)),_xlfn.XLOOKUP(A95,抽卷!$A:$A,抽卷!$M:$M,,1,2),NA())</f>
        <v>#N/A</v>
      </c>
      <c r="F95" s="73">
        <f t="shared" si="4"/>
        <v>127.70833333333333</v>
      </c>
    </row>
    <row r="96" spans="1:6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0">
        <f t="shared" si="3"/>
        <v>144.58333333333334</v>
      </c>
      <c r="D96" s="420" t="e">
        <f>IF(ISNUMBER(_xlfn.XLOOKUP(A96,抽卷!$A:$A,抽卷!$K:$K,,1,2)),_xlfn.XLOOKUP(A96,抽卷!$A:$A,抽卷!$K:$K,,1,2),NA())</f>
        <v>#N/A</v>
      </c>
      <c r="E96" s="420" t="e">
        <f>IF(ISNUMBER(_xlfn.XLOOKUP(A96,抽卷!$A:$A,抽卷!$M:$M,,1,2)),_xlfn.XLOOKUP(A96,抽卷!$A:$A,抽卷!$M:$M,,1,2),NA())</f>
        <v>#N/A</v>
      </c>
      <c r="F96" s="73">
        <f t="shared" si="4"/>
        <v>144.58333333333334</v>
      </c>
    </row>
    <row r="97" spans="1:6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0">
        <f t="shared" si="3"/>
        <v>144.58333333333334</v>
      </c>
      <c r="D97" s="420" t="e">
        <f>IF(ISNUMBER(_xlfn.XLOOKUP(A97,抽卷!$A:$A,抽卷!$K:$K,,1,2)),_xlfn.XLOOKUP(A97,抽卷!$A:$A,抽卷!$K:$K,,1,2),NA())</f>
        <v>#N/A</v>
      </c>
      <c r="E97" s="420" t="e">
        <f>IF(ISNUMBER(_xlfn.XLOOKUP(A97,抽卷!$A:$A,抽卷!$M:$M,,1,2)),_xlfn.XLOOKUP(A97,抽卷!$A:$A,抽卷!$M:$M,,1,2),NA())</f>
        <v>#N/A</v>
      </c>
      <c r="F97" s="73">
        <f t="shared" si="4"/>
        <v>144.58333333333334</v>
      </c>
    </row>
    <row r="98" spans="1:6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0">
        <f t="shared" si="3"/>
        <v>131.91666666666666</v>
      </c>
      <c r="D98" s="420" t="e">
        <f>IF(ISNUMBER(_xlfn.XLOOKUP(A98,抽卷!$A:$A,抽卷!$K:$K,,1,2)),_xlfn.XLOOKUP(A98,抽卷!$A:$A,抽卷!$K:$K,,1,2),NA())</f>
        <v>#N/A</v>
      </c>
      <c r="E98" s="420" t="e">
        <f>IF(ISNUMBER(_xlfn.XLOOKUP(A98,抽卷!$A:$A,抽卷!$M:$M,,1,2)),_xlfn.XLOOKUP(A98,抽卷!$A:$A,抽卷!$M:$M,,1,2),NA())</f>
        <v>#N/A</v>
      </c>
      <c r="F98" s="73">
        <f t="shared" si="4"/>
        <v>131.91666666666666</v>
      </c>
    </row>
    <row r="99" spans="1:6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0">
        <f t="shared" si="3"/>
        <v>131.91666666666666</v>
      </c>
      <c r="D99" s="420" t="e">
        <f>IF(ISNUMBER(_xlfn.XLOOKUP(A99,抽卷!$A:$A,抽卷!$K:$K,,1,2)),_xlfn.XLOOKUP(A99,抽卷!$A:$A,抽卷!$K:$K,,1,2),NA())</f>
        <v>#N/A</v>
      </c>
      <c r="E99" s="420" t="e">
        <f>IF(ISNUMBER(_xlfn.XLOOKUP(A99,抽卷!$A:$A,抽卷!$M:$M,,1,2)),_xlfn.XLOOKUP(A99,抽卷!$A:$A,抽卷!$M:$M,,1,2),NA())</f>
        <v>#N/A</v>
      </c>
      <c r="F99" s="73">
        <f t="shared" si="4"/>
        <v>131.91666666666666</v>
      </c>
    </row>
    <row r="100" spans="1:6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0">
        <f t="shared" si="3"/>
        <v>132.95833333333334</v>
      </c>
      <c r="D100" s="420" t="e">
        <f>IF(ISNUMBER(_xlfn.XLOOKUP(A100,抽卷!$A:$A,抽卷!$K:$K,,1,2)),_xlfn.XLOOKUP(A100,抽卷!$A:$A,抽卷!$K:$K,,1,2),NA())</f>
        <v>#N/A</v>
      </c>
      <c r="E100" s="420" t="e">
        <f>IF(ISNUMBER(_xlfn.XLOOKUP(A100,抽卷!$A:$A,抽卷!$M:$M,,1,2)),_xlfn.XLOOKUP(A100,抽卷!$A:$A,抽卷!$M:$M,,1,2),NA())</f>
        <v>#N/A</v>
      </c>
      <c r="F100" s="73">
        <f t="shared" si="4"/>
        <v>132.95833333333334</v>
      </c>
    </row>
    <row r="101" spans="1:6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0">
        <f t="shared" si="3"/>
        <v>130.04166666666666</v>
      </c>
      <c r="D101" s="420" t="e">
        <f>IF(ISNUMBER(_xlfn.XLOOKUP(A101,抽卷!$A:$A,抽卷!$K:$K,,1,2)),_xlfn.XLOOKUP(A101,抽卷!$A:$A,抽卷!$K:$K,,1,2),NA())</f>
        <v>#N/A</v>
      </c>
      <c r="E101" s="420" t="e">
        <f>IF(ISNUMBER(_xlfn.XLOOKUP(A101,抽卷!$A:$A,抽卷!$M:$M,,1,2)),_xlfn.XLOOKUP(A101,抽卷!$A:$A,抽卷!$M:$M,,1,2),NA())</f>
        <v>#N/A</v>
      </c>
      <c r="F101" s="73">
        <f t="shared" si="4"/>
        <v>130.04166666666666</v>
      </c>
    </row>
    <row r="102" spans="1:6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0">
        <f t="shared" si="3"/>
        <v>130.04166666666666</v>
      </c>
      <c r="D102" s="420" t="e">
        <f>IF(ISNUMBER(_xlfn.XLOOKUP(A102,抽卷!$A:$A,抽卷!$K:$K,,1,2)),_xlfn.XLOOKUP(A102,抽卷!$A:$A,抽卷!$K:$K,,1,2),NA())</f>
        <v>#N/A</v>
      </c>
      <c r="E102" s="420" t="e">
        <f>IF(ISNUMBER(_xlfn.XLOOKUP(A102,抽卷!$A:$A,抽卷!$M:$M,,1,2)),_xlfn.XLOOKUP(A102,抽卷!$A:$A,抽卷!$M:$M,,1,2),NA())</f>
        <v>#N/A</v>
      </c>
      <c r="F102" s="73">
        <f t="shared" si="4"/>
        <v>130.04166666666666</v>
      </c>
    </row>
    <row r="103" spans="1:6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0">
        <f t="shared" si="3"/>
        <v>116.5</v>
      </c>
      <c r="D103" s="420" t="e">
        <f>IF(ISNUMBER(_xlfn.XLOOKUP(A103,抽卷!$A:$A,抽卷!$K:$K,,1,2)),_xlfn.XLOOKUP(A103,抽卷!$A:$A,抽卷!$K:$K,,1,2),NA())</f>
        <v>#N/A</v>
      </c>
      <c r="E103" s="420" t="e">
        <f>IF(ISNUMBER(_xlfn.XLOOKUP(A103,抽卷!$A:$A,抽卷!$M:$M,,1,2)),_xlfn.XLOOKUP(A103,抽卷!$A:$A,抽卷!$M:$M,,1,2),NA())</f>
        <v>#N/A</v>
      </c>
      <c r="F103" s="73">
        <f t="shared" si="4"/>
        <v>116.5</v>
      </c>
    </row>
    <row r="104" spans="1:6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0">
        <f t="shared" si="3"/>
        <v>123.79166666666667</v>
      </c>
      <c r="D104" s="420" t="e">
        <f>IF(ISNUMBER(_xlfn.XLOOKUP(A104,抽卷!$A:$A,抽卷!$K:$K,,1,2)),_xlfn.XLOOKUP(A104,抽卷!$A:$A,抽卷!$K:$K,,1,2),NA())</f>
        <v>#N/A</v>
      </c>
      <c r="E104" s="420" t="e">
        <f>IF(ISNUMBER(_xlfn.XLOOKUP(A104,抽卷!$A:$A,抽卷!$M:$M,,1,2)),_xlfn.XLOOKUP(A104,抽卷!$A:$A,抽卷!$M:$M,,1,2),NA())</f>
        <v>#N/A</v>
      </c>
      <c r="F104" s="73">
        <f t="shared" si="4"/>
        <v>123.79166666666667</v>
      </c>
    </row>
    <row r="105" spans="1:6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0">
        <f t="shared" si="3"/>
        <v>123.79166666666667</v>
      </c>
      <c r="D105" s="420" t="e">
        <f>IF(ISNUMBER(_xlfn.XLOOKUP(A105,抽卷!$A:$A,抽卷!$K:$K,,1,2)),_xlfn.XLOOKUP(A105,抽卷!$A:$A,抽卷!$K:$K,,1,2),NA())</f>
        <v>#N/A</v>
      </c>
      <c r="E105" s="420" t="e">
        <f>IF(ISNUMBER(_xlfn.XLOOKUP(A105,抽卷!$A:$A,抽卷!$M:$M,,1,2)),_xlfn.XLOOKUP(A105,抽卷!$A:$A,抽卷!$M:$M,,1,2),NA())</f>
        <v>#N/A</v>
      </c>
      <c r="F105" s="73">
        <f t="shared" si="4"/>
        <v>123.79166666666667</v>
      </c>
    </row>
    <row r="106" spans="1:6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0">
        <f t="shared" si="3"/>
        <v>123.79166666666667</v>
      </c>
      <c r="D106" s="420" t="e">
        <f>IF(ISNUMBER(_xlfn.XLOOKUP(A106,抽卷!$A:$A,抽卷!$K:$K,,1,2)),_xlfn.XLOOKUP(A106,抽卷!$A:$A,抽卷!$K:$K,,1,2),NA())</f>
        <v>#N/A</v>
      </c>
      <c r="E106" s="420" t="e">
        <f>IF(ISNUMBER(_xlfn.XLOOKUP(A106,抽卷!$A:$A,抽卷!$M:$M,,1,2)),_xlfn.XLOOKUP(A106,抽卷!$A:$A,抽卷!$M:$M,,1,2),NA())</f>
        <v>#N/A</v>
      </c>
      <c r="F106" s="73">
        <f t="shared" si="4"/>
        <v>123.79166666666667</v>
      </c>
    </row>
    <row r="107" spans="1:6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0">
        <f t="shared" si="3"/>
        <v>130.54166666666666</v>
      </c>
      <c r="D107" s="420" t="e">
        <f>IF(ISNUMBER(_xlfn.XLOOKUP(A107,抽卷!$A:$A,抽卷!$K:$K,,1,2)),_xlfn.XLOOKUP(A107,抽卷!$A:$A,抽卷!$K:$K,,1,2),NA())</f>
        <v>#N/A</v>
      </c>
      <c r="E107" s="420" t="e">
        <f>IF(ISNUMBER(_xlfn.XLOOKUP(A107,抽卷!$A:$A,抽卷!$M:$M,,1,2)),_xlfn.XLOOKUP(A107,抽卷!$A:$A,抽卷!$M:$M,,1,2),NA())</f>
        <v>#N/A</v>
      </c>
      <c r="F107" s="73">
        <f t="shared" si="4"/>
        <v>130.54166666666666</v>
      </c>
    </row>
    <row r="108" spans="1:6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0">
        <f t="shared" si="3"/>
        <v>130.54166666666666</v>
      </c>
      <c r="D108" s="420" t="e">
        <f>IF(ISNUMBER(_xlfn.XLOOKUP(A108,抽卷!$A:$A,抽卷!$K:$K,,1,2)),_xlfn.XLOOKUP(A108,抽卷!$A:$A,抽卷!$K:$K,,1,2),NA())</f>
        <v>#N/A</v>
      </c>
      <c r="E108" s="420" t="e">
        <f>IF(ISNUMBER(_xlfn.XLOOKUP(A108,抽卷!$A:$A,抽卷!$M:$M,,1,2)),_xlfn.XLOOKUP(A108,抽卷!$A:$A,抽卷!$M:$M,,1,2),NA())</f>
        <v>#N/A</v>
      </c>
      <c r="F108" s="73">
        <f t="shared" si="4"/>
        <v>130.54166666666666</v>
      </c>
    </row>
    <row r="109" spans="1:6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0">
        <f t="shared" si="3"/>
        <v>131.375</v>
      </c>
      <c r="D109" s="420" t="e">
        <f>IF(ISNUMBER(_xlfn.XLOOKUP(A109,抽卷!$A:$A,抽卷!$K:$K,,1,2)),_xlfn.XLOOKUP(A109,抽卷!$A:$A,抽卷!$K:$K,,1,2),NA())</f>
        <v>#N/A</v>
      </c>
      <c r="E109" s="420" t="e">
        <f>IF(ISNUMBER(_xlfn.XLOOKUP(A109,抽卷!$A:$A,抽卷!$M:$M,,1,2)),_xlfn.XLOOKUP(A109,抽卷!$A:$A,抽卷!$M:$M,,1,2),NA())</f>
        <v>#N/A</v>
      </c>
      <c r="F109" s="73">
        <f t="shared" si="4"/>
        <v>131.375</v>
      </c>
    </row>
    <row r="110" spans="1:6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0">
        <f t="shared" si="3"/>
        <v>135.75</v>
      </c>
      <c r="D110" s="420" t="e">
        <f>IF(ISNUMBER(_xlfn.XLOOKUP(A110,抽卷!$A:$A,抽卷!$K:$K,,1,2)),_xlfn.XLOOKUP(A110,抽卷!$A:$A,抽卷!$K:$K,,1,2),NA())</f>
        <v>#N/A</v>
      </c>
      <c r="E110" s="420" t="e">
        <f>IF(ISNUMBER(_xlfn.XLOOKUP(A110,抽卷!$A:$A,抽卷!$M:$M,,1,2)),_xlfn.XLOOKUP(A110,抽卷!$A:$A,抽卷!$M:$M,,1,2),NA())</f>
        <v>#N/A</v>
      </c>
      <c r="F110" s="73">
        <f t="shared" si="4"/>
        <v>135.75</v>
      </c>
    </row>
    <row r="111" spans="1:6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0">
        <f t="shared" si="3"/>
        <v>135.75</v>
      </c>
      <c r="D111" s="420" t="e">
        <f>IF(ISNUMBER(_xlfn.XLOOKUP(A111,抽卷!$A:$A,抽卷!$K:$K,,1,2)),_xlfn.XLOOKUP(A111,抽卷!$A:$A,抽卷!$K:$K,,1,2),NA())</f>
        <v>#N/A</v>
      </c>
      <c r="E111" s="420" t="e">
        <f>IF(ISNUMBER(_xlfn.XLOOKUP(A111,抽卷!$A:$A,抽卷!$M:$M,,1,2)),_xlfn.XLOOKUP(A111,抽卷!$A:$A,抽卷!$M:$M,,1,2),NA())</f>
        <v>#N/A</v>
      </c>
      <c r="F111" s="73">
        <f t="shared" si="4"/>
        <v>135.75</v>
      </c>
    </row>
    <row r="112" spans="1:6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0">
        <f t="shared" si="3"/>
        <v>134.08333333333334</v>
      </c>
      <c r="D112" s="420" t="e">
        <f>IF(ISNUMBER(_xlfn.XLOOKUP(A112,抽卷!$A:$A,抽卷!$K:$K,,1,2)),_xlfn.XLOOKUP(A112,抽卷!$A:$A,抽卷!$K:$K,,1,2),NA())</f>
        <v>#N/A</v>
      </c>
      <c r="E112" s="420" t="e">
        <f>IF(ISNUMBER(_xlfn.XLOOKUP(A112,抽卷!$A:$A,抽卷!$M:$M,,1,2)),_xlfn.XLOOKUP(A112,抽卷!$A:$A,抽卷!$M:$M,,1,2),NA())</f>
        <v>#N/A</v>
      </c>
      <c r="F112" s="73">
        <f t="shared" si="4"/>
        <v>134.08333333333334</v>
      </c>
    </row>
    <row r="113" spans="1:6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0">
        <f t="shared" si="3"/>
        <v>135.54166666666666</v>
      </c>
      <c r="D113" s="420" t="e">
        <f>IF(ISNUMBER(_xlfn.XLOOKUP(A113,抽卷!$A:$A,抽卷!$K:$K,,1,2)),_xlfn.XLOOKUP(A113,抽卷!$A:$A,抽卷!$K:$K,,1,2),NA())</f>
        <v>#N/A</v>
      </c>
      <c r="E113" s="420" t="e">
        <f>IF(ISNUMBER(_xlfn.XLOOKUP(A113,抽卷!$A:$A,抽卷!$M:$M,,1,2)),_xlfn.XLOOKUP(A113,抽卷!$A:$A,抽卷!$M:$M,,1,2),NA())</f>
        <v>#N/A</v>
      </c>
      <c r="F113" s="73">
        <f t="shared" si="4"/>
        <v>135.54166666666666</v>
      </c>
    </row>
    <row r="114" spans="1:6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0">
        <f t="shared" si="3"/>
        <v>135.54166666666666</v>
      </c>
      <c r="D114" s="420" t="e">
        <f>IF(ISNUMBER(_xlfn.XLOOKUP(A114,抽卷!$A:$A,抽卷!$K:$K,,1,2)),_xlfn.XLOOKUP(A114,抽卷!$A:$A,抽卷!$K:$K,,1,2),NA())</f>
        <v>#N/A</v>
      </c>
      <c r="E114" s="420" t="e">
        <f>IF(ISNUMBER(_xlfn.XLOOKUP(A114,抽卷!$A:$A,抽卷!$M:$M,,1,2)),_xlfn.XLOOKUP(A114,抽卷!$A:$A,抽卷!$M:$M,,1,2),NA())</f>
        <v>#N/A</v>
      </c>
      <c r="F114" s="73">
        <f t="shared" si="4"/>
        <v>135.54166666666666</v>
      </c>
    </row>
    <row r="115" spans="1:6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0">
        <f t="shared" si="3"/>
        <v>131.375</v>
      </c>
      <c r="D115" s="420" t="e">
        <f>IF(ISNUMBER(_xlfn.XLOOKUP(A115,抽卷!$A:$A,抽卷!$K:$K,,1,2)),_xlfn.XLOOKUP(A115,抽卷!$A:$A,抽卷!$K:$K,,1,2),NA())</f>
        <v>#N/A</v>
      </c>
      <c r="E115" s="420" t="e">
        <f>IF(ISNUMBER(_xlfn.XLOOKUP(A115,抽卷!$A:$A,抽卷!$M:$M,,1,2)),_xlfn.XLOOKUP(A115,抽卷!$A:$A,抽卷!$M:$M,,1,2),NA())</f>
        <v>#N/A</v>
      </c>
      <c r="F115" s="73">
        <f t="shared" si="4"/>
        <v>131.375</v>
      </c>
    </row>
    <row r="116" spans="1:6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0">
        <f t="shared" si="3"/>
        <v>132.20833333333334</v>
      </c>
      <c r="D116" s="420" t="e">
        <f>IF(ISNUMBER(_xlfn.XLOOKUP(A116,抽卷!$A:$A,抽卷!$K:$K,,1,2)),_xlfn.XLOOKUP(A116,抽卷!$A:$A,抽卷!$K:$K,,1,2),NA())</f>
        <v>#N/A</v>
      </c>
      <c r="E116" s="420" t="e">
        <f>IF(ISNUMBER(_xlfn.XLOOKUP(A116,抽卷!$A:$A,抽卷!$M:$M,,1,2)),_xlfn.XLOOKUP(A116,抽卷!$A:$A,抽卷!$M:$M,,1,2),NA())</f>
        <v>#N/A</v>
      </c>
      <c r="F116" s="73">
        <f t="shared" si="4"/>
        <v>132.20833333333334</v>
      </c>
    </row>
    <row r="117" spans="1:6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0">
        <f t="shared" si="3"/>
        <v>133.66666666666666</v>
      </c>
      <c r="D117" s="420" t="e">
        <f>IF(ISNUMBER(_xlfn.XLOOKUP(A117,抽卷!$A:$A,抽卷!$K:$K,,1,2)),_xlfn.XLOOKUP(A117,抽卷!$A:$A,抽卷!$K:$K,,1,2),NA())</f>
        <v>#N/A</v>
      </c>
      <c r="E117" s="420" t="e">
        <f>IF(ISNUMBER(_xlfn.XLOOKUP(A117,抽卷!$A:$A,抽卷!$M:$M,,1,2)),_xlfn.XLOOKUP(A117,抽卷!$A:$A,抽卷!$M:$M,,1,2),NA())</f>
        <v>#N/A</v>
      </c>
      <c r="F117" s="73">
        <f t="shared" si="4"/>
        <v>133.66666666666666</v>
      </c>
    </row>
    <row r="118" spans="1:6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0">
        <f t="shared" si="3"/>
        <v>131.08333333333334</v>
      </c>
      <c r="D118" s="420" t="e">
        <f>IF(ISNUMBER(_xlfn.XLOOKUP(A118,抽卷!$A:$A,抽卷!$K:$K,,1,2)),_xlfn.XLOOKUP(A118,抽卷!$A:$A,抽卷!$K:$K,,1,2),NA())</f>
        <v>#N/A</v>
      </c>
      <c r="E118" s="420" t="e">
        <f>IF(ISNUMBER(_xlfn.XLOOKUP(A118,抽卷!$A:$A,抽卷!$M:$M,,1,2)),_xlfn.XLOOKUP(A118,抽卷!$A:$A,抽卷!$M:$M,,1,2),NA())</f>
        <v>#N/A</v>
      </c>
      <c r="F118" s="73">
        <f t="shared" si="4"/>
        <v>131.08333333333334</v>
      </c>
    </row>
    <row r="119" spans="1:6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0">
        <f t="shared" si="3"/>
        <v>131.08333333333334</v>
      </c>
      <c r="D119" s="420" t="e">
        <f>IF(ISNUMBER(_xlfn.XLOOKUP(A119,抽卷!$A:$A,抽卷!$K:$K,,1,2)),_xlfn.XLOOKUP(A119,抽卷!$A:$A,抽卷!$K:$K,,1,2),NA())</f>
        <v>#N/A</v>
      </c>
      <c r="E119" s="420" t="e">
        <f>IF(ISNUMBER(_xlfn.XLOOKUP(A119,抽卷!$A:$A,抽卷!$M:$M,,1,2)),_xlfn.XLOOKUP(A119,抽卷!$A:$A,抽卷!$M:$M,,1,2),NA())</f>
        <v>#N/A</v>
      </c>
      <c r="F119" s="73">
        <f t="shared" si="4"/>
        <v>131.08333333333334</v>
      </c>
    </row>
    <row r="120" spans="1:6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0">
        <f t="shared" si="3"/>
        <v>131.08333333333334</v>
      </c>
      <c r="D120" s="420" t="e">
        <f>IF(ISNUMBER(_xlfn.XLOOKUP(A120,抽卷!$A:$A,抽卷!$K:$K,,1,2)),_xlfn.XLOOKUP(A120,抽卷!$A:$A,抽卷!$K:$K,,1,2),NA())</f>
        <v>#N/A</v>
      </c>
      <c r="E120" s="420" t="e">
        <f>IF(ISNUMBER(_xlfn.XLOOKUP(A120,抽卷!$A:$A,抽卷!$M:$M,,1,2)),_xlfn.XLOOKUP(A120,抽卷!$A:$A,抽卷!$M:$M,,1,2),NA())</f>
        <v>#N/A</v>
      </c>
      <c r="F120" s="73">
        <f t="shared" si="4"/>
        <v>131.08333333333334</v>
      </c>
    </row>
    <row r="121" spans="1:6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0">
        <f t="shared" si="3"/>
        <v>131.08333333333334</v>
      </c>
      <c r="D121" s="420" t="e">
        <f>IF(ISNUMBER(_xlfn.XLOOKUP(A121,抽卷!$A:$A,抽卷!$K:$K,,1,2)),_xlfn.XLOOKUP(A121,抽卷!$A:$A,抽卷!$K:$K,,1,2),NA())</f>
        <v>#N/A</v>
      </c>
      <c r="E121" s="420" t="e">
        <f>IF(ISNUMBER(_xlfn.XLOOKUP(A121,抽卷!$A:$A,抽卷!$M:$M,,1,2)),_xlfn.XLOOKUP(A121,抽卷!$A:$A,抽卷!$M:$M,,1,2),NA())</f>
        <v>#N/A</v>
      </c>
      <c r="F121" s="73">
        <f t="shared" si="4"/>
        <v>131.08333333333334</v>
      </c>
    </row>
    <row r="122" spans="1:6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0">
        <f t="shared" si="3"/>
        <v>131.58333333333334</v>
      </c>
      <c r="D122" s="420" t="e">
        <f>IF(ISNUMBER(_xlfn.XLOOKUP(A122,抽卷!$A:$A,抽卷!$K:$K,,1,2)),_xlfn.XLOOKUP(A122,抽卷!$A:$A,抽卷!$K:$K,,1,2),NA())</f>
        <v>#N/A</v>
      </c>
      <c r="E122" s="420" t="e">
        <f>IF(ISNUMBER(_xlfn.XLOOKUP(A122,抽卷!$A:$A,抽卷!$M:$M,,1,2)),_xlfn.XLOOKUP(A122,抽卷!$A:$A,抽卷!$M:$M,,1,2),NA())</f>
        <v>#N/A</v>
      </c>
      <c r="F122" s="73">
        <f t="shared" si="4"/>
        <v>131.58333333333334</v>
      </c>
    </row>
    <row r="123" spans="1:6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0">
        <f t="shared" si="3"/>
        <v>134</v>
      </c>
      <c r="D123" s="420" t="e">
        <f>IF(ISNUMBER(_xlfn.XLOOKUP(A123,抽卷!$A:$A,抽卷!$K:$K,,1,2)),_xlfn.XLOOKUP(A123,抽卷!$A:$A,抽卷!$K:$K,,1,2),NA())</f>
        <v>#N/A</v>
      </c>
      <c r="E123" s="420" t="e">
        <f>IF(ISNUMBER(_xlfn.XLOOKUP(A123,抽卷!$A:$A,抽卷!$M:$M,,1,2)),_xlfn.XLOOKUP(A123,抽卷!$A:$A,抽卷!$M:$M,,1,2),NA())</f>
        <v>#N/A</v>
      </c>
      <c r="F123" s="73">
        <f t="shared" si="4"/>
        <v>134</v>
      </c>
    </row>
    <row r="124" spans="1:6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0">
        <f t="shared" si="3"/>
        <v>137.66666666666666</v>
      </c>
      <c r="D124" s="420" t="e">
        <f>IF(ISNUMBER(_xlfn.XLOOKUP(A124,抽卷!$A:$A,抽卷!$K:$K,,1,2)),_xlfn.XLOOKUP(A124,抽卷!$A:$A,抽卷!$K:$K,,1,2),NA())</f>
        <v>#N/A</v>
      </c>
      <c r="E124" s="420" t="e">
        <f>IF(ISNUMBER(_xlfn.XLOOKUP(A124,抽卷!$A:$A,抽卷!$M:$M,,1,2)),_xlfn.XLOOKUP(A124,抽卷!$A:$A,抽卷!$M:$M,,1,2),NA())</f>
        <v>#N/A</v>
      </c>
      <c r="F124" s="73">
        <f t="shared" si="4"/>
        <v>137.66666666666666</v>
      </c>
    </row>
    <row r="125" spans="1:6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0">
        <f t="shared" si="3"/>
        <v>156.5</v>
      </c>
      <c r="D125" s="420" t="e">
        <f>IF(ISNUMBER(_xlfn.XLOOKUP(A125,抽卷!$A:$A,抽卷!$K:$K,,1,2)),_xlfn.XLOOKUP(A125,抽卷!$A:$A,抽卷!$K:$K,,1,2),NA())</f>
        <v>#N/A</v>
      </c>
      <c r="E125" s="420" t="e">
        <f>IF(ISNUMBER(_xlfn.XLOOKUP(A125,抽卷!$A:$A,抽卷!$M:$M,,1,2)),_xlfn.XLOOKUP(A125,抽卷!$A:$A,抽卷!$M:$M,,1,2),NA())</f>
        <v>#N/A</v>
      </c>
      <c r="F125" s="73">
        <f t="shared" si="4"/>
        <v>156.5</v>
      </c>
    </row>
    <row r="126" spans="1:6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0">
        <f t="shared" si="3"/>
        <v>148.70833333333334</v>
      </c>
      <c r="D126" s="420" t="e">
        <f>IF(ISNUMBER(_xlfn.XLOOKUP(A126,抽卷!$A:$A,抽卷!$K:$K,,1,2)),_xlfn.XLOOKUP(A126,抽卷!$A:$A,抽卷!$K:$K,,1,2),NA())</f>
        <v>#N/A</v>
      </c>
      <c r="E126" s="420" t="e">
        <f>IF(ISNUMBER(_xlfn.XLOOKUP(A126,抽卷!$A:$A,抽卷!$M:$M,,1,2)),_xlfn.XLOOKUP(A126,抽卷!$A:$A,抽卷!$M:$M,,1,2),NA())</f>
        <v>#N/A</v>
      </c>
      <c r="F126" s="73">
        <f t="shared" si="4"/>
        <v>148.70833333333334</v>
      </c>
    </row>
    <row r="127" spans="1:6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0">
        <f t="shared" si="3"/>
        <v>120.58333333333333</v>
      </c>
      <c r="D127" s="420" t="e">
        <f>IF(ISNUMBER(_xlfn.XLOOKUP(A127,抽卷!$A:$A,抽卷!$K:$K,,1,2)),_xlfn.XLOOKUP(A127,抽卷!$A:$A,抽卷!$K:$K,,1,2),NA())</f>
        <v>#N/A</v>
      </c>
      <c r="E127" s="420" t="e">
        <f>IF(ISNUMBER(_xlfn.XLOOKUP(A127,抽卷!$A:$A,抽卷!$M:$M,,1,2)),_xlfn.XLOOKUP(A127,抽卷!$A:$A,抽卷!$M:$M,,1,2),NA())</f>
        <v>#N/A</v>
      </c>
      <c r="F127" s="73">
        <f t="shared" si="4"/>
        <v>120.58333333333333</v>
      </c>
    </row>
    <row r="128" spans="1:6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0">
        <f t="shared" si="3"/>
        <v>122.45833333333333</v>
      </c>
      <c r="D128" s="420" t="e">
        <f>IF(ISNUMBER(_xlfn.XLOOKUP(A128,抽卷!$A:$A,抽卷!$K:$K,,1,2)),_xlfn.XLOOKUP(A128,抽卷!$A:$A,抽卷!$K:$K,,1,2),NA())</f>
        <v>#N/A</v>
      </c>
      <c r="E128" s="420" t="e">
        <f>IF(ISNUMBER(_xlfn.XLOOKUP(A128,抽卷!$A:$A,抽卷!$M:$M,,1,2)),_xlfn.XLOOKUP(A128,抽卷!$A:$A,抽卷!$M:$M,,1,2),NA())</f>
        <v>#N/A</v>
      </c>
      <c r="F128" s="73">
        <f t="shared" si="4"/>
        <v>122.45833333333333</v>
      </c>
    </row>
    <row r="129" spans="1:6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0">
        <f t="shared" si="3"/>
        <v>121</v>
      </c>
      <c r="D129" s="420" t="e">
        <f>IF(ISNUMBER(_xlfn.XLOOKUP(A129,抽卷!$A:$A,抽卷!$K:$K,,1,2)),_xlfn.XLOOKUP(A129,抽卷!$A:$A,抽卷!$K:$K,,1,2),NA())</f>
        <v>#N/A</v>
      </c>
      <c r="E129" s="420" t="e">
        <f>IF(ISNUMBER(_xlfn.XLOOKUP(A129,抽卷!$A:$A,抽卷!$M:$M,,1,2)),_xlfn.XLOOKUP(A129,抽卷!$A:$A,抽卷!$M:$M,,1,2),NA())</f>
        <v>#N/A</v>
      </c>
      <c r="F129" s="73">
        <f t="shared" si="4"/>
        <v>121</v>
      </c>
    </row>
    <row r="130" spans="1:6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0">
        <f t="shared" ref="C130:C193" si="6">B130/120</f>
        <v>121</v>
      </c>
      <c r="D130" s="420" t="e">
        <f>IF(ISNUMBER(_xlfn.XLOOKUP(A130,抽卷!$A:$A,抽卷!$K:$K,,1,2)),_xlfn.XLOOKUP(A130,抽卷!$A:$A,抽卷!$K:$K,,1,2),NA())</f>
        <v>#N/A</v>
      </c>
      <c r="E130" s="420" t="e">
        <f>IF(ISNUMBER(_xlfn.XLOOKUP(A130,抽卷!$A:$A,抽卷!$M:$M,,1,2)),_xlfn.XLOOKUP(A130,抽卷!$A:$A,抽卷!$M:$M,,1,2),NA())</f>
        <v>#N/A</v>
      </c>
      <c r="F130" s="73">
        <f t="shared" ref="F130:F185" si="7">IF(ISNA(D130),C130,E130+D130+C130)</f>
        <v>121</v>
      </c>
    </row>
    <row r="131" spans="1:6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0">
        <f t="shared" si="6"/>
        <v>119.125</v>
      </c>
      <c r="D131" s="420" t="e">
        <f>IF(ISNUMBER(_xlfn.XLOOKUP(A131,抽卷!$A:$A,抽卷!$K:$K,,1,2)),_xlfn.XLOOKUP(A131,抽卷!$A:$A,抽卷!$K:$K,,1,2),NA())</f>
        <v>#N/A</v>
      </c>
      <c r="E131" s="420" t="e">
        <f>IF(ISNUMBER(_xlfn.XLOOKUP(A131,抽卷!$A:$A,抽卷!$M:$M,,1,2)),_xlfn.XLOOKUP(A131,抽卷!$A:$A,抽卷!$M:$M,,1,2),NA())</f>
        <v>#N/A</v>
      </c>
      <c r="F131" s="73">
        <f t="shared" si="7"/>
        <v>119.125</v>
      </c>
    </row>
    <row r="132" spans="1:6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0">
        <f t="shared" si="6"/>
        <v>116.83333333333333</v>
      </c>
      <c r="D132" s="420" t="e">
        <f>IF(ISNUMBER(_xlfn.XLOOKUP(A132,抽卷!$A:$A,抽卷!$K:$K,,1,2)),_xlfn.XLOOKUP(A132,抽卷!$A:$A,抽卷!$K:$K,,1,2),NA())</f>
        <v>#N/A</v>
      </c>
      <c r="E132" s="420" t="e">
        <f>IF(ISNUMBER(_xlfn.XLOOKUP(A132,抽卷!$A:$A,抽卷!$M:$M,,1,2)),_xlfn.XLOOKUP(A132,抽卷!$A:$A,抽卷!$M:$M,,1,2),NA())</f>
        <v>#N/A</v>
      </c>
      <c r="F132" s="73">
        <f t="shared" si="7"/>
        <v>116.83333333333333</v>
      </c>
    </row>
    <row r="133" spans="1:6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0">
        <f t="shared" si="6"/>
        <v>134.33333333333334</v>
      </c>
      <c r="D133" s="420" t="e">
        <f>IF(ISNUMBER(_xlfn.XLOOKUP(A133,抽卷!$A:$A,抽卷!$K:$K,,1,2)),_xlfn.XLOOKUP(A133,抽卷!$A:$A,抽卷!$K:$K,,1,2),NA())</f>
        <v>#N/A</v>
      </c>
      <c r="E133" s="420" t="e">
        <f>IF(ISNUMBER(_xlfn.XLOOKUP(A133,抽卷!$A:$A,抽卷!$M:$M,,1,2)),_xlfn.XLOOKUP(A133,抽卷!$A:$A,抽卷!$M:$M,,1,2),NA())</f>
        <v>#N/A</v>
      </c>
      <c r="F133" s="73">
        <f t="shared" si="7"/>
        <v>134.33333333333334</v>
      </c>
    </row>
    <row r="134" spans="1:6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0">
        <f t="shared" si="6"/>
        <v>134.33333333333334</v>
      </c>
      <c r="D134" s="420" t="e">
        <f>IF(ISNUMBER(_xlfn.XLOOKUP(A134,抽卷!$A:$A,抽卷!$K:$K,,1,2)),_xlfn.XLOOKUP(A134,抽卷!$A:$A,抽卷!$K:$K,,1,2),NA())</f>
        <v>#N/A</v>
      </c>
      <c r="E134" s="420" t="e">
        <f>IF(ISNUMBER(_xlfn.XLOOKUP(A134,抽卷!$A:$A,抽卷!$M:$M,,1,2)),_xlfn.XLOOKUP(A134,抽卷!$A:$A,抽卷!$M:$M,,1,2),NA())</f>
        <v>#N/A</v>
      </c>
      <c r="F134" s="73">
        <f t="shared" si="7"/>
        <v>134.33333333333334</v>
      </c>
    </row>
    <row r="135" spans="1:6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0">
        <f t="shared" si="6"/>
        <v>134.33333333333334</v>
      </c>
      <c r="D135" s="420" t="e">
        <f>IF(ISNUMBER(_xlfn.XLOOKUP(A135,抽卷!$A:$A,抽卷!$K:$K,,1,2)),_xlfn.XLOOKUP(A135,抽卷!$A:$A,抽卷!$K:$K,,1,2),NA())</f>
        <v>#N/A</v>
      </c>
      <c r="E135" s="420" t="e">
        <f>IF(ISNUMBER(_xlfn.XLOOKUP(A135,抽卷!$A:$A,抽卷!$M:$M,,1,2)),_xlfn.XLOOKUP(A135,抽卷!$A:$A,抽卷!$M:$M,,1,2),NA())</f>
        <v>#N/A</v>
      </c>
      <c r="F135" s="73">
        <f t="shared" si="7"/>
        <v>134.33333333333334</v>
      </c>
    </row>
    <row r="136" spans="1:6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0">
        <f t="shared" si="6"/>
        <v>118.29166666666667</v>
      </c>
      <c r="D136" s="420" t="e">
        <f>IF(ISNUMBER(_xlfn.XLOOKUP(A136,抽卷!$A:$A,抽卷!$K:$K,,1,2)),_xlfn.XLOOKUP(A136,抽卷!$A:$A,抽卷!$K:$K,,1,2),NA())</f>
        <v>#N/A</v>
      </c>
      <c r="E136" s="420" t="e">
        <f>IF(ISNUMBER(_xlfn.XLOOKUP(A136,抽卷!$A:$A,抽卷!$M:$M,,1,2)),_xlfn.XLOOKUP(A136,抽卷!$A:$A,抽卷!$M:$M,,1,2),NA())</f>
        <v>#N/A</v>
      </c>
      <c r="F136" s="73">
        <f t="shared" si="7"/>
        <v>118.29166666666667</v>
      </c>
    </row>
    <row r="137" spans="1:6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0">
        <f t="shared" si="6"/>
        <v>118.29166666666667</v>
      </c>
      <c r="D137" s="420" t="e">
        <f>IF(ISNUMBER(_xlfn.XLOOKUP(A137,抽卷!$A:$A,抽卷!$K:$K,,1,2)),_xlfn.XLOOKUP(A137,抽卷!$A:$A,抽卷!$K:$K,,1,2),NA())</f>
        <v>#N/A</v>
      </c>
      <c r="E137" s="420" t="e">
        <f>IF(ISNUMBER(_xlfn.XLOOKUP(A137,抽卷!$A:$A,抽卷!$M:$M,,1,2)),_xlfn.XLOOKUP(A137,抽卷!$A:$A,抽卷!$M:$M,,1,2),NA())</f>
        <v>#N/A</v>
      </c>
      <c r="F137" s="73">
        <f t="shared" si="7"/>
        <v>118.29166666666667</v>
      </c>
    </row>
    <row r="138" spans="1:6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0">
        <f t="shared" si="6"/>
        <v>113.41666666666667</v>
      </c>
      <c r="D138" s="420" t="e">
        <f>IF(ISNUMBER(_xlfn.XLOOKUP(A138,抽卷!$A:$A,抽卷!$K:$K,,1,2)),_xlfn.XLOOKUP(A138,抽卷!$A:$A,抽卷!$K:$K,,1,2),NA())</f>
        <v>#N/A</v>
      </c>
      <c r="E138" s="420" t="e">
        <f>IF(ISNUMBER(_xlfn.XLOOKUP(A138,抽卷!$A:$A,抽卷!$M:$M,,1,2)),_xlfn.XLOOKUP(A138,抽卷!$A:$A,抽卷!$M:$M,,1,2),NA())</f>
        <v>#N/A</v>
      </c>
      <c r="F138" s="73">
        <f t="shared" si="7"/>
        <v>113.41666666666667</v>
      </c>
    </row>
    <row r="139" spans="1:6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0">
        <f t="shared" si="6"/>
        <v>113.41666666666667</v>
      </c>
      <c r="D139" s="420" t="e">
        <f>IF(ISNUMBER(_xlfn.XLOOKUP(A139,抽卷!$A:$A,抽卷!$K:$K,,1,2)),_xlfn.XLOOKUP(A139,抽卷!$A:$A,抽卷!$K:$K,,1,2),NA())</f>
        <v>#N/A</v>
      </c>
      <c r="E139" s="420" t="e">
        <f>IF(ISNUMBER(_xlfn.XLOOKUP(A139,抽卷!$A:$A,抽卷!$M:$M,,1,2)),_xlfn.XLOOKUP(A139,抽卷!$A:$A,抽卷!$M:$M,,1,2),NA())</f>
        <v>#N/A</v>
      </c>
      <c r="F139" s="73">
        <f t="shared" si="7"/>
        <v>113.41666666666667</v>
      </c>
    </row>
    <row r="140" spans="1:6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0">
        <f t="shared" si="6"/>
        <v>115.33333333333333</v>
      </c>
      <c r="D140" s="420" t="e">
        <f>IF(ISNUMBER(_xlfn.XLOOKUP(A140,抽卷!$A:$A,抽卷!$K:$K,,1,2)),_xlfn.XLOOKUP(A140,抽卷!$A:$A,抽卷!$K:$K,,1,2),NA())</f>
        <v>#N/A</v>
      </c>
      <c r="E140" s="420" t="e">
        <f>IF(ISNUMBER(_xlfn.XLOOKUP(A140,抽卷!$A:$A,抽卷!$M:$M,,1,2)),_xlfn.XLOOKUP(A140,抽卷!$A:$A,抽卷!$M:$M,,1,2),NA())</f>
        <v>#N/A</v>
      </c>
      <c r="F140" s="73">
        <f t="shared" si="7"/>
        <v>115.33333333333333</v>
      </c>
    </row>
    <row r="141" spans="1:6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0">
        <f t="shared" si="6"/>
        <v>111.79166666666667</v>
      </c>
      <c r="D141" s="420" t="e">
        <f>IF(ISNUMBER(_xlfn.XLOOKUP(A141,抽卷!$A:$A,抽卷!$K:$K,,1,2)),_xlfn.XLOOKUP(A141,抽卷!$A:$A,抽卷!$K:$K,,1,2),NA())</f>
        <v>#N/A</v>
      </c>
      <c r="E141" s="420" t="e">
        <f>IF(ISNUMBER(_xlfn.XLOOKUP(A141,抽卷!$A:$A,抽卷!$M:$M,,1,2)),_xlfn.XLOOKUP(A141,抽卷!$A:$A,抽卷!$M:$M,,1,2),NA())</f>
        <v>#N/A</v>
      </c>
      <c r="F141" s="73">
        <f t="shared" si="7"/>
        <v>111.79166666666667</v>
      </c>
    </row>
    <row r="142" spans="1:6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0">
        <f t="shared" si="6"/>
        <v>112.625</v>
      </c>
      <c r="D142" s="420" t="e">
        <f>IF(ISNUMBER(_xlfn.XLOOKUP(A142,抽卷!$A:$A,抽卷!$K:$K,,1,2)),_xlfn.XLOOKUP(A142,抽卷!$A:$A,抽卷!$K:$K,,1,2),NA())</f>
        <v>#N/A</v>
      </c>
      <c r="E142" s="420" t="e">
        <f>IF(ISNUMBER(_xlfn.XLOOKUP(A142,抽卷!$A:$A,抽卷!$M:$M,,1,2)),_xlfn.XLOOKUP(A142,抽卷!$A:$A,抽卷!$M:$M,,1,2),NA())</f>
        <v>#N/A</v>
      </c>
      <c r="F142" s="73">
        <f t="shared" si="7"/>
        <v>112.625</v>
      </c>
    </row>
    <row r="143" spans="1:6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0">
        <f t="shared" si="6"/>
        <v>110.95833333333333</v>
      </c>
      <c r="D143" s="420" t="e">
        <f>IF(ISNUMBER(_xlfn.XLOOKUP(A143,抽卷!$A:$A,抽卷!$K:$K,,1,2)),_xlfn.XLOOKUP(A143,抽卷!$A:$A,抽卷!$K:$K,,1,2),NA())</f>
        <v>#N/A</v>
      </c>
      <c r="E143" s="420" t="e">
        <f>IF(ISNUMBER(_xlfn.XLOOKUP(A143,抽卷!$A:$A,抽卷!$M:$M,,1,2)),_xlfn.XLOOKUP(A143,抽卷!$A:$A,抽卷!$M:$M,,1,2),NA())</f>
        <v>#N/A</v>
      </c>
      <c r="F143" s="73">
        <f t="shared" si="7"/>
        <v>110.95833333333333</v>
      </c>
    </row>
    <row r="144" spans="1:6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0">
        <f t="shared" si="6"/>
        <v>110.95833333333333</v>
      </c>
      <c r="D144" s="420" t="e">
        <f>IF(ISNUMBER(_xlfn.XLOOKUP(A144,抽卷!$A:$A,抽卷!$K:$K,,1,2)),_xlfn.XLOOKUP(A144,抽卷!$A:$A,抽卷!$K:$K,,1,2),NA())</f>
        <v>#N/A</v>
      </c>
      <c r="E144" s="420" t="e">
        <f>IF(ISNUMBER(_xlfn.XLOOKUP(A144,抽卷!$A:$A,抽卷!$M:$M,,1,2)),_xlfn.XLOOKUP(A144,抽卷!$A:$A,抽卷!$M:$M,,1,2),NA())</f>
        <v>#N/A</v>
      </c>
      <c r="F144" s="73">
        <f t="shared" si="7"/>
        <v>110.95833333333333</v>
      </c>
    </row>
    <row r="145" spans="1:6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0">
        <f t="shared" si="6"/>
        <v>110.125</v>
      </c>
      <c r="D145" s="420" t="e">
        <f>IF(ISNUMBER(_xlfn.XLOOKUP(A145,抽卷!$A:$A,抽卷!$K:$K,,1,2)),_xlfn.XLOOKUP(A145,抽卷!$A:$A,抽卷!$K:$K,,1,2),NA())</f>
        <v>#N/A</v>
      </c>
      <c r="E145" s="420" t="e">
        <f>IF(ISNUMBER(_xlfn.XLOOKUP(A145,抽卷!$A:$A,抽卷!$M:$M,,1,2)),_xlfn.XLOOKUP(A145,抽卷!$A:$A,抽卷!$M:$M,,1,2),NA())</f>
        <v>#N/A</v>
      </c>
      <c r="F145" s="73">
        <f t="shared" si="7"/>
        <v>110.125</v>
      </c>
    </row>
    <row r="146" spans="1:6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0">
        <f t="shared" si="6"/>
        <v>113.25</v>
      </c>
      <c r="D146" s="420" t="e">
        <f>IF(ISNUMBER(_xlfn.XLOOKUP(A146,抽卷!$A:$A,抽卷!$K:$K,,1,2)),_xlfn.XLOOKUP(A146,抽卷!$A:$A,抽卷!$K:$K,,1,2),NA())</f>
        <v>#N/A</v>
      </c>
      <c r="E146" s="420" t="e">
        <f>IF(ISNUMBER(_xlfn.XLOOKUP(A146,抽卷!$A:$A,抽卷!$M:$M,,1,2)),_xlfn.XLOOKUP(A146,抽卷!$A:$A,抽卷!$M:$M,,1,2),NA())</f>
        <v>#N/A</v>
      </c>
      <c r="F146" s="73">
        <f t="shared" si="7"/>
        <v>113.25</v>
      </c>
    </row>
    <row r="147" spans="1:6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0">
        <f t="shared" si="6"/>
        <v>112.83333333333333</v>
      </c>
      <c r="D147" s="420" t="e">
        <f>IF(ISNUMBER(_xlfn.XLOOKUP(A147,抽卷!$A:$A,抽卷!$K:$K,,1,2)),_xlfn.XLOOKUP(A147,抽卷!$A:$A,抽卷!$K:$K,,1,2),NA())</f>
        <v>#N/A</v>
      </c>
      <c r="E147" s="420" t="e">
        <f>IF(ISNUMBER(_xlfn.XLOOKUP(A147,抽卷!$A:$A,抽卷!$M:$M,,1,2)),_xlfn.XLOOKUP(A147,抽卷!$A:$A,抽卷!$M:$M,,1,2),NA())</f>
        <v>#N/A</v>
      </c>
      <c r="F147" s="73">
        <f t="shared" si="7"/>
        <v>112.83333333333333</v>
      </c>
    </row>
    <row r="148" spans="1:6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0">
        <f t="shared" si="6"/>
        <v>112.20833333333333</v>
      </c>
      <c r="D148" s="420" t="e">
        <f>IF(ISNUMBER(_xlfn.XLOOKUP(A148,抽卷!$A:$A,抽卷!$K:$K,,1,2)),_xlfn.XLOOKUP(A148,抽卷!$A:$A,抽卷!$K:$K,,1,2),NA())</f>
        <v>#N/A</v>
      </c>
      <c r="E148" s="420" t="e">
        <f>IF(ISNUMBER(_xlfn.XLOOKUP(A148,抽卷!$A:$A,抽卷!$M:$M,,1,2)),_xlfn.XLOOKUP(A148,抽卷!$A:$A,抽卷!$M:$M,,1,2),NA())</f>
        <v>#N/A</v>
      </c>
      <c r="F148" s="73">
        <f t="shared" si="7"/>
        <v>112.20833333333333</v>
      </c>
    </row>
    <row r="149" spans="1:6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0">
        <f t="shared" si="6"/>
        <v>119.54166666666667</v>
      </c>
      <c r="D149" s="420" t="e">
        <f>IF(ISNUMBER(_xlfn.XLOOKUP(A149,抽卷!$A:$A,抽卷!$K:$K,,1,2)),_xlfn.XLOOKUP(A149,抽卷!$A:$A,抽卷!$K:$K,,1,2),NA())</f>
        <v>#N/A</v>
      </c>
      <c r="E149" s="420" t="e">
        <f>IF(ISNUMBER(_xlfn.XLOOKUP(A149,抽卷!$A:$A,抽卷!$M:$M,,1,2)),_xlfn.XLOOKUP(A149,抽卷!$A:$A,抽卷!$M:$M,,1,2),NA())</f>
        <v>#N/A</v>
      </c>
      <c r="F149" s="73">
        <f t="shared" si="7"/>
        <v>119.54166666666667</v>
      </c>
    </row>
    <row r="150" spans="1:6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0">
        <f t="shared" si="6"/>
        <v>119.54166666666667</v>
      </c>
      <c r="D150" s="420" t="e">
        <f>IF(ISNUMBER(_xlfn.XLOOKUP(A150,抽卷!$A:$A,抽卷!$K:$K,,1,2)),_xlfn.XLOOKUP(A150,抽卷!$A:$A,抽卷!$K:$K,,1,2),NA())</f>
        <v>#N/A</v>
      </c>
      <c r="E150" s="420" t="e">
        <f>IF(ISNUMBER(_xlfn.XLOOKUP(A150,抽卷!$A:$A,抽卷!$M:$M,,1,2)),_xlfn.XLOOKUP(A150,抽卷!$A:$A,抽卷!$M:$M,,1,2),NA())</f>
        <v>#N/A</v>
      </c>
      <c r="F150" s="73">
        <f t="shared" si="7"/>
        <v>119.54166666666667</v>
      </c>
    </row>
    <row r="151" spans="1:6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0">
        <f t="shared" si="6"/>
        <v>108.625</v>
      </c>
      <c r="D151" s="420" t="e">
        <f>IF(ISNUMBER(_xlfn.XLOOKUP(A151,抽卷!$A:$A,抽卷!$K:$K,,1,2)),_xlfn.XLOOKUP(A151,抽卷!$A:$A,抽卷!$K:$K,,1,2),NA())</f>
        <v>#N/A</v>
      </c>
      <c r="E151" s="420" t="e">
        <f>IF(ISNUMBER(_xlfn.XLOOKUP(A151,抽卷!$A:$A,抽卷!$M:$M,,1,2)),_xlfn.XLOOKUP(A151,抽卷!$A:$A,抽卷!$M:$M,,1,2),NA())</f>
        <v>#N/A</v>
      </c>
      <c r="F151" s="73">
        <f t="shared" si="7"/>
        <v>108.625</v>
      </c>
    </row>
    <row r="152" spans="1:6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0">
        <f t="shared" si="6"/>
        <v>110.54166666666667</v>
      </c>
      <c r="D152" s="420" t="e">
        <f>IF(ISNUMBER(_xlfn.XLOOKUP(A152,抽卷!$A:$A,抽卷!$K:$K,,1,2)),_xlfn.XLOOKUP(A152,抽卷!$A:$A,抽卷!$K:$K,,1,2),NA())</f>
        <v>#N/A</v>
      </c>
      <c r="E152" s="420" t="e">
        <f>IF(ISNUMBER(_xlfn.XLOOKUP(A152,抽卷!$A:$A,抽卷!$M:$M,,1,2)),_xlfn.XLOOKUP(A152,抽卷!$A:$A,抽卷!$M:$M,,1,2),NA())</f>
        <v>#N/A</v>
      </c>
      <c r="F152" s="73">
        <f t="shared" si="7"/>
        <v>110.54166666666667</v>
      </c>
    </row>
    <row r="153" spans="1:6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0">
        <f t="shared" si="6"/>
        <v>110.54166666666667</v>
      </c>
      <c r="D153" s="420" t="e">
        <f>IF(ISNUMBER(_xlfn.XLOOKUP(A153,抽卷!$A:$A,抽卷!$K:$K,,1,2)),_xlfn.XLOOKUP(A153,抽卷!$A:$A,抽卷!$K:$K,,1,2),NA())</f>
        <v>#N/A</v>
      </c>
      <c r="E153" s="420" t="e">
        <f>IF(ISNUMBER(_xlfn.XLOOKUP(A153,抽卷!$A:$A,抽卷!$M:$M,,1,2)),_xlfn.XLOOKUP(A153,抽卷!$A:$A,抽卷!$M:$M,,1,2),NA())</f>
        <v>#N/A</v>
      </c>
      <c r="F153" s="73">
        <f t="shared" si="7"/>
        <v>110.54166666666667</v>
      </c>
    </row>
    <row r="154" spans="1:6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0">
        <f t="shared" si="6"/>
        <v>113.54166666666667</v>
      </c>
      <c r="D154" s="420" t="e">
        <f>IF(ISNUMBER(_xlfn.XLOOKUP(A154,抽卷!$A:$A,抽卷!$K:$K,,1,2)),_xlfn.XLOOKUP(A154,抽卷!$A:$A,抽卷!$K:$K,,1,2),NA())</f>
        <v>#N/A</v>
      </c>
      <c r="E154" s="420" t="e">
        <f>IF(ISNUMBER(_xlfn.XLOOKUP(A154,抽卷!$A:$A,抽卷!$M:$M,,1,2)),_xlfn.XLOOKUP(A154,抽卷!$A:$A,抽卷!$M:$M,,1,2),NA())</f>
        <v>#N/A</v>
      </c>
      <c r="F154" s="73">
        <f t="shared" si="7"/>
        <v>113.54166666666667</v>
      </c>
    </row>
    <row r="155" spans="1:6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0">
        <f t="shared" si="6"/>
        <v>84.625</v>
      </c>
      <c r="D155" s="420" t="e">
        <f>IF(ISNUMBER(_xlfn.XLOOKUP(A155,抽卷!$A:$A,抽卷!$K:$K,,1,2)),_xlfn.XLOOKUP(A155,抽卷!$A:$A,抽卷!$K:$K,,1,2),NA())</f>
        <v>#N/A</v>
      </c>
      <c r="E155" s="420" t="e">
        <f>IF(ISNUMBER(_xlfn.XLOOKUP(A155,抽卷!$A:$A,抽卷!$M:$M,,1,2)),_xlfn.XLOOKUP(A155,抽卷!$A:$A,抽卷!$M:$M,,1,2),NA())</f>
        <v>#N/A</v>
      </c>
      <c r="F155" s="73">
        <f t="shared" si="7"/>
        <v>84.625</v>
      </c>
    </row>
    <row r="156" spans="1:6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0">
        <f t="shared" si="6"/>
        <v>85.125</v>
      </c>
      <c r="D156" s="420" t="e">
        <f>IF(ISNUMBER(_xlfn.XLOOKUP(A156,抽卷!$A:$A,抽卷!$K:$K,,1,2)),_xlfn.XLOOKUP(A156,抽卷!$A:$A,抽卷!$K:$K,,1,2),NA())</f>
        <v>#N/A</v>
      </c>
      <c r="E156" s="420" t="e">
        <f>IF(ISNUMBER(_xlfn.XLOOKUP(A156,抽卷!$A:$A,抽卷!$M:$M,,1,2)),_xlfn.XLOOKUP(A156,抽卷!$A:$A,抽卷!$M:$M,,1,2),NA())</f>
        <v>#N/A</v>
      </c>
      <c r="F156" s="73">
        <f t="shared" si="7"/>
        <v>85.125</v>
      </c>
    </row>
    <row r="157" spans="1:6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0">
        <f t="shared" si="6"/>
        <v>84.583333333333329</v>
      </c>
      <c r="D157" s="420" t="e">
        <f>IF(ISNUMBER(_xlfn.XLOOKUP(A157,抽卷!$A:$A,抽卷!$K:$K,,1,2)),_xlfn.XLOOKUP(A157,抽卷!$A:$A,抽卷!$K:$K,,1,2),NA())</f>
        <v>#N/A</v>
      </c>
      <c r="E157" s="420" t="e">
        <f>IF(ISNUMBER(_xlfn.XLOOKUP(A157,抽卷!$A:$A,抽卷!$M:$M,,1,2)),_xlfn.XLOOKUP(A157,抽卷!$A:$A,抽卷!$M:$M,,1,2),NA())</f>
        <v>#N/A</v>
      </c>
      <c r="F157" s="73">
        <f t="shared" si="7"/>
        <v>84.583333333333329</v>
      </c>
    </row>
    <row r="158" spans="1:6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0">
        <f t="shared" si="6"/>
        <v>79.666666666666671</v>
      </c>
      <c r="D158" s="420" t="e">
        <f>IF(ISNUMBER(_xlfn.XLOOKUP(A158,抽卷!$A:$A,抽卷!$K:$K,,1,2)),_xlfn.XLOOKUP(A158,抽卷!$A:$A,抽卷!$K:$K,,1,2),NA())</f>
        <v>#N/A</v>
      </c>
      <c r="E158" s="420" t="e">
        <f>IF(ISNUMBER(_xlfn.XLOOKUP(A158,抽卷!$A:$A,抽卷!$M:$M,,1,2)),_xlfn.XLOOKUP(A158,抽卷!$A:$A,抽卷!$M:$M,,1,2),NA())</f>
        <v>#N/A</v>
      </c>
      <c r="F158" s="73">
        <f t="shared" si="7"/>
        <v>79.666666666666671</v>
      </c>
    </row>
    <row r="159" spans="1:6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0">
        <f t="shared" si="6"/>
        <v>90.916666666666671</v>
      </c>
      <c r="D159" s="420" t="e">
        <f>IF(ISNUMBER(_xlfn.XLOOKUP(A159,抽卷!$A:$A,抽卷!$K:$K,,1,2)),_xlfn.XLOOKUP(A159,抽卷!$A:$A,抽卷!$K:$K,,1,2),NA())</f>
        <v>#N/A</v>
      </c>
      <c r="E159" s="420" t="e">
        <f>IF(ISNUMBER(_xlfn.XLOOKUP(A159,抽卷!$A:$A,抽卷!$M:$M,,1,2)),_xlfn.XLOOKUP(A159,抽卷!$A:$A,抽卷!$M:$M,,1,2),NA())</f>
        <v>#N/A</v>
      </c>
      <c r="F159" s="73">
        <f t="shared" si="7"/>
        <v>90.916666666666671</v>
      </c>
    </row>
    <row r="160" spans="1:6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0">
        <f t="shared" si="6"/>
        <v>85.916666666666671</v>
      </c>
      <c r="D160" s="420" t="e">
        <f>IF(ISNUMBER(_xlfn.XLOOKUP(A160,抽卷!$A:$A,抽卷!$K:$K,,1,2)),_xlfn.XLOOKUP(A160,抽卷!$A:$A,抽卷!$K:$K,,1,2),NA())</f>
        <v>#N/A</v>
      </c>
      <c r="E160" s="420" t="e">
        <f>IF(ISNUMBER(_xlfn.XLOOKUP(A160,抽卷!$A:$A,抽卷!$M:$M,,1,2)),_xlfn.XLOOKUP(A160,抽卷!$A:$A,抽卷!$M:$M,,1,2),NA())</f>
        <v>#N/A</v>
      </c>
      <c r="F160" s="73">
        <f t="shared" si="7"/>
        <v>85.916666666666671</v>
      </c>
    </row>
    <row r="161" spans="1:6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0">
        <f t="shared" si="6"/>
        <v>84.458333333333329</v>
      </c>
      <c r="D161" s="420" t="e">
        <f>IF(ISNUMBER(_xlfn.XLOOKUP(A161,抽卷!$A:$A,抽卷!$K:$K,,1,2)),_xlfn.XLOOKUP(A161,抽卷!$A:$A,抽卷!$K:$K,,1,2),NA())</f>
        <v>#N/A</v>
      </c>
      <c r="E161" s="420" t="e">
        <f>IF(ISNUMBER(_xlfn.XLOOKUP(A161,抽卷!$A:$A,抽卷!$M:$M,,1,2)),_xlfn.XLOOKUP(A161,抽卷!$A:$A,抽卷!$M:$M,,1,2),NA())</f>
        <v>#N/A</v>
      </c>
      <c r="F161" s="73">
        <f t="shared" si="7"/>
        <v>84.458333333333329</v>
      </c>
    </row>
    <row r="162" spans="1:6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0">
        <f t="shared" si="6"/>
        <v>85.083333333333329</v>
      </c>
      <c r="D162" s="420" t="e">
        <f>IF(ISNUMBER(_xlfn.XLOOKUP(A162,抽卷!$A:$A,抽卷!$K:$K,,1,2)),_xlfn.XLOOKUP(A162,抽卷!$A:$A,抽卷!$K:$K,,1,2),NA())</f>
        <v>#N/A</v>
      </c>
      <c r="E162" s="420" t="e">
        <f>IF(ISNUMBER(_xlfn.XLOOKUP(A162,抽卷!$A:$A,抽卷!$M:$M,,1,2)),_xlfn.XLOOKUP(A162,抽卷!$A:$A,抽卷!$M:$M,,1,2),NA())</f>
        <v>#N/A</v>
      </c>
      <c r="F162" s="73">
        <f t="shared" si="7"/>
        <v>85.083333333333329</v>
      </c>
    </row>
    <row r="163" spans="1:6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0">
        <f t="shared" si="6"/>
        <v>96.458333333333329</v>
      </c>
      <c r="D163" s="420" t="e">
        <f>IF(ISNUMBER(_xlfn.XLOOKUP(A163,抽卷!$A:$A,抽卷!$K:$K,,1,2)),_xlfn.XLOOKUP(A163,抽卷!$A:$A,抽卷!$K:$K,,1,2),NA())</f>
        <v>#N/A</v>
      </c>
      <c r="E163" s="420" t="e">
        <f>IF(ISNUMBER(_xlfn.XLOOKUP(A163,抽卷!$A:$A,抽卷!$M:$M,,1,2)),_xlfn.XLOOKUP(A163,抽卷!$A:$A,抽卷!$M:$M,,1,2),NA())</f>
        <v>#N/A</v>
      </c>
      <c r="F163" s="73">
        <f t="shared" si="7"/>
        <v>96.458333333333329</v>
      </c>
    </row>
    <row r="164" spans="1:6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0">
        <f t="shared" si="6"/>
        <v>99.666666666666671</v>
      </c>
      <c r="D164" s="420" t="e">
        <f>IF(ISNUMBER(_xlfn.XLOOKUP(A164,抽卷!$A:$A,抽卷!$K:$K,,1,2)),_xlfn.XLOOKUP(A164,抽卷!$A:$A,抽卷!$K:$K,,1,2),NA())</f>
        <v>#N/A</v>
      </c>
      <c r="E164" s="420" t="e">
        <f>IF(ISNUMBER(_xlfn.XLOOKUP(A164,抽卷!$A:$A,抽卷!$M:$M,,1,2)),_xlfn.XLOOKUP(A164,抽卷!$A:$A,抽卷!$M:$M,,1,2),NA())</f>
        <v>#N/A</v>
      </c>
      <c r="F164" s="73">
        <f t="shared" si="7"/>
        <v>99.666666666666671</v>
      </c>
    </row>
    <row r="165" spans="1:6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0">
        <f t="shared" si="6"/>
        <v>99.666666666666671</v>
      </c>
      <c r="D165" s="420" t="e">
        <f>IF(ISNUMBER(_xlfn.XLOOKUP(A165,抽卷!$A:$A,抽卷!$K:$K,,1,2)),_xlfn.XLOOKUP(A165,抽卷!$A:$A,抽卷!$K:$K,,1,2),NA())</f>
        <v>#N/A</v>
      </c>
      <c r="E165" s="420" t="e">
        <f>IF(ISNUMBER(_xlfn.XLOOKUP(A165,抽卷!$A:$A,抽卷!$M:$M,,1,2)),_xlfn.XLOOKUP(A165,抽卷!$A:$A,抽卷!$M:$M,,1,2),NA())</f>
        <v>#N/A</v>
      </c>
      <c r="F165" s="73">
        <f t="shared" si="7"/>
        <v>99.666666666666671</v>
      </c>
    </row>
    <row r="166" spans="1:6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0">
        <f t="shared" si="6"/>
        <v>81.958333333333329</v>
      </c>
      <c r="D166" s="420" t="e">
        <f>IF(ISNUMBER(_xlfn.XLOOKUP(A166,抽卷!$A:$A,抽卷!$K:$K,,1,2)),_xlfn.XLOOKUP(A166,抽卷!$A:$A,抽卷!$K:$K,,1,2),NA())</f>
        <v>#N/A</v>
      </c>
      <c r="E166" s="420" t="e">
        <f>IF(ISNUMBER(_xlfn.XLOOKUP(A166,抽卷!$A:$A,抽卷!$M:$M,,1,2)),_xlfn.XLOOKUP(A166,抽卷!$A:$A,抽卷!$M:$M,,1,2),NA())</f>
        <v>#N/A</v>
      </c>
      <c r="F166" s="73">
        <f t="shared" si="7"/>
        <v>81.958333333333329</v>
      </c>
    </row>
    <row r="167" spans="1:6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0">
        <f t="shared" si="6"/>
        <v>81.958333333333329</v>
      </c>
      <c r="D167" s="420" t="e">
        <f>IF(ISNUMBER(_xlfn.XLOOKUP(A167,抽卷!$A:$A,抽卷!$K:$K,,1,2)),_xlfn.XLOOKUP(A167,抽卷!$A:$A,抽卷!$K:$K,,1,2),NA())</f>
        <v>#N/A</v>
      </c>
      <c r="E167" s="420" t="e">
        <f>IF(ISNUMBER(_xlfn.XLOOKUP(A167,抽卷!$A:$A,抽卷!$M:$M,,1,2)),_xlfn.XLOOKUP(A167,抽卷!$A:$A,抽卷!$M:$M,,1,2),NA())</f>
        <v>#N/A</v>
      </c>
      <c r="F167" s="73">
        <f t="shared" si="7"/>
        <v>81.958333333333329</v>
      </c>
    </row>
    <row r="168" spans="1:6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0">
        <f t="shared" si="6"/>
        <v>89.541666666666671</v>
      </c>
      <c r="D168" s="420" t="e">
        <f>IF(ISNUMBER(_xlfn.XLOOKUP(A168,抽卷!$A:$A,抽卷!$K:$K,,1,2)),_xlfn.XLOOKUP(A168,抽卷!$A:$A,抽卷!$K:$K,,1,2),NA())</f>
        <v>#N/A</v>
      </c>
      <c r="E168" s="420" t="e">
        <f>IF(ISNUMBER(_xlfn.XLOOKUP(A168,抽卷!$A:$A,抽卷!$M:$M,,1,2)),_xlfn.XLOOKUP(A168,抽卷!$A:$A,抽卷!$M:$M,,1,2),NA())</f>
        <v>#N/A</v>
      </c>
      <c r="F168" s="73">
        <f t="shared" si="7"/>
        <v>89.541666666666671</v>
      </c>
    </row>
    <row r="169" spans="1:6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0">
        <f t="shared" si="6"/>
        <v>95.166666666666671</v>
      </c>
      <c r="D169" s="420" t="e">
        <f>IF(ISNUMBER(_xlfn.XLOOKUP(A169,抽卷!$A:$A,抽卷!$K:$K,,1,2)),_xlfn.XLOOKUP(A169,抽卷!$A:$A,抽卷!$K:$K,,1,2),NA())</f>
        <v>#N/A</v>
      </c>
      <c r="E169" s="420" t="e">
        <f>IF(ISNUMBER(_xlfn.XLOOKUP(A169,抽卷!$A:$A,抽卷!$M:$M,,1,2)),_xlfn.XLOOKUP(A169,抽卷!$A:$A,抽卷!$M:$M,,1,2),NA())</f>
        <v>#N/A</v>
      </c>
      <c r="F169" s="73">
        <f t="shared" si="7"/>
        <v>95.166666666666671</v>
      </c>
    </row>
    <row r="170" spans="1:6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0">
        <f t="shared" si="6"/>
        <v>116.33333333333333</v>
      </c>
      <c r="D170" s="420" t="e">
        <f>IF(ISNUMBER(_xlfn.XLOOKUP(A170,抽卷!$A:$A,抽卷!$K:$K,,1,2)),_xlfn.XLOOKUP(A170,抽卷!$A:$A,抽卷!$K:$K,,1,2),NA())</f>
        <v>#N/A</v>
      </c>
      <c r="E170" s="420" t="e">
        <f>IF(ISNUMBER(_xlfn.XLOOKUP(A170,抽卷!$A:$A,抽卷!$M:$M,,1,2)),_xlfn.XLOOKUP(A170,抽卷!$A:$A,抽卷!$M:$M,,1,2),NA())</f>
        <v>#N/A</v>
      </c>
      <c r="F170" s="73">
        <f t="shared" si="7"/>
        <v>116.33333333333333</v>
      </c>
    </row>
    <row r="171" spans="1:6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0">
        <f t="shared" si="6"/>
        <v>111.91666666666667</v>
      </c>
      <c r="D171" s="420" t="e">
        <f>IF(ISNUMBER(_xlfn.XLOOKUP(A171,抽卷!$A:$A,抽卷!$K:$K,,1,2)),_xlfn.XLOOKUP(A171,抽卷!$A:$A,抽卷!$K:$K,,1,2),NA())</f>
        <v>#N/A</v>
      </c>
      <c r="E171" s="420" t="e">
        <f>IF(ISNUMBER(_xlfn.XLOOKUP(A171,抽卷!$A:$A,抽卷!$M:$M,,1,2)),_xlfn.XLOOKUP(A171,抽卷!$A:$A,抽卷!$M:$M,,1,2),NA())</f>
        <v>#N/A</v>
      </c>
      <c r="F171" s="73">
        <f t="shared" si="7"/>
        <v>111.91666666666667</v>
      </c>
    </row>
    <row r="172" spans="1:6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0">
        <f t="shared" si="6"/>
        <v>111.91666666666667</v>
      </c>
      <c r="D172" s="420" t="e">
        <f>IF(ISNUMBER(_xlfn.XLOOKUP(A172,抽卷!$A:$A,抽卷!$K:$K,,1,2)),_xlfn.XLOOKUP(A172,抽卷!$A:$A,抽卷!$K:$K,,1,2),NA())</f>
        <v>#N/A</v>
      </c>
      <c r="E172" s="420" t="e">
        <f>IF(ISNUMBER(_xlfn.XLOOKUP(A172,抽卷!$A:$A,抽卷!$M:$M,,1,2)),_xlfn.XLOOKUP(A172,抽卷!$A:$A,抽卷!$M:$M,,1,2),NA())</f>
        <v>#N/A</v>
      </c>
      <c r="F172" s="73">
        <f t="shared" si="7"/>
        <v>111.91666666666667</v>
      </c>
    </row>
    <row r="173" spans="1:6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0">
        <f t="shared" si="6"/>
        <v>119.41666666666667</v>
      </c>
      <c r="D173" s="420" t="e">
        <f>IF(ISNUMBER(_xlfn.XLOOKUP(A173,抽卷!$A:$A,抽卷!$K:$K,,1,2)),_xlfn.XLOOKUP(A173,抽卷!$A:$A,抽卷!$K:$K,,1,2),NA())</f>
        <v>#N/A</v>
      </c>
      <c r="E173" s="420" t="e">
        <f>IF(ISNUMBER(_xlfn.XLOOKUP(A173,抽卷!$A:$A,抽卷!$M:$M,,1,2)),_xlfn.XLOOKUP(A173,抽卷!$A:$A,抽卷!$M:$M,,1,2),NA())</f>
        <v>#N/A</v>
      </c>
      <c r="F173" s="73">
        <f t="shared" si="7"/>
        <v>119.41666666666667</v>
      </c>
    </row>
    <row r="174" spans="1:6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0">
        <f t="shared" si="6"/>
        <v>119.41666666666667</v>
      </c>
      <c r="D174" s="420" t="e">
        <f>IF(ISNUMBER(_xlfn.XLOOKUP(A174,抽卷!$A:$A,抽卷!$K:$K,,1,2)),_xlfn.XLOOKUP(A174,抽卷!$A:$A,抽卷!$K:$K,,1,2),NA())</f>
        <v>#N/A</v>
      </c>
      <c r="E174" s="420" t="e">
        <f>IF(ISNUMBER(_xlfn.XLOOKUP(A174,抽卷!$A:$A,抽卷!$M:$M,,1,2)),_xlfn.XLOOKUP(A174,抽卷!$A:$A,抽卷!$M:$M,,1,2),NA())</f>
        <v>#N/A</v>
      </c>
      <c r="F174" s="73">
        <f t="shared" si="7"/>
        <v>119.41666666666667</v>
      </c>
    </row>
    <row r="175" spans="1:6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0">
        <f t="shared" si="6"/>
        <v>136.58333333333334</v>
      </c>
      <c r="D175" s="420" t="e">
        <f>IF(ISNUMBER(_xlfn.XLOOKUP(A175,抽卷!$A:$A,抽卷!$K:$K,,1,2)),_xlfn.XLOOKUP(A175,抽卷!$A:$A,抽卷!$K:$K,,1,2),NA())</f>
        <v>#N/A</v>
      </c>
      <c r="E175" s="420" t="e">
        <f>IF(ISNUMBER(_xlfn.XLOOKUP(A175,抽卷!$A:$A,抽卷!$M:$M,,1,2)),_xlfn.XLOOKUP(A175,抽卷!$A:$A,抽卷!$M:$M,,1,2),NA())</f>
        <v>#N/A</v>
      </c>
      <c r="F175" s="73">
        <f t="shared" si="7"/>
        <v>136.58333333333334</v>
      </c>
    </row>
    <row r="176" spans="1:6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0">
        <f t="shared" si="6"/>
        <v>138.875</v>
      </c>
      <c r="D176" s="420" t="e">
        <f>IF(ISNUMBER(_xlfn.XLOOKUP(A176,抽卷!$A:$A,抽卷!$K:$K,,1,2)),_xlfn.XLOOKUP(A176,抽卷!$A:$A,抽卷!$K:$K,,1,2),NA())</f>
        <v>#N/A</v>
      </c>
      <c r="E176" s="420" t="e">
        <f>IF(ISNUMBER(_xlfn.XLOOKUP(A176,抽卷!$A:$A,抽卷!$M:$M,,1,2)),_xlfn.XLOOKUP(A176,抽卷!$A:$A,抽卷!$M:$M,,1,2),NA())</f>
        <v>#N/A</v>
      </c>
      <c r="F176" s="73">
        <f t="shared" si="7"/>
        <v>138.875</v>
      </c>
    </row>
    <row r="177" spans="1:6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0">
        <f t="shared" si="6"/>
        <v>136.66666666666666</v>
      </c>
      <c r="D177" s="420" t="e">
        <f>IF(ISNUMBER(_xlfn.XLOOKUP(A177,抽卷!$A:$A,抽卷!$K:$K,,1,2)),_xlfn.XLOOKUP(A177,抽卷!$A:$A,抽卷!$K:$K,,1,2),NA())</f>
        <v>#N/A</v>
      </c>
      <c r="E177" s="420" t="e">
        <f>IF(ISNUMBER(_xlfn.XLOOKUP(A177,抽卷!$A:$A,抽卷!$M:$M,,1,2)),_xlfn.XLOOKUP(A177,抽卷!$A:$A,抽卷!$M:$M,,1,2),NA())</f>
        <v>#N/A</v>
      </c>
      <c r="F177" s="73">
        <f t="shared" si="7"/>
        <v>136.66666666666666</v>
      </c>
    </row>
    <row r="178" spans="1:6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0">
        <f t="shared" si="6"/>
        <v>136.66666666666666</v>
      </c>
      <c r="D178" s="420" t="e">
        <f>IF(ISNUMBER(_xlfn.XLOOKUP(A178,抽卷!$A:$A,抽卷!$K:$K,,1,2)),_xlfn.XLOOKUP(A178,抽卷!$A:$A,抽卷!$K:$K,,1,2),NA())</f>
        <v>#N/A</v>
      </c>
      <c r="E178" s="420" t="e">
        <f>IF(ISNUMBER(_xlfn.XLOOKUP(A178,抽卷!$A:$A,抽卷!$M:$M,,1,2)),_xlfn.XLOOKUP(A178,抽卷!$A:$A,抽卷!$M:$M,,1,2),NA())</f>
        <v>#N/A</v>
      </c>
      <c r="F178" s="73">
        <f t="shared" si="7"/>
        <v>136.66666666666666</v>
      </c>
    </row>
    <row r="179" spans="1:6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0">
        <f t="shared" si="6"/>
        <v>136.875</v>
      </c>
      <c r="D179" s="420" t="e">
        <f>IF(ISNUMBER(_xlfn.XLOOKUP(A179,抽卷!$A:$A,抽卷!$K:$K,,1,2)),_xlfn.XLOOKUP(A179,抽卷!$A:$A,抽卷!$K:$K,,1,2),NA())</f>
        <v>#N/A</v>
      </c>
      <c r="E179" s="420" t="e">
        <f>IF(ISNUMBER(_xlfn.XLOOKUP(A179,抽卷!$A:$A,抽卷!$M:$M,,1,2)),_xlfn.XLOOKUP(A179,抽卷!$A:$A,抽卷!$M:$M,,1,2),NA())</f>
        <v>#N/A</v>
      </c>
      <c r="F179" s="73">
        <f t="shared" si="7"/>
        <v>136.875</v>
      </c>
    </row>
    <row r="180" spans="1:6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0">
        <f t="shared" si="6"/>
        <v>131.20833333333334</v>
      </c>
      <c r="D180" s="420" t="e">
        <f>IF(ISNUMBER(_xlfn.XLOOKUP(A180,抽卷!$A:$A,抽卷!$K:$K,,1,2)),_xlfn.XLOOKUP(A180,抽卷!$A:$A,抽卷!$K:$K,,1,2),NA())</f>
        <v>#N/A</v>
      </c>
      <c r="E180" s="420" t="e">
        <f>IF(ISNUMBER(_xlfn.XLOOKUP(A180,抽卷!$A:$A,抽卷!$M:$M,,1,2)),_xlfn.XLOOKUP(A180,抽卷!$A:$A,抽卷!$M:$M,,1,2),NA())</f>
        <v>#N/A</v>
      </c>
      <c r="F180" s="73">
        <f t="shared" si="7"/>
        <v>131.20833333333334</v>
      </c>
    </row>
    <row r="181" spans="1:6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0">
        <f t="shared" si="6"/>
        <v>136.79166666666666</v>
      </c>
      <c r="D181" s="420" t="e">
        <f>IF(ISNUMBER(_xlfn.XLOOKUP(A181,抽卷!$A:$A,抽卷!$K:$K,,1,2)),_xlfn.XLOOKUP(A181,抽卷!$A:$A,抽卷!$K:$K,,1,2),NA())</f>
        <v>#N/A</v>
      </c>
      <c r="E181" s="420" t="e">
        <f>IF(ISNUMBER(_xlfn.XLOOKUP(A181,抽卷!$A:$A,抽卷!$M:$M,,1,2)),_xlfn.XLOOKUP(A181,抽卷!$A:$A,抽卷!$M:$M,,1,2),NA())</f>
        <v>#N/A</v>
      </c>
      <c r="F181" s="73">
        <f t="shared" si="7"/>
        <v>136.79166666666666</v>
      </c>
    </row>
    <row r="182" spans="1:6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0">
        <f t="shared" si="6"/>
        <v>140.25</v>
      </c>
      <c r="D182" s="420" t="e">
        <f>IF(ISNUMBER(_xlfn.XLOOKUP(A182,抽卷!$A:$A,抽卷!$K:$K,,1,2)),_xlfn.XLOOKUP(A182,抽卷!$A:$A,抽卷!$K:$K,,1,2),NA())</f>
        <v>#N/A</v>
      </c>
      <c r="E182" s="420" t="e">
        <f>IF(ISNUMBER(_xlfn.XLOOKUP(A182,抽卷!$A:$A,抽卷!$M:$M,,1,2)),_xlfn.XLOOKUP(A182,抽卷!$A:$A,抽卷!$M:$M,,1,2),NA())</f>
        <v>#N/A</v>
      </c>
      <c r="F182" s="73">
        <f t="shared" si="7"/>
        <v>140.25</v>
      </c>
    </row>
    <row r="183" spans="1:6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0">
        <f t="shared" si="6"/>
        <v>140.25</v>
      </c>
      <c r="D183" s="420" t="e">
        <f>IF(ISNUMBER(_xlfn.XLOOKUP(A183,抽卷!$A:$A,抽卷!$K:$K,,1,2)),_xlfn.XLOOKUP(A183,抽卷!$A:$A,抽卷!$K:$K,,1,2),NA())</f>
        <v>#N/A</v>
      </c>
      <c r="E183" s="420" t="e">
        <f>IF(ISNUMBER(_xlfn.XLOOKUP(A183,抽卷!$A:$A,抽卷!$M:$M,,1,2)),_xlfn.XLOOKUP(A183,抽卷!$A:$A,抽卷!$M:$M,,1,2),NA())</f>
        <v>#N/A</v>
      </c>
      <c r="F183" s="73">
        <f t="shared" si="7"/>
        <v>140.25</v>
      </c>
    </row>
    <row r="184" spans="1:6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0">
        <f t="shared" si="6"/>
        <v>135.83333333333334</v>
      </c>
      <c r="D184" s="420" t="e">
        <f>IF(ISNUMBER(_xlfn.XLOOKUP(A184,抽卷!$A:$A,抽卷!$K:$K,,1,2)),_xlfn.XLOOKUP(A184,抽卷!$A:$A,抽卷!$K:$K,,1,2),NA())</f>
        <v>#N/A</v>
      </c>
      <c r="E184" s="420" t="e">
        <f>IF(ISNUMBER(_xlfn.XLOOKUP(A184,抽卷!$A:$A,抽卷!$M:$M,,1,2)),_xlfn.XLOOKUP(A184,抽卷!$A:$A,抽卷!$M:$M,,1,2),NA())</f>
        <v>#N/A</v>
      </c>
      <c r="F184" s="73">
        <f t="shared" si="7"/>
        <v>135.83333333333334</v>
      </c>
    </row>
    <row r="185" spans="1:6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0">
        <f t="shared" si="6"/>
        <v>139.91666666666666</v>
      </c>
      <c r="D185" s="420" t="e">
        <f>IF(ISNUMBER(_xlfn.XLOOKUP(A185,抽卷!$A:$A,抽卷!$K:$K,,1,2)),_xlfn.XLOOKUP(A185,抽卷!$A:$A,抽卷!$K:$K,,1,2),NA())</f>
        <v>#N/A</v>
      </c>
      <c r="E185" s="420" t="e">
        <f>IF(ISNUMBER(_xlfn.XLOOKUP(A185,抽卷!$A:$A,抽卷!$M:$M,,1,2)),_xlfn.XLOOKUP(A185,抽卷!$A:$A,抽卷!$M:$M,,1,2),NA())</f>
        <v>#N/A</v>
      </c>
      <c r="F185" s="73">
        <f t="shared" si="7"/>
        <v>139.91666666666666</v>
      </c>
    </row>
    <row r="186" spans="1:6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0">
        <f t="shared" si="6"/>
        <v>143.41666666666666</v>
      </c>
      <c r="D186" s="420">
        <f>IF(ISNUMBER(_xlfn.XLOOKUP(A186,抽卷!$A:$A,抽卷!$K:$K,,1,2)),_xlfn.XLOOKUP(A186,抽卷!$A:$A,抽卷!$K:$K,,1,2),NA())</f>
        <v>133</v>
      </c>
      <c r="E186" s="420">
        <f>IF(ISNUMBER(_xlfn.XLOOKUP(A186,抽卷!$A:$A,抽卷!$M:$M,,1,2)),_xlfn.XLOOKUP(A186,抽卷!$A:$A,抽卷!$M:$M,,1,2),NA())</f>
        <v>0</v>
      </c>
      <c r="F186" s="73">
        <f>IF(ISNA(D186),C186,E186+D186+C186)</f>
        <v>276.41666666666663</v>
      </c>
    </row>
    <row r="187" spans="1:6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0">
        <f t="shared" si="6"/>
        <v>142.91666666666666</v>
      </c>
      <c r="D187" s="420">
        <f>IF(ISNUMBER(_xlfn.XLOOKUP(A187,抽卷!$A:$A,抽卷!$K:$K,,1,2)),_xlfn.XLOOKUP(A187,抽卷!$A:$A,抽卷!$K:$K,,1,2),NA())</f>
        <v>132</v>
      </c>
      <c r="E187" s="420">
        <f>IF(ISNUMBER(_xlfn.XLOOKUP(A187,抽卷!$A:$A,抽卷!$M:$M,,1,2)),_xlfn.XLOOKUP(A187,抽卷!$A:$A,抽卷!$M:$M,,1,2),NA())</f>
        <v>0</v>
      </c>
      <c r="F187" s="73">
        <f t="shared" ref="F187:F250" si="9">IF(ISNA(D187),C187,E187+D187+C187)</f>
        <v>274.91666666666663</v>
      </c>
    </row>
    <row r="188" spans="1:6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0">
        <f t="shared" si="6"/>
        <v>163.45833333333334</v>
      </c>
      <c r="D188" s="420">
        <f>IF(ISNUMBER(_xlfn.XLOOKUP(A188,抽卷!$A:$A,抽卷!$K:$K,,1,2)),_xlfn.XLOOKUP(A188,抽卷!$A:$A,抽卷!$K:$K,,1,2),NA())</f>
        <v>141</v>
      </c>
      <c r="E188" s="420">
        <f>IF(ISNUMBER(_xlfn.XLOOKUP(A188,抽卷!$A:$A,抽卷!$M:$M,,1,2)),_xlfn.XLOOKUP(A188,抽卷!$A:$A,抽卷!$M:$M,,1,2),NA())</f>
        <v>0</v>
      </c>
      <c r="F188" s="73">
        <f t="shared" si="9"/>
        <v>304.45833333333337</v>
      </c>
    </row>
    <row r="189" spans="1:6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0">
        <f t="shared" si="6"/>
        <v>151.29166666666666</v>
      </c>
      <c r="D189" s="420">
        <f>IF(ISNUMBER(_xlfn.XLOOKUP(A189,抽卷!$A:$A,抽卷!$K:$K,,1,2)),_xlfn.XLOOKUP(A189,抽卷!$A:$A,抽卷!$K:$K,,1,2),NA())</f>
        <v>118</v>
      </c>
      <c r="E189" s="420">
        <f>IF(ISNUMBER(_xlfn.XLOOKUP(A189,抽卷!$A:$A,抽卷!$M:$M,,1,2)),_xlfn.XLOOKUP(A189,抽卷!$A:$A,抽卷!$M:$M,,1,2),NA())</f>
        <v>0</v>
      </c>
      <c r="F189" s="73">
        <f t="shared" si="9"/>
        <v>269.29166666666663</v>
      </c>
    </row>
    <row r="190" spans="1:6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0">
        <f t="shared" si="6"/>
        <v>155.875</v>
      </c>
      <c r="D190" s="420">
        <f>IF(ISNUMBER(_xlfn.XLOOKUP(A190,抽卷!$A:$A,抽卷!$K:$K,,1,2)),_xlfn.XLOOKUP(A190,抽卷!$A:$A,抽卷!$K:$K,,1,2),NA())</f>
        <v>128</v>
      </c>
      <c r="E190" s="420">
        <f>IF(ISNUMBER(_xlfn.XLOOKUP(A190,抽卷!$A:$A,抽卷!$M:$M,,1,2)),_xlfn.XLOOKUP(A190,抽卷!$A:$A,抽卷!$M:$M,,1,2),NA())</f>
        <v>0</v>
      </c>
      <c r="F190" s="73">
        <f t="shared" si="9"/>
        <v>283.875</v>
      </c>
    </row>
    <row r="191" spans="1:6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0">
        <f t="shared" si="6"/>
        <v>154</v>
      </c>
      <c r="D191" s="420">
        <f>IF(ISNUMBER(_xlfn.XLOOKUP(A191,抽卷!$A:$A,抽卷!$K:$K,,1,2)),_xlfn.XLOOKUP(A191,抽卷!$A:$A,抽卷!$K:$K,,1,2),NA())</f>
        <v>122</v>
      </c>
      <c r="E191" s="420">
        <f>IF(ISNUMBER(_xlfn.XLOOKUP(A191,抽卷!$A:$A,抽卷!$M:$M,,1,2)),_xlfn.XLOOKUP(A191,抽卷!$A:$A,抽卷!$M:$M,,1,2),NA())</f>
        <v>0</v>
      </c>
      <c r="F191" s="73">
        <f t="shared" si="9"/>
        <v>276</v>
      </c>
    </row>
    <row r="192" spans="1:6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0">
        <f t="shared" si="6"/>
        <v>154.20833333333334</v>
      </c>
      <c r="D192" s="420">
        <f>IF(ISNUMBER(_xlfn.XLOOKUP(A192,抽卷!$A:$A,抽卷!$K:$K,,1,2)),_xlfn.XLOOKUP(A192,抽卷!$A:$A,抽卷!$K:$K,,1,2),NA())</f>
        <v>120</v>
      </c>
      <c r="E192" s="420">
        <f>IF(ISNUMBER(_xlfn.XLOOKUP(A192,抽卷!$A:$A,抽卷!$M:$M,,1,2)),_xlfn.XLOOKUP(A192,抽卷!$A:$A,抽卷!$M:$M,,1,2),NA())</f>
        <v>0</v>
      </c>
      <c r="F192" s="73">
        <f t="shared" si="9"/>
        <v>274.20833333333337</v>
      </c>
    </row>
    <row r="193" spans="1:6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0">
        <f t="shared" si="6"/>
        <v>142.95833333333334</v>
      </c>
      <c r="D193" s="420">
        <f>IF(ISNUMBER(_xlfn.XLOOKUP(A193,抽卷!$A:$A,抽卷!$K:$K,,1,2)),_xlfn.XLOOKUP(A193,抽卷!$A:$A,抽卷!$K:$K,,1,2),NA())</f>
        <v>103</v>
      </c>
      <c r="E193" s="420">
        <f>IF(ISNUMBER(_xlfn.XLOOKUP(A193,抽卷!$A:$A,抽卷!$M:$M,,1,2)),_xlfn.XLOOKUP(A193,抽卷!$A:$A,抽卷!$M:$M,,1,2),NA())</f>
        <v>0</v>
      </c>
      <c r="F193" s="73">
        <f t="shared" si="9"/>
        <v>245.95833333333334</v>
      </c>
    </row>
    <row r="194" spans="1:6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0">
        <f t="shared" ref="C194:C257" si="10">B194/120</f>
        <v>142.95833333333334</v>
      </c>
      <c r="D194" s="420">
        <f>IF(ISNUMBER(_xlfn.XLOOKUP(A194,抽卷!$A:$A,抽卷!$K:$K,,1,2)),_xlfn.XLOOKUP(A194,抽卷!$A:$A,抽卷!$K:$K,,1,2),NA())</f>
        <v>103</v>
      </c>
      <c r="E194" s="420">
        <f>IF(ISNUMBER(_xlfn.XLOOKUP(A194,抽卷!$A:$A,抽卷!$M:$M,,1,2)),_xlfn.XLOOKUP(A194,抽卷!$A:$A,抽卷!$M:$M,,1,2),NA())</f>
        <v>0</v>
      </c>
      <c r="F194" s="73">
        <f t="shared" si="9"/>
        <v>245.95833333333334</v>
      </c>
    </row>
    <row r="195" spans="1:6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0">
        <f t="shared" si="10"/>
        <v>145.25</v>
      </c>
      <c r="D195" s="420">
        <f>IF(ISNUMBER(_xlfn.XLOOKUP(A195,抽卷!$A:$A,抽卷!$K:$K,,1,2)),_xlfn.XLOOKUP(A195,抽卷!$A:$A,抽卷!$K:$K,,1,2),NA())</f>
        <v>109</v>
      </c>
      <c r="E195" s="420">
        <f>IF(ISNUMBER(_xlfn.XLOOKUP(A195,抽卷!$A:$A,抽卷!$M:$M,,1,2)),_xlfn.XLOOKUP(A195,抽卷!$A:$A,抽卷!$M:$M,,1,2),NA())</f>
        <v>0</v>
      </c>
      <c r="F195" s="73">
        <f t="shared" si="9"/>
        <v>254.25</v>
      </c>
    </row>
    <row r="196" spans="1:6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0">
        <f t="shared" si="10"/>
        <v>145.66666666666666</v>
      </c>
      <c r="D196" s="420">
        <f>IF(ISNUMBER(_xlfn.XLOOKUP(A196,抽卷!$A:$A,抽卷!$K:$K,,1,2)),_xlfn.XLOOKUP(A196,抽卷!$A:$A,抽卷!$K:$K,,1,2),NA())</f>
        <v>112</v>
      </c>
      <c r="E196" s="420">
        <f>IF(ISNUMBER(_xlfn.XLOOKUP(A196,抽卷!$A:$A,抽卷!$M:$M,,1,2)),_xlfn.XLOOKUP(A196,抽卷!$A:$A,抽卷!$M:$M,,1,2),NA())</f>
        <v>0</v>
      </c>
      <c r="F196" s="73">
        <f t="shared" si="9"/>
        <v>257.66666666666663</v>
      </c>
    </row>
    <row r="197" spans="1:6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0">
        <f t="shared" si="10"/>
        <v>144.625</v>
      </c>
      <c r="D197" s="420">
        <f>IF(ISNUMBER(_xlfn.XLOOKUP(A197,抽卷!$A:$A,抽卷!$K:$K,,1,2)),_xlfn.XLOOKUP(A197,抽卷!$A:$A,抽卷!$K:$K,,1,2),NA())</f>
        <v>122</v>
      </c>
      <c r="E197" s="420">
        <f>IF(ISNUMBER(_xlfn.XLOOKUP(A197,抽卷!$A:$A,抽卷!$M:$M,,1,2)),_xlfn.XLOOKUP(A197,抽卷!$A:$A,抽卷!$M:$M,,1,2),NA())</f>
        <v>0</v>
      </c>
      <c r="F197" s="73">
        <f t="shared" si="9"/>
        <v>266.625</v>
      </c>
    </row>
    <row r="198" spans="1:6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0">
        <f t="shared" si="10"/>
        <v>144.625</v>
      </c>
      <c r="D198" s="420">
        <f>IF(ISNUMBER(_xlfn.XLOOKUP(A198,抽卷!$A:$A,抽卷!$K:$K,,1,2)),_xlfn.XLOOKUP(A198,抽卷!$A:$A,抽卷!$K:$K,,1,2),NA())</f>
        <v>122</v>
      </c>
      <c r="E198" s="420">
        <f>IF(ISNUMBER(_xlfn.XLOOKUP(A198,抽卷!$A:$A,抽卷!$M:$M,,1,2)),_xlfn.XLOOKUP(A198,抽卷!$A:$A,抽卷!$M:$M,,1,2),NA())</f>
        <v>0</v>
      </c>
      <c r="F198" s="73">
        <f t="shared" si="9"/>
        <v>266.625</v>
      </c>
    </row>
    <row r="199" spans="1:6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0">
        <f t="shared" si="10"/>
        <v>132.04166666666666</v>
      </c>
      <c r="D199" s="420">
        <f>IF(ISNUMBER(_xlfn.XLOOKUP(A199,抽卷!$A:$A,抽卷!$K:$K,,1,2)),_xlfn.XLOOKUP(A199,抽卷!$A:$A,抽卷!$K:$K,,1,2),NA())</f>
        <v>103</v>
      </c>
      <c r="E199" s="420">
        <f>IF(ISNUMBER(_xlfn.XLOOKUP(A199,抽卷!$A:$A,抽卷!$M:$M,,1,2)),_xlfn.XLOOKUP(A199,抽卷!$A:$A,抽卷!$M:$M,,1,2),NA())</f>
        <v>0</v>
      </c>
      <c r="F199" s="73">
        <f t="shared" si="9"/>
        <v>235.04166666666666</v>
      </c>
    </row>
    <row r="200" spans="1:6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0">
        <f t="shared" si="10"/>
        <v>111.29166666666667</v>
      </c>
      <c r="D200" s="420">
        <f>IF(ISNUMBER(_xlfn.XLOOKUP(A200,抽卷!$A:$A,抽卷!$K:$K,,1,2)),_xlfn.XLOOKUP(A200,抽卷!$A:$A,抽卷!$K:$K,,1,2),NA())</f>
        <v>83</v>
      </c>
      <c r="E200" s="420">
        <f>IF(ISNUMBER(_xlfn.XLOOKUP(A200,抽卷!$A:$A,抽卷!$M:$M,,1,2)),_xlfn.XLOOKUP(A200,抽卷!$A:$A,抽卷!$M:$M,,1,2),NA())</f>
        <v>0</v>
      </c>
      <c r="F200" s="73">
        <f t="shared" si="9"/>
        <v>194.29166666666669</v>
      </c>
    </row>
    <row r="201" spans="1:6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0">
        <f t="shared" si="10"/>
        <v>114.54166666666667</v>
      </c>
      <c r="D201" s="420">
        <f>IF(ISNUMBER(_xlfn.XLOOKUP(A201,抽卷!$A:$A,抽卷!$K:$K,,1,2)),_xlfn.XLOOKUP(A201,抽卷!$A:$A,抽卷!$K:$K,,1,2),NA())</f>
        <v>78</v>
      </c>
      <c r="E201" s="420">
        <f>IF(ISNUMBER(_xlfn.XLOOKUP(A201,抽卷!$A:$A,抽卷!$M:$M,,1,2)),_xlfn.XLOOKUP(A201,抽卷!$A:$A,抽卷!$M:$M,,1,2),NA())</f>
        <v>0</v>
      </c>
      <c r="F201" s="73">
        <f t="shared" si="9"/>
        <v>192.54166666666669</v>
      </c>
    </row>
    <row r="202" spans="1:6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0">
        <f t="shared" si="10"/>
        <v>114.95833333333333</v>
      </c>
      <c r="D202" s="420">
        <f>IF(ISNUMBER(_xlfn.XLOOKUP(A202,抽卷!$A:$A,抽卷!$K:$K,,1,2)),_xlfn.XLOOKUP(A202,抽卷!$A:$A,抽卷!$K:$K,,1,2),NA())</f>
        <v>79</v>
      </c>
      <c r="E202" s="420">
        <f>IF(ISNUMBER(_xlfn.XLOOKUP(A202,抽卷!$A:$A,抽卷!$M:$M,,1,2)),_xlfn.XLOOKUP(A202,抽卷!$A:$A,抽卷!$M:$M,,1,2),NA())</f>
        <v>0</v>
      </c>
      <c r="F202" s="73">
        <f t="shared" si="9"/>
        <v>193.95833333333331</v>
      </c>
    </row>
    <row r="203" spans="1:6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0">
        <f t="shared" si="10"/>
        <v>114.125</v>
      </c>
      <c r="D203" s="420">
        <f>IF(ISNUMBER(_xlfn.XLOOKUP(A203,抽卷!$A:$A,抽卷!$K:$K,,1,2)),_xlfn.XLOOKUP(A203,抽卷!$A:$A,抽卷!$K:$K,,1,2),NA())</f>
        <v>76</v>
      </c>
      <c r="E203" s="420">
        <f>IF(ISNUMBER(_xlfn.XLOOKUP(A203,抽卷!$A:$A,抽卷!$M:$M,,1,2)),_xlfn.XLOOKUP(A203,抽卷!$A:$A,抽卷!$M:$M,,1,2),NA())</f>
        <v>0</v>
      </c>
      <c r="F203" s="73">
        <f t="shared" si="9"/>
        <v>190.125</v>
      </c>
    </row>
    <row r="204" spans="1:6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0">
        <f t="shared" si="10"/>
        <v>86.125</v>
      </c>
      <c r="D204" s="420">
        <f>IF(ISNUMBER(_xlfn.XLOOKUP(A204,抽卷!$A:$A,抽卷!$K:$K,,1,2)),_xlfn.XLOOKUP(A204,抽卷!$A:$A,抽卷!$K:$K,,1,2),NA())</f>
        <v>75</v>
      </c>
      <c r="E204" s="420">
        <f>IF(ISNUMBER(_xlfn.XLOOKUP(A204,抽卷!$A:$A,抽卷!$M:$M,,1,2)),_xlfn.XLOOKUP(A204,抽卷!$A:$A,抽卷!$M:$M,,1,2),NA())</f>
        <v>0</v>
      </c>
      <c r="F204" s="73">
        <f t="shared" si="9"/>
        <v>161.125</v>
      </c>
    </row>
    <row r="205" spans="1:6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0">
        <f t="shared" si="10"/>
        <v>88</v>
      </c>
      <c r="D205" s="420">
        <f>IF(ISNUMBER(_xlfn.XLOOKUP(A205,抽卷!$A:$A,抽卷!$K:$K,,1,2)),_xlfn.XLOOKUP(A205,抽卷!$A:$A,抽卷!$K:$K,,1,2),NA())</f>
        <v>74</v>
      </c>
      <c r="E205" s="420">
        <f>IF(ISNUMBER(_xlfn.XLOOKUP(A205,抽卷!$A:$A,抽卷!$M:$M,,1,2)),_xlfn.XLOOKUP(A205,抽卷!$A:$A,抽卷!$M:$M,,1,2),NA())</f>
        <v>0</v>
      </c>
      <c r="F205" s="73">
        <f t="shared" si="9"/>
        <v>162</v>
      </c>
    </row>
    <row r="206" spans="1:6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0">
        <f t="shared" si="10"/>
        <v>88</v>
      </c>
      <c r="D206" s="420">
        <f>IF(ISNUMBER(_xlfn.XLOOKUP(A206,抽卷!$A:$A,抽卷!$K:$K,,1,2)),_xlfn.XLOOKUP(A206,抽卷!$A:$A,抽卷!$K:$K,,1,2),NA())</f>
        <v>74</v>
      </c>
      <c r="E206" s="420">
        <f>IF(ISNUMBER(_xlfn.XLOOKUP(A206,抽卷!$A:$A,抽卷!$M:$M,,1,2)),_xlfn.XLOOKUP(A206,抽卷!$A:$A,抽卷!$M:$M,,1,2),NA())</f>
        <v>0</v>
      </c>
      <c r="F206" s="73">
        <f t="shared" si="9"/>
        <v>162</v>
      </c>
    </row>
    <row r="207" spans="1:6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0">
        <f t="shared" si="10"/>
        <v>87.583333333333329</v>
      </c>
      <c r="D207" s="420">
        <f>IF(ISNUMBER(_xlfn.XLOOKUP(A207,抽卷!$A:$A,抽卷!$K:$K,,1,2)),_xlfn.XLOOKUP(A207,抽卷!$A:$A,抽卷!$K:$K,,1,2),NA())</f>
        <v>73</v>
      </c>
      <c r="E207" s="420">
        <f>IF(ISNUMBER(_xlfn.XLOOKUP(A207,抽卷!$A:$A,抽卷!$M:$M,,1,2)),_xlfn.XLOOKUP(A207,抽卷!$A:$A,抽卷!$M:$M,,1,2),NA())</f>
        <v>0</v>
      </c>
      <c r="F207" s="73">
        <f t="shared" si="9"/>
        <v>160.58333333333331</v>
      </c>
    </row>
    <row r="208" spans="1:6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0">
        <f t="shared" si="10"/>
        <v>87.083333333333329</v>
      </c>
      <c r="D208" s="420">
        <f>IF(ISNUMBER(_xlfn.XLOOKUP(A208,抽卷!$A:$A,抽卷!$K:$K,,1,2)),_xlfn.XLOOKUP(A208,抽卷!$A:$A,抽卷!$K:$K,,1,2),NA())</f>
        <v>72</v>
      </c>
      <c r="E208" s="420">
        <f>IF(ISNUMBER(_xlfn.XLOOKUP(A208,抽卷!$A:$A,抽卷!$M:$M,,1,2)),_xlfn.XLOOKUP(A208,抽卷!$A:$A,抽卷!$M:$M,,1,2),NA())</f>
        <v>0</v>
      </c>
      <c r="F208" s="73">
        <f t="shared" si="9"/>
        <v>159.08333333333331</v>
      </c>
    </row>
    <row r="209" spans="1:6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0">
        <f t="shared" si="10"/>
        <v>89.916666666666671</v>
      </c>
      <c r="D209" s="420">
        <f>IF(ISNUMBER(_xlfn.XLOOKUP(A209,抽卷!$A:$A,抽卷!$K:$K,,1,2)),_xlfn.XLOOKUP(A209,抽卷!$A:$A,抽卷!$K:$K,,1,2),NA())</f>
        <v>73</v>
      </c>
      <c r="E209" s="420">
        <f>IF(ISNUMBER(_xlfn.XLOOKUP(A209,抽卷!$A:$A,抽卷!$M:$M,,1,2)),_xlfn.XLOOKUP(A209,抽卷!$A:$A,抽卷!$M:$M,,1,2),NA())</f>
        <v>0</v>
      </c>
      <c r="F209" s="73">
        <f t="shared" si="9"/>
        <v>162.91666666666669</v>
      </c>
    </row>
    <row r="210" spans="1:6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0">
        <f t="shared" si="10"/>
        <v>84.958333333333329</v>
      </c>
      <c r="D210" s="420">
        <f>IF(ISNUMBER(_xlfn.XLOOKUP(A210,抽卷!$A:$A,抽卷!$K:$K,,1,2)),_xlfn.XLOOKUP(A210,抽卷!$A:$A,抽卷!$K:$K,,1,2),NA())</f>
        <v>72</v>
      </c>
      <c r="E210" s="420">
        <f>IF(ISNUMBER(_xlfn.XLOOKUP(A210,抽卷!$A:$A,抽卷!$M:$M,,1,2)),_xlfn.XLOOKUP(A210,抽卷!$A:$A,抽卷!$M:$M,,1,2),NA())</f>
        <v>0</v>
      </c>
      <c r="F210" s="73">
        <f t="shared" si="9"/>
        <v>156.95833333333331</v>
      </c>
    </row>
    <row r="211" spans="1:6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0">
        <f t="shared" si="10"/>
        <v>84.75</v>
      </c>
      <c r="D211" s="420">
        <f>IF(ISNUMBER(_xlfn.XLOOKUP(A211,抽卷!$A:$A,抽卷!$K:$K,,1,2)),_xlfn.XLOOKUP(A211,抽卷!$A:$A,抽卷!$K:$K,,1,2),NA())</f>
        <v>71</v>
      </c>
      <c r="E211" s="420">
        <f>IF(ISNUMBER(_xlfn.XLOOKUP(A211,抽卷!$A:$A,抽卷!$M:$M,,1,2)),_xlfn.XLOOKUP(A211,抽卷!$A:$A,抽卷!$M:$M,,1,2),NA())</f>
        <v>0</v>
      </c>
      <c r="F211" s="73">
        <f t="shared" si="9"/>
        <v>155.75</v>
      </c>
    </row>
    <row r="212" spans="1:6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0">
        <f t="shared" si="10"/>
        <v>77.875</v>
      </c>
      <c r="D212" s="420">
        <f>IF(ISNUMBER(_xlfn.XLOOKUP(A212,抽卷!$A:$A,抽卷!$K:$K,,1,2)),_xlfn.XLOOKUP(A212,抽卷!$A:$A,抽卷!$K:$K,,1,2),NA())</f>
        <v>71</v>
      </c>
      <c r="E212" s="420">
        <f>IF(ISNUMBER(_xlfn.XLOOKUP(A212,抽卷!$A:$A,抽卷!$M:$M,,1,2)),_xlfn.XLOOKUP(A212,抽卷!$A:$A,抽卷!$M:$M,,1,2),NA())</f>
        <v>0</v>
      </c>
      <c r="F212" s="73">
        <f t="shared" si="9"/>
        <v>148.875</v>
      </c>
    </row>
    <row r="213" spans="1:6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0">
        <f t="shared" si="10"/>
        <v>77.875</v>
      </c>
      <c r="D213" s="420">
        <f>IF(ISNUMBER(_xlfn.XLOOKUP(A213,抽卷!$A:$A,抽卷!$K:$K,,1,2)),_xlfn.XLOOKUP(A213,抽卷!$A:$A,抽卷!$K:$K,,1,2),NA())</f>
        <v>71</v>
      </c>
      <c r="E213" s="420">
        <f>IF(ISNUMBER(_xlfn.XLOOKUP(A213,抽卷!$A:$A,抽卷!$M:$M,,1,2)),_xlfn.XLOOKUP(A213,抽卷!$A:$A,抽卷!$M:$M,,1,2),NA())</f>
        <v>0</v>
      </c>
      <c r="F213" s="73">
        <f t="shared" si="9"/>
        <v>148.875</v>
      </c>
    </row>
    <row r="214" spans="1:6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0">
        <f t="shared" si="10"/>
        <v>84.208333333333329</v>
      </c>
      <c r="D214" s="420">
        <f>IF(ISNUMBER(_xlfn.XLOOKUP(A214,抽卷!$A:$A,抽卷!$K:$K,,1,2)),_xlfn.XLOOKUP(A214,抽卷!$A:$A,抽卷!$K:$K,,1,2),NA())</f>
        <v>73</v>
      </c>
      <c r="E214" s="420">
        <f>IF(ISNUMBER(_xlfn.XLOOKUP(A214,抽卷!$A:$A,抽卷!$M:$M,,1,2)),_xlfn.XLOOKUP(A214,抽卷!$A:$A,抽卷!$M:$M,,1,2),NA())</f>
        <v>0</v>
      </c>
      <c r="F214" s="73">
        <f t="shared" si="9"/>
        <v>157.20833333333331</v>
      </c>
    </row>
    <row r="215" spans="1:6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0">
        <f t="shared" si="10"/>
        <v>89.333333333333329</v>
      </c>
      <c r="D215" s="420">
        <f>IF(ISNUMBER(_xlfn.XLOOKUP(A215,抽卷!$A:$A,抽卷!$K:$K,,1,2)),_xlfn.XLOOKUP(A215,抽卷!$A:$A,抽卷!$K:$K,,1,2),NA())</f>
        <v>82</v>
      </c>
      <c r="E215" s="420">
        <f>IF(ISNUMBER(_xlfn.XLOOKUP(A215,抽卷!$A:$A,抽卷!$M:$M,,1,2)),_xlfn.XLOOKUP(A215,抽卷!$A:$A,抽卷!$M:$M,,1,2),NA())</f>
        <v>0</v>
      </c>
      <c r="F215" s="73">
        <f t="shared" si="9"/>
        <v>171.33333333333331</v>
      </c>
    </row>
    <row r="216" spans="1:6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0">
        <f t="shared" si="10"/>
        <v>82.083333333333329</v>
      </c>
      <c r="D216" s="420">
        <f>IF(ISNUMBER(_xlfn.XLOOKUP(A216,抽卷!$A:$A,抽卷!$K:$K,,1,2)),_xlfn.XLOOKUP(A216,抽卷!$A:$A,抽卷!$K:$K,,1,2),NA())</f>
        <v>87</v>
      </c>
      <c r="E216" s="420">
        <f>IF(ISNUMBER(_xlfn.XLOOKUP(A216,抽卷!$A:$A,抽卷!$M:$M,,1,2)),_xlfn.XLOOKUP(A216,抽卷!$A:$A,抽卷!$M:$M,,1,2),NA())</f>
        <v>0</v>
      </c>
      <c r="F216" s="73">
        <f t="shared" si="9"/>
        <v>169.08333333333331</v>
      </c>
    </row>
    <row r="217" spans="1:6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0">
        <f t="shared" si="10"/>
        <v>64.166666666666671</v>
      </c>
      <c r="D217" s="420">
        <f>IF(ISNUMBER(_xlfn.XLOOKUP(A217,抽卷!$A:$A,抽卷!$K:$K,,1,2)),_xlfn.XLOOKUP(A217,抽卷!$A:$A,抽卷!$K:$K,,1,2),NA())</f>
        <v>80</v>
      </c>
      <c r="E217" s="420">
        <f>IF(ISNUMBER(_xlfn.XLOOKUP(A217,抽卷!$A:$A,抽卷!$M:$M,,1,2)),_xlfn.XLOOKUP(A217,抽卷!$A:$A,抽卷!$M:$M,,1,2),NA())</f>
        <v>0</v>
      </c>
      <c r="F217" s="73">
        <f t="shared" si="9"/>
        <v>144.16666666666669</v>
      </c>
    </row>
    <row r="218" spans="1:6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0">
        <f t="shared" si="10"/>
        <v>64.791666666666671</v>
      </c>
      <c r="D218" s="420">
        <f>IF(ISNUMBER(_xlfn.XLOOKUP(A218,抽卷!$A:$A,抽卷!$K:$K,,1,2)),_xlfn.XLOOKUP(A218,抽卷!$A:$A,抽卷!$K:$K,,1,2),NA())</f>
        <v>80</v>
      </c>
      <c r="E218" s="420">
        <f>IF(ISNUMBER(_xlfn.XLOOKUP(A218,抽卷!$A:$A,抽卷!$M:$M,,1,2)),_xlfn.XLOOKUP(A218,抽卷!$A:$A,抽卷!$M:$M,,1,2),NA())</f>
        <v>0</v>
      </c>
      <c r="F218" s="73">
        <f t="shared" si="9"/>
        <v>144.79166666666669</v>
      </c>
    </row>
    <row r="219" spans="1:6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0">
        <f t="shared" si="10"/>
        <v>65.833333333333329</v>
      </c>
      <c r="D219" s="420">
        <f>IF(ISNUMBER(_xlfn.XLOOKUP(A219,抽卷!$A:$A,抽卷!$K:$K,,1,2)),_xlfn.XLOOKUP(A219,抽卷!$A:$A,抽卷!$K:$K,,1,2),NA())</f>
        <v>80</v>
      </c>
      <c r="E219" s="420">
        <f>IF(ISNUMBER(_xlfn.XLOOKUP(A219,抽卷!$A:$A,抽卷!$M:$M,,1,2)),_xlfn.XLOOKUP(A219,抽卷!$A:$A,抽卷!$M:$M,,1,2),NA())</f>
        <v>0</v>
      </c>
      <c r="F219" s="73">
        <f t="shared" si="9"/>
        <v>145.83333333333331</v>
      </c>
    </row>
    <row r="220" spans="1:6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0">
        <f t="shared" si="10"/>
        <v>63.333333333333336</v>
      </c>
      <c r="D220" s="420">
        <f>IF(ISNUMBER(_xlfn.XLOOKUP(A220,抽卷!$A:$A,抽卷!$K:$K,,1,2)),_xlfn.XLOOKUP(A220,抽卷!$A:$A,抽卷!$K:$K,,1,2),NA())</f>
        <v>70</v>
      </c>
      <c r="E220" s="420">
        <f>IF(ISNUMBER(_xlfn.XLOOKUP(A220,抽卷!$A:$A,抽卷!$M:$M,,1,2)),_xlfn.XLOOKUP(A220,抽卷!$A:$A,抽卷!$M:$M,,1,2),NA())</f>
        <v>0</v>
      </c>
      <c r="F220" s="73">
        <f t="shared" si="9"/>
        <v>133.33333333333334</v>
      </c>
    </row>
    <row r="221" spans="1:6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0">
        <f t="shared" si="10"/>
        <v>61.041666666666664</v>
      </c>
      <c r="D221" s="420">
        <f>IF(ISNUMBER(_xlfn.XLOOKUP(A221,抽卷!$A:$A,抽卷!$K:$K,,1,2)),_xlfn.XLOOKUP(A221,抽卷!$A:$A,抽卷!$K:$K,,1,2),NA())</f>
        <v>70</v>
      </c>
      <c r="E221" s="420">
        <f>IF(ISNUMBER(_xlfn.XLOOKUP(A221,抽卷!$A:$A,抽卷!$M:$M,,1,2)),_xlfn.XLOOKUP(A221,抽卷!$A:$A,抽卷!$M:$M,,1,2),NA())</f>
        <v>0</v>
      </c>
      <c r="F221" s="73">
        <f t="shared" si="9"/>
        <v>131.04166666666666</v>
      </c>
    </row>
    <row r="222" spans="1:6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0">
        <f t="shared" si="10"/>
        <v>61.041666666666664</v>
      </c>
      <c r="D222" s="420">
        <f>IF(ISNUMBER(_xlfn.XLOOKUP(A222,抽卷!$A:$A,抽卷!$K:$K,,1,2)),_xlfn.XLOOKUP(A222,抽卷!$A:$A,抽卷!$K:$K,,1,2),NA())</f>
        <v>71</v>
      </c>
      <c r="E222" s="420">
        <f>IF(ISNUMBER(_xlfn.XLOOKUP(A222,抽卷!$A:$A,抽卷!$M:$M,,1,2)),_xlfn.XLOOKUP(A222,抽卷!$A:$A,抽卷!$M:$M,,1,2),NA())</f>
        <v>0</v>
      </c>
      <c r="F222" s="73">
        <f t="shared" si="9"/>
        <v>132.04166666666666</v>
      </c>
    </row>
    <row r="223" spans="1:6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0">
        <f t="shared" si="10"/>
        <v>60.208333333333336</v>
      </c>
      <c r="D223" s="420">
        <f>IF(ISNUMBER(_xlfn.XLOOKUP(A223,抽卷!$A:$A,抽卷!$K:$K,,1,2)),_xlfn.XLOOKUP(A223,抽卷!$A:$A,抽卷!$K:$K,,1,2),NA())</f>
        <v>70</v>
      </c>
      <c r="E223" s="420">
        <f>IF(ISNUMBER(_xlfn.XLOOKUP(A223,抽卷!$A:$A,抽卷!$M:$M,,1,2)),_xlfn.XLOOKUP(A223,抽卷!$A:$A,抽卷!$M:$M,,1,2),NA())</f>
        <v>0</v>
      </c>
      <c r="F223" s="73">
        <f t="shared" si="9"/>
        <v>130.20833333333334</v>
      </c>
    </row>
    <row r="224" spans="1:6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0">
        <f t="shared" si="10"/>
        <v>61.541666666666664</v>
      </c>
      <c r="D224" s="420">
        <f>IF(ISNUMBER(_xlfn.XLOOKUP(A224,抽卷!$A:$A,抽卷!$K:$K,,1,2)),_xlfn.XLOOKUP(A224,抽卷!$A:$A,抽卷!$K:$K,,1,2),NA())</f>
        <v>70</v>
      </c>
      <c r="E224" s="420">
        <f>IF(ISNUMBER(_xlfn.XLOOKUP(A224,抽卷!$A:$A,抽卷!$M:$M,,1,2)),_xlfn.XLOOKUP(A224,抽卷!$A:$A,抽卷!$M:$M,,1,2),NA())</f>
        <v>0</v>
      </c>
      <c r="F224" s="73">
        <f t="shared" si="9"/>
        <v>131.54166666666666</v>
      </c>
    </row>
    <row r="225" spans="1:6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0">
        <f t="shared" si="10"/>
        <v>64.458333333333329</v>
      </c>
      <c r="D225" s="420">
        <f>IF(ISNUMBER(_xlfn.XLOOKUP(A225,抽卷!$A:$A,抽卷!$K:$K,,1,2)),_xlfn.XLOOKUP(A225,抽卷!$A:$A,抽卷!$K:$K,,1,2),NA())</f>
        <v>70</v>
      </c>
      <c r="E225" s="420">
        <f>IF(ISNUMBER(_xlfn.XLOOKUP(A225,抽卷!$A:$A,抽卷!$M:$M,,1,2)),_xlfn.XLOOKUP(A225,抽卷!$A:$A,抽卷!$M:$M,,1,2),NA())</f>
        <v>0</v>
      </c>
      <c r="F225" s="73">
        <f t="shared" si="9"/>
        <v>134.45833333333331</v>
      </c>
    </row>
    <row r="226" spans="1:6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0">
        <f t="shared" si="10"/>
        <v>58.583333333333336</v>
      </c>
      <c r="D226" s="420">
        <f>IF(ISNUMBER(_xlfn.XLOOKUP(A226,抽卷!$A:$A,抽卷!$K:$K,,1,2)),_xlfn.XLOOKUP(A226,抽卷!$A:$A,抽卷!$K:$K,,1,2),NA())</f>
        <v>55</v>
      </c>
      <c r="E226" s="420">
        <f>IF(ISNUMBER(_xlfn.XLOOKUP(A226,抽卷!$A:$A,抽卷!$M:$M,,1,2)),_xlfn.XLOOKUP(A226,抽卷!$A:$A,抽卷!$M:$M,,1,2),NA())</f>
        <v>0</v>
      </c>
      <c r="F226" s="73">
        <f t="shared" si="9"/>
        <v>113.58333333333334</v>
      </c>
    </row>
    <row r="227" spans="1:6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0">
        <f t="shared" si="10"/>
        <v>63.375</v>
      </c>
      <c r="D227" s="420">
        <f>IF(ISNUMBER(_xlfn.XLOOKUP(A227,抽卷!$A:$A,抽卷!$K:$K,,1,2)),_xlfn.XLOOKUP(A227,抽卷!$A:$A,抽卷!$K:$K,,1,2),NA())</f>
        <v>60</v>
      </c>
      <c r="E227" s="420">
        <f>IF(ISNUMBER(_xlfn.XLOOKUP(A227,抽卷!$A:$A,抽卷!$M:$M,,1,2)),_xlfn.XLOOKUP(A227,抽卷!$A:$A,抽卷!$M:$M,,1,2),NA())</f>
        <v>0</v>
      </c>
      <c r="F227" s="73">
        <f t="shared" si="9"/>
        <v>123.375</v>
      </c>
    </row>
    <row r="228" spans="1:6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0">
        <f t="shared" si="10"/>
        <v>63.375</v>
      </c>
      <c r="D228" s="420">
        <f>IF(ISNUMBER(_xlfn.XLOOKUP(A228,抽卷!$A:$A,抽卷!$K:$K,,1,2)),_xlfn.XLOOKUP(A228,抽卷!$A:$A,抽卷!$K:$K,,1,2),NA())</f>
        <v>45</v>
      </c>
      <c r="E228" s="420">
        <f>IF(ISNUMBER(_xlfn.XLOOKUP(A228,抽卷!$A:$A,抽卷!$M:$M,,1,2)),_xlfn.XLOOKUP(A228,抽卷!$A:$A,抽卷!$M:$M,,1,2),NA())</f>
        <v>0</v>
      </c>
      <c r="F228" s="73">
        <f t="shared" si="9"/>
        <v>108.375</v>
      </c>
    </row>
    <row r="229" spans="1:6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0">
        <f t="shared" si="10"/>
        <v>61.708333333333336</v>
      </c>
      <c r="D229" s="420">
        <f>IF(ISNUMBER(_xlfn.XLOOKUP(A229,抽卷!$A:$A,抽卷!$K:$K,,1,2)),_xlfn.XLOOKUP(A229,抽卷!$A:$A,抽卷!$K:$K,,1,2),NA())</f>
        <v>45</v>
      </c>
      <c r="E229" s="420">
        <f>IF(ISNUMBER(_xlfn.XLOOKUP(A229,抽卷!$A:$A,抽卷!$M:$M,,1,2)),_xlfn.XLOOKUP(A229,抽卷!$A:$A,抽卷!$M:$M,,1,2),NA())</f>
        <v>0</v>
      </c>
      <c r="F229" s="73">
        <f t="shared" si="9"/>
        <v>106.70833333333334</v>
      </c>
    </row>
    <row r="230" spans="1:6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0">
        <f t="shared" si="10"/>
        <v>72.083333333333329</v>
      </c>
      <c r="D230" s="420">
        <f>IF(ISNUMBER(_xlfn.XLOOKUP(A230,抽卷!$A:$A,抽卷!$K:$K,,1,2)),_xlfn.XLOOKUP(A230,抽卷!$A:$A,抽卷!$K:$K,,1,2),NA())</f>
        <v>72</v>
      </c>
      <c r="E230" s="420">
        <f>IF(ISNUMBER(_xlfn.XLOOKUP(A230,抽卷!$A:$A,抽卷!$M:$M,,1,2)),_xlfn.XLOOKUP(A230,抽卷!$A:$A,抽卷!$M:$M,,1,2),NA())</f>
        <v>0</v>
      </c>
      <c r="F230" s="73">
        <f t="shared" si="9"/>
        <v>144.08333333333331</v>
      </c>
    </row>
    <row r="231" spans="1:6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0">
        <f t="shared" si="10"/>
        <v>75.833333333333329</v>
      </c>
      <c r="D231" s="420">
        <f>IF(ISNUMBER(_xlfn.XLOOKUP(A231,抽卷!$A:$A,抽卷!$K:$K,,1,2)),_xlfn.XLOOKUP(A231,抽卷!$A:$A,抽卷!$K:$K,,1,2),NA())</f>
        <v>72</v>
      </c>
      <c r="E231" s="420">
        <f>IF(ISNUMBER(_xlfn.XLOOKUP(A231,抽卷!$A:$A,抽卷!$M:$M,,1,2)),_xlfn.XLOOKUP(A231,抽卷!$A:$A,抽卷!$M:$M,,1,2),NA())</f>
        <v>0</v>
      </c>
      <c r="F231" s="73">
        <f t="shared" si="9"/>
        <v>147.83333333333331</v>
      </c>
    </row>
    <row r="232" spans="1:6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0">
        <f t="shared" si="10"/>
        <v>71.958333333333329</v>
      </c>
      <c r="D232" s="420">
        <f>IF(ISNUMBER(_xlfn.XLOOKUP(A232,抽卷!$A:$A,抽卷!$K:$K,,1,2)),_xlfn.XLOOKUP(A232,抽卷!$A:$A,抽卷!$K:$K,,1,2),NA())</f>
        <v>80</v>
      </c>
      <c r="E232" s="420">
        <f>IF(ISNUMBER(_xlfn.XLOOKUP(A232,抽卷!$A:$A,抽卷!$M:$M,,1,2)),_xlfn.XLOOKUP(A232,抽卷!$A:$A,抽卷!$M:$M,,1,2),NA())</f>
        <v>0</v>
      </c>
      <c r="F232" s="73">
        <f t="shared" si="9"/>
        <v>151.95833333333331</v>
      </c>
    </row>
    <row r="233" spans="1:6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0">
        <f t="shared" si="10"/>
        <v>75.708333333333329</v>
      </c>
      <c r="D233" s="420">
        <f>IF(ISNUMBER(_xlfn.XLOOKUP(A233,抽卷!$A:$A,抽卷!$K:$K,,1,2)),_xlfn.XLOOKUP(A233,抽卷!$A:$A,抽卷!$K:$K,,1,2),NA())</f>
        <v>80</v>
      </c>
      <c r="E233" s="420">
        <f>IF(ISNUMBER(_xlfn.XLOOKUP(A233,抽卷!$A:$A,抽卷!$M:$M,,1,2)),_xlfn.XLOOKUP(A233,抽卷!$A:$A,抽卷!$M:$M,,1,2),NA())</f>
        <v>0</v>
      </c>
      <c r="F233" s="73">
        <f t="shared" si="9"/>
        <v>155.70833333333331</v>
      </c>
    </row>
    <row r="234" spans="1:6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0">
        <f t="shared" si="10"/>
        <v>90.083333333333329</v>
      </c>
      <c r="D234" s="420">
        <f>IF(ISNUMBER(_xlfn.XLOOKUP(A234,抽卷!$A:$A,抽卷!$K:$K,,1,2)),_xlfn.XLOOKUP(A234,抽卷!$A:$A,抽卷!$K:$K,,1,2),NA())</f>
        <v>80</v>
      </c>
      <c r="E234" s="420">
        <f>IF(ISNUMBER(_xlfn.XLOOKUP(A234,抽卷!$A:$A,抽卷!$M:$M,,1,2)),_xlfn.XLOOKUP(A234,抽卷!$A:$A,抽卷!$M:$M,,1,2),NA())</f>
        <v>0</v>
      </c>
      <c r="F234" s="73">
        <f t="shared" si="9"/>
        <v>170.08333333333331</v>
      </c>
    </row>
    <row r="235" spans="1:6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0">
        <f t="shared" si="10"/>
        <v>92.375</v>
      </c>
      <c r="D235" s="420">
        <f>IF(ISNUMBER(_xlfn.XLOOKUP(A235,抽卷!$A:$A,抽卷!$K:$K,,1,2)),_xlfn.XLOOKUP(A235,抽卷!$A:$A,抽卷!$K:$K,,1,2),NA())</f>
        <v>80</v>
      </c>
      <c r="E235" s="420">
        <f>IF(ISNUMBER(_xlfn.XLOOKUP(A235,抽卷!$A:$A,抽卷!$M:$M,,1,2)),_xlfn.XLOOKUP(A235,抽卷!$A:$A,抽卷!$M:$M,,1,2),NA())</f>
        <v>0</v>
      </c>
      <c r="F235" s="73">
        <f t="shared" si="9"/>
        <v>172.375</v>
      </c>
    </row>
    <row r="236" spans="1:6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0">
        <f t="shared" si="10"/>
        <v>86.125</v>
      </c>
      <c r="D236" s="420">
        <f>IF(ISNUMBER(_xlfn.XLOOKUP(A236,抽卷!$A:$A,抽卷!$K:$K,,1,2)),_xlfn.XLOOKUP(A236,抽卷!$A:$A,抽卷!$K:$K,,1,2),NA())</f>
        <v>80</v>
      </c>
      <c r="E236" s="420">
        <f>IF(ISNUMBER(_xlfn.XLOOKUP(A236,抽卷!$A:$A,抽卷!$M:$M,,1,2)),_xlfn.XLOOKUP(A236,抽卷!$A:$A,抽卷!$M:$M,,1,2),NA())</f>
        <v>0</v>
      </c>
      <c r="F236" s="73">
        <f t="shared" si="9"/>
        <v>166.125</v>
      </c>
    </row>
    <row r="237" spans="1:6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0">
        <f t="shared" si="10"/>
        <v>86.125</v>
      </c>
      <c r="D237" s="420">
        <f>IF(ISNUMBER(_xlfn.XLOOKUP(A237,抽卷!$A:$A,抽卷!$K:$K,,1,2)),_xlfn.XLOOKUP(A237,抽卷!$A:$A,抽卷!$K:$K,,1,2),NA())</f>
        <v>80</v>
      </c>
      <c r="E237" s="420">
        <f>IF(ISNUMBER(_xlfn.XLOOKUP(A237,抽卷!$A:$A,抽卷!$M:$M,,1,2)),_xlfn.XLOOKUP(A237,抽卷!$A:$A,抽卷!$M:$M,,1,2),NA())</f>
        <v>0</v>
      </c>
      <c r="F237" s="73">
        <f t="shared" si="9"/>
        <v>166.125</v>
      </c>
    </row>
    <row r="238" spans="1:6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0">
        <f t="shared" si="10"/>
        <v>86.541666666666671</v>
      </c>
      <c r="D238" s="420">
        <f>IF(ISNUMBER(_xlfn.XLOOKUP(A238,抽卷!$A:$A,抽卷!$K:$K,,1,2)),_xlfn.XLOOKUP(A238,抽卷!$A:$A,抽卷!$K:$K,,1,2),NA())</f>
        <v>80</v>
      </c>
      <c r="E238" s="420">
        <f>IF(ISNUMBER(_xlfn.XLOOKUP(A238,抽卷!$A:$A,抽卷!$M:$M,,1,2)),_xlfn.XLOOKUP(A238,抽卷!$A:$A,抽卷!$M:$M,,1,2),NA())</f>
        <v>0</v>
      </c>
      <c r="F238" s="73">
        <f t="shared" si="9"/>
        <v>166.54166666666669</v>
      </c>
    </row>
    <row r="239" spans="1:6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0">
        <f t="shared" si="10"/>
        <v>83.083333333333329</v>
      </c>
      <c r="D239" s="420">
        <f>IF(ISNUMBER(_xlfn.XLOOKUP(A239,抽卷!$A:$A,抽卷!$K:$K,,1,2)),_xlfn.XLOOKUP(A239,抽卷!$A:$A,抽卷!$K:$K,,1,2),NA())</f>
        <v>78</v>
      </c>
      <c r="E239" s="420">
        <f>IF(ISNUMBER(_xlfn.XLOOKUP(A239,抽卷!$A:$A,抽卷!$M:$M,,1,2)),_xlfn.XLOOKUP(A239,抽卷!$A:$A,抽卷!$M:$M,,1,2),NA())</f>
        <v>0</v>
      </c>
      <c r="F239" s="73">
        <f t="shared" si="9"/>
        <v>161.08333333333331</v>
      </c>
    </row>
    <row r="240" spans="1:6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0">
        <f t="shared" si="10"/>
        <v>83.5</v>
      </c>
      <c r="D240" s="420">
        <f>IF(ISNUMBER(_xlfn.XLOOKUP(A240,抽卷!$A:$A,抽卷!$K:$K,,1,2)),_xlfn.XLOOKUP(A240,抽卷!$A:$A,抽卷!$K:$K,,1,2),NA())</f>
        <v>78</v>
      </c>
      <c r="E240" s="420">
        <f>IF(ISNUMBER(_xlfn.XLOOKUP(A240,抽卷!$A:$A,抽卷!$M:$M,,1,2)),_xlfn.XLOOKUP(A240,抽卷!$A:$A,抽卷!$M:$M,,1,2),NA())</f>
        <v>0</v>
      </c>
      <c r="F240" s="73">
        <f t="shared" si="9"/>
        <v>161.5</v>
      </c>
    </row>
    <row r="241" spans="1:6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0">
        <f t="shared" si="10"/>
        <v>81.333333333333329</v>
      </c>
      <c r="D241" s="420">
        <f>IF(ISNUMBER(_xlfn.XLOOKUP(A241,抽卷!$A:$A,抽卷!$K:$K,,1,2)),_xlfn.XLOOKUP(A241,抽卷!$A:$A,抽卷!$K:$K,,1,2),NA())</f>
        <v>77</v>
      </c>
      <c r="E241" s="420">
        <f>IF(ISNUMBER(_xlfn.XLOOKUP(A241,抽卷!$A:$A,抽卷!$M:$M,,1,2)),_xlfn.XLOOKUP(A241,抽卷!$A:$A,抽卷!$M:$M,,1,2),NA())</f>
        <v>0</v>
      </c>
      <c r="F241" s="73">
        <f t="shared" si="9"/>
        <v>158.33333333333331</v>
      </c>
    </row>
    <row r="242" spans="1:6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0">
        <f t="shared" si="10"/>
        <v>81.75</v>
      </c>
      <c r="D242" s="420">
        <f>IF(ISNUMBER(_xlfn.XLOOKUP(A242,抽卷!$A:$A,抽卷!$K:$K,,1,2)),_xlfn.XLOOKUP(A242,抽卷!$A:$A,抽卷!$K:$K,,1,2),NA())</f>
        <v>77</v>
      </c>
      <c r="E242" s="420">
        <f>IF(ISNUMBER(_xlfn.XLOOKUP(A242,抽卷!$A:$A,抽卷!$M:$M,,1,2)),_xlfn.XLOOKUP(A242,抽卷!$A:$A,抽卷!$M:$M,,1,2),NA())</f>
        <v>0</v>
      </c>
      <c r="F242" s="73">
        <f t="shared" si="9"/>
        <v>158.75</v>
      </c>
    </row>
    <row r="243" spans="1:6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0">
        <f t="shared" si="10"/>
        <v>87.958333333333329</v>
      </c>
      <c r="D243" s="420">
        <f>IF(ISNUMBER(_xlfn.XLOOKUP(A243,抽卷!$A:$A,抽卷!$K:$K,,1,2)),_xlfn.XLOOKUP(A243,抽卷!$A:$A,抽卷!$K:$K,,1,2),NA())</f>
        <v>78</v>
      </c>
      <c r="E243" s="420">
        <f>IF(ISNUMBER(_xlfn.XLOOKUP(A243,抽卷!$A:$A,抽卷!$M:$M,,1,2)),_xlfn.XLOOKUP(A243,抽卷!$A:$A,抽卷!$M:$M,,1,2),NA())</f>
        <v>0</v>
      </c>
      <c r="F243" s="73">
        <f t="shared" si="9"/>
        <v>165.95833333333331</v>
      </c>
    </row>
    <row r="244" spans="1:6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0">
        <f t="shared" si="10"/>
        <v>88.041666666666671</v>
      </c>
      <c r="D244" s="420">
        <f>IF(ISNUMBER(_xlfn.XLOOKUP(A244,抽卷!$A:$A,抽卷!$K:$K,,1,2)),_xlfn.XLOOKUP(A244,抽卷!$A:$A,抽卷!$K:$K,,1,2),NA())</f>
        <v>74</v>
      </c>
      <c r="E244" s="420">
        <f>IF(ISNUMBER(_xlfn.XLOOKUP(A244,抽卷!$A:$A,抽卷!$M:$M,,1,2)),_xlfn.XLOOKUP(A244,抽卷!$A:$A,抽卷!$M:$M,,1,2),NA())</f>
        <v>0</v>
      </c>
      <c r="F244" s="73">
        <f t="shared" si="9"/>
        <v>162.04166666666669</v>
      </c>
    </row>
    <row r="245" spans="1:6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0">
        <f t="shared" si="10"/>
        <v>100.29166666666667</v>
      </c>
      <c r="D245" s="420">
        <f>IF(ISNUMBER(_xlfn.XLOOKUP(A245,抽卷!$A:$A,抽卷!$K:$K,,1,2)),_xlfn.XLOOKUP(A245,抽卷!$A:$A,抽卷!$K:$K,,1,2),NA())</f>
        <v>75</v>
      </c>
      <c r="E245" s="420">
        <f>IF(ISNUMBER(_xlfn.XLOOKUP(A245,抽卷!$A:$A,抽卷!$M:$M,,1,2)),_xlfn.XLOOKUP(A245,抽卷!$A:$A,抽卷!$M:$M,,1,2),NA())</f>
        <v>0</v>
      </c>
      <c r="F245" s="73">
        <f t="shared" si="9"/>
        <v>175.29166666666669</v>
      </c>
    </row>
    <row r="246" spans="1:6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0">
        <f t="shared" si="10"/>
        <v>94.416666666666671</v>
      </c>
      <c r="D246" s="420">
        <f>IF(ISNUMBER(_xlfn.XLOOKUP(A246,抽卷!$A:$A,抽卷!$K:$K,,1,2)),_xlfn.XLOOKUP(A246,抽卷!$A:$A,抽卷!$K:$K,,1,2),NA())</f>
        <v>59</v>
      </c>
      <c r="E246" s="420">
        <f>IF(ISNUMBER(_xlfn.XLOOKUP(A246,抽卷!$A:$A,抽卷!$M:$M,,1,2)),_xlfn.XLOOKUP(A246,抽卷!$A:$A,抽卷!$M:$M,,1,2),NA())</f>
        <v>0</v>
      </c>
      <c r="F246" s="73">
        <f t="shared" si="9"/>
        <v>153.41666666666669</v>
      </c>
    </row>
    <row r="247" spans="1:6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0">
        <f t="shared" si="10"/>
        <v>95.5</v>
      </c>
      <c r="D247" s="420">
        <f>IF(ISNUMBER(_xlfn.XLOOKUP(A247,抽卷!$A:$A,抽卷!$K:$K,,1,2)),_xlfn.XLOOKUP(A247,抽卷!$A:$A,抽卷!$K:$K,,1,2),NA())</f>
        <v>60</v>
      </c>
      <c r="E247" s="420">
        <f>IF(ISNUMBER(_xlfn.XLOOKUP(A247,抽卷!$A:$A,抽卷!$M:$M,,1,2)),_xlfn.XLOOKUP(A247,抽卷!$A:$A,抽卷!$M:$M,,1,2),NA())</f>
        <v>0</v>
      </c>
      <c r="F247" s="73">
        <f t="shared" si="9"/>
        <v>155.5</v>
      </c>
    </row>
    <row r="248" spans="1:6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0">
        <f t="shared" si="10"/>
        <v>100</v>
      </c>
      <c r="D248" s="420">
        <f>IF(ISNUMBER(_xlfn.XLOOKUP(A248,抽卷!$A:$A,抽卷!$K:$K,,1,2)),_xlfn.XLOOKUP(A248,抽卷!$A:$A,抽卷!$K:$K,,1,2),NA())</f>
        <v>61</v>
      </c>
      <c r="E248" s="420">
        <f>IF(ISNUMBER(_xlfn.XLOOKUP(A248,抽卷!$A:$A,抽卷!$M:$M,,1,2)),_xlfn.XLOOKUP(A248,抽卷!$A:$A,抽卷!$M:$M,,1,2),NA())</f>
        <v>0</v>
      </c>
      <c r="F248" s="73">
        <f t="shared" si="9"/>
        <v>161</v>
      </c>
    </row>
    <row r="249" spans="1:6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0">
        <f t="shared" si="10"/>
        <v>98.791666666666671</v>
      </c>
      <c r="D249" s="420">
        <f>IF(ISNUMBER(_xlfn.XLOOKUP(A249,抽卷!$A:$A,抽卷!$K:$K,,1,2)),_xlfn.XLOOKUP(A249,抽卷!$A:$A,抽卷!$K:$K,,1,2),NA())</f>
        <v>59</v>
      </c>
      <c r="E249" s="420">
        <f>IF(ISNUMBER(_xlfn.XLOOKUP(A249,抽卷!$A:$A,抽卷!$M:$M,,1,2)),_xlfn.XLOOKUP(A249,抽卷!$A:$A,抽卷!$M:$M,,1,2),NA())</f>
        <v>0</v>
      </c>
      <c r="F249" s="73">
        <f t="shared" si="9"/>
        <v>157.79166666666669</v>
      </c>
    </row>
    <row r="250" spans="1:6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0">
        <f t="shared" si="10"/>
        <v>107.54166666666667</v>
      </c>
      <c r="D250" s="420">
        <f>IF(ISNUMBER(_xlfn.XLOOKUP(A250,抽卷!$A:$A,抽卷!$K:$K,,1,2)),_xlfn.XLOOKUP(A250,抽卷!$A:$A,抽卷!$K:$K,,1,2),NA())</f>
        <v>65</v>
      </c>
      <c r="E250" s="420">
        <f>IF(ISNUMBER(_xlfn.XLOOKUP(A250,抽卷!$A:$A,抽卷!$M:$M,,1,2)),_xlfn.XLOOKUP(A250,抽卷!$A:$A,抽卷!$M:$M,,1,2),NA())</f>
        <v>0</v>
      </c>
      <c r="F250" s="73">
        <f t="shared" si="9"/>
        <v>172.54166666666669</v>
      </c>
    </row>
    <row r="251" spans="1:6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0">
        <f t="shared" si="10"/>
        <v>104.91666666666667</v>
      </c>
      <c r="D251" s="420">
        <f>IF(ISNUMBER(_xlfn.XLOOKUP(A251,抽卷!$A:$A,抽卷!$K:$K,,1,2)),_xlfn.XLOOKUP(A251,抽卷!$A:$A,抽卷!$K:$K,,1,2),NA())</f>
        <v>76</v>
      </c>
      <c r="E251" s="420">
        <f>IF(ISNUMBER(_xlfn.XLOOKUP(A251,抽卷!$A:$A,抽卷!$M:$M,,1,2)),_xlfn.XLOOKUP(A251,抽卷!$A:$A,抽卷!$M:$M,,1,2),NA())</f>
        <v>0</v>
      </c>
      <c r="F251" s="73">
        <f t="shared" ref="F251:F302" si="12">IF(ISNA(D251),C251,E251+D251+C251)</f>
        <v>180.91666666666669</v>
      </c>
    </row>
    <row r="252" spans="1:6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0">
        <f t="shared" si="10"/>
        <v>106.875</v>
      </c>
      <c r="D252" s="420">
        <f>IF(ISNUMBER(_xlfn.XLOOKUP(A252,抽卷!$A:$A,抽卷!$K:$K,,1,2)),_xlfn.XLOOKUP(A252,抽卷!$A:$A,抽卷!$K:$K,,1,2),NA())</f>
        <v>76</v>
      </c>
      <c r="E252" s="420">
        <f>IF(ISNUMBER(_xlfn.XLOOKUP(A252,抽卷!$A:$A,抽卷!$M:$M,,1,2)),_xlfn.XLOOKUP(A252,抽卷!$A:$A,抽卷!$M:$M,,1,2),NA())</f>
        <v>0</v>
      </c>
      <c r="F252" s="73">
        <f t="shared" si="12"/>
        <v>182.875</v>
      </c>
    </row>
    <row r="253" spans="1:6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0">
        <f t="shared" si="10"/>
        <v>106.125</v>
      </c>
      <c r="D253" s="420">
        <f>IF(ISNUMBER(_xlfn.XLOOKUP(A253,抽卷!$A:$A,抽卷!$K:$K,,1,2)),_xlfn.XLOOKUP(A253,抽卷!$A:$A,抽卷!$K:$K,,1,2),NA())</f>
        <v>88</v>
      </c>
      <c r="E253" s="420">
        <f>IF(ISNUMBER(_xlfn.XLOOKUP(A253,抽卷!$A:$A,抽卷!$M:$M,,1,2)),_xlfn.XLOOKUP(A253,抽卷!$A:$A,抽卷!$M:$M,,1,2),NA())</f>
        <v>0</v>
      </c>
      <c r="F253" s="73">
        <f t="shared" si="12"/>
        <v>194.125</v>
      </c>
    </row>
    <row r="254" spans="1:6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0">
        <f t="shared" si="10"/>
        <v>122.04166666666667</v>
      </c>
      <c r="D254" s="420">
        <f>IF(ISNUMBER(_xlfn.XLOOKUP(A254,抽卷!$A:$A,抽卷!$K:$K,,1,2)),_xlfn.XLOOKUP(A254,抽卷!$A:$A,抽卷!$K:$K,,1,2),NA())</f>
        <v>88</v>
      </c>
      <c r="E254" s="420">
        <f>IF(ISNUMBER(_xlfn.XLOOKUP(A254,抽卷!$A:$A,抽卷!$M:$M,,1,2)),_xlfn.XLOOKUP(A254,抽卷!$A:$A,抽卷!$M:$M,,1,2),NA())</f>
        <v>0</v>
      </c>
      <c r="F254" s="73">
        <f t="shared" si="12"/>
        <v>210.04166666666669</v>
      </c>
    </row>
    <row r="255" spans="1:6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0">
        <f t="shared" si="10"/>
        <v>117.16666666666667</v>
      </c>
      <c r="D255" s="420">
        <f>IF(ISNUMBER(_xlfn.XLOOKUP(A255,抽卷!$A:$A,抽卷!$K:$K,,1,2)),_xlfn.XLOOKUP(A255,抽卷!$A:$A,抽卷!$K:$K,,1,2),NA())</f>
        <v>78</v>
      </c>
      <c r="E255" s="420">
        <f>IF(ISNUMBER(_xlfn.XLOOKUP(A255,抽卷!$A:$A,抽卷!$M:$M,,1,2)),_xlfn.XLOOKUP(A255,抽卷!$A:$A,抽卷!$M:$M,,1,2),NA())</f>
        <v>0</v>
      </c>
      <c r="F255" s="73">
        <f t="shared" si="12"/>
        <v>195.16666666666669</v>
      </c>
    </row>
    <row r="256" spans="1:6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0">
        <f t="shared" si="10"/>
        <v>117.16666666666667</v>
      </c>
      <c r="D256" s="420">
        <f>IF(ISNUMBER(_xlfn.XLOOKUP(A256,抽卷!$A:$A,抽卷!$K:$K,,1,2)),_xlfn.XLOOKUP(A256,抽卷!$A:$A,抽卷!$K:$K,,1,2),NA())</f>
        <v>78</v>
      </c>
      <c r="E256" s="420">
        <f>IF(ISNUMBER(_xlfn.XLOOKUP(A256,抽卷!$A:$A,抽卷!$M:$M,,1,2)),_xlfn.XLOOKUP(A256,抽卷!$A:$A,抽卷!$M:$M,,1,2),NA())</f>
        <v>0</v>
      </c>
      <c r="F256" s="73">
        <f t="shared" si="12"/>
        <v>195.16666666666669</v>
      </c>
    </row>
    <row r="257" spans="1:6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0">
        <f t="shared" si="10"/>
        <v>114.625</v>
      </c>
      <c r="D257" s="420">
        <f>IF(ISNUMBER(_xlfn.XLOOKUP(A257,抽卷!$A:$A,抽卷!$K:$K,,1,2)),_xlfn.XLOOKUP(A257,抽卷!$A:$A,抽卷!$K:$K,,1,2),NA())</f>
        <v>73</v>
      </c>
      <c r="E257" s="420">
        <f>IF(ISNUMBER(_xlfn.XLOOKUP(A257,抽卷!$A:$A,抽卷!$M:$M,,1,2)),_xlfn.XLOOKUP(A257,抽卷!$A:$A,抽卷!$M:$M,,1,2),NA())</f>
        <v>0</v>
      </c>
      <c r="F257" s="73">
        <f t="shared" si="12"/>
        <v>187.625</v>
      </c>
    </row>
    <row r="258" spans="1:6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0">
        <f t="shared" ref="C258:C302" si="13">B258/120</f>
        <v>110.875</v>
      </c>
      <c r="D258" s="420">
        <f>IF(ISNUMBER(_xlfn.XLOOKUP(A258,抽卷!$A:$A,抽卷!$K:$K,,1,2)),_xlfn.XLOOKUP(A258,抽卷!$A:$A,抽卷!$K:$K,,1,2),NA())</f>
        <v>78</v>
      </c>
      <c r="E258" s="420">
        <f>IF(ISNUMBER(_xlfn.XLOOKUP(A258,抽卷!$A:$A,抽卷!$M:$M,,1,2)),_xlfn.XLOOKUP(A258,抽卷!$A:$A,抽卷!$M:$M,,1,2),NA())</f>
        <v>0</v>
      </c>
      <c r="F258" s="73">
        <f t="shared" si="12"/>
        <v>188.875</v>
      </c>
    </row>
    <row r="259" spans="1:6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0">
        <f t="shared" si="13"/>
        <v>106.08333333333333</v>
      </c>
      <c r="D259" s="420">
        <f>IF(ISNUMBER(_xlfn.XLOOKUP(A259,抽卷!$A:$A,抽卷!$K:$K,,1,2)),_xlfn.XLOOKUP(A259,抽卷!$A:$A,抽卷!$K:$K,,1,2),NA())</f>
        <v>61</v>
      </c>
      <c r="E259" s="420">
        <f>IF(ISNUMBER(_xlfn.XLOOKUP(A259,抽卷!$A:$A,抽卷!$M:$M,,1,2)),_xlfn.XLOOKUP(A259,抽卷!$A:$A,抽卷!$M:$M,,1,2),NA())</f>
        <v>0</v>
      </c>
      <c r="F259" s="73">
        <f t="shared" si="12"/>
        <v>167.08333333333331</v>
      </c>
    </row>
    <row r="260" spans="1:6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0">
        <f t="shared" si="13"/>
        <v>106.08333333333333</v>
      </c>
      <c r="D260" s="420">
        <f>IF(ISNUMBER(_xlfn.XLOOKUP(A260,抽卷!$A:$A,抽卷!$K:$K,,1,2)),_xlfn.XLOOKUP(A260,抽卷!$A:$A,抽卷!$K:$K,,1,2),NA())</f>
        <v>61</v>
      </c>
      <c r="E260" s="420">
        <f>IF(ISNUMBER(_xlfn.XLOOKUP(A260,抽卷!$A:$A,抽卷!$M:$M,,1,2)),_xlfn.XLOOKUP(A260,抽卷!$A:$A,抽卷!$M:$M,,1,2),NA())</f>
        <v>0</v>
      </c>
      <c r="F260" s="73">
        <f t="shared" si="12"/>
        <v>167.08333333333331</v>
      </c>
    </row>
    <row r="261" spans="1:6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0">
        <f t="shared" si="13"/>
        <v>121.95833333333333</v>
      </c>
      <c r="D261" s="420">
        <f>IF(ISNUMBER(_xlfn.XLOOKUP(A261,抽卷!$A:$A,抽卷!$K:$K,,1,2)),_xlfn.XLOOKUP(A261,抽卷!$A:$A,抽卷!$K:$K,,1,2),NA())</f>
        <v>109</v>
      </c>
      <c r="E261" s="420">
        <f>IF(ISNUMBER(_xlfn.XLOOKUP(A261,抽卷!$A:$A,抽卷!$M:$M,,1,2)),_xlfn.XLOOKUP(A261,抽卷!$A:$A,抽卷!$M:$M,,1,2),NA())</f>
        <v>0</v>
      </c>
      <c r="F261" s="73">
        <f t="shared" si="12"/>
        <v>230.95833333333331</v>
      </c>
    </row>
    <row r="262" spans="1:6" ht="15" customHeight="1" x14ac:dyDescent="0.25">
      <c r="A262" s="98">
        <f t="shared" ref="A262:A325" si="14">A261+1</f>
        <v>44198</v>
      </c>
      <c r="B262" s="79">
        <f>IF(ISNUMBER(_xlfn.XLOOKUP(A262,鑽量!$A:$A,鑽量!$K:$K,,1,2)),_xlfn.XLOOKUP(A262,鑽量!$A:$A,鑽量!$K:$K,,1,2),NA())</f>
        <v>14185</v>
      </c>
      <c r="C262" s="420">
        <f t="shared" si="13"/>
        <v>118.20833333333333</v>
      </c>
      <c r="D262" s="420">
        <f>IF(ISNUMBER(_xlfn.XLOOKUP(A262,抽卷!$A:$A,抽卷!$K:$K,,1,2)),_xlfn.XLOOKUP(A262,抽卷!$A:$A,抽卷!$K:$K,,1,2),NA())</f>
        <v>101</v>
      </c>
      <c r="E262" s="420">
        <f>IF(ISNUMBER(_xlfn.XLOOKUP(A262,抽卷!$A:$A,抽卷!$M:$M,,1,2)),_xlfn.XLOOKUP(A262,抽卷!$A:$A,抽卷!$M:$M,,1,2),NA())</f>
        <v>0</v>
      </c>
      <c r="F262" s="73">
        <f t="shared" si="12"/>
        <v>219.20833333333331</v>
      </c>
    </row>
    <row r="263" spans="1:6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0">
        <f t="shared" si="13"/>
        <v>118.20833333333333</v>
      </c>
      <c r="D263" s="420">
        <f>IF(ISNUMBER(_xlfn.XLOOKUP(A263,抽卷!$A:$A,抽卷!$K:$K,,1,2)),_xlfn.XLOOKUP(A263,抽卷!$A:$A,抽卷!$K:$K,,1,2),NA())</f>
        <v>101</v>
      </c>
      <c r="E263" s="420">
        <f>IF(ISNUMBER(_xlfn.XLOOKUP(A263,抽卷!$A:$A,抽卷!$M:$M,,1,2)),_xlfn.XLOOKUP(A263,抽卷!$A:$A,抽卷!$M:$M,,1,2),NA())</f>
        <v>0</v>
      </c>
      <c r="F263" s="73">
        <f t="shared" si="12"/>
        <v>219.20833333333331</v>
      </c>
    </row>
    <row r="264" spans="1:6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0">
        <f t="shared" si="13"/>
        <v>100.70833333333333</v>
      </c>
      <c r="D264" s="420">
        <f>IF(ISNUMBER(_xlfn.XLOOKUP(A264,抽卷!$A:$A,抽卷!$K:$K,,1,2)),_xlfn.XLOOKUP(A264,抽卷!$A:$A,抽卷!$K:$K,,1,2),NA())</f>
        <v>111</v>
      </c>
      <c r="E264" s="420">
        <f>IF(ISNUMBER(_xlfn.XLOOKUP(A264,抽卷!$A:$A,抽卷!$M:$M,,1,2)),_xlfn.XLOOKUP(A264,抽卷!$A:$A,抽卷!$M:$M,,1,2),NA())</f>
        <v>0</v>
      </c>
      <c r="F264" s="73">
        <f t="shared" si="12"/>
        <v>211.70833333333331</v>
      </c>
    </row>
    <row r="265" spans="1:6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0">
        <f t="shared" si="13"/>
        <v>100.70833333333333</v>
      </c>
      <c r="D265" s="420">
        <f>IF(ISNUMBER(_xlfn.XLOOKUP(A265,抽卷!$A:$A,抽卷!$K:$K,,1,2)),_xlfn.XLOOKUP(A265,抽卷!$A:$A,抽卷!$K:$K,,1,2),NA())</f>
        <v>111</v>
      </c>
      <c r="E265" s="420">
        <f>IF(ISNUMBER(_xlfn.XLOOKUP(A265,抽卷!$A:$A,抽卷!$M:$M,,1,2)),_xlfn.XLOOKUP(A265,抽卷!$A:$A,抽卷!$M:$M,,1,2),NA())</f>
        <v>0</v>
      </c>
      <c r="F265" s="73">
        <f t="shared" si="12"/>
        <v>211.70833333333331</v>
      </c>
    </row>
    <row r="266" spans="1:6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0">
        <f t="shared" si="13"/>
        <v>103</v>
      </c>
      <c r="D266" s="420">
        <f>IF(ISNUMBER(_xlfn.XLOOKUP(A266,抽卷!$A:$A,抽卷!$K:$K,,1,2)),_xlfn.XLOOKUP(A266,抽卷!$A:$A,抽卷!$K:$K,,1,2),NA())</f>
        <v>111</v>
      </c>
      <c r="E266" s="420">
        <f>IF(ISNUMBER(_xlfn.XLOOKUP(A266,抽卷!$A:$A,抽卷!$M:$M,,1,2)),_xlfn.XLOOKUP(A266,抽卷!$A:$A,抽卷!$M:$M,,1,2),NA())</f>
        <v>0</v>
      </c>
      <c r="F266" s="73">
        <f t="shared" si="12"/>
        <v>214</v>
      </c>
    </row>
    <row r="267" spans="1:6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0">
        <f t="shared" si="13"/>
        <v>106.54166666666667</v>
      </c>
      <c r="D267" s="420">
        <f>IF(ISNUMBER(_xlfn.XLOOKUP(A267,抽卷!$A:$A,抽卷!$K:$K,,1,2)),_xlfn.XLOOKUP(A267,抽卷!$A:$A,抽卷!$K:$K,,1,2),NA())</f>
        <v>111</v>
      </c>
      <c r="E267" s="420">
        <f>IF(ISNUMBER(_xlfn.XLOOKUP(A267,抽卷!$A:$A,抽卷!$M:$M,,1,2)),_xlfn.XLOOKUP(A267,抽卷!$A:$A,抽卷!$M:$M,,1,2),NA())</f>
        <v>0</v>
      </c>
      <c r="F267" s="73">
        <f t="shared" si="12"/>
        <v>217.54166666666669</v>
      </c>
    </row>
    <row r="268" spans="1:6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0">
        <f t="shared" si="13"/>
        <v>106.125</v>
      </c>
      <c r="D268" s="420">
        <f>IF(ISNUMBER(_xlfn.XLOOKUP(A268,抽卷!$A:$A,抽卷!$K:$K,,1,2)),_xlfn.XLOOKUP(A268,抽卷!$A:$A,抽卷!$K:$K,,1,2),NA())</f>
        <v>111</v>
      </c>
      <c r="E268" s="420">
        <f>IF(ISNUMBER(_xlfn.XLOOKUP(A268,抽卷!$A:$A,抽卷!$M:$M,,1,2)),_xlfn.XLOOKUP(A268,抽卷!$A:$A,抽卷!$M:$M,,1,2),NA())</f>
        <v>0</v>
      </c>
      <c r="F268" s="73">
        <f t="shared" si="12"/>
        <v>217.125</v>
      </c>
    </row>
    <row r="269" spans="1:6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0">
        <f t="shared" si="13"/>
        <v>109.45833333333333</v>
      </c>
      <c r="D269" s="420">
        <f>IF(ISNUMBER(_xlfn.XLOOKUP(A269,抽卷!$A:$A,抽卷!$K:$K,,1,2)),_xlfn.XLOOKUP(A269,抽卷!$A:$A,抽卷!$K:$K,,1,2),NA())</f>
        <v>111</v>
      </c>
      <c r="E269" s="420">
        <f>IF(ISNUMBER(_xlfn.XLOOKUP(A269,抽卷!$A:$A,抽卷!$M:$M,,1,2)),_xlfn.XLOOKUP(A269,抽卷!$A:$A,抽卷!$M:$M,,1,2),NA())</f>
        <v>0</v>
      </c>
      <c r="F269" s="73">
        <f t="shared" si="12"/>
        <v>220.45833333333331</v>
      </c>
    </row>
    <row r="270" spans="1:6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0">
        <f t="shared" si="13"/>
        <v>109.45833333333333</v>
      </c>
      <c r="D270" s="420">
        <f>IF(ISNUMBER(_xlfn.XLOOKUP(A270,抽卷!$A:$A,抽卷!$K:$K,,1,2)),_xlfn.XLOOKUP(A270,抽卷!$A:$A,抽卷!$K:$K,,1,2),NA())</f>
        <v>111</v>
      </c>
      <c r="E270" s="420">
        <f>IF(ISNUMBER(_xlfn.XLOOKUP(A270,抽卷!$A:$A,抽卷!$M:$M,,1,2)),_xlfn.XLOOKUP(A270,抽卷!$A:$A,抽卷!$M:$M,,1,2),NA())</f>
        <v>0</v>
      </c>
      <c r="F270" s="73">
        <f t="shared" si="12"/>
        <v>220.45833333333331</v>
      </c>
    </row>
    <row r="271" spans="1:6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0">
        <f t="shared" si="13"/>
        <v>109.45833333333333</v>
      </c>
      <c r="D271" s="420">
        <f>IF(ISNUMBER(_xlfn.XLOOKUP(A271,抽卷!$A:$A,抽卷!$K:$K,,1,2)),_xlfn.XLOOKUP(A271,抽卷!$A:$A,抽卷!$K:$K,,1,2),NA())</f>
        <v>111</v>
      </c>
      <c r="E271" s="420">
        <f>IF(ISNUMBER(_xlfn.XLOOKUP(A271,抽卷!$A:$A,抽卷!$M:$M,,1,2)),_xlfn.XLOOKUP(A271,抽卷!$A:$A,抽卷!$M:$M,,1,2),NA())</f>
        <v>0</v>
      </c>
      <c r="F271" s="73">
        <f t="shared" si="12"/>
        <v>220.45833333333331</v>
      </c>
    </row>
    <row r="272" spans="1:6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0">
        <f t="shared" si="13"/>
        <v>109.45833333333333</v>
      </c>
      <c r="D272" s="420">
        <f>IF(ISNUMBER(_xlfn.XLOOKUP(A272,抽卷!$A:$A,抽卷!$K:$K,,1,2)),_xlfn.XLOOKUP(A272,抽卷!$A:$A,抽卷!$K:$K,,1,2),NA())</f>
        <v>111</v>
      </c>
      <c r="E272" s="420">
        <f>IF(ISNUMBER(_xlfn.XLOOKUP(A272,抽卷!$A:$A,抽卷!$M:$M,,1,2)),_xlfn.XLOOKUP(A272,抽卷!$A:$A,抽卷!$M:$M,,1,2),NA())</f>
        <v>0</v>
      </c>
      <c r="F272" s="73">
        <f t="shared" si="12"/>
        <v>220.45833333333331</v>
      </c>
    </row>
    <row r="273" spans="1:6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0">
        <f t="shared" si="13"/>
        <v>108.79166666666667</v>
      </c>
      <c r="D273" s="420">
        <f>IF(ISNUMBER(_xlfn.XLOOKUP(A273,抽卷!$A:$A,抽卷!$K:$K,,1,2)),_xlfn.XLOOKUP(A273,抽卷!$A:$A,抽卷!$K:$K,,1,2),NA())</f>
        <v>111</v>
      </c>
      <c r="E273" s="420">
        <f>IF(ISNUMBER(_xlfn.XLOOKUP(A273,抽卷!$A:$A,抽卷!$M:$M,,1,2)),_xlfn.XLOOKUP(A273,抽卷!$A:$A,抽卷!$M:$M,,1,2),NA())</f>
        <v>0</v>
      </c>
      <c r="F273" s="73">
        <f t="shared" si="12"/>
        <v>219.79166666666669</v>
      </c>
    </row>
    <row r="274" spans="1:6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0">
        <f t="shared" si="13"/>
        <v>108.79166666666667</v>
      </c>
      <c r="D274" s="420">
        <f>IF(ISNUMBER(_xlfn.XLOOKUP(A274,抽卷!$A:$A,抽卷!$K:$K,,1,2)),_xlfn.XLOOKUP(A274,抽卷!$A:$A,抽卷!$K:$K,,1,2),NA())</f>
        <v>111</v>
      </c>
      <c r="E274" s="420">
        <f>IF(ISNUMBER(_xlfn.XLOOKUP(A274,抽卷!$A:$A,抽卷!$M:$M,,1,2)),_xlfn.XLOOKUP(A274,抽卷!$A:$A,抽卷!$M:$M,,1,2),NA())</f>
        <v>0</v>
      </c>
      <c r="F274" s="73">
        <f t="shared" si="12"/>
        <v>219.79166666666669</v>
      </c>
    </row>
    <row r="275" spans="1:6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0">
        <f t="shared" si="13"/>
        <v>115.45833333333333</v>
      </c>
      <c r="D275" s="420">
        <f>IF(ISNUMBER(_xlfn.XLOOKUP(A275,抽卷!$A:$A,抽卷!$K:$K,,1,2)),_xlfn.XLOOKUP(A275,抽卷!$A:$A,抽卷!$K:$K,,1,2),NA())</f>
        <v>114</v>
      </c>
      <c r="E275" s="420">
        <f>IF(ISNUMBER(_xlfn.XLOOKUP(A275,抽卷!$A:$A,抽卷!$M:$M,,1,2)),_xlfn.XLOOKUP(A275,抽卷!$A:$A,抽卷!$M:$M,,1,2),NA())</f>
        <v>0</v>
      </c>
      <c r="F275" s="73">
        <f t="shared" si="12"/>
        <v>229.45833333333331</v>
      </c>
    </row>
    <row r="276" spans="1:6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0">
        <f t="shared" si="13"/>
        <v>102.45833333333333</v>
      </c>
      <c r="D276" s="420">
        <f>IF(ISNUMBER(_xlfn.XLOOKUP(A276,抽卷!$A:$A,抽卷!$K:$K,,1,2)),_xlfn.XLOOKUP(A276,抽卷!$A:$A,抽卷!$K:$K,,1,2),NA())</f>
        <v>113</v>
      </c>
      <c r="E276" s="420">
        <f>IF(ISNUMBER(_xlfn.XLOOKUP(A276,抽卷!$A:$A,抽卷!$M:$M,,1,2)),_xlfn.XLOOKUP(A276,抽卷!$A:$A,抽卷!$M:$M,,1,2),NA())</f>
        <v>0</v>
      </c>
      <c r="F276" s="73">
        <f t="shared" si="12"/>
        <v>215.45833333333331</v>
      </c>
    </row>
    <row r="277" spans="1:6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0">
        <f t="shared" si="13"/>
        <v>99.875</v>
      </c>
      <c r="D277" s="420">
        <f>IF(ISNUMBER(_xlfn.XLOOKUP(A277,抽卷!$A:$A,抽卷!$K:$K,,1,2)),_xlfn.XLOOKUP(A277,抽卷!$A:$A,抽卷!$K:$K,,1,2),NA())</f>
        <v>113</v>
      </c>
      <c r="E277" s="420">
        <f>IF(ISNUMBER(_xlfn.XLOOKUP(A277,抽卷!$A:$A,抽卷!$M:$M,,1,2)),_xlfn.XLOOKUP(A277,抽卷!$A:$A,抽卷!$M:$M,,1,2),NA())</f>
        <v>0</v>
      </c>
      <c r="F277" s="73">
        <f t="shared" si="12"/>
        <v>212.875</v>
      </c>
    </row>
    <row r="278" spans="1:6" ht="15" customHeight="1" x14ac:dyDescent="0.25">
      <c r="A278" s="98">
        <f t="shared" si="14"/>
        <v>44214</v>
      </c>
      <c r="B278" s="79">
        <f>IF(ISNUMBER(_xlfn.XLOOKUP(A278,鑽量!$A:$A,鑽量!$K:$K,,1,2)),_xlfn.XLOOKUP(A278,鑽量!$A:$A,鑽量!$K:$K,,1,2),NA())</f>
        <v>11705</v>
      </c>
      <c r="C278" s="420">
        <f t="shared" si="13"/>
        <v>97.541666666666671</v>
      </c>
      <c r="D278" s="420">
        <f>IF(ISNUMBER(_xlfn.XLOOKUP(A278,抽卷!$A:$A,抽卷!$K:$K,,1,2)),_xlfn.XLOOKUP(A278,抽卷!$A:$A,抽卷!$K:$K,,1,2),NA())</f>
        <v>113</v>
      </c>
      <c r="E278" s="420">
        <f>IF(ISNUMBER(_xlfn.XLOOKUP(A278,抽卷!$A:$A,抽卷!$M:$M,,1,2)),_xlfn.XLOOKUP(A278,抽卷!$A:$A,抽卷!$M:$M,,1,2),NA())</f>
        <v>0</v>
      </c>
      <c r="F278" s="73">
        <f t="shared" si="12"/>
        <v>210.54166666666669</v>
      </c>
    </row>
    <row r="279" spans="1:6" ht="15" customHeight="1" x14ac:dyDescent="0.25">
      <c r="A279" s="98">
        <f t="shared" si="14"/>
        <v>44215</v>
      </c>
      <c r="B279" s="79">
        <f>IF(ISNUMBER(_xlfn.XLOOKUP(A279,鑽量!$A:$A,鑽量!$K:$K,,1,2)),_xlfn.XLOOKUP(A279,鑽量!$A:$A,鑽量!$K:$K,,1,2),NA())</f>
        <v>11095</v>
      </c>
      <c r="C279" s="420">
        <f t="shared" si="13"/>
        <v>92.458333333333329</v>
      </c>
      <c r="D279" s="420">
        <f>IF(ISNUMBER(_xlfn.XLOOKUP(A279,抽卷!$A:$A,抽卷!$K:$K,,1,2)),_xlfn.XLOOKUP(A279,抽卷!$A:$A,抽卷!$K:$K,,1,2),NA())</f>
        <v>112</v>
      </c>
      <c r="E279" s="420">
        <f>IF(ISNUMBER(_xlfn.XLOOKUP(A279,抽卷!$A:$A,抽卷!$M:$M,,1,2)),_xlfn.XLOOKUP(A279,抽卷!$A:$A,抽卷!$M:$M,,1,2),NA())</f>
        <v>0</v>
      </c>
      <c r="F279" s="73">
        <f t="shared" si="12"/>
        <v>204.45833333333331</v>
      </c>
    </row>
    <row r="280" spans="1:6" ht="15" customHeight="1" x14ac:dyDescent="0.25">
      <c r="A280" s="98">
        <f t="shared" si="14"/>
        <v>44216</v>
      </c>
      <c r="B280" s="79">
        <f>IF(ISNUMBER(_xlfn.XLOOKUP(A280,鑽量!$A:$A,鑽量!$K:$K,,1,2)),_xlfn.XLOOKUP(A280,鑽量!$A:$A,鑽量!$K:$K,,1,2),NA())</f>
        <v>12465</v>
      </c>
      <c r="C280" s="420">
        <f t="shared" si="13"/>
        <v>103.875</v>
      </c>
      <c r="D280" s="420">
        <f>IF(ISNUMBER(_xlfn.XLOOKUP(A280,抽卷!$A:$A,抽卷!$K:$K,,1,2)),_xlfn.XLOOKUP(A280,抽卷!$A:$A,抽卷!$K:$K,,1,2),NA())</f>
        <v>113</v>
      </c>
      <c r="E280" s="420">
        <f>IF(ISNUMBER(_xlfn.XLOOKUP(A280,抽卷!$A:$A,抽卷!$M:$M,,1,2)),_xlfn.XLOOKUP(A280,抽卷!$A:$A,抽卷!$M:$M,,1,2),NA())</f>
        <v>0</v>
      </c>
      <c r="F280" s="73">
        <f t="shared" si="12"/>
        <v>216.875</v>
      </c>
    </row>
    <row r="281" spans="1:6" ht="15" customHeight="1" x14ac:dyDescent="0.25">
      <c r="A281" s="98">
        <f t="shared" si="14"/>
        <v>44217</v>
      </c>
      <c r="B281" s="79">
        <f>IF(ISNUMBER(_xlfn.XLOOKUP(A281,鑽量!$A:$A,鑽量!$K:$K,,1,2)),_xlfn.XLOOKUP(A281,鑽量!$A:$A,鑽量!$K:$K,,1,2),NA())</f>
        <v>12090</v>
      </c>
      <c r="C281" s="420">
        <f t="shared" si="13"/>
        <v>100.75</v>
      </c>
      <c r="D281" s="420">
        <f>IF(ISNUMBER(_xlfn.XLOOKUP(A281,抽卷!$A:$A,抽卷!$K:$K,,1,2)),_xlfn.XLOOKUP(A281,抽卷!$A:$A,抽卷!$K:$K,,1,2),NA())</f>
        <v>119</v>
      </c>
      <c r="E281" s="420">
        <f>IF(ISNUMBER(_xlfn.XLOOKUP(A281,抽卷!$A:$A,抽卷!$M:$M,,1,2)),_xlfn.XLOOKUP(A281,抽卷!$A:$A,抽卷!$M:$M,,1,2),NA())</f>
        <v>0</v>
      </c>
      <c r="F281" s="73">
        <f t="shared" si="12"/>
        <v>219.75</v>
      </c>
    </row>
    <row r="282" spans="1:6" ht="15" customHeight="1" x14ac:dyDescent="0.25">
      <c r="A282" s="98">
        <f t="shared" si="14"/>
        <v>44218</v>
      </c>
      <c r="B282" s="79">
        <f>IF(ISNUMBER(_xlfn.XLOOKUP(A282,鑽量!$A:$A,鑽量!$K:$K,,1,2)),_xlfn.XLOOKUP(A282,鑽量!$A:$A,鑽量!$K:$K,,1,2),NA())</f>
        <v>12080</v>
      </c>
      <c r="C282" s="420">
        <f t="shared" si="13"/>
        <v>100.66666666666667</v>
      </c>
      <c r="D282" s="420">
        <f>IF(ISNUMBER(_xlfn.XLOOKUP(A282,抽卷!$A:$A,抽卷!$K:$K,,1,2)),_xlfn.XLOOKUP(A282,抽卷!$A:$A,抽卷!$K:$K,,1,2),NA())</f>
        <v>113</v>
      </c>
      <c r="E282" s="420">
        <f>IF(ISNUMBER(_xlfn.XLOOKUP(A282,抽卷!$A:$A,抽卷!$M:$M,,1,2)),_xlfn.XLOOKUP(A282,抽卷!$A:$A,抽卷!$M:$M,,1,2),NA())</f>
        <v>0</v>
      </c>
      <c r="F282" s="73">
        <f t="shared" si="12"/>
        <v>213.66666666666669</v>
      </c>
    </row>
    <row r="283" spans="1:6" ht="15" customHeight="1" x14ac:dyDescent="0.25">
      <c r="A283" s="98">
        <f t="shared" si="14"/>
        <v>44219</v>
      </c>
      <c r="B283" s="79">
        <f>IF(ISNUMBER(_xlfn.XLOOKUP(A283,鑽量!$A:$A,鑽量!$K:$K,,1,2)),_xlfn.XLOOKUP(A283,鑽量!$A:$A,鑽量!$K:$K,,1,2),NA())</f>
        <v>11895</v>
      </c>
      <c r="C283" s="420">
        <f t="shared" si="13"/>
        <v>99.125</v>
      </c>
      <c r="D283" s="420">
        <f>IF(ISNUMBER(_xlfn.XLOOKUP(A283,抽卷!$A:$A,抽卷!$K:$K,,1,2)),_xlfn.XLOOKUP(A283,抽卷!$A:$A,抽卷!$K:$K,,1,2),NA())</f>
        <v>113</v>
      </c>
      <c r="E283" s="420">
        <f>IF(ISNUMBER(_xlfn.XLOOKUP(A283,抽卷!$A:$A,抽卷!$M:$M,,1,2)),_xlfn.XLOOKUP(A283,抽卷!$A:$A,抽卷!$M:$M,,1,2),NA())</f>
        <v>0</v>
      </c>
      <c r="F283" s="73">
        <f t="shared" si="12"/>
        <v>212.125</v>
      </c>
    </row>
    <row r="284" spans="1:6" ht="15" customHeight="1" x14ac:dyDescent="0.25">
      <c r="A284" s="98">
        <f t="shared" si="14"/>
        <v>44220</v>
      </c>
      <c r="B284" s="79">
        <f>IF(ISNUMBER(_xlfn.XLOOKUP(A284,鑽量!$A:$A,鑽量!$K:$K,,1,2)),_xlfn.XLOOKUP(A284,鑽量!$A:$A,鑽量!$K:$K,,1,2),NA())</f>
        <v>11910</v>
      </c>
      <c r="C284" s="420">
        <f t="shared" si="13"/>
        <v>99.25</v>
      </c>
      <c r="D284" s="420">
        <f>IF(ISNUMBER(_xlfn.XLOOKUP(A284,抽卷!$A:$A,抽卷!$K:$K,,1,2)),_xlfn.XLOOKUP(A284,抽卷!$A:$A,抽卷!$K:$K,,1,2),NA())</f>
        <v>101</v>
      </c>
      <c r="E284" s="420">
        <f>IF(ISNUMBER(_xlfn.XLOOKUP(A284,抽卷!$A:$A,抽卷!$M:$M,,1,2)),_xlfn.XLOOKUP(A284,抽卷!$A:$A,抽卷!$M:$M,,1,2),NA())</f>
        <v>0</v>
      </c>
      <c r="F284" s="73">
        <f t="shared" si="12"/>
        <v>200.25</v>
      </c>
    </row>
    <row r="285" spans="1:6" ht="15" customHeight="1" x14ac:dyDescent="0.25">
      <c r="A285" s="98">
        <f t="shared" si="14"/>
        <v>44221</v>
      </c>
      <c r="B285" s="79">
        <f>IF(ISNUMBER(_xlfn.XLOOKUP(A285,鑽量!$A:$A,鑽量!$K:$K,,1,2)),_xlfn.XLOOKUP(A285,鑽量!$A:$A,鑽量!$K:$K,,1,2),NA())</f>
        <v>10520</v>
      </c>
      <c r="C285" s="420">
        <f t="shared" si="13"/>
        <v>87.666666666666671</v>
      </c>
      <c r="D285" s="420">
        <f>IF(ISNUMBER(_xlfn.XLOOKUP(A285,抽卷!$A:$A,抽卷!$K:$K,,1,2)),_xlfn.XLOOKUP(A285,抽卷!$A:$A,抽卷!$K:$K,,1,2),NA())</f>
        <v>104</v>
      </c>
      <c r="E285" s="420">
        <f>IF(ISNUMBER(_xlfn.XLOOKUP(A285,抽卷!$A:$A,抽卷!$M:$M,,1,2)),_xlfn.XLOOKUP(A285,抽卷!$A:$A,抽卷!$M:$M,,1,2),NA())</f>
        <v>0</v>
      </c>
      <c r="F285" s="73">
        <f t="shared" si="12"/>
        <v>191.66666666666669</v>
      </c>
    </row>
    <row r="286" spans="1:6" ht="15" customHeight="1" x14ac:dyDescent="0.25">
      <c r="A286" s="98">
        <f t="shared" si="14"/>
        <v>44222</v>
      </c>
      <c r="B286" s="79">
        <f>IF(ISNUMBER(_xlfn.XLOOKUP(A286,鑽量!$A:$A,鑽量!$K:$K,,1,2)),_xlfn.XLOOKUP(A286,鑽量!$A:$A,鑽量!$K:$K,,1,2),NA())</f>
        <v>10505</v>
      </c>
      <c r="C286" s="420">
        <f t="shared" si="13"/>
        <v>87.541666666666671</v>
      </c>
      <c r="D286" s="420">
        <f>IF(ISNUMBER(_xlfn.XLOOKUP(A286,抽卷!$A:$A,抽卷!$K:$K,,1,2)),_xlfn.XLOOKUP(A286,抽卷!$A:$A,抽卷!$K:$K,,1,2),NA())</f>
        <v>104</v>
      </c>
      <c r="E286" s="420">
        <f>IF(ISNUMBER(_xlfn.XLOOKUP(A286,抽卷!$A:$A,抽卷!$M:$M,,1,2)),_xlfn.XLOOKUP(A286,抽卷!$A:$A,抽卷!$M:$M,,1,2),NA())</f>
        <v>0</v>
      </c>
      <c r="F286" s="73">
        <f t="shared" si="12"/>
        <v>191.54166666666669</v>
      </c>
    </row>
    <row r="287" spans="1:6" ht="15" customHeight="1" x14ac:dyDescent="0.25">
      <c r="A287" s="98">
        <f t="shared" si="14"/>
        <v>44223</v>
      </c>
      <c r="B287" s="79">
        <f>IF(ISNUMBER(_xlfn.XLOOKUP(A287,鑽量!$A:$A,鑽量!$K:$K,,1,2)),_xlfn.XLOOKUP(A287,鑽量!$A:$A,鑽量!$K:$K,,1,2),NA())</f>
        <v>11005</v>
      </c>
      <c r="C287" s="420">
        <f t="shared" si="13"/>
        <v>91.708333333333329</v>
      </c>
      <c r="D287" s="420">
        <f>IF(ISNUMBER(_xlfn.XLOOKUP(A287,抽卷!$A:$A,抽卷!$K:$K,,1,2)),_xlfn.XLOOKUP(A287,抽卷!$A:$A,抽卷!$K:$K,,1,2),NA())</f>
        <v>104</v>
      </c>
      <c r="E287" s="420">
        <f>IF(ISNUMBER(_xlfn.XLOOKUP(A287,抽卷!$A:$A,抽卷!$M:$M,,1,2)),_xlfn.XLOOKUP(A287,抽卷!$A:$A,抽卷!$M:$M,,1,2),NA())</f>
        <v>0</v>
      </c>
      <c r="F287" s="73">
        <f t="shared" si="12"/>
        <v>195.70833333333331</v>
      </c>
    </row>
    <row r="288" spans="1:6" ht="15" customHeight="1" x14ac:dyDescent="0.25">
      <c r="A288" s="98">
        <f t="shared" si="14"/>
        <v>44224</v>
      </c>
      <c r="B288" s="79">
        <f>IF(ISNUMBER(_xlfn.XLOOKUP(A288,鑽量!$A:$A,鑽量!$K:$K,,1,2)),_xlfn.XLOOKUP(A288,鑽量!$A:$A,鑽量!$K:$K,,1,2),NA())</f>
        <v>11405</v>
      </c>
      <c r="C288" s="420">
        <f t="shared" si="13"/>
        <v>95.041666666666671</v>
      </c>
      <c r="D288" s="420">
        <f>IF(ISNUMBER(_xlfn.XLOOKUP(A288,抽卷!$A:$A,抽卷!$K:$K,,1,2)),_xlfn.XLOOKUP(A288,抽卷!$A:$A,抽卷!$K:$K,,1,2),NA())</f>
        <v>99</v>
      </c>
      <c r="E288" s="420">
        <f>IF(ISNUMBER(_xlfn.XLOOKUP(A288,抽卷!$A:$A,抽卷!$M:$M,,1,2)),_xlfn.XLOOKUP(A288,抽卷!$A:$A,抽卷!$M:$M,,1,2),NA())</f>
        <v>0</v>
      </c>
      <c r="F288" s="73">
        <f t="shared" si="12"/>
        <v>194.04166666666669</v>
      </c>
    </row>
    <row r="289" spans="1:6" ht="15" customHeight="1" x14ac:dyDescent="0.25">
      <c r="A289" s="98">
        <f t="shared" si="14"/>
        <v>44225</v>
      </c>
      <c r="B289" s="79">
        <f>IF(ISNUMBER(_xlfn.XLOOKUP(A289,鑽量!$A:$A,鑽量!$K:$K,,1,2)),_xlfn.XLOOKUP(A289,鑽量!$A:$A,鑽量!$K:$K,,1,2),NA())</f>
        <v>11970</v>
      </c>
      <c r="C289" s="420">
        <f t="shared" si="13"/>
        <v>99.75</v>
      </c>
      <c r="D289" s="420">
        <f>IF(ISNUMBER(_xlfn.XLOOKUP(A289,抽卷!$A:$A,抽卷!$K:$K,,1,2)),_xlfn.XLOOKUP(A289,抽卷!$A:$A,抽卷!$K:$K,,1,2),NA())</f>
        <v>102</v>
      </c>
      <c r="E289" s="420">
        <f>IF(ISNUMBER(_xlfn.XLOOKUP(A289,抽卷!$A:$A,抽卷!$M:$M,,1,2)),_xlfn.XLOOKUP(A289,抽卷!$A:$A,抽卷!$M:$M,,1,2),NA())</f>
        <v>0</v>
      </c>
      <c r="F289" s="73">
        <f t="shared" si="12"/>
        <v>201.75</v>
      </c>
    </row>
    <row r="290" spans="1:6" ht="15" customHeight="1" x14ac:dyDescent="0.25">
      <c r="A290" s="98">
        <f t="shared" si="14"/>
        <v>44226</v>
      </c>
      <c r="B290" s="79">
        <f>IF(ISNUMBER(_xlfn.XLOOKUP(A290,鑽量!$A:$A,鑽量!$K:$K,,1,2)),_xlfn.XLOOKUP(A290,鑽量!$A:$A,鑽量!$K:$K,,1,2),NA())</f>
        <v>11920</v>
      </c>
      <c r="C290" s="420">
        <f t="shared" si="13"/>
        <v>99.333333333333329</v>
      </c>
      <c r="D290" s="420">
        <f>IF(ISNUMBER(_xlfn.XLOOKUP(A290,抽卷!$A:$A,抽卷!$K:$K,,1,2)),_xlfn.XLOOKUP(A290,抽卷!$A:$A,抽卷!$K:$K,,1,2),NA())</f>
        <v>90</v>
      </c>
      <c r="E290" s="420">
        <f>IF(ISNUMBER(_xlfn.XLOOKUP(A290,抽卷!$A:$A,抽卷!$M:$M,,1,2)),_xlfn.XLOOKUP(A290,抽卷!$A:$A,抽卷!$M:$M,,1,2),NA())</f>
        <v>0</v>
      </c>
      <c r="F290" s="73">
        <f t="shared" si="12"/>
        <v>189.33333333333331</v>
      </c>
    </row>
    <row r="291" spans="1:6" ht="15" customHeight="1" x14ac:dyDescent="0.25">
      <c r="A291" s="98">
        <f t="shared" si="14"/>
        <v>44227</v>
      </c>
      <c r="B291" s="79">
        <f>IF(ISNUMBER(_xlfn.XLOOKUP(A291,鑽量!$A:$A,鑽量!$K:$K,,1,2)),_xlfn.XLOOKUP(A291,鑽量!$A:$A,鑽量!$K:$K,,1,2),NA())</f>
        <v>11920</v>
      </c>
      <c r="C291" s="420">
        <f t="shared" si="13"/>
        <v>99.333333333333329</v>
      </c>
      <c r="D291" s="420">
        <f>IF(ISNUMBER(_xlfn.XLOOKUP(A291,抽卷!$A:$A,抽卷!$K:$K,,1,2)),_xlfn.XLOOKUP(A291,抽卷!$A:$A,抽卷!$K:$K,,1,2),NA())</f>
        <v>97</v>
      </c>
      <c r="E291" s="420">
        <f>IF(ISNUMBER(_xlfn.XLOOKUP(A291,抽卷!$A:$A,抽卷!$M:$M,,1,2)),_xlfn.XLOOKUP(A291,抽卷!$A:$A,抽卷!$M:$M,,1,2),NA())</f>
        <v>10</v>
      </c>
      <c r="F291" s="73">
        <f t="shared" si="12"/>
        <v>206.33333333333331</v>
      </c>
    </row>
    <row r="292" spans="1:6" ht="15" customHeight="1" x14ac:dyDescent="0.25">
      <c r="A292" s="98">
        <f t="shared" si="14"/>
        <v>44228</v>
      </c>
      <c r="B292" s="79">
        <f>IF(ISNUMBER(_xlfn.XLOOKUP(A292,鑽量!$A:$A,鑽量!$K:$K,,1,2)),_xlfn.XLOOKUP(A292,鑽量!$A:$A,鑽量!$K:$K,,1,2),NA())</f>
        <v>10445</v>
      </c>
      <c r="C292" s="420">
        <f t="shared" si="13"/>
        <v>87.041666666666671</v>
      </c>
      <c r="D292" s="420">
        <f>IF(ISNUMBER(_xlfn.XLOOKUP(A292,抽卷!$A:$A,抽卷!$K:$K,,1,2)),_xlfn.XLOOKUP(A292,抽卷!$A:$A,抽卷!$K:$K,,1,2),NA())</f>
        <v>73</v>
      </c>
      <c r="E292" s="420">
        <f>IF(ISNUMBER(_xlfn.XLOOKUP(A292,抽卷!$A:$A,抽卷!$M:$M,,1,2)),_xlfn.XLOOKUP(A292,抽卷!$A:$A,抽卷!$M:$M,,1,2),NA())</f>
        <v>20</v>
      </c>
      <c r="F292" s="73">
        <f t="shared" si="12"/>
        <v>180.04166666666669</v>
      </c>
    </row>
    <row r="293" spans="1:6" ht="15" customHeight="1" x14ac:dyDescent="0.25">
      <c r="A293" s="98">
        <f t="shared" si="14"/>
        <v>44229</v>
      </c>
      <c r="B293" s="79">
        <f>IF(ISNUMBER(_xlfn.XLOOKUP(A293,鑽量!$A:$A,鑽量!$K:$K,,1,2)),_xlfn.XLOOKUP(A293,鑽量!$A:$A,鑽量!$K:$K,,1,2),NA())</f>
        <v>12080</v>
      </c>
      <c r="C293" s="420">
        <f t="shared" si="13"/>
        <v>100.66666666666667</v>
      </c>
      <c r="D293" s="420">
        <f>IF(ISNUMBER(_xlfn.XLOOKUP(A293,抽卷!$A:$A,抽卷!$K:$K,,1,2)),_xlfn.XLOOKUP(A293,抽卷!$A:$A,抽卷!$K:$K,,1,2),NA())</f>
        <v>73</v>
      </c>
      <c r="E293" s="420">
        <f>IF(ISNUMBER(_xlfn.XLOOKUP(A293,抽卷!$A:$A,抽卷!$M:$M,,1,2)),_xlfn.XLOOKUP(A293,抽卷!$A:$A,抽卷!$M:$M,,1,2),NA())</f>
        <v>30</v>
      </c>
      <c r="F293" s="73">
        <f t="shared" si="12"/>
        <v>203.66666666666669</v>
      </c>
    </row>
    <row r="294" spans="1:6" ht="15" customHeight="1" x14ac:dyDescent="0.25">
      <c r="A294" s="98">
        <f t="shared" si="14"/>
        <v>44230</v>
      </c>
      <c r="B294" s="79">
        <f>IF(ISNUMBER(_xlfn.XLOOKUP(A294,鑽量!$A:$A,鑽量!$K:$K,,1,2)),_xlfn.XLOOKUP(A294,鑽量!$A:$A,鑽量!$K:$K,,1,2),NA())</f>
        <v>12030</v>
      </c>
      <c r="C294" s="420">
        <f t="shared" si="13"/>
        <v>100.25</v>
      </c>
      <c r="D294" s="420">
        <f>IF(ISNUMBER(_xlfn.XLOOKUP(A294,抽卷!$A:$A,抽卷!$K:$K,,1,2)),_xlfn.XLOOKUP(A294,抽卷!$A:$A,抽卷!$K:$K,,1,2),NA())</f>
        <v>83</v>
      </c>
      <c r="E294" s="420">
        <f>IF(ISNUMBER(_xlfn.XLOOKUP(A294,抽卷!$A:$A,抽卷!$M:$M,,1,2)),_xlfn.XLOOKUP(A294,抽卷!$A:$A,抽卷!$M:$M,,1,2),NA())</f>
        <v>40</v>
      </c>
      <c r="F294" s="73">
        <f t="shared" si="12"/>
        <v>223.25</v>
      </c>
    </row>
    <row r="295" spans="1:6" ht="15" customHeight="1" x14ac:dyDescent="0.25">
      <c r="A295" s="98">
        <f t="shared" si="14"/>
        <v>44231</v>
      </c>
      <c r="B295" s="79">
        <f>IF(ISNUMBER(_xlfn.XLOOKUP(A295,鑽量!$A:$A,鑽量!$K:$K,,1,2)),_xlfn.XLOOKUP(A295,鑽量!$A:$A,鑽量!$K:$K,,1,2),NA())</f>
        <v>12005</v>
      </c>
      <c r="C295" s="420">
        <f t="shared" si="13"/>
        <v>100.04166666666667</v>
      </c>
      <c r="D295" s="420">
        <f>IF(ISNUMBER(_xlfn.XLOOKUP(A295,抽卷!$A:$A,抽卷!$K:$K,,1,2)),_xlfn.XLOOKUP(A295,抽卷!$A:$A,抽卷!$K:$K,,1,2),NA())</f>
        <v>74</v>
      </c>
      <c r="E295" s="420">
        <f>IF(ISNUMBER(_xlfn.XLOOKUP(A295,抽卷!$A:$A,抽卷!$M:$M,,1,2)),_xlfn.XLOOKUP(A295,抽卷!$A:$A,抽卷!$M:$M,,1,2),NA())</f>
        <v>50</v>
      </c>
      <c r="F295" s="73">
        <f t="shared" si="12"/>
        <v>224.04166666666669</v>
      </c>
    </row>
    <row r="296" spans="1:6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20" t="e">
        <f t="shared" si="13"/>
        <v>#N/A</v>
      </c>
      <c r="D296" s="420" t="e">
        <f>IF(ISNUMBER(_xlfn.XLOOKUP(A296,抽卷!$A:$A,抽卷!$K:$K,,1,2)),_xlfn.XLOOKUP(A296,抽卷!$A:$A,抽卷!$K:$K,,1,2),NA())</f>
        <v>#N/A</v>
      </c>
      <c r="E296" s="420" t="e">
        <f>IF(ISNUMBER(_xlfn.XLOOKUP(A296,抽卷!$A:$A,抽卷!$M:$M,,1,2)),_xlfn.XLOOKUP(A296,抽卷!$A:$A,抽卷!$M:$M,,1,2),NA())</f>
        <v>#N/A</v>
      </c>
      <c r="F296" s="73" t="e">
        <f t="shared" si="12"/>
        <v>#N/A</v>
      </c>
    </row>
    <row r="297" spans="1:6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20" t="e">
        <f t="shared" si="13"/>
        <v>#N/A</v>
      </c>
      <c r="D297" s="420" t="e">
        <f>IF(ISNUMBER(_xlfn.XLOOKUP(A297,抽卷!$A:$A,抽卷!$K:$K,,1,2)),_xlfn.XLOOKUP(A297,抽卷!$A:$A,抽卷!$K:$K,,1,2),NA())</f>
        <v>#N/A</v>
      </c>
      <c r="E297" s="420" t="e">
        <f>IF(ISNUMBER(_xlfn.XLOOKUP(A297,抽卷!$A:$A,抽卷!$M:$M,,1,2)),_xlfn.XLOOKUP(A297,抽卷!$A:$A,抽卷!$M:$M,,1,2),NA())</f>
        <v>#N/A</v>
      </c>
      <c r="F297" s="73" t="e">
        <f t="shared" si="12"/>
        <v>#N/A</v>
      </c>
    </row>
    <row r="298" spans="1:6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20" t="e">
        <f t="shared" si="13"/>
        <v>#N/A</v>
      </c>
      <c r="D298" s="420" t="e">
        <f>IF(ISNUMBER(_xlfn.XLOOKUP(A298,抽卷!$A:$A,抽卷!$K:$K,,1,2)),_xlfn.XLOOKUP(A298,抽卷!$A:$A,抽卷!$K:$K,,1,2),NA())</f>
        <v>#N/A</v>
      </c>
      <c r="E298" s="420" t="e">
        <f>IF(ISNUMBER(_xlfn.XLOOKUP(A298,抽卷!$A:$A,抽卷!$M:$M,,1,2)),_xlfn.XLOOKUP(A298,抽卷!$A:$A,抽卷!$M:$M,,1,2),NA())</f>
        <v>#N/A</v>
      </c>
      <c r="F298" s="73" t="e">
        <f t="shared" si="12"/>
        <v>#N/A</v>
      </c>
    </row>
    <row r="299" spans="1:6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20" t="e">
        <f t="shared" si="13"/>
        <v>#N/A</v>
      </c>
      <c r="D299" s="420" t="e">
        <f>IF(ISNUMBER(_xlfn.XLOOKUP(A299,抽卷!$A:$A,抽卷!$K:$K,,1,2)),_xlfn.XLOOKUP(A299,抽卷!$A:$A,抽卷!$K:$K,,1,2),NA())</f>
        <v>#N/A</v>
      </c>
      <c r="E299" s="420" t="e">
        <f>IF(ISNUMBER(_xlfn.XLOOKUP(A299,抽卷!$A:$A,抽卷!$M:$M,,1,2)),_xlfn.XLOOKUP(A299,抽卷!$A:$A,抽卷!$M:$M,,1,2),NA())</f>
        <v>#N/A</v>
      </c>
      <c r="F299" s="73" t="e">
        <f t="shared" si="12"/>
        <v>#N/A</v>
      </c>
    </row>
    <row r="300" spans="1:6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20" t="e">
        <f t="shared" si="13"/>
        <v>#N/A</v>
      </c>
      <c r="D300" s="420" t="e">
        <f>IF(ISNUMBER(_xlfn.XLOOKUP(A300,抽卷!$A:$A,抽卷!$K:$K,,1,2)),_xlfn.XLOOKUP(A300,抽卷!$A:$A,抽卷!$K:$K,,1,2),NA())</f>
        <v>#N/A</v>
      </c>
      <c r="E300" s="420" t="e">
        <f>IF(ISNUMBER(_xlfn.XLOOKUP(A300,抽卷!$A:$A,抽卷!$M:$M,,1,2)),_xlfn.XLOOKUP(A300,抽卷!$A:$A,抽卷!$M:$M,,1,2),NA())</f>
        <v>#N/A</v>
      </c>
      <c r="F300" s="73" t="e">
        <f t="shared" si="12"/>
        <v>#N/A</v>
      </c>
    </row>
    <row r="301" spans="1:6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20" t="e">
        <f t="shared" si="13"/>
        <v>#N/A</v>
      </c>
      <c r="D301" s="420" t="e">
        <f>IF(ISNUMBER(_xlfn.XLOOKUP(A301,抽卷!$A:$A,抽卷!$K:$K,,1,2)),_xlfn.XLOOKUP(A301,抽卷!$A:$A,抽卷!$K:$K,,1,2),NA())</f>
        <v>#N/A</v>
      </c>
      <c r="E301" s="420" t="e">
        <f>IF(ISNUMBER(_xlfn.XLOOKUP(A301,抽卷!$A:$A,抽卷!$M:$M,,1,2)),_xlfn.XLOOKUP(A301,抽卷!$A:$A,抽卷!$M:$M,,1,2),NA())</f>
        <v>#N/A</v>
      </c>
      <c r="F301" s="73" t="e">
        <f t="shared" si="12"/>
        <v>#N/A</v>
      </c>
    </row>
    <row r="302" spans="1:6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20" t="e">
        <f t="shared" si="13"/>
        <v>#N/A</v>
      </c>
      <c r="D302" s="420" t="e">
        <f>IF(ISNUMBER(_xlfn.XLOOKUP(A302,抽卷!$A:$A,抽卷!$K:$K,,1,2)),_xlfn.XLOOKUP(A302,抽卷!$A:$A,抽卷!$K:$K,,1,2),NA())</f>
        <v>#N/A</v>
      </c>
      <c r="E302" s="420" t="e">
        <f>IF(ISNUMBER(_xlfn.XLOOKUP(A302,抽卷!$A:$A,抽卷!$M:$M,,1,2)),_xlfn.XLOOKUP(A302,抽卷!$A:$A,抽卷!$M:$M,,1,2),NA())</f>
        <v>#N/A</v>
      </c>
      <c r="F302" s="73" t="e">
        <f t="shared" si="12"/>
        <v>#N/A</v>
      </c>
    </row>
    <row r="303" spans="1:6" ht="15" customHeight="1" x14ac:dyDescent="0.25">
      <c r="A303" s="98">
        <f t="shared" si="14"/>
        <v>44239</v>
      </c>
      <c r="B303" s="79" t="e">
        <f>IF(ISNUMBER(_xlfn.XLOOKUP(A303,鑽量!$A:$A,鑽量!$K:$K,,1,2)),_xlfn.XLOOKUP(A303,鑽量!$A:$A,鑽量!$K:$K,,1,2),NA())</f>
        <v>#N/A</v>
      </c>
      <c r="C303" s="420" t="e">
        <f t="shared" ref="C303:C366" si="15">B303/120</f>
        <v>#N/A</v>
      </c>
      <c r="D303" s="420" t="e">
        <f>IF(ISNUMBER(_xlfn.XLOOKUP(A303,抽卷!$A:$A,抽卷!$K:$K,,1,2)),_xlfn.XLOOKUP(A303,抽卷!$A:$A,抽卷!$K:$K,,1,2),NA())</f>
        <v>#N/A</v>
      </c>
      <c r="E303" s="420" t="e">
        <f>IF(ISNUMBER(_xlfn.XLOOKUP(A303,抽卷!$A:$A,抽卷!$M:$M,,1,2)),_xlfn.XLOOKUP(A303,抽卷!$A:$A,抽卷!$M:$M,,1,2),NA())</f>
        <v>#N/A</v>
      </c>
      <c r="F303" s="73" t="e">
        <f t="shared" ref="F303:F366" si="16">IF(ISNA(D303),C303,E303+D303+C303)</f>
        <v>#N/A</v>
      </c>
    </row>
    <row r="304" spans="1:6" ht="15" customHeight="1" x14ac:dyDescent="0.25">
      <c r="A304" s="98">
        <f t="shared" si="14"/>
        <v>44240</v>
      </c>
      <c r="B304" s="79" t="e">
        <f>IF(ISNUMBER(_xlfn.XLOOKUP(A304,鑽量!$A:$A,鑽量!$K:$K,,1,2)),_xlfn.XLOOKUP(A304,鑽量!$A:$A,鑽量!$K:$K,,1,2),NA())</f>
        <v>#N/A</v>
      </c>
      <c r="C304" s="420" t="e">
        <f t="shared" si="15"/>
        <v>#N/A</v>
      </c>
      <c r="D304" s="420" t="e">
        <f>IF(ISNUMBER(_xlfn.XLOOKUP(A304,抽卷!$A:$A,抽卷!$K:$K,,1,2)),_xlfn.XLOOKUP(A304,抽卷!$A:$A,抽卷!$K:$K,,1,2),NA())</f>
        <v>#N/A</v>
      </c>
      <c r="E304" s="420" t="e">
        <f>IF(ISNUMBER(_xlfn.XLOOKUP(A304,抽卷!$A:$A,抽卷!$M:$M,,1,2)),_xlfn.XLOOKUP(A304,抽卷!$A:$A,抽卷!$M:$M,,1,2),NA())</f>
        <v>#N/A</v>
      </c>
      <c r="F304" s="73" t="e">
        <f t="shared" si="16"/>
        <v>#N/A</v>
      </c>
    </row>
    <row r="305" spans="1:6" ht="15" customHeight="1" x14ac:dyDescent="0.25">
      <c r="A305" s="98">
        <f t="shared" si="14"/>
        <v>44241</v>
      </c>
      <c r="B305" s="79" t="e">
        <f>IF(ISNUMBER(_xlfn.XLOOKUP(A305,鑽量!$A:$A,鑽量!$K:$K,,1,2)),_xlfn.XLOOKUP(A305,鑽量!$A:$A,鑽量!$K:$K,,1,2),NA())</f>
        <v>#N/A</v>
      </c>
      <c r="C305" s="420" t="e">
        <f t="shared" si="15"/>
        <v>#N/A</v>
      </c>
      <c r="D305" s="420" t="e">
        <f>IF(ISNUMBER(_xlfn.XLOOKUP(A305,抽卷!$A:$A,抽卷!$K:$K,,1,2)),_xlfn.XLOOKUP(A305,抽卷!$A:$A,抽卷!$K:$K,,1,2),NA())</f>
        <v>#N/A</v>
      </c>
      <c r="E305" s="420" t="e">
        <f>IF(ISNUMBER(_xlfn.XLOOKUP(A305,抽卷!$A:$A,抽卷!$M:$M,,1,2)),_xlfn.XLOOKUP(A305,抽卷!$A:$A,抽卷!$M:$M,,1,2),NA())</f>
        <v>#N/A</v>
      </c>
      <c r="F305" s="73" t="e">
        <f t="shared" si="16"/>
        <v>#N/A</v>
      </c>
    </row>
    <row r="306" spans="1:6" ht="15" customHeight="1" x14ac:dyDescent="0.25">
      <c r="A306" s="98">
        <f t="shared" si="14"/>
        <v>44242</v>
      </c>
      <c r="B306" s="79" t="e">
        <f>IF(ISNUMBER(_xlfn.XLOOKUP(A306,鑽量!$A:$A,鑽量!$K:$K,,1,2)),_xlfn.XLOOKUP(A306,鑽量!$A:$A,鑽量!$K:$K,,1,2),NA())</f>
        <v>#N/A</v>
      </c>
      <c r="C306" s="420" t="e">
        <f t="shared" si="15"/>
        <v>#N/A</v>
      </c>
      <c r="D306" s="420" t="e">
        <f>IF(ISNUMBER(_xlfn.XLOOKUP(A306,抽卷!$A:$A,抽卷!$K:$K,,1,2)),_xlfn.XLOOKUP(A306,抽卷!$A:$A,抽卷!$K:$K,,1,2),NA())</f>
        <v>#N/A</v>
      </c>
      <c r="E306" s="420" t="e">
        <f>IF(ISNUMBER(_xlfn.XLOOKUP(A306,抽卷!$A:$A,抽卷!$M:$M,,1,2)),_xlfn.XLOOKUP(A306,抽卷!$A:$A,抽卷!$M:$M,,1,2),NA())</f>
        <v>#N/A</v>
      </c>
      <c r="F306" s="73" t="e">
        <f t="shared" si="16"/>
        <v>#N/A</v>
      </c>
    </row>
    <row r="307" spans="1:6" ht="15" customHeight="1" x14ac:dyDescent="0.25">
      <c r="A307" s="98">
        <f t="shared" si="14"/>
        <v>44243</v>
      </c>
      <c r="B307" s="79" t="e">
        <f>IF(ISNUMBER(_xlfn.XLOOKUP(A307,鑽量!$A:$A,鑽量!$K:$K,,1,2)),_xlfn.XLOOKUP(A307,鑽量!$A:$A,鑽量!$K:$K,,1,2),NA())</f>
        <v>#N/A</v>
      </c>
      <c r="C307" s="420" t="e">
        <f t="shared" si="15"/>
        <v>#N/A</v>
      </c>
      <c r="D307" s="420" t="e">
        <f>IF(ISNUMBER(_xlfn.XLOOKUP(A307,抽卷!$A:$A,抽卷!$K:$K,,1,2)),_xlfn.XLOOKUP(A307,抽卷!$A:$A,抽卷!$K:$K,,1,2),NA())</f>
        <v>#N/A</v>
      </c>
      <c r="E307" s="420" t="e">
        <f>IF(ISNUMBER(_xlfn.XLOOKUP(A307,抽卷!$A:$A,抽卷!$M:$M,,1,2)),_xlfn.XLOOKUP(A307,抽卷!$A:$A,抽卷!$M:$M,,1,2),NA())</f>
        <v>#N/A</v>
      </c>
      <c r="F307" s="73" t="e">
        <f t="shared" si="16"/>
        <v>#N/A</v>
      </c>
    </row>
    <row r="308" spans="1:6" ht="15" customHeight="1" x14ac:dyDescent="0.25">
      <c r="A308" s="98">
        <f t="shared" si="14"/>
        <v>44244</v>
      </c>
      <c r="B308" s="79" t="e">
        <f>IF(ISNUMBER(_xlfn.XLOOKUP(A308,鑽量!$A:$A,鑽量!$K:$K,,1,2)),_xlfn.XLOOKUP(A308,鑽量!$A:$A,鑽量!$K:$K,,1,2),NA())</f>
        <v>#N/A</v>
      </c>
      <c r="C308" s="420" t="e">
        <f t="shared" si="15"/>
        <v>#N/A</v>
      </c>
      <c r="D308" s="420" t="e">
        <f>IF(ISNUMBER(_xlfn.XLOOKUP(A308,抽卷!$A:$A,抽卷!$K:$K,,1,2)),_xlfn.XLOOKUP(A308,抽卷!$A:$A,抽卷!$K:$K,,1,2),NA())</f>
        <v>#N/A</v>
      </c>
      <c r="E308" s="420" t="e">
        <f>IF(ISNUMBER(_xlfn.XLOOKUP(A308,抽卷!$A:$A,抽卷!$M:$M,,1,2)),_xlfn.XLOOKUP(A308,抽卷!$A:$A,抽卷!$M:$M,,1,2),NA())</f>
        <v>#N/A</v>
      </c>
      <c r="F308" s="73" t="e">
        <f t="shared" si="16"/>
        <v>#N/A</v>
      </c>
    </row>
    <row r="309" spans="1:6" ht="15" customHeight="1" x14ac:dyDescent="0.25">
      <c r="A309" s="98">
        <f t="shared" si="14"/>
        <v>44245</v>
      </c>
      <c r="B309" s="79" t="e">
        <f>IF(ISNUMBER(_xlfn.XLOOKUP(A309,鑽量!$A:$A,鑽量!$K:$K,,1,2)),_xlfn.XLOOKUP(A309,鑽量!$A:$A,鑽量!$K:$K,,1,2),NA())</f>
        <v>#N/A</v>
      </c>
      <c r="C309" s="420" t="e">
        <f t="shared" si="15"/>
        <v>#N/A</v>
      </c>
      <c r="D309" s="420" t="e">
        <f>IF(ISNUMBER(_xlfn.XLOOKUP(A309,抽卷!$A:$A,抽卷!$K:$K,,1,2)),_xlfn.XLOOKUP(A309,抽卷!$A:$A,抽卷!$K:$K,,1,2),NA())</f>
        <v>#N/A</v>
      </c>
      <c r="E309" s="420" t="e">
        <f>IF(ISNUMBER(_xlfn.XLOOKUP(A309,抽卷!$A:$A,抽卷!$M:$M,,1,2)),_xlfn.XLOOKUP(A309,抽卷!$A:$A,抽卷!$M:$M,,1,2),NA())</f>
        <v>#N/A</v>
      </c>
      <c r="F309" s="73" t="e">
        <f t="shared" si="16"/>
        <v>#N/A</v>
      </c>
    </row>
    <row r="310" spans="1:6" ht="15" customHeight="1" x14ac:dyDescent="0.25">
      <c r="A310" s="98">
        <f t="shared" si="14"/>
        <v>44246</v>
      </c>
      <c r="B310" s="79" t="e">
        <f>IF(ISNUMBER(_xlfn.XLOOKUP(A310,鑽量!$A:$A,鑽量!$K:$K,,1,2)),_xlfn.XLOOKUP(A310,鑽量!$A:$A,鑽量!$K:$K,,1,2),NA())</f>
        <v>#N/A</v>
      </c>
      <c r="C310" s="420" t="e">
        <f t="shared" si="15"/>
        <v>#N/A</v>
      </c>
      <c r="D310" s="420" t="e">
        <f>IF(ISNUMBER(_xlfn.XLOOKUP(A310,抽卷!$A:$A,抽卷!$K:$K,,1,2)),_xlfn.XLOOKUP(A310,抽卷!$A:$A,抽卷!$K:$K,,1,2),NA())</f>
        <v>#N/A</v>
      </c>
      <c r="E310" s="420" t="e">
        <f>IF(ISNUMBER(_xlfn.XLOOKUP(A310,抽卷!$A:$A,抽卷!$M:$M,,1,2)),_xlfn.XLOOKUP(A310,抽卷!$A:$A,抽卷!$M:$M,,1,2),NA())</f>
        <v>#N/A</v>
      </c>
      <c r="F310" s="73" t="e">
        <f t="shared" si="16"/>
        <v>#N/A</v>
      </c>
    </row>
    <row r="311" spans="1:6" ht="15" customHeight="1" x14ac:dyDescent="0.25">
      <c r="A311" s="98">
        <f t="shared" si="14"/>
        <v>44247</v>
      </c>
      <c r="B311" s="79" t="e">
        <f>IF(ISNUMBER(_xlfn.XLOOKUP(A311,鑽量!$A:$A,鑽量!$K:$K,,1,2)),_xlfn.XLOOKUP(A311,鑽量!$A:$A,鑽量!$K:$K,,1,2),NA())</f>
        <v>#N/A</v>
      </c>
      <c r="C311" s="420" t="e">
        <f t="shared" si="15"/>
        <v>#N/A</v>
      </c>
      <c r="D311" s="420" t="e">
        <f>IF(ISNUMBER(_xlfn.XLOOKUP(A311,抽卷!$A:$A,抽卷!$K:$K,,1,2)),_xlfn.XLOOKUP(A311,抽卷!$A:$A,抽卷!$K:$K,,1,2),NA())</f>
        <v>#N/A</v>
      </c>
      <c r="E311" s="420" t="e">
        <f>IF(ISNUMBER(_xlfn.XLOOKUP(A311,抽卷!$A:$A,抽卷!$M:$M,,1,2)),_xlfn.XLOOKUP(A311,抽卷!$A:$A,抽卷!$M:$M,,1,2),NA())</f>
        <v>#N/A</v>
      </c>
      <c r="F311" s="73" t="e">
        <f t="shared" si="16"/>
        <v>#N/A</v>
      </c>
    </row>
    <row r="312" spans="1:6" ht="15" customHeight="1" x14ac:dyDescent="0.25">
      <c r="A312" s="98">
        <f t="shared" si="14"/>
        <v>44248</v>
      </c>
      <c r="B312" s="79" t="e">
        <f>IF(ISNUMBER(_xlfn.XLOOKUP(A312,鑽量!$A:$A,鑽量!$K:$K,,1,2)),_xlfn.XLOOKUP(A312,鑽量!$A:$A,鑽量!$K:$K,,1,2),NA())</f>
        <v>#N/A</v>
      </c>
      <c r="C312" s="420" t="e">
        <f t="shared" si="15"/>
        <v>#N/A</v>
      </c>
      <c r="D312" s="420" t="e">
        <f>IF(ISNUMBER(_xlfn.XLOOKUP(A312,抽卷!$A:$A,抽卷!$K:$K,,1,2)),_xlfn.XLOOKUP(A312,抽卷!$A:$A,抽卷!$K:$K,,1,2),NA())</f>
        <v>#N/A</v>
      </c>
      <c r="E312" s="420" t="e">
        <f>IF(ISNUMBER(_xlfn.XLOOKUP(A312,抽卷!$A:$A,抽卷!$M:$M,,1,2)),_xlfn.XLOOKUP(A312,抽卷!$A:$A,抽卷!$M:$M,,1,2),NA())</f>
        <v>#N/A</v>
      </c>
      <c r="F312" s="73" t="e">
        <f t="shared" si="16"/>
        <v>#N/A</v>
      </c>
    </row>
    <row r="313" spans="1:6" ht="15" customHeight="1" x14ac:dyDescent="0.25">
      <c r="A313" s="98">
        <f t="shared" si="14"/>
        <v>44249</v>
      </c>
      <c r="B313" s="79" t="e">
        <f>IF(ISNUMBER(_xlfn.XLOOKUP(A313,鑽量!$A:$A,鑽量!$K:$K,,1,2)),_xlfn.XLOOKUP(A313,鑽量!$A:$A,鑽量!$K:$K,,1,2),NA())</f>
        <v>#N/A</v>
      </c>
      <c r="C313" s="420" t="e">
        <f t="shared" si="15"/>
        <v>#N/A</v>
      </c>
      <c r="D313" s="420" t="e">
        <f>IF(ISNUMBER(_xlfn.XLOOKUP(A313,抽卷!$A:$A,抽卷!$K:$K,,1,2)),_xlfn.XLOOKUP(A313,抽卷!$A:$A,抽卷!$K:$K,,1,2),NA())</f>
        <v>#N/A</v>
      </c>
      <c r="E313" s="420" t="e">
        <f>IF(ISNUMBER(_xlfn.XLOOKUP(A313,抽卷!$A:$A,抽卷!$M:$M,,1,2)),_xlfn.XLOOKUP(A313,抽卷!$A:$A,抽卷!$M:$M,,1,2),NA())</f>
        <v>#N/A</v>
      </c>
      <c r="F313" s="73" t="e">
        <f t="shared" si="16"/>
        <v>#N/A</v>
      </c>
    </row>
    <row r="314" spans="1:6" ht="15" customHeight="1" x14ac:dyDescent="0.25">
      <c r="A314" s="98">
        <f t="shared" si="14"/>
        <v>44250</v>
      </c>
      <c r="B314" s="79" t="e">
        <f>IF(ISNUMBER(_xlfn.XLOOKUP(A314,鑽量!$A:$A,鑽量!$K:$K,,1,2)),_xlfn.XLOOKUP(A314,鑽量!$A:$A,鑽量!$K:$K,,1,2),NA())</f>
        <v>#N/A</v>
      </c>
      <c r="C314" s="420" t="e">
        <f t="shared" si="15"/>
        <v>#N/A</v>
      </c>
      <c r="D314" s="420" t="e">
        <f>IF(ISNUMBER(_xlfn.XLOOKUP(A314,抽卷!$A:$A,抽卷!$K:$K,,1,2)),_xlfn.XLOOKUP(A314,抽卷!$A:$A,抽卷!$K:$K,,1,2),NA())</f>
        <v>#N/A</v>
      </c>
      <c r="E314" s="420" t="e">
        <f>IF(ISNUMBER(_xlfn.XLOOKUP(A314,抽卷!$A:$A,抽卷!$M:$M,,1,2)),_xlfn.XLOOKUP(A314,抽卷!$A:$A,抽卷!$M:$M,,1,2),NA())</f>
        <v>#N/A</v>
      </c>
      <c r="F314" s="73" t="e">
        <f t="shared" si="16"/>
        <v>#N/A</v>
      </c>
    </row>
    <row r="315" spans="1:6" ht="15" customHeight="1" x14ac:dyDescent="0.25">
      <c r="A315" s="98">
        <f t="shared" si="14"/>
        <v>44251</v>
      </c>
      <c r="B315" s="79" t="e">
        <f>IF(ISNUMBER(_xlfn.XLOOKUP(A315,鑽量!$A:$A,鑽量!$K:$K,,1,2)),_xlfn.XLOOKUP(A315,鑽量!$A:$A,鑽量!$K:$K,,1,2),NA())</f>
        <v>#N/A</v>
      </c>
      <c r="C315" s="420" t="e">
        <f t="shared" si="15"/>
        <v>#N/A</v>
      </c>
      <c r="D315" s="420" t="e">
        <f>IF(ISNUMBER(_xlfn.XLOOKUP(A315,抽卷!$A:$A,抽卷!$K:$K,,1,2)),_xlfn.XLOOKUP(A315,抽卷!$A:$A,抽卷!$K:$K,,1,2),NA())</f>
        <v>#N/A</v>
      </c>
      <c r="E315" s="420" t="e">
        <f>IF(ISNUMBER(_xlfn.XLOOKUP(A315,抽卷!$A:$A,抽卷!$M:$M,,1,2)),_xlfn.XLOOKUP(A315,抽卷!$A:$A,抽卷!$M:$M,,1,2),NA())</f>
        <v>#N/A</v>
      </c>
      <c r="F315" s="73" t="e">
        <f t="shared" si="16"/>
        <v>#N/A</v>
      </c>
    </row>
    <row r="316" spans="1:6" ht="15" customHeight="1" x14ac:dyDescent="0.25">
      <c r="A316" s="98">
        <f t="shared" si="14"/>
        <v>44252</v>
      </c>
      <c r="B316" s="79" t="e">
        <f>IF(ISNUMBER(_xlfn.XLOOKUP(A316,鑽量!$A:$A,鑽量!$K:$K,,1,2)),_xlfn.XLOOKUP(A316,鑽量!$A:$A,鑽量!$K:$K,,1,2),NA())</f>
        <v>#N/A</v>
      </c>
      <c r="C316" s="420" t="e">
        <f t="shared" si="15"/>
        <v>#N/A</v>
      </c>
      <c r="D316" s="420" t="e">
        <f>IF(ISNUMBER(_xlfn.XLOOKUP(A316,抽卷!$A:$A,抽卷!$K:$K,,1,2)),_xlfn.XLOOKUP(A316,抽卷!$A:$A,抽卷!$K:$K,,1,2),NA())</f>
        <v>#N/A</v>
      </c>
      <c r="E316" s="420" t="e">
        <f>IF(ISNUMBER(_xlfn.XLOOKUP(A316,抽卷!$A:$A,抽卷!$M:$M,,1,2)),_xlfn.XLOOKUP(A316,抽卷!$A:$A,抽卷!$M:$M,,1,2),NA())</f>
        <v>#N/A</v>
      </c>
      <c r="F316" s="73" t="e">
        <f t="shared" si="16"/>
        <v>#N/A</v>
      </c>
    </row>
    <row r="317" spans="1:6" ht="15" customHeight="1" x14ac:dyDescent="0.25">
      <c r="A317" s="98">
        <f t="shared" si="14"/>
        <v>44253</v>
      </c>
      <c r="B317" s="79" t="e">
        <f>IF(ISNUMBER(_xlfn.XLOOKUP(A317,鑽量!$A:$A,鑽量!$K:$K,,1,2)),_xlfn.XLOOKUP(A317,鑽量!$A:$A,鑽量!$K:$K,,1,2),NA())</f>
        <v>#N/A</v>
      </c>
      <c r="C317" s="420" t="e">
        <f t="shared" si="15"/>
        <v>#N/A</v>
      </c>
      <c r="D317" s="420" t="e">
        <f>IF(ISNUMBER(_xlfn.XLOOKUP(A317,抽卷!$A:$A,抽卷!$K:$K,,1,2)),_xlfn.XLOOKUP(A317,抽卷!$A:$A,抽卷!$K:$K,,1,2),NA())</f>
        <v>#N/A</v>
      </c>
      <c r="E317" s="420" t="e">
        <f>IF(ISNUMBER(_xlfn.XLOOKUP(A317,抽卷!$A:$A,抽卷!$M:$M,,1,2)),_xlfn.XLOOKUP(A317,抽卷!$A:$A,抽卷!$M:$M,,1,2),NA())</f>
        <v>#N/A</v>
      </c>
      <c r="F317" s="73" t="e">
        <f t="shared" si="16"/>
        <v>#N/A</v>
      </c>
    </row>
    <row r="318" spans="1:6" ht="15" customHeight="1" x14ac:dyDescent="0.25">
      <c r="A318" s="98">
        <f t="shared" si="14"/>
        <v>44254</v>
      </c>
      <c r="B318" s="79" t="e">
        <f>IF(ISNUMBER(_xlfn.XLOOKUP(A318,鑽量!$A:$A,鑽量!$K:$K,,1,2)),_xlfn.XLOOKUP(A318,鑽量!$A:$A,鑽量!$K:$K,,1,2),NA())</f>
        <v>#N/A</v>
      </c>
      <c r="C318" s="420" t="e">
        <f t="shared" si="15"/>
        <v>#N/A</v>
      </c>
      <c r="D318" s="420" t="e">
        <f>IF(ISNUMBER(_xlfn.XLOOKUP(A318,抽卷!$A:$A,抽卷!$K:$K,,1,2)),_xlfn.XLOOKUP(A318,抽卷!$A:$A,抽卷!$K:$K,,1,2),NA())</f>
        <v>#N/A</v>
      </c>
      <c r="E318" s="420" t="e">
        <f>IF(ISNUMBER(_xlfn.XLOOKUP(A318,抽卷!$A:$A,抽卷!$M:$M,,1,2)),_xlfn.XLOOKUP(A318,抽卷!$A:$A,抽卷!$M:$M,,1,2),NA())</f>
        <v>#N/A</v>
      </c>
      <c r="F318" s="73" t="e">
        <f t="shared" si="16"/>
        <v>#N/A</v>
      </c>
    </row>
    <row r="319" spans="1:6" ht="15" customHeight="1" x14ac:dyDescent="0.25">
      <c r="A319" s="98">
        <f t="shared" si="14"/>
        <v>44255</v>
      </c>
      <c r="B319" s="79" t="e">
        <f>IF(ISNUMBER(_xlfn.XLOOKUP(A319,鑽量!$A:$A,鑽量!$K:$K,,1,2)),_xlfn.XLOOKUP(A319,鑽量!$A:$A,鑽量!$K:$K,,1,2),NA())</f>
        <v>#N/A</v>
      </c>
      <c r="C319" s="420" t="e">
        <f t="shared" si="15"/>
        <v>#N/A</v>
      </c>
      <c r="D319" s="420" t="e">
        <f>IF(ISNUMBER(_xlfn.XLOOKUP(A319,抽卷!$A:$A,抽卷!$K:$K,,1,2)),_xlfn.XLOOKUP(A319,抽卷!$A:$A,抽卷!$K:$K,,1,2),NA())</f>
        <v>#N/A</v>
      </c>
      <c r="E319" s="420" t="e">
        <f>IF(ISNUMBER(_xlfn.XLOOKUP(A319,抽卷!$A:$A,抽卷!$M:$M,,1,2)),_xlfn.XLOOKUP(A319,抽卷!$A:$A,抽卷!$M:$M,,1,2),NA())</f>
        <v>#N/A</v>
      </c>
      <c r="F319" s="73" t="e">
        <f t="shared" si="16"/>
        <v>#N/A</v>
      </c>
    </row>
    <row r="320" spans="1:6" ht="15" customHeight="1" x14ac:dyDescent="0.25">
      <c r="A320" s="98">
        <f t="shared" si="14"/>
        <v>44256</v>
      </c>
      <c r="B320" s="79" t="e">
        <f>IF(ISNUMBER(_xlfn.XLOOKUP(A320,鑽量!$A:$A,鑽量!$K:$K,,1,2)),_xlfn.XLOOKUP(A320,鑽量!$A:$A,鑽量!$K:$K,,1,2),NA())</f>
        <v>#N/A</v>
      </c>
      <c r="C320" s="420" t="e">
        <f t="shared" si="15"/>
        <v>#N/A</v>
      </c>
      <c r="D320" s="420" t="e">
        <f>IF(ISNUMBER(_xlfn.XLOOKUP(A320,抽卷!$A:$A,抽卷!$K:$K,,1,2)),_xlfn.XLOOKUP(A320,抽卷!$A:$A,抽卷!$K:$K,,1,2),NA())</f>
        <v>#N/A</v>
      </c>
      <c r="E320" s="420" t="e">
        <f>IF(ISNUMBER(_xlfn.XLOOKUP(A320,抽卷!$A:$A,抽卷!$M:$M,,1,2)),_xlfn.XLOOKUP(A320,抽卷!$A:$A,抽卷!$M:$M,,1,2),NA())</f>
        <v>#N/A</v>
      </c>
      <c r="F320" s="73" t="e">
        <f t="shared" si="16"/>
        <v>#N/A</v>
      </c>
    </row>
    <row r="321" spans="1:6" ht="15" customHeight="1" x14ac:dyDescent="0.25">
      <c r="A321" s="98">
        <f t="shared" si="14"/>
        <v>44257</v>
      </c>
      <c r="B321" s="79" t="e">
        <f>IF(ISNUMBER(_xlfn.XLOOKUP(A321,鑽量!$A:$A,鑽量!$K:$K,,1,2)),_xlfn.XLOOKUP(A321,鑽量!$A:$A,鑽量!$K:$K,,1,2),NA())</f>
        <v>#N/A</v>
      </c>
      <c r="C321" s="420" t="e">
        <f t="shared" si="15"/>
        <v>#N/A</v>
      </c>
      <c r="D321" s="420" t="e">
        <f>IF(ISNUMBER(_xlfn.XLOOKUP(A321,抽卷!$A:$A,抽卷!$K:$K,,1,2)),_xlfn.XLOOKUP(A321,抽卷!$A:$A,抽卷!$K:$K,,1,2),NA())</f>
        <v>#N/A</v>
      </c>
      <c r="E321" s="420" t="e">
        <f>IF(ISNUMBER(_xlfn.XLOOKUP(A321,抽卷!$A:$A,抽卷!$M:$M,,1,2)),_xlfn.XLOOKUP(A321,抽卷!$A:$A,抽卷!$M:$M,,1,2),NA())</f>
        <v>#N/A</v>
      </c>
      <c r="F321" s="73" t="e">
        <f t="shared" si="16"/>
        <v>#N/A</v>
      </c>
    </row>
    <row r="322" spans="1:6" ht="15" customHeight="1" x14ac:dyDescent="0.25">
      <c r="A322" s="98">
        <f t="shared" si="14"/>
        <v>44258</v>
      </c>
      <c r="B322" s="79" t="e">
        <f>IF(ISNUMBER(_xlfn.XLOOKUP(A322,鑽量!$A:$A,鑽量!$K:$K,,1,2)),_xlfn.XLOOKUP(A322,鑽量!$A:$A,鑽量!$K:$K,,1,2),NA())</f>
        <v>#N/A</v>
      </c>
      <c r="C322" s="420" t="e">
        <f t="shared" si="15"/>
        <v>#N/A</v>
      </c>
      <c r="D322" s="420" t="e">
        <f>IF(ISNUMBER(_xlfn.XLOOKUP(A322,抽卷!$A:$A,抽卷!$K:$K,,1,2)),_xlfn.XLOOKUP(A322,抽卷!$A:$A,抽卷!$K:$K,,1,2),NA())</f>
        <v>#N/A</v>
      </c>
      <c r="E322" s="420" t="e">
        <f>IF(ISNUMBER(_xlfn.XLOOKUP(A322,抽卷!$A:$A,抽卷!$M:$M,,1,2)),_xlfn.XLOOKUP(A322,抽卷!$A:$A,抽卷!$M:$M,,1,2),NA())</f>
        <v>#N/A</v>
      </c>
      <c r="F322" s="73" t="e">
        <f t="shared" si="16"/>
        <v>#N/A</v>
      </c>
    </row>
    <row r="323" spans="1:6" ht="15" customHeight="1" x14ac:dyDescent="0.25">
      <c r="A323" s="98">
        <f t="shared" si="14"/>
        <v>44259</v>
      </c>
      <c r="B323" s="79" t="e">
        <f>IF(ISNUMBER(_xlfn.XLOOKUP(A323,鑽量!$A:$A,鑽量!$K:$K,,1,2)),_xlfn.XLOOKUP(A323,鑽量!$A:$A,鑽量!$K:$K,,1,2),NA())</f>
        <v>#N/A</v>
      </c>
      <c r="C323" s="420" t="e">
        <f t="shared" si="15"/>
        <v>#N/A</v>
      </c>
      <c r="D323" s="420" t="e">
        <f>IF(ISNUMBER(_xlfn.XLOOKUP(A323,抽卷!$A:$A,抽卷!$K:$K,,1,2)),_xlfn.XLOOKUP(A323,抽卷!$A:$A,抽卷!$K:$K,,1,2),NA())</f>
        <v>#N/A</v>
      </c>
      <c r="E323" s="420" t="e">
        <f>IF(ISNUMBER(_xlfn.XLOOKUP(A323,抽卷!$A:$A,抽卷!$M:$M,,1,2)),_xlfn.XLOOKUP(A323,抽卷!$A:$A,抽卷!$M:$M,,1,2),NA())</f>
        <v>#N/A</v>
      </c>
      <c r="F323" s="73" t="e">
        <f t="shared" si="16"/>
        <v>#N/A</v>
      </c>
    </row>
    <row r="324" spans="1:6" ht="15" customHeight="1" x14ac:dyDescent="0.25">
      <c r="A324" s="98">
        <f t="shared" si="14"/>
        <v>44260</v>
      </c>
      <c r="B324" s="79" t="e">
        <f>IF(ISNUMBER(_xlfn.XLOOKUP(A324,鑽量!$A:$A,鑽量!$K:$K,,1,2)),_xlfn.XLOOKUP(A324,鑽量!$A:$A,鑽量!$K:$K,,1,2),NA())</f>
        <v>#N/A</v>
      </c>
      <c r="C324" s="420" t="e">
        <f t="shared" si="15"/>
        <v>#N/A</v>
      </c>
      <c r="D324" s="420" t="e">
        <f>IF(ISNUMBER(_xlfn.XLOOKUP(A324,抽卷!$A:$A,抽卷!$K:$K,,1,2)),_xlfn.XLOOKUP(A324,抽卷!$A:$A,抽卷!$K:$K,,1,2),NA())</f>
        <v>#N/A</v>
      </c>
      <c r="E324" s="420" t="e">
        <f>IF(ISNUMBER(_xlfn.XLOOKUP(A324,抽卷!$A:$A,抽卷!$M:$M,,1,2)),_xlfn.XLOOKUP(A324,抽卷!$A:$A,抽卷!$M:$M,,1,2),NA())</f>
        <v>#N/A</v>
      </c>
      <c r="F324" s="73" t="e">
        <f t="shared" si="16"/>
        <v>#N/A</v>
      </c>
    </row>
    <row r="325" spans="1:6" ht="15" customHeight="1" x14ac:dyDescent="0.25">
      <c r="A325" s="98">
        <f t="shared" si="14"/>
        <v>44261</v>
      </c>
      <c r="B325" s="79" t="e">
        <f>IF(ISNUMBER(_xlfn.XLOOKUP(A325,鑽量!$A:$A,鑽量!$K:$K,,1,2)),_xlfn.XLOOKUP(A325,鑽量!$A:$A,鑽量!$K:$K,,1,2),NA())</f>
        <v>#N/A</v>
      </c>
      <c r="C325" s="420" t="e">
        <f t="shared" si="15"/>
        <v>#N/A</v>
      </c>
      <c r="D325" s="420" t="e">
        <f>IF(ISNUMBER(_xlfn.XLOOKUP(A325,抽卷!$A:$A,抽卷!$K:$K,,1,2)),_xlfn.XLOOKUP(A325,抽卷!$A:$A,抽卷!$K:$K,,1,2),NA())</f>
        <v>#N/A</v>
      </c>
      <c r="E325" s="420" t="e">
        <f>IF(ISNUMBER(_xlfn.XLOOKUP(A325,抽卷!$A:$A,抽卷!$M:$M,,1,2)),_xlfn.XLOOKUP(A325,抽卷!$A:$A,抽卷!$M:$M,,1,2),NA())</f>
        <v>#N/A</v>
      </c>
      <c r="F325" s="73" t="e">
        <f t="shared" si="16"/>
        <v>#N/A</v>
      </c>
    </row>
    <row r="326" spans="1:6" ht="15" customHeight="1" x14ac:dyDescent="0.25">
      <c r="A326" s="98">
        <f t="shared" ref="A326:A389" si="17">A325+1</f>
        <v>44262</v>
      </c>
      <c r="B326" s="79" t="e">
        <f>IF(ISNUMBER(_xlfn.XLOOKUP(A326,鑽量!$A:$A,鑽量!$K:$K,,1,2)),_xlfn.XLOOKUP(A326,鑽量!$A:$A,鑽量!$K:$K,,1,2),NA())</f>
        <v>#N/A</v>
      </c>
      <c r="C326" s="420" t="e">
        <f t="shared" si="15"/>
        <v>#N/A</v>
      </c>
      <c r="D326" s="420" t="e">
        <f>IF(ISNUMBER(_xlfn.XLOOKUP(A326,抽卷!$A:$A,抽卷!$K:$K,,1,2)),_xlfn.XLOOKUP(A326,抽卷!$A:$A,抽卷!$K:$K,,1,2),NA())</f>
        <v>#N/A</v>
      </c>
      <c r="E326" s="420" t="e">
        <f>IF(ISNUMBER(_xlfn.XLOOKUP(A326,抽卷!$A:$A,抽卷!$M:$M,,1,2)),_xlfn.XLOOKUP(A326,抽卷!$A:$A,抽卷!$M:$M,,1,2),NA())</f>
        <v>#N/A</v>
      </c>
      <c r="F326" s="73" t="e">
        <f t="shared" si="16"/>
        <v>#N/A</v>
      </c>
    </row>
    <row r="327" spans="1:6" ht="15" customHeight="1" x14ac:dyDescent="0.25">
      <c r="A327" s="98">
        <f t="shared" si="17"/>
        <v>44263</v>
      </c>
      <c r="B327" s="79" t="e">
        <f>IF(ISNUMBER(_xlfn.XLOOKUP(A327,鑽量!$A:$A,鑽量!$K:$K,,1,2)),_xlfn.XLOOKUP(A327,鑽量!$A:$A,鑽量!$K:$K,,1,2),NA())</f>
        <v>#N/A</v>
      </c>
      <c r="C327" s="420" t="e">
        <f t="shared" si="15"/>
        <v>#N/A</v>
      </c>
      <c r="D327" s="420" t="e">
        <f>IF(ISNUMBER(_xlfn.XLOOKUP(A327,抽卷!$A:$A,抽卷!$K:$K,,1,2)),_xlfn.XLOOKUP(A327,抽卷!$A:$A,抽卷!$K:$K,,1,2),NA())</f>
        <v>#N/A</v>
      </c>
      <c r="E327" s="420" t="e">
        <f>IF(ISNUMBER(_xlfn.XLOOKUP(A327,抽卷!$A:$A,抽卷!$M:$M,,1,2)),_xlfn.XLOOKUP(A327,抽卷!$A:$A,抽卷!$M:$M,,1,2),NA())</f>
        <v>#N/A</v>
      </c>
      <c r="F327" s="73" t="e">
        <f t="shared" si="16"/>
        <v>#N/A</v>
      </c>
    </row>
    <row r="328" spans="1:6" ht="15" customHeight="1" x14ac:dyDescent="0.25">
      <c r="A328" s="98">
        <f t="shared" si="17"/>
        <v>44264</v>
      </c>
      <c r="B328" s="79" t="e">
        <f>IF(ISNUMBER(_xlfn.XLOOKUP(A328,鑽量!$A:$A,鑽量!$K:$K,,1,2)),_xlfn.XLOOKUP(A328,鑽量!$A:$A,鑽量!$K:$K,,1,2),NA())</f>
        <v>#N/A</v>
      </c>
      <c r="C328" s="420" t="e">
        <f t="shared" si="15"/>
        <v>#N/A</v>
      </c>
      <c r="D328" s="420" t="e">
        <f>IF(ISNUMBER(_xlfn.XLOOKUP(A328,抽卷!$A:$A,抽卷!$K:$K,,1,2)),_xlfn.XLOOKUP(A328,抽卷!$A:$A,抽卷!$K:$K,,1,2),NA())</f>
        <v>#N/A</v>
      </c>
      <c r="E328" s="420" t="e">
        <f>IF(ISNUMBER(_xlfn.XLOOKUP(A328,抽卷!$A:$A,抽卷!$M:$M,,1,2)),_xlfn.XLOOKUP(A328,抽卷!$A:$A,抽卷!$M:$M,,1,2),NA())</f>
        <v>#N/A</v>
      </c>
      <c r="F328" s="73" t="e">
        <f t="shared" si="16"/>
        <v>#N/A</v>
      </c>
    </row>
    <row r="329" spans="1:6" ht="15" customHeight="1" x14ac:dyDescent="0.25">
      <c r="A329" s="98">
        <f t="shared" si="17"/>
        <v>44265</v>
      </c>
      <c r="B329" s="79" t="e">
        <f>IF(ISNUMBER(_xlfn.XLOOKUP(A329,鑽量!$A:$A,鑽量!$K:$K,,1,2)),_xlfn.XLOOKUP(A329,鑽量!$A:$A,鑽量!$K:$K,,1,2),NA())</f>
        <v>#N/A</v>
      </c>
      <c r="C329" s="420" t="e">
        <f t="shared" si="15"/>
        <v>#N/A</v>
      </c>
      <c r="D329" s="420" t="e">
        <f>IF(ISNUMBER(_xlfn.XLOOKUP(A329,抽卷!$A:$A,抽卷!$K:$K,,1,2)),_xlfn.XLOOKUP(A329,抽卷!$A:$A,抽卷!$K:$K,,1,2),NA())</f>
        <v>#N/A</v>
      </c>
      <c r="E329" s="420" t="e">
        <f>IF(ISNUMBER(_xlfn.XLOOKUP(A329,抽卷!$A:$A,抽卷!$M:$M,,1,2)),_xlfn.XLOOKUP(A329,抽卷!$A:$A,抽卷!$M:$M,,1,2),NA())</f>
        <v>#N/A</v>
      </c>
      <c r="F329" s="73" t="e">
        <f t="shared" si="16"/>
        <v>#N/A</v>
      </c>
    </row>
    <row r="330" spans="1:6" ht="15" customHeight="1" x14ac:dyDescent="0.25">
      <c r="A330" s="98">
        <f t="shared" si="17"/>
        <v>44266</v>
      </c>
      <c r="B330" s="79" t="e">
        <f>IF(ISNUMBER(_xlfn.XLOOKUP(A330,鑽量!$A:$A,鑽量!$K:$K,,1,2)),_xlfn.XLOOKUP(A330,鑽量!$A:$A,鑽量!$K:$K,,1,2),NA())</f>
        <v>#N/A</v>
      </c>
      <c r="C330" s="420" t="e">
        <f t="shared" si="15"/>
        <v>#N/A</v>
      </c>
      <c r="D330" s="420" t="e">
        <f>IF(ISNUMBER(_xlfn.XLOOKUP(A330,抽卷!$A:$A,抽卷!$K:$K,,1,2)),_xlfn.XLOOKUP(A330,抽卷!$A:$A,抽卷!$K:$K,,1,2),NA())</f>
        <v>#N/A</v>
      </c>
      <c r="E330" s="420" t="e">
        <f>IF(ISNUMBER(_xlfn.XLOOKUP(A330,抽卷!$A:$A,抽卷!$M:$M,,1,2)),_xlfn.XLOOKUP(A330,抽卷!$A:$A,抽卷!$M:$M,,1,2),NA())</f>
        <v>#N/A</v>
      </c>
      <c r="F330" s="73" t="e">
        <f t="shared" si="16"/>
        <v>#N/A</v>
      </c>
    </row>
    <row r="331" spans="1:6" ht="15" customHeight="1" x14ac:dyDescent="0.25">
      <c r="A331" s="98">
        <f t="shared" si="17"/>
        <v>44267</v>
      </c>
      <c r="B331" s="79" t="e">
        <f>IF(ISNUMBER(_xlfn.XLOOKUP(A331,鑽量!$A:$A,鑽量!$K:$K,,1,2)),_xlfn.XLOOKUP(A331,鑽量!$A:$A,鑽量!$K:$K,,1,2),NA())</f>
        <v>#N/A</v>
      </c>
      <c r="C331" s="420" t="e">
        <f t="shared" si="15"/>
        <v>#N/A</v>
      </c>
      <c r="D331" s="420" t="e">
        <f>IF(ISNUMBER(_xlfn.XLOOKUP(A331,抽卷!$A:$A,抽卷!$K:$K,,1,2)),_xlfn.XLOOKUP(A331,抽卷!$A:$A,抽卷!$K:$K,,1,2),NA())</f>
        <v>#N/A</v>
      </c>
      <c r="E331" s="420" t="e">
        <f>IF(ISNUMBER(_xlfn.XLOOKUP(A331,抽卷!$A:$A,抽卷!$M:$M,,1,2)),_xlfn.XLOOKUP(A331,抽卷!$A:$A,抽卷!$M:$M,,1,2),NA())</f>
        <v>#N/A</v>
      </c>
      <c r="F331" s="73" t="e">
        <f t="shared" si="16"/>
        <v>#N/A</v>
      </c>
    </row>
    <row r="332" spans="1:6" ht="15" customHeight="1" x14ac:dyDescent="0.25">
      <c r="A332" s="98">
        <f t="shared" si="17"/>
        <v>44268</v>
      </c>
      <c r="B332" s="79" t="e">
        <f>IF(ISNUMBER(_xlfn.XLOOKUP(A332,鑽量!$A:$A,鑽量!$K:$K,,1,2)),_xlfn.XLOOKUP(A332,鑽量!$A:$A,鑽量!$K:$K,,1,2),NA())</f>
        <v>#N/A</v>
      </c>
      <c r="C332" s="420" t="e">
        <f t="shared" si="15"/>
        <v>#N/A</v>
      </c>
      <c r="D332" s="420" t="e">
        <f>IF(ISNUMBER(_xlfn.XLOOKUP(A332,抽卷!$A:$A,抽卷!$K:$K,,1,2)),_xlfn.XLOOKUP(A332,抽卷!$A:$A,抽卷!$K:$K,,1,2),NA())</f>
        <v>#N/A</v>
      </c>
      <c r="E332" s="420" t="e">
        <f>IF(ISNUMBER(_xlfn.XLOOKUP(A332,抽卷!$A:$A,抽卷!$M:$M,,1,2)),_xlfn.XLOOKUP(A332,抽卷!$A:$A,抽卷!$M:$M,,1,2),NA())</f>
        <v>#N/A</v>
      </c>
      <c r="F332" s="73" t="e">
        <f t="shared" si="16"/>
        <v>#N/A</v>
      </c>
    </row>
    <row r="333" spans="1:6" ht="15" customHeight="1" x14ac:dyDescent="0.25">
      <c r="A333" s="98">
        <f t="shared" si="17"/>
        <v>44269</v>
      </c>
      <c r="B333" s="79" t="e">
        <f>IF(ISNUMBER(_xlfn.XLOOKUP(A333,鑽量!$A:$A,鑽量!$K:$K,,1,2)),_xlfn.XLOOKUP(A333,鑽量!$A:$A,鑽量!$K:$K,,1,2),NA())</f>
        <v>#N/A</v>
      </c>
      <c r="C333" s="420" t="e">
        <f t="shared" si="15"/>
        <v>#N/A</v>
      </c>
      <c r="D333" s="420" t="e">
        <f>IF(ISNUMBER(_xlfn.XLOOKUP(A333,抽卷!$A:$A,抽卷!$K:$K,,1,2)),_xlfn.XLOOKUP(A333,抽卷!$A:$A,抽卷!$K:$K,,1,2),NA())</f>
        <v>#N/A</v>
      </c>
      <c r="E333" s="420" t="e">
        <f>IF(ISNUMBER(_xlfn.XLOOKUP(A333,抽卷!$A:$A,抽卷!$M:$M,,1,2)),_xlfn.XLOOKUP(A333,抽卷!$A:$A,抽卷!$M:$M,,1,2),NA())</f>
        <v>#N/A</v>
      </c>
      <c r="F333" s="73" t="e">
        <f t="shared" si="16"/>
        <v>#N/A</v>
      </c>
    </row>
    <row r="334" spans="1:6" ht="15" customHeight="1" x14ac:dyDescent="0.25">
      <c r="A334" s="98">
        <f t="shared" si="17"/>
        <v>44270</v>
      </c>
      <c r="B334" s="79" t="e">
        <f>IF(ISNUMBER(_xlfn.XLOOKUP(A334,鑽量!$A:$A,鑽量!$K:$K,,1,2)),_xlfn.XLOOKUP(A334,鑽量!$A:$A,鑽量!$K:$K,,1,2),NA())</f>
        <v>#N/A</v>
      </c>
      <c r="C334" s="420" t="e">
        <f t="shared" si="15"/>
        <v>#N/A</v>
      </c>
      <c r="D334" s="420" t="e">
        <f>IF(ISNUMBER(_xlfn.XLOOKUP(A334,抽卷!$A:$A,抽卷!$K:$K,,1,2)),_xlfn.XLOOKUP(A334,抽卷!$A:$A,抽卷!$K:$K,,1,2),NA())</f>
        <v>#N/A</v>
      </c>
      <c r="E334" s="420" t="e">
        <f>IF(ISNUMBER(_xlfn.XLOOKUP(A334,抽卷!$A:$A,抽卷!$M:$M,,1,2)),_xlfn.XLOOKUP(A334,抽卷!$A:$A,抽卷!$M:$M,,1,2),NA())</f>
        <v>#N/A</v>
      </c>
      <c r="F334" s="73" t="e">
        <f t="shared" si="16"/>
        <v>#N/A</v>
      </c>
    </row>
    <row r="335" spans="1:6" ht="15" customHeight="1" x14ac:dyDescent="0.25">
      <c r="A335" s="98">
        <f t="shared" si="17"/>
        <v>44271</v>
      </c>
      <c r="B335" s="79" t="e">
        <f>IF(ISNUMBER(_xlfn.XLOOKUP(A335,鑽量!$A:$A,鑽量!$K:$K,,1,2)),_xlfn.XLOOKUP(A335,鑽量!$A:$A,鑽量!$K:$K,,1,2),NA())</f>
        <v>#N/A</v>
      </c>
      <c r="C335" s="420" t="e">
        <f t="shared" si="15"/>
        <v>#N/A</v>
      </c>
      <c r="D335" s="420" t="e">
        <f>IF(ISNUMBER(_xlfn.XLOOKUP(A335,抽卷!$A:$A,抽卷!$K:$K,,1,2)),_xlfn.XLOOKUP(A335,抽卷!$A:$A,抽卷!$K:$K,,1,2),NA())</f>
        <v>#N/A</v>
      </c>
      <c r="E335" s="420" t="e">
        <f>IF(ISNUMBER(_xlfn.XLOOKUP(A335,抽卷!$A:$A,抽卷!$M:$M,,1,2)),_xlfn.XLOOKUP(A335,抽卷!$A:$A,抽卷!$M:$M,,1,2),NA())</f>
        <v>#N/A</v>
      </c>
      <c r="F335" s="73" t="e">
        <f t="shared" si="16"/>
        <v>#N/A</v>
      </c>
    </row>
    <row r="336" spans="1:6" ht="15" customHeight="1" x14ac:dyDescent="0.25">
      <c r="A336" s="98">
        <f t="shared" si="17"/>
        <v>44272</v>
      </c>
      <c r="B336" s="79" t="e">
        <f>IF(ISNUMBER(_xlfn.XLOOKUP(A336,鑽量!$A:$A,鑽量!$K:$K,,1,2)),_xlfn.XLOOKUP(A336,鑽量!$A:$A,鑽量!$K:$K,,1,2),NA())</f>
        <v>#N/A</v>
      </c>
      <c r="C336" s="420" t="e">
        <f t="shared" si="15"/>
        <v>#N/A</v>
      </c>
      <c r="D336" s="420" t="e">
        <f>IF(ISNUMBER(_xlfn.XLOOKUP(A336,抽卷!$A:$A,抽卷!$K:$K,,1,2)),_xlfn.XLOOKUP(A336,抽卷!$A:$A,抽卷!$K:$K,,1,2),NA())</f>
        <v>#N/A</v>
      </c>
      <c r="E336" s="420" t="e">
        <f>IF(ISNUMBER(_xlfn.XLOOKUP(A336,抽卷!$A:$A,抽卷!$M:$M,,1,2)),_xlfn.XLOOKUP(A336,抽卷!$A:$A,抽卷!$M:$M,,1,2),NA())</f>
        <v>#N/A</v>
      </c>
      <c r="F336" s="73" t="e">
        <f t="shared" si="16"/>
        <v>#N/A</v>
      </c>
    </row>
    <row r="337" spans="1:6" ht="15" customHeight="1" x14ac:dyDescent="0.25">
      <c r="A337" s="98">
        <f t="shared" si="17"/>
        <v>44273</v>
      </c>
      <c r="B337" s="79" t="e">
        <f>IF(ISNUMBER(_xlfn.XLOOKUP(A337,鑽量!$A:$A,鑽量!$K:$K,,1,2)),_xlfn.XLOOKUP(A337,鑽量!$A:$A,鑽量!$K:$K,,1,2),NA())</f>
        <v>#N/A</v>
      </c>
      <c r="C337" s="420" t="e">
        <f t="shared" si="15"/>
        <v>#N/A</v>
      </c>
      <c r="D337" s="420" t="e">
        <f>IF(ISNUMBER(_xlfn.XLOOKUP(A337,抽卷!$A:$A,抽卷!$K:$K,,1,2)),_xlfn.XLOOKUP(A337,抽卷!$A:$A,抽卷!$K:$K,,1,2),NA())</f>
        <v>#N/A</v>
      </c>
      <c r="E337" s="420" t="e">
        <f>IF(ISNUMBER(_xlfn.XLOOKUP(A337,抽卷!$A:$A,抽卷!$M:$M,,1,2)),_xlfn.XLOOKUP(A337,抽卷!$A:$A,抽卷!$M:$M,,1,2),NA())</f>
        <v>#N/A</v>
      </c>
      <c r="F337" s="73" t="e">
        <f t="shared" si="16"/>
        <v>#N/A</v>
      </c>
    </row>
    <row r="338" spans="1:6" ht="15" customHeight="1" x14ac:dyDescent="0.25">
      <c r="A338" s="98">
        <f t="shared" si="17"/>
        <v>44274</v>
      </c>
      <c r="B338" s="79" t="e">
        <f>IF(ISNUMBER(_xlfn.XLOOKUP(A338,鑽量!$A:$A,鑽量!$K:$K,,1,2)),_xlfn.XLOOKUP(A338,鑽量!$A:$A,鑽量!$K:$K,,1,2),NA())</f>
        <v>#N/A</v>
      </c>
      <c r="C338" s="420" t="e">
        <f t="shared" si="15"/>
        <v>#N/A</v>
      </c>
      <c r="D338" s="420" t="e">
        <f>IF(ISNUMBER(_xlfn.XLOOKUP(A338,抽卷!$A:$A,抽卷!$K:$K,,1,2)),_xlfn.XLOOKUP(A338,抽卷!$A:$A,抽卷!$K:$K,,1,2),NA())</f>
        <v>#N/A</v>
      </c>
      <c r="E338" s="420" t="e">
        <f>IF(ISNUMBER(_xlfn.XLOOKUP(A338,抽卷!$A:$A,抽卷!$M:$M,,1,2)),_xlfn.XLOOKUP(A338,抽卷!$A:$A,抽卷!$M:$M,,1,2),NA())</f>
        <v>#N/A</v>
      </c>
      <c r="F338" s="73" t="e">
        <f t="shared" si="16"/>
        <v>#N/A</v>
      </c>
    </row>
    <row r="339" spans="1:6" ht="15" customHeight="1" x14ac:dyDescent="0.25">
      <c r="A339" s="98">
        <f t="shared" si="17"/>
        <v>44275</v>
      </c>
      <c r="B339" s="79" t="e">
        <f>IF(ISNUMBER(_xlfn.XLOOKUP(A339,鑽量!$A:$A,鑽量!$K:$K,,1,2)),_xlfn.XLOOKUP(A339,鑽量!$A:$A,鑽量!$K:$K,,1,2),NA())</f>
        <v>#N/A</v>
      </c>
      <c r="C339" s="420" t="e">
        <f t="shared" si="15"/>
        <v>#N/A</v>
      </c>
      <c r="D339" s="420" t="e">
        <f>IF(ISNUMBER(_xlfn.XLOOKUP(A339,抽卷!$A:$A,抽卷!$K:$K,,1,2)),_xlfn.XLOOKUP(A339,抽卷!$A:$A,抽卷!$K:$K,,1,2),NA())</f>
        <v>#N/A</v>
      </c>
      <c r="E339" s="420" t="e">
        <f>IF(ISNUMBER(_xlfn.XLOOKUP(A339,抽卷!$A:$A,抽卷!$M:$M,,1,2)),_xlfn.XLOOKUP(A339,抽卷!$A:$A,抽卷!$M:$M,,1,2),NA())</f>
        <v>#N/A</v>
      </c>
      <c r="F339" s="73" t="e">
        <f t="shared" si="16"/>
        <v>#N/A</v>
      </c>
    </row>
    <row r="340" spans="1:6" ht="15" customHeight="1" x14ac:dyDescent="0.25">
      <c r="A340" s="98">
        <f t="shared" si="17"/>
        <v>44276</v>
      </c>
      <c r="B340" s="79" t="e">
        <f>IF(ISNUMBER(_xlfn.XLOOKUP(A340,鑽量!$A:$A,鑽量!$K:$K,,1,2)),_xlfn.XLOOKUP(A340,鑽量!$A:$A,鑽量!$K:$K,,1,2),NA())</f>
        <v>#N/A</v>
      </c>
      <c r="C340" s="420" t="e">
        <f t="shared" si="15"/>
        <v>#N/A</v>
      </c>
      <c r="D340" s="420" t="e">
        <f>IF(ISNUMBER(_xlfn.XLOOKUP(A340,抽卷!$A:$A,抽卷!$K:$K,,1,2)),_xlfn.XLOOKUP(A340,抽卷!$A:$A,抽卷!$K:$K,,1,2),NA())</f>
        <v>#N/A</v>
      </c>
      <c r="E340" s="420" t="e">
        <f>IF(ISNUMBER(_xlfn.XLOOKUP(A340,抽卷!$A:$A,抽卷!$M:$M,,1,2)),_xlfn.XLOOKUP(A340,抽卷!$A:$A,抽卷!$M:$M,,1,2),NA())</f>
        <v>#N/A</v>
      </c>
      <c r="F340" s="73" t="e">
        <f t="shared" si="16"/>
        <v>#N/A</v>
      </c>
    </row>
    <row r="341" spans="1:6" ht="15" customHeight="1" x14ac:dyDescent="0.25">
      <c r="A341" s="98">
        <f t="shared" si="17"/>
        <v>44277</v>
      </c>
      <c r="B341" s="79" t="e">
        <f>IF(ISNUMBER(_xlfn.XLOOKUP(A341,鑽量!$A:$A,鑽量!$K:$K,,1,2)),_xlfn.XLOOKUP(A341,鑽量!$A:$A,鑽量!$K:$K,,1,2),NA())</f>
        <v>#N/A</v>
      </c>
      <c r="C341" s="420" t="e">
        <f t="shared" si="15"/>
        <v>#N/A</v>
      </c>
      <c r="D341" s="420" t="e">
        <f>IF(ISNUMBER(_xlfn.XLOOKUP(A341,抽卷!$A:$A,抽卷!$K:$K,,1,2)),_xlfn.XLOOKUP(A341,抽卷!$A:$A,抽卷!$K:$K,,1,2),NA())</f>
        <v>#N/A</v>
      </c>
      <c r="E341" s="420" t="e">
        <f>IF(ISNUMBER(_xlfn.XLOOKUP(A341,抽卷!$A:$A,抽卷!$M:$M,,1,2)),_xlfn.XLOOKUP(A341,抽卷!$A:$A,抽卷!$M:$M,,1,2),NA())</f>
        <v>#N/A</v>
      </c>
      <c r="F341" s="73" t="e">
        <f t="shared" si="16"/>
        <v>#N/A</v>
      </c>
    </row>
    <row r="342" spans="1:6" ht="15" customHeight="1" x14ac:dyDescent="0.25">
      <c r="A342" s="98">
        <f t="shared" si="17"/>
        <v>44278</v>
      </c>
      <c r="B342" s="79" t="e">
        <f>IF(ISNUMBER(_xlfn.XLOOKUP(A342,鑽量!$A:$A,鑽量!$K:$K,,1,2)),_xlfn.XLOOKUP(A342,鑽量!$A:$A,鑽量!$K:$K,,1,2),NA())</f>
        <v>#N/A</v>
      </c>
      <c r="C342" s="420" t="e">
        <f t="shared" si="15"/>
        <v>#N/A</v>
      </c>
      <c r="D342" s="420" t="e">
        <f>IF(ISNUMBER(_xlfn.XLOOKUP(A342,抽卷!$A:$A,抽卷!$K:$K,,1,2)),_xlfn.XLOOKUP(A342,抽卷!$A:$A,抽卷!$K:$K,,1,2),NA())</f>
        <v>#N/A</v>
      </c>
      <c r="E342" s="420" t="e">
        <f>IF(ISNUMBER(_xlfn.XLOOKUP(A342,抽卷!$A:$A,抽卷!$M:$M,,1,2)),_xlfn.XLOOKUP(A342,抽卷!$A:$A,抽卷!$M:$M,,1,2),NA())</f>
        <v>#N/A</v>
      </c>
      <c r="F342" s="73" t="e">
        <f t="shared" si="16"/>
        <v>#N/A</v>
      </c>
    </row>
    <row r="343" spans="1:6" ht="15" customHeight="1" x14ac:dyDescent="0.25">
      <c r="A343" s="98">
        <f t="shared" si="17"/>
        <v>44279</v>
      </c>
      <c r="B343" s="79" t="e">
        <f>IF(ISNUMBER(_xlfn.XLOOKUP(A343,鑽量!$A:$A,鑽量!$K:$K,,1,2)),_xlfn.XLOOKUP(A343,鑽量!$A:$A,鑽量!$K:$K,,1,2),NA())</f>
        <v>#N/A</v>
      </c>
      <c r="C343" s="420" t="e">
        <f t="shared" si="15"/>
        <v>#N/A</v>
      </c>
      <c r="D343" s="420" t="e">
        <f>IF(ISNUMBER(_xlfn.XLOOKUP(A343,抽卷!$A:$A,抽卷!$K:$K,,1,2)),_xlfn.XLOOKUP(A343,抽卷!$A:$A,抽卷!$K:$K,,1,2),NA())</f>
        <v>#N/A</v>
      </c>
      <c r="E343" s="420" t="e">
        <f>IF(ISNUMBER(_xlfn.XLOOKUP(A343,抽卷!$A:$A,抽卷!$M:$M,,1,2)),_xlfn.XLOOKUP(A343,抽卷!$A:$A,抽卷!$M:$M,,1,2),NA())</f>
        <v>#N/A</v>
      </c>
      <c r="F343" s="73" t="e">
        <f t="shared" si="16"/>
        <v>#N/A</v>
      </c>
    </row>
    <row r="344" spans="1:6" ht="15" customHeight="1" x14ac:dyDescent="0.25">
      <c r="A344" s="98">
        <f t="shared" si="17"/>
        <v>44280</v>
      </c>
      <c r="B344" s="79" t="e">
        <f>IF(ISNUMBER(_xlfn.XLOOKUP(A344,鑽量!$A:$A,鑽量!$K:$K,,1,2)),_xlfn.XLOOKUP(A344,鑽量!$A:$A,鑽量!$K:$K,,1,2),NA())</f>
        <v>#N/A</v>
      </c>
      <c r="C344" s="420" t="e">
        <f t="shared" si="15"/>
        <v>#N/A</v>
      </c>
      <c r="D344" s="420" t="e">
        <f>IF(ISNUMBER(_xlfn.XLOOKUP(A344,抽卷!$A:$A,抽卷!$K:$K,,1,2)),_xlfn.XLOOKUP(A344,抽卷!$A:$A,抽卷!$K:$K,,1,2),NA())</f>
        <v>#N/A</v>
      </c>
      <c r="E344" s="420" t="e">
        <f>IF(ISNUMBER(_xlfn.XLOOKUP(A344,抽卷!$A:$A,抽卷!$M:$M,,1,2)),_xlfn.XLOOKUP(A344,抽卷!$A:$A,抽卷!$M:$M,,1,2),NA())</f>
        <v>#N/A</v>
      </c>
      <c r="F344" s="73" t="e">
        <f t="shared" si="16"/>
        <v>#N/A</v>
      </c>
    </row>
    <row r="345" spans="1:6" ht="15" customHeight="1" x14ac:dyDescent="0.25">
      <c r="A345" s="98">
        <f t="shared" si="17"/>
        <v>44281</v>
      </c>
      <c r="B345" s="79" t="e">
        <f>IF(ISNUMBER(_xlfn.XLOOKUP(A345,鑽量!$A:$A,鑽量!$K:$K,,1,2)),_xlfn.XLOOKUP(A345,鑽量!$A:$A,鑽量!$K:$K,,1,2),NA())</f>
        <v>#N/A</v>
      </c>
      <c r="C345" s="420" t="e">
        <f t="shared" si="15"/>
        <v>#N/A</v>
      </c>
      <c r="D345" s="420" t="e">
        <f>IF(ISNUMBER(_xlfn.XLOOKUP(A345,抽卷!$A:$A,抽卷!$K:$K,,1,2)),_xlfn.XLOOKUP(A345,抽卷!$A:$A,抽卷!$K:$K,,1,2),NA())</f>
        <v>#N/A</v>
      </c>
      <c r="E345" s="420" t="e">
        <f>IF(ISNUMBER(_xlfn.XLOOKUP(A345,抽卷!$A:$A,抽卷!$M:$M,,1,2)),_xlfn.XLOOKUP(A345,抽卷!$A:$A,抽卷!$M:$M,,1,2),NA())</f>
        <v>#N/A</v>
      </c>
      <c r="F345" s="73" t="e">
        <f t="shared" si="16"/>
        <v>#N/A</v>
      </c>
    </row>
    <row r="346" spans="1:6" ht="15" customHeight="1" x14ac:dyDescent="0.25">
      <c r="A346" s="98">
        <f t="shared" si="17"/>
        <v>44282</v>
      </c>
      <c r="B346" s="79" t="e">
        <f>IF(ISNUMBER(_xlfn.XLOOKUP(A346,鑽量!$A:$A,鑽量!$K:$K,,1,2)),_xlfn.XLOOKUP(A346,鑽量!$A:$A,鑽量!$K:$K,,1,2),NA())</f>
        <v>#N/A</v>
      </c>
      <c r="C346" s="420" t="e">
        <f t="shared" si="15"/>
        <v>#N/A</v>
      </c>
      <c r="D346" s="420" t="e">
        <f>IF(ISNUMBER(_xlfn.XLOOKUP(A346,抽卷!$A:$A,抽卷!$K:$K,,1,2)),_xlfn.XLOOKUP(A346,抽卷!$A:$A,抽卷!$K:$K,,1,2),NA())</f>
        <v>#N/A</v>
      </c>
      <c r="E346" s="420" t="e">
        <f>IF(ISNUMBER(_xlfn.XLOOKUP(A346,抽卷!$A:$A,抽卷!$M:$M,,1,2)),_xlfn.XLOOKUP(A346,抽卷!$A:$A,抽卷!$M:$M,,1,2),NA())</f>
        <v>#N/A</v>
      </c>
      <c r="F346" s="73" t="e">
        <f t="shared" si="16"/>
        <v>#N/A</v>
      </c>
    </row>
    <row r="347" spans="1:6" ht="15" customHeight="1" x14ac:dyDescent="0.25">
      <c r="A347" s="98">
        <f t="shared" si="17"/>
        <v>44283</v>
      </c>
      <c r="B347" s="79" t="e">
        <f>IF(ISNUMBER(_xlfn.XLOOKUP(A347,鑽量!$A:$A,鑽量!$K:$K,,1,2)),_xlfn.XLOOKUP(A347,鑽量!$A:$A,鑽量!$K:$K,,1,2),NA())</f>
        <v>#N/A</v>
      </c>
      <c r="C347" s="420" t="e">
        <f t="shared" si="15"/>
        <v>#N/A</v>
      </c>
      <c r="D347" s="420" t="e">
        <f>IF(ISNUMBER(_xlfn.XLOOKUP(A347,抽卷!$A:$A,抽卷!$K:$K,,1,2)),_xlfn.XLOOKUP(A347,抽卷!$A:$A,抽卷!$K:$K,,1,2),NA())</f>
        <v>#N/A</v>
      </c>
      <c r="E347" s="420" t="e">
        <f>IF(ISNUMBER(_xlfn.XLOOKUP(A347,抽卷!$A:$A,抽卷!$M:$M,,1,2)),_xlfn.XLOOKUP(A347,抽卷!$A:$A,抽卷!$M:$M,,1,2),NA())</f>
        <v>#N/A</v>
      </c>
      <c r="F347" s="73" t="e">
        <f t="shared" si="16"/>
        <v>#N/A</v>
      </c>
    </row>
    <row r="348" spans="1:6" ht="15" customHeight="1" x14ac:dyDescent="0.25">
      <c r="A348" s="98">
        <f t="shared" si="17"/>
        <v>44284</v>
      </c>
      <c r="B348" s="79" t="e">
        <f>IF(ISNUMBER(_xlfn.XLOOKUP(A348,鑽量!$A:$A,鑽量!$K:$K,,1,2)),_xlfn.XLOOKUP(A348,鑽量!$A:$A,鑽量!$K:$K,,1,2),NA())</f>
        <v>#N/A</v>
      </c>
      <c r="C348" s="420" t="e">
        <f t="shared" si="15"/>
        <v>#N/A</v>
      </c>
      <c r="D348" s="420" t="e">
        <f>IF(ISNUMBER(_xlfn.XLOOKUP(A348,抽卷!$A:$A,抽卷!$K:$K,,1,2)),_xlfn.XLOOKUP(A348,抽卷!$A:$A,抽卷!$K:$K,,1,2),NA())</f>
        <v>#N/A</v>
      </c>
      <c r="E348" s="420" t="e">
        <f>IF(ISNUMBER(_xlfn.XLOOKUP(A348,抽卷!$A:$A,抽卷!$M:$M,,1,2)),_xlfn.XLOOKUP(A348,抽卷!$A:$A,抽卷!$M:$M,,1,2),NA())</f>
        <v>#N/A</v>
      </c>
      <c r="F348" s="73" t="e">
        <f t="shared" si="16"/>
        <v>#N/A</v>
      </c>
    </row>
    <row r="349" spans="1:6" ht="15" customHeight="1" x14ac:dyDescent="0.25">
      <c r="A349" s="98">
        <f t="shared" si="17"/>
        <v>44285</v>
      </c>
      <c r="B349" s="79" t="e">
        <f>IF(ISNUMBER(_xlfn.XLOOKUP(A349,鑽量!$A:$A,鑽量!$K:$K,,1,2)),_xlfn.XLOOKUP(A349,鑽量!$A:$A,鑽量!$K:$K,,1,2),NA())</f>
        <v>#N/A</v>
      </c>
      <c r="C349" s="420" t="e">
        <f t="shared" si="15"/>
        <v>#N/A</v>
      </c>
      <c r="D349" s="420" t="e">
        <f>IF(ISNUMBER(_xlfn.XLOOKUP(A349,抽卷!$A:$A,抽卷!$K:$K,,1,2)),_xlfn.XLOOKUP(A349,抽卷!$A:$A,抽卷!$K:$K,,1,2),NA())</f>
        <v>#N/A</v>
      </c>
      <c r="E349" s="420" t="e">
        <f>IF(ISNUMBER(_xlfn.XLOOKUP(A349,抽卷!$A:$A,抽卷!$M:$M,,1,2)),_xlfn.XLOOKUP(A349,抽卷!$A:$A,抽卷!$M:$M,,1,2),NA())</f>
        <v>#N/A</v>
      </c>
      <c r="F349" s="73" t="e">
        <f t="shared" si="16"/>
        <v>#N/A</v>
      </c>
    </row>
    <row r="350" spans="1:6" ht="15" customHeight="1" x14ac:dyDescent="0.25">
      <c r="A350" s="98">
        <f t="shared" si="17"/>
        <v>44286</v>
      </c>
      <c r="B350" s="79" t="e">
        <f>IF(ISNUMBER(_xlfn.XLOOKUP(A350,鑽量!$A:$A,鑽量!$K:$K,,1,2)),_xlfn.XLOOKUP(A350,鑽量!$A:$A,鑽量!$K:$K,,1,2),NA())</f>
        <v>#N/A</v>
      </c>
      <c r="C350" s="420" t="e">
        <f t="shared" si="15"/>
        <v>#N/A</v>
      </c>
      <c r="D350" s="420" t="e">
        <f>IF(ISNUMBER(_xlfn.XLOOKUP(A350,抽卷!$A:$A,抽卷!$K:$K,,1,2)),_xlfn.XLOOKUP(A350,抽卷!$A:$A,抽卷!$K:$K,,1,2),NA())</f>
        <v>#N/A</v>
      </c>
      <c r="E350" s="420" t="e">
        <f>IF(ISNUMBER(_xlfn.XLOOKUP(A350,抽卷!$A:$A,抽卷!$M:$M,,1,2)),_xlfn.XLOOKUP(A350,抽卷!$A:$A,抽卷!$M:$M,,1,2),NA())</f>
        <v>#N/A</v>
      </c>
      <c r="F350" s="73" t="e">
        <f t="shared" si="16"/>
        <v>#N/A</v>
      </c>
    </row>
    <row r="351" spans="1:6" ht="15" customHeight="1" x14ac:dyDescent="0.25">
      <c r="A351" s="98">
        <f t="shared" si="17"/>
        <v>44287</v>
      </c>
      <c r="B351" s="79" t="e">
        <f>IF(ISNUMBER(_xlfn.XLOOKUP(A351,鑽量!$A:$A,鑽量!$K:$K,,1,2)),_xlfn.XLOOKUP(A351,鑽量!$A:$A,鑽量!$K:$K,,1,2),NA())</f>
        <v>#N/A</v>
      </c>
      <c r="C351" s="420" t="e">
        <f t="shared" si="15"/>
        <v>#N/A</v>
      </c>
      <c r="D351" s="420" t="e">
        <f>IF(ISNUMBER(_xlfn.XLOOKUP(A351,抽卷!$A:$A,抽卷!$K:$K,,1,2)),_xlfn.XLOOKUP(A351,抽卷!$A:$A,抽卷!$K:$K,,1,2),NA())</f>
        <v>#N/A</v>
      </c>
      <c r="E351" s="420" t="e">
        <f>IF(ISNUMBER(_xlfn.XLOOKUP(A351,抽卷!$A:$A,抽卷!$M:$M,,1,2)),_xlfn.XLOOKUP(A351,抽卷!$A:$A,抽卷!$M:$M,,1,2),NA())</f>
        <v>#N/A</v>
      </c>
      <c r="F351" s="73" t="e">
        <f t="shared" si="16"/>
        <v>#N/A</v>
      </c>
    </row>
    <row r="352" spans="1:6" ht="15" customHeight="1" x14ac:dyDescent="0.25">
      <c r="A352" s="98">
        <f t="shared" si="17"/>
        <v>44288</v>
      </c>
      <c r="B352" s="79" t="e">
        <f>IF(ISNUMBER(_xlfn.XLOOKUP(A352,鑽量!$A:$A,鑽量!$K:$K,,1,2)),_xlfn.XLOOKUP(A352,鑽量!$A:$A,鑽量!$K:$K,,1,2),NA())</f>
        <v>#N/A</v>
      </c>
      <c r="C352" s="420" t="e">
        <f t="shared" si="15"/>
        <v>#N/A</v>
      </c>
      <c r="D352" s="420" t="e">
        <f>IF(ISNUMBER(_xlfn.XLOOKUP(A352,抽卷!$A:$A,抽卷!$K:$K,,1,2)),_xlfn.XLOOKUP(A352,抽卷!$A:$A,抽卷!$K:$K,,1,2),NA())</f>
        <v>#N/A</v>
      </c>
      <c r="E352" s="420" t="e">
        <f>IF(ISNUMBER(_xlfn.XLOOKUP(A352,抽卷!$A:$A,抽卷!$M:$M,,1,2)),_xlfn.XLOOKUP(A352,抽卷!$A:$A,抽卷!$M:$M,,1,2),NA())</f>
        <v>#N/A</v>
      </c>
      <c r="F352" s="73" t="e">
        <f t="shared" si="16"/>
        <v>#N/A</v>
      </c>
    </row>
    <row r="353" spans="1:6" ht="15" customHeight="1" x14ac:dyDescent="0.25">
      <c r="A353" s="98">
        <f t="shared" si="17"/>
        <v>44289</v>
      </c>
      <c r="B353" s="79" t="e">
        <f>IF(ISNUMBER(_xlfn.XLOOKUP(A353,鑽量!$A:$A,鑽量!$K:$K,,1,2)),_xlfn.XLOOKUP(A353,鑽量!$A:$A,鑽量!$K:$K,,1,2),NA())</f>
        <v>#N/A</v>
      </c>
      <c r="C353" s="420" t="e">
        <f t="shared" si="15"/>
        <v>#N/A</v>
      </c>
      <c r="D353" s="420" t="e">
        <f>IF(ISNUMBER(_xlfn.XLOOKUP(A353,抽卷!$A:$A,抽卷!$K:$K,,1,2)),_xlfn.XLOOKUP(A353,抽卷!$A:$A,抽卷!$K:$K,,1,2),NA())</f>
        <v>#N/A</v>
      </c>
      <c r="E353" s="420" t="e">
        <f>IF(ISNUMBER(_xlfn.XLOOKUP(A353,抽卷!$A:$A,抽卷!$M:$M,,1,2)),_xlfn.XLOOKUP(A353,抽卷!$A:$A,抽卷!$M:$M,,1,2),NA())</f>
        <v>#N/A</v>
      </c>
      <c r="F353" s="73" t="e">
        <f t="shared" si="16"/>
        <v>#N/A</v>
      </c>
    </row>
    <row r="354" spans="1:6" ht="15" customHeight="1" x14ac:dyDescent="0.25">
      <c r="A354" s="98">
        <f t="shared" si="17"/>
        <v>44290</v>
      </c>
      <c r="B354" s="79" t="e">
        <f>IF(ISNUMBER(_xlfn.XLOOKUP(A354,鑽量!$A:$A,鑽量!$K:$K,,1,2)),_xlfn.XLOOKUP(A354,鑽量!$A:$A,鑽量!$K:$K,,1,2),NA())</f>
        <v>#N/A</v>
      </c>
      <c r="C354" s="420" t="e">
        <f t="shared" si="15"/>
        <v>#N/A</v>
      </c>
      <c r="D354" s="420" t="e">
        <f>IF(ISNUMBER(_xlfn.XLOOKUP(A354,抽卷!$A:$A,抽卷!$K:$K,,1,2)),_xlfn.XLOOKUP(A354,抽卷!$A:$A,抽卷!$K:$K,,1,2),NA())</f>
        <v>#N/A</v>
      </c>
      <c r="E354" s="420" t="e">
        <f>IF(ISNUMBER(_xlfn.XLOOKUP(A354,抽卷!$A:$A,抽卷!$M:$M,,1,2)),_xlfn.XLOOKUP(A354,抽卷!$A:$A,抽卷!$M:$M,,1,2),NA())</f>
        <v>#N/A</v>
      </c>
      <c r="F354" s="73" t="e">
        <f t="shared" si="16"/>
        <v>#N/A</v>
      </c>
    </row>
    <row r="355" spans="1:6" ht="15" customHeight="1" x14ac:dyDescent="0.25">
      <c r="A355" s="98">
        <f t="shared" si="17"/>
        <v>44291</v>
      </c>
      <c r="B355" s="79" t="e">
        <f>IF(ISNUMBER(_xlfn.XLOOKUP(A355,鑽量!$A:$A,鑽量!$K:$K,,1,2)),_xlfn.XLOOKUP(A355,鑽量!$A:$A,鑽量!$K:$K,,1,2),NA())</f>
        <v>#N/A</v>
      </c>
      <c r="C355" s="420" t="e">
        <f t="shared" si="15"/>
        <v>#N/A</v>
      </c>
      <c r="D355" s="420" t="e">
        <f>IF(ISNUMBER(_xlfn.XLOOKUP(A355,抽卷!$A:$A,抽卷!$K:$K,,1,2)),_xlfn.XLOOKUP(A355,抽卷!$A:$A,抽卷!$K:$K,,1,2),NA())</f>
        <v>#N/A</v>
      </c>
      <c r="E355" s="420" t="e">
        <f>IF(ISNUMBER(_xlfn.XLOOKUP(A355,抽卷!$A:$A,抽卷!$M:$M,,1,2)),_xlfn.XLOOKUP(A355,抽卷!$A:$A,抽卷!$M:$M,,1,2),NA())</f>
        <v>#N/A</v>
      </c>
      <c r="F355" s="73" t="e">
        <f t="shared" si="16"/>
        <v>#N/A</v>
      </c>
    </row>
    <row r="356" spans="1:6" ht="15" customHeight="1" x14ac:dyDescent="0.25">
      <c r="A356" s="98">
        <f t="shared" si="17"/>
        <v>44292</v>
      </c>
      <c r="B356" s="79" t="e">
        <f>IF(ISNUMBER(_xlfn.XLOOKUP(A356,鑽量!$A:$A,鑽量!$K:$K,,1,2)),_xlfn.XLOOKUP(A356,鑽量!$A:$A,鑽量!$K:$K,,1,2),NA())</f>
        <v>#N/A</v>
      </c>
      <c r="C356" s="420" t="e">
        <f t="shared" si="15"/>
        <v>#N/A</v>
      </c>
      <c r="D356" s="420" t="e">
        <f>IF(ISNUMBER(_xlfn.XLOOKUP(A356,抽卷!$A:$A,抽卷!$K:$K,,1,2)),_xlfn.XLOOKUP(A356,抽卷!$A:$A,抽卷!$K:$K,,1,2),NA())</f>
        <v>#N/A</v>
      </c>
      <c r="E356" s="420" t="e">
        <f>IF(ISNUMBER(_xlfn.XLOOKUP(A356,抽卷!$A:$A,抽卷!$M:$M,,1,2)),_xlfn.XLOOKUP(A356,抽卷!$A:$A,抽卷!$M:$M,,1,2),NA())</f>
        <v>#N/A</v>
      </c>
      <c r="F356" s="73" t="e">
        <f t="shared" si="16"/>
        <v>#N/A</v>
      </c>
    </row>
    <row r="357" spans="1:6" ht="15" customHeight="1" x14ac:dyDescent="0.25">
      <c r="A357" s="98">
        <f t="shared" si="17"/>
        <v>44293</v>
      </c>
      <c r="B357" s="79" t="e">
        <f>IF(ISNUMBER(_xlfn.XLOOKUP(A357,鑽量!$A:$A,鑽量!$K:$K,,1,2)),_xlfn.XLOOKUP(A357,鑽量!$A:$A,鑽量!$K:$K,,1,2),NA())</f>
        <v>#N/A</v>
      </c>
      <c r="C357" s="420" t="e">
        <f t="shared" si="15"/>
        <v>#N/A</v>
      </c>
      <c r="D357" s="420" t="e">
        <f>IF(ISNUMBER(_xlfn.XLOOKUP(A357,抽卷!$A:$A,抽卷!$K:$K,,1,2)),_xlfn.XLOOKUP(A357,抽卷!$A:$A,抽卷!$K:$K,,1,2),NA())</f>
        <v>#N/A</v>
      </c>
      <c r="E357" s="420" t="e">
        <f>IF(ISNUMBER(_xlfn.XLOOKUP(A357,抽卷!$A:$A,抽卷!$M:$M,,1,2)),_xlfn.XLOOKUP(A357,抽卷!$A:$A,抽卷!$M:$M,,1,2),NA())</f>
        <v>#N/A</v>
      </c>
      <c r="F357" s="73" t="e">
        <f t="shared" si="16"/>
        <v>#N/A</v>
      </c>
    </row>
    <row r="358" spans="1:6" ht="15" customHeight="1" x14ac:dyDescent="0.25">
      <c r="A358" s="98">
        <f t="shared" si="17"/>
        <v>44294</v>
      </c>
      <c r="B358" s="79" t="e">
        <f>IF(ISNUMBER(_xlfn.XLOOKUP(A358,鑽量!$A:$A,鑽量!$K:$K,,1,2)),_xlfn.XLOOKUP(A358,鑽量!$A:$A,鑽量!$K:$K,,1,2),NA())</f>
        <v>#N/A</v>
      </c>
      <c r="C358" s="420" t="e">
        <f t="shared" si="15"/>
        <v>#N/A</v>
      </c>
      <c r="D358" s="420" t="e">
        <f>IF(ISNUMBER(_xlfn.XLOOKUP(A358,抽卷!$A:$A,抽卷!$K:$K,,1,2)),_xlfn.XLOOKUP(A358,抽卷!$A:$A,抽卷!$K:$K,,1,2),NA())</f>
        <v>#N/A</v>
      </c>
      <c r="E358" s="420" t="e">
        <f>IF(ISNUMBER(_xlfn.XLOOKUP(A358,抽卷!$A:$A,抽卷!$M:$M,,1,2)),_xlfn.XLOOKUP(A358,抽卷!$A:$A,抽卷!$M:$M,,1,2),NA())</f>
        <v>#N/A</v>
      </c>
      <c r="F358" s="73" t="e">
        <f t="shared" si="16"/>
        <v>#N/A</v>
      </c>
    </row>
    <row r="359" spans="1:6" ht="15" customHeight="1" x14ac:dyDescent="0.25">
      <c r="A359" s="98">
        <f t="shared" si="17"/>
        <v>44295</v>
      </c>
      <c r="B359" s="79" t="e">
        <f>IF(ISNUMBER(_xlfn.XLOOKUP(A359,鑽量!$A:$A,鑽量!$K:$K,,1,2)),_xlfn.XLOOKUP(A359,鑽量!$A:$A,鑽量!$K:$K,,1,2),NA())</f>
        <v>#N/A</v>
      </c>
      <c r="C359" s="420" t="e">
        <f t="shared" si="15"/>
        <v>#N/A</v>
      </c>
      <c r="D359" s="420" t="e">
        <f>IF(ISNUMBER(_xlfn.XLOOKUP(A359,抽卷!$A:$A,抽卷!$K:$K,,1,2)),_xlfn.XLOOKUP(A359,抽卷!$A:$A,抽卷!$K:$K,,1,2),NA())</f>
        <v>#N/A</v>
      </c>
      <c r="E359" s="420" t="e">
        <f>IF(ISNUMBER(_xlfn.XLOOKUP(A359,抽卷!$A:$A,抽卷!$M:$M,,1,2)),_xlfn.XLOOKUP(A359,抽卷!$A:$A,抽卷!$M:$M,,1,2),NA())</f>
        <v>#N/A</v>
      </c>
      <c r="F359" s="73" t="e">
        <f t="shared" si="16"/>
        <v>#N/A</v>
      </c>
    </row>
    <row r="360" spans="1:6" ht="15" customHeight="1" x14ac:dyDescent="0.25">
      <c r="A360" s="98">
        <f t="shared" si="17"/>
        <v>44296</v>
      </c>
      <c r="B360" s="79" t="e">
        <f>IF(ISNUMBER(_xlfn.XLOOKUP(A360,鑽量!$A:$A,鑽量!$K:$K,,1,2)),_xlfn.XLOOKUP(A360,鑽量!$A:$A,鑽量!$K:$K,,1,2),NA())</f>
        <v>#N/A</v>
      </c>
      <c r="C360" s="420" t="e">
        <f t="shared" si="15"/>
        <v>#N/A</v>
      </c>
      <c r="D360" s="420" t="e">
        <f>IF(ISNUMBER(_xlfn.XLOOKUP(A360,抽卷!$A:$A,抽卷!$K:$K,,1,2)),_xlfn.XLOOKUP(A360,抽卷!$A:$A,抽卷!$K:$K,,1,2),NA())</f>
        <v>#N/A</v>
      </c>
      <c r="E360" s="420" t="e">
        <f>IF(ISNUMBER(_xlfn.XLOOKUP(A360,抽卷!$A:$A,抽卷!$M:$M,,1,2)),_xlfn.XLOOKUP(A360,抽卷!$A:$A,抽卷!$M:$M,,1,2),NA())</f>
        <v>#N/A</v>
      </c>
      <c r="F360" s="73" t="e">
        <f t="shared" si="16"/>
        <v>#N/A</v>
      </c>
    </row>
    <row r="361" spans="1:6" ht="15" customHeight="1" x14ac:dyDescent="0.25">
      <c r="A361" s="98">
        <f t="shared" si="17"/>
        <v>44297</v>
      </c>
      <c r="B361" s="79" t="e">
        <f>IF(ISNUMBER(_xlfn.XLOOKUP(A361,鑽量!$A:$A,鑽量!$K:$K,,1,2)),_xlfn.XLOOKUP(A361,鑽量!$A:$A,鑽量!$K:$K,,1,2),NA())</f>
        <v>#N/A</v>
      </c>
      <c r="C361" s="420" t="e">
        <f t="shared" si="15"/>
        <v>#N/A</v>
      </c>
      <c r="D361" s="420" t="e">
        <f>IF(ISNUMBER(_xlfn.XLOOKUP(A361,抽卷!$A:$A,抽卷!$K:$K,,1,2)),_xlfn.XLOOKUP(A361,抽卷!$A:$A,抽卷!$K:$K,,1,2),NA())</f>
        <v>#N/A</v>
      </c>
      <c r="E361" s="420" t="e">
        <f>IF(ISNUMBER(_xlfn.XLOOKUP(A361,抽卷!$A:$A,抽卷!$M:$M,,1,2)),_xlfn.XLOOKUP(A361,抽卷!$A:$A,抽卷!$M:$M,,1,2),NA())</f>
        <v>#N/A</v>
      </c>
      <c r="F361" s="73" t="e">
        <f t="shared" si="16"/>
        <v>#N/A</v>
      </c>
    </row>
    <row r="362" spans="1:6" ht="15" customHeight="1" x14ac:dyDescent="0.25">
      <c r="A362" s="98">
        <f t="shared" si="17"/>
        <v>44298</v>
      </c>
      <c r="B362" s="79" t="e">
        <f>IF(ISNUMBER(_xlfn.XLOOKUP(A362,鑽量!$A:$A,鑽量!$K:$K,,1,2)),_xlfn.XLOOKUP(A362,鑽量!$A:$A,鑽量!$K:$K,,1,2),NA())</f>
        <v>#N/A</v>
      </c>
      <c r="C362" s="420" t="e">
        <f t="shared" si="15"/>
        <v>#N/A</v>
      </c>
      <c r="D362" s="420" t="e">
        <f>IF(ISNUMBER(_xlfn.XLOOKUP(A362,抽卷!$A:$A,抽卷!$K:$K,,1,2)),_xlfn.XLOOKUP(A362,抽卷!$A:$A,抽卷!$K:$K,,1,2),NA())</f>
        <v>#N/A</v>
      </c>
      <c r="E362" s="420" t="e">
        <f>IF(ISNUMBER(_xlfn.XLOOKUP(A362,抽卷!$A:$A,抽卷!$M:$M,,1,2)),_xlfn.XLOOKUP(A362,抽卷!$A:$A,抽卷!$M:$M,,1,2),NA())</f>
        <v>#N/A</v>
      </c>
      <c r="F362" s="73" t="e">
        <f t="shared" si="16"/>
        <v>#N/A</v>
      </c>
    </row>
    <row r="363" spans="1:6" ht="15" customHeight="1" x14ac:dyDescent="0.25">
      <c r="A363" s="98">
        <f t="shared" si="17"/>
        <v>44299</v>
      </c>
      <c r="B363" s="79" t="e">
        <f>IF(ISNUMBER(_xlfn.XLOOKUP(A363,鑽量!$A:$A,鑽量!$K:$K,,1,2)),_xlfn.XLOOKUP(A363,鑽量!$A:$A,鑽量!$K:$K,,1,2),NA())</f>
        <v>#N/A</v>
      </c>
      <c r="C363" s="420" t="e">
        <f t="shared" si="15"/>
        <v>#N/A</v>
      </c>
      <c r="D363" s="420" t="e">
        <f>IF(ISNUMBER(_xlfn.XLOOKUP(A363,抽卷!$A:$A,抽卷!$K:$K,,1,2)),_xlfn.XLOOKUP(A363,抽卷!$A:$A,抽卷!$K:$K,,1,2),NA())</f>
        <v>#N/A</v>
      </c>
      <c r="E363" s="420" t="e">
        <f>IF(ISNUMBER(_xlfn.XLOOKUP(A363,抽卷!$A:$A,抽卷!$M:$M,,1,2)),_xlfn.XLOOKUP(A363,抽卷!$A:$A,抽卷!$M:$M,,1,2),NA())</f>
        <v>#N/A</v>
      </c>
      <c r="F363" s="73" t="e">
        <f t="shared" si="16"/>
        <v>#N/A</v>
      </c>
    </row>
    <row r="364" spans="1:6" ht="15" customHeight="1" x14ac:dyDescent="0.25">
      <c r="A364" s="98">
        <f t="shared" si="17"/>
        <v>44300</v>
      </c>
      <c r="B364" s="79" t="e">
        <f>IF(ISNUMBER(_xlfn.XLOOKUP(A364,鑽量!$A:$A,鑽量!$K:$K,,1,2)),_xlfn.XLOOKUP(A364,鑽量!$A:$A,鑽量!$K:$K,,1,2),NA())</f>
        <v>#N/A</v>
      </c>
      <c r="C364" s="420" t="e">
        <f t="shared" si="15"/>
        <v>#N/A</v>
      </c>
      <c r="D364" s="420" t="e">
        <f>IF(ISNUMBER(_xlfn.XLOOKUP(A364,抽卷!$A:$A,抽卷!$K:$K,,1,2)),_xlfn.XLOOKUP(A364,抽卷!$A:$A,抽卷!$K:$K,,1,2),NA())</f>
        <v>#N/A</v>
      </c>
      <c r="E364" s="420" t="e">
        <f>IF(ISNUMBER(_xlfn.XLOOKUP(A364,抽卷!$A:$A,抽卷!$M:$M,,1,2)),_xlfn.XLOOKUP(A364,抽卷!$A:$A,抽卷!$M:$M,,1,2),NA())</f>
        <v>#N/A</v>
      </c>
      <c r="F364" s="73" t="e">
        <f t="shared" si="16"/>
        <v>#N/A</v>
      </c>
    </row>
    <row r="365" spans="1:6" ht="15" customHeight="1" x14ac:dyDescent="0.25">
      <c r="A365" s="98">
        <f t="shared" si="17"/>
        <v>44301</v>
      </c>
      <c r="B365" s="79" t="e">
        <f>IF(ISNUMBER(_xlfn.XLOOKUP(A365,鑽量!$A:$A,鑽量!$K:$K,,1,2)),_xlfn.XLOOKUP(A365,鑽量!$A:$A,鑽量!$K:$K,,1,2),NA())</f>
        <v>#N/A</v>
      </c>
      <c r="C365" s="420" t="e">
        <f t="shared" si="15"/>
        <v>#N/A</v>
      </c>
      <c r="D365" s="420" t="e">
        <f>IF(ISNUMBER(_xlfn.XLOOKUP(A365,抽卷!$A:$A,抽卷!$K:$K,,1,2)),_xlfn.XLOOKUP(A365,抽卷!$A:$A,抽卷!$K:$K,,1,2),NA())</f>
        <v>#N/A</v>
      </c>
      <c r="E365" s="420" t="e">
        <f>IF(ISNUMBER(_xlfn.XLOOKUP(A365,抽卷!$A:$A,抽卷!$M:$M,,1,2)),_xlfn.XLOOKUP(A365,抽卷!$A:$A,抽卷!$M:$M,,1,2),NA())</f>
        <v>#N/A</v>
      </c>
      <c r="F365" s="73" t="e">
        <f t="shared" si="16"/>
        <v>#N/A</v>
      </c>
    </row>
    <row r="366" spans="1:6" ht="15" customHeight="1" x14ac:dyDescent="0.25">
      <c r="A366" s="98">
        <f t="shared" si="17"/>
        <v>44302</v>
      </c>
      <c r="B366" s="79" t="e">
        <f>IF(ISNUMBER(_xlfn.XLOOKUP(A366,鑽量!$A:$A,鑽量!$K:$K,,1,2)),_xlfn.XLOOKUP(A366,鑽量!$A:$A,鑽量!$K:$K,,1,2),NA())</f>
        <v>#N/A</v>
      </c>
      <c r="C366" s="420" t="e">
        <f t="shared" si="15"/>
        <v>#N/A</v>
      </c>
      <c r="D366" s="420" t="e">
        <f>IF(ISNUMBER(_xlfn.XLOOKUP(A366,抽卷!$A:$A,抽卷!$K:$K,,1,2)),_xlfn.XLOOKUP(A366,抽卷!$A:$A,抽卷!$K:$K,,1,2),NA())</f>
        <v>#N/A</v>
      </c>
      <c r="E366" s="420" t="e">
        <f>IF(ISNUMBER(_xlfn.XLOOKUP(A366,抽卷!$A:$A,抽卷!$M:$M,,1,2)),_xlfn.XLOOKUP(A366,抽卷!$A:$A,抽卷!$M:$M,,1,2),NA())</f>
        <v>#N/A</v>
      </c>
      <c r="F366" s="73" t="e">
        <f t="shared" si="16"/>
        <v>#N/A</v>
      </c>
    </row>
    <row r="367" spans="1:6" ht="15" customHeight="1" x14ac:dyDescent="0.25">
      <c r="A367" s="98">
        <f t="shared" si="17"/>
        <v>44303</v>
      </c>
      <c r="B367" s="79" t="e">
        <f>IF(ISNUMBER(_xlfn.XLOOKUP(A367,鑽量!$A:$A,鑽量!$K:$K,,1,2)),_xlfn.XLOOKUP(A367,鑽量!$A:$A,鑽量!$K:$K,,1,2),NA())</f>
        <v>#N/A</v>
      </c>
      <c r="C367" s="420" t="e">
        <f t="shared" ref="C367:C430" si="18">B367/120</f>
        <v>#N/A</v>
      </c>
      <c r="D367" s="420" t="e">
        <f>IF(ISNUMBER(_xlfn.XLOOKUP(A367,抽卷!$A:$A,抽卷!$K:$K,,1,2)),_xlfn.XLOOKUP(A367,抽卷!$A:$A,抽卷!$K:$K,,1,2),NA())</f>
        <v>#N/A</v>
      </c>
      <c r="E367" s="420" t="e">
        <f>IF(ISNUMBER(_xlfn.XLOOKUP(A367,抽卷!$A:$A,抽卷!$M:$M,,1,2)),_xlfn.XLOOKUP(A367,抽卷!$A:$A,抽卷!$M:$M,,1,2),NA())</f>
        <v>#N/A</v>
      </c>
      <c r="F367" s="73" t="e">
        <f t="shared" ref="F367:F430" si="19">IF(ISNA(D367),C367,E367+D367+C367)</f>
        <v>#N/A</v>
      </c>
    </row>
    <row r="368" spans="1:6" ht="15" customHeight="1" x14ac:dyDescent="0.25">
      <c r="A368" s="98">
        <f t="shared" si="17"/>
        <v>44304</v>
      </c>
      <c r="B368" s="79" t="e">
        <f>IF(ISNUMBER(_xlfn.XLOOKUP(A368,鑽量!$A:$A,鑽量!$K:$K,,1,2)),_xlfn.XLOOKUP(A368,鑽量!$A:$A,鑽量!$K:$K,,1,2),NA())</f>
        <v>#N/A</v>
      </c>
      <c r="C368" s="420" t="e">
        <f t="shared" si="18"/>
        <v>#N/A</v>
      </c>
      <c r="D368" s="420" t="e">
        <f>IF(ISNUMBER(_xlfn.XLOOKUP(A368,抽卷!$A:$A,抽卷!$K:$K,,1,2)),_xlfn.XLOOKUP(A368,抽卷!$A:$A,抽卷!$K:$K,,1,2),NA())</f>
        <v>#N/A</v>
      </c>
      <c r="E368" s="420" t="e">
        <f>IF(ISNUMBER(_xlfn.XLOOKUP(A368,抽卷!$A:$A,抽卷!$M:$M,,1,2)),_xlfn.XLOOKUP(A368,抽卷!$A:$A,抽卷!$M:$M,,1,2),NA())</f>
        <v>#N/A</v>
      </c>
      <c r="F368" s="73" t="e">
        <f t="shared" si="19"/>
        <v>#N/A</v>
      </c>
    </row>
    <row r="369" spans="1:6" ht="15" customHeight="1" x14ac:dyDescent="0.25">
      <c r="A369" s="98">
        <f t="shared" si="17"/>
        <v>44305</v>
      </c>
      <c r="B369" s="79" t="e">
        <f>IF(ISNUMBER(_xlfn.XLOOKUP(A369,鑽量!$A:$A,鑽量!$K:$K,,1,2)),_xlfn.XLOOKUP(A369,鑽量!$A:$A,鑽量!$K:$K,,1,2),NA())</f>
        <v>#N/A</v>
      </c>
      <c r="C369" s="420" t="e">
        <f t="shared" si="18"/>
        <v>#N/A</v>
      </c>
      <c r="D369" s="420" t="e">
        <f>IF(ISNUMBER(_xlfn.XLOOKUP(A369,抽卷!$A:$A,抽卷!$K:$K,,1,2)),_xlfn.XLOOKUP(A369,抽卷!$A:$A,抽卷!$K:$K,,1,2),NA())</f>
        <v>#N/A</v>
      </c>
      <c r="E369" s="420" t="e">
        <f>IF(ISNUMBER(_xlfn.XLOOKUP(A369,抽卷!$A:$A,抽卷!$M:$M,,1,2)),_xlfn.XLOOKUP(A369,抽卷!$A:$A,抽卷!$M:$M,,1,2),NA())</f>
        <v>#N/A</v>
      </c>
      <c r="F369" s="73" t="e">
        <f t="shared" si="19"/>
        <v>#N/A</v>
      </c>
    </row>
    <row r="370" spans="1:6" ht="15" customHeight="1" x14ac:dyDescent="0.25">
      <c r="A370" s="98">
        <f t="shared" si="17"/>
        <v>44306</v>
      </c>
      <c r="B370" s="79" t="e">
        <f>IF(ISNUMBER(_xlfn.XLOOKUP(A370,鑽量!$A:$A,鑽量!$K:$K,,1,2)),_xlfn.XLOOKUP(A370,鑽量!$A:$A,鑽量!$K:$K,,1,2),NA())</f>
        <v>#N/A</v>
      </c>
      <c r="C370" s="420" t="e">
        <f t="shared" si="18"/>
        <v>#N/A</v>
      </c>
      <c r="D370" s="420" t="e">
        <f>IF(ISNUMBER(_xlfn.XLOOKUP(A370,抽卷!$A:$A,抽卷!$K:$K,,1,2)),_xlfn.XLOOKUP(A370,抽卷!$A:$A,抽卷!$K:$K,,1,2),NA())</f>
        <v>#N/A</v>
      </c>
      <c r="E370" s="420" t="e">
        <f>IF(ISNUMBER(_xlfn.XLOOKUP(A370,抽卷!$A:$A,抽卷!$M:$M,,1,2)),_xlfn.XLOOKUP(A370,抽卷!$A:$A,抽卷!$M:$M,,1,2),NA())</f>
        <v>#N/A</v>
      </c>
      <c r="F370" s="73" t="e">
        <f t="shared" si="19"/>
        <v>#N/A</v>
      </c>
    </row>
    <row r="371" spans="1:6" ht="15" customHeight="1" x14ac:dyDescent="0.25">
      <c r="A371" s="98">
        <f t="shared" si="17"/>
        <v>44307</v>
      </c>
      <c r="B371" s="79" t="e">
        <f>IF(ISNUMBER(_xlfn.XLOOKUP(A371,鑽量!$A:$A,鑽量!$K:$K,,1,2)),_xlfn.XLOOKUP(A371,鑽量!$A:$A,鑽量!$K:$K,,1,2),NA())</f>
        <v>#N/A</v>
      </c>
      <c r="C371" s="420" t="e">
        <f t="shared" si="18"/>
        <v>#N/A</v>
      </c>
      <c r="D371" s="420" t="e">
        <f>IF(ISNUMBER(_xlfn.XLOOKUP(A371,抽卷!$A:$A,抽卷!$K:$K,,1,2)),_xlfn.XLOOKUP(A371,抽卷!$A:$A,抽卷!$K:$K,,1,2),NA())</f>
        <v>#N/A</v>
      </c>
      <c r="E371" s="420" t="e">
        <f>IF(ISNUMBER(_xlfn.XLOOKUP(A371,抽卷!$A:$A,抽卷!$M:$M,,1,2)),_xlfn.XLOOKUP(A371,抽卷!$A:$A,抽卷!$M:$M,,1,2),NA())</f>
        <v>#N/A</v>
      </c>
      <c r="F371" s="73" t="e">
        <f t="shared" si="19"/>
        <v>#N/A</v>
      </c>
    </row>
    <row r="372" spans="1:6" ht="15" customHeight="1" x14ac:dyDescent="0.25">
      <c r="A372" s="98">
        <f t="shared" si="17"/>
        <v>44308</v>
      </c>
      <c r="B372" s="79" t="e">
        <f>IF(ISNUMBER(_xlfn.XLOOKUP(A372,鑽量!$A:$A,鑽量!$K:$K,,1,2)),_xlfn.XLOOKUP(A372,鑽量!$A:$A,鑽量!$K:$K,,1,2),NA())</f>
        <v>#N/A</v>
      </c>
      <c r="C372" s="420" t="e">
        <f t="shared" si="18"/>
        <v>#N/A</v>
      </c>
      <c r="D372" s="420" t="e">
        <f>IF(ISNUMBER(_xlfn.XLOOKUP(A372,抽卷!$A:$A,抽卷!$K:$K,,1,2)),_xlfn.XLOOKUP(A372,抽卷!$A:$A,抽卷!$K:$K,,1,2),NA())</f>
        <v>#N/A</v>
      </c>
      <c r="E372" s="420" t="e">
        <f>IF(ISNUMBER(_xlfn.XLOOKUP(A372,抽卷!$A:$A,抽卷!$M:$M,,1,2)),_xlfn.XLOOKUP(A372,抽卷!$A:$A,抽卷!$M:$M,,1,2),NA())</f>
        <v>#N/A</v>
      </c>
      <c r="F372" s="73" t="e">
        <f t="shared" si="19"/>
        <v>#N/A</v>
      </c>
    </row>
    <row r="373" spans="1:6" ht="15" customHeight="1" x14ac:dyDescent="0.25">
      <c r="A373" s="98">
        <f t="shared" si="17"/>
        <v>44309</v>
      </c>
      <c r="B373" s="79" t="e">
        <f>IF(ISNUMBER(_xlfn.XLOOKUP(A373,鑽量!$A:$A,鑽量!$K:$K,,1,2)),_xlfn.XLOOKUP(A373,鑽量!$A:$A,鑽量!$K:$K,,1,2),NA())</f>
        <v>#N/A</v>
      </c>
      <c r="C373" s="420" t="e">
        <f t="shared" si="18"/>
        <v>#N/A</v>
      </c>
      <c r="D373" s="420" t="e">
        <f>IF(ISNUMBER(_xlfn.XLOOKUP(A373,抽卷!$A:$A,抽卷!$K:$K,,1,2)),_xlfn.XLOOKUP(A373,抽卷!$A:$A,抽卷!$K:$K,,1,2),NA())</f>
        <v>#N/A</v>
      </c>
      <c r="E373" s="420" t="e">
        <f>IF(ISNUMBER(_xlfn.XLOOKUP(A373,抽卷!$A:$A,抽卷!$M:$M,,1,2)),_xlfn.XLOOKUP(A373,抽卷!$A:$A,抽卷!$M:$M,,1,2),NA())</f>
        <v>#N/A</v>
      </c>
      <c r="F373" s="73" t="e">
        <f t="shared" si="19"/>
        <v>#N/A</v>
      </c>
    </row>
    <row r="374" spans="1:6" ht="15" customHeight="1" x14ac:dyDescent="0.25">
      <c r="A374" s="98">
        <f t="shared" si="17"/>
        <v>44310</v>
      </c>
      <c r="B374" s="79" t="e">
        <f>IF(ISNUMBER(_xlfn.XLOOKUP(A374,鑽量!$A:$A,鑽量!$K:$K,,1,2)),_xlfn.XLOOKUP(A374,鑽量!$A:$A,鑽量!$K:$K,,1,2),NA())</f>
        <v>#N/A</v>
      </c>
      <c r="C374" s="420" t="e">
        <f t="shared" si="18"/>
        <v>#N/A</v>
      </c>
      <c r="D374" s="420" t="e">
        <f>IF(ISNUMBER(_xlfn.XLOOKUP(A374,抽卷!$A:$A,抽卷!$K:$K,,1,2)),_xlfn.XLOOKUP(A374,抽卷!$A:$A,抽卷!$K:$K,,1,2),NA())</f>
        <v>#N/A</v>
      </c>
      <c r="E374" s="420" t="e">
        <f>IF(ISNUMBER(_xlfn.XLOOKUP(A374,抽卷!$A:$A,抽卷!$M:$M,,1,2)),_xlfn.XLOOKUP(A374,抽卷!$A:$A,抽卷!$M:$M,,1,2),NA())</f>
        <v>#N/A</v>
      </c>
      <c r="F374" s="73" t="e">
        <f t="shared" si="19"/>
        <v>#N/A</v>
      </c>
    </row>
    <row r="375" spans="1:6" ht="15" customHeight="1" x14ac:dyDescent="0.25">
      <c r="A375" s="98">
        <f t="shared" si="17"/>
        <v>44311</v>
      </c>
      <c r="B375" s="79" t="e">
        <f>IF(ISNUMBER(_xlfn.XLOOKUP(A375,鑽量!$A:$A,鑽量!$K:$K,,1,2)),_xlfn.XLOOKUP(A375,鑽量!$A:$A,鑽量!$K:$K,,1,2),NA())</f>
        <v>#N/A</v>
      </c>
      <c r="C375" s="420" t="e">
        <f t="shared" si="18"/>
        <v>#N/A</v>
      </c>
      <c r="D375" s="420" t="e">
        <f>IF(ISNUMBER(_xlfn.XLOOKUP(A375,抽卷!$A:$A,抽卷!$K:$K,,1,2)),_xlfn.XLOOKUP(A375,抽卷!$A:$A,抽卷!$K:$K,,1,2),NA())</f>
        <v>#N/A</v>
      </c>
      <c r="E375" s="420" t="e">
        <f>IF(ISNUMBER(_xlfn.XLOOKUP(A375,抽卷!$A:$A,抽卷!$M:$M,,1,2)),_xlfn.XLOOKUP(A375,抽卷!$A:$A,抽卷!$M:$M,,1,2),NA())</f>
        <v>#N/A</v>
      </c>
      <c r="F375" s="73" t="e">
        <f t="shared" si="19"/>
        <v>#N/A</v>
      </c>
    </row>
    <row r="376" spans="1:6" ht="15" customHeight="1" x14ac:dyDescent="0.25">
      <c r="A376" s="98">
        <f t="shared" si="17"/>
        <v>44312</v>
      </c>
      <c r="B376" s="79" t="e">
        <f>IF(ISNUMBER(_xlfn.XLOOKUP(A376,鑽量!$A:$A,鑽量!$K:$K,,1,2)),_xlfn.XLOOKUP(A376,鑽量!$A:$A,鑽量!$K:$K,,1,2),NA())</f>
        <v>#N/A</v>
      </c>
      <c r="C376" s="420" t="e">
        <f t="shared" si="18"/>
        <v>#N/A</v>
      </c>
      <c r="D376" s="420" t="e">
        <f>IF(ISNUMBER(_xlfn.XLOOKUP(A376,抽卷!$A:$A,抽卷!$K:$K,,1,2)),_xlfn.XLOOKUP(A376,抽卷!$A:$A,抽卷!$K:$K,,1,2),NA())</f>
        <v>#N/A</v>
      </c>
      <c r="E376" s="420" t="e">
        <f>IF(ISNUMBER(_xlfn.XLOOKUP(A376,抽卷!$A:$A,抽卷!$M:$M,,1,2)),_xlfn.XLOOKUP(A376,抽卷!$A:$A,抽卷!$M:$M,,1,2),NA())</f>
        <v>#N/A</v>
      </c>
      <c r="F376" s="73" t="e">
        <f t="shared" si="19"/>
        <v>#N/A</v>
      </c>
    </row>
    <row r="377" spans="1:6" ht="15" customHeight="1" x14ac:dyDescent="0.25">
      <c r="A377" s="98">
        <f t="shared" si="17"/>
        <v>44313</v>
      </c>
      <c r="B377" s="79" t="e">
        <f>IF(ISNUMBER(_xlfn.XLOOKUP(A377,鑽量!$A:$A,鑽量!$K:$K,,1,2)),_xlfn.XLOOKUP(A377,鑽量!$A:$A,鑽量!$K:$K,,1,2),NA())</f>
        <v>#N/A</v>
      </c>
      <c r="C377" s="420" t="e">
        <f t="shared" si="18"/>
        <v>#N/A</v>
      </c>
      <c r="D377" s="420" t="e">
        <f>IF(ISNUMBER(_xlfn.XLOOKUP(A377,抽卷!$A:$A,抽卷!$K:$K,,1,2)),_xlfn.XLOOKUP(A377,抽卷!$A:$A,抽卷!$K:$K,,1,2),NA())</f>
        <v>#N/A</v>
      </c>
      <c r="E377" s="420" t="e">
        <f>IF(ISNUMBER(_xlfn.XLOOKUP(A377,抽卷!$A:$A,抽卷!$M:$M,,1,2)),_xlfn.XLOOKUP(A377,抽卷!$A:$A,抽卷!$M:$M,,1,2),NA())</f>
        <v>#N/A</v>
      </c>
      <c r="F377" s="73" t="e">
        <f t="shared" si="19"/>
        <v>#N/A</v>
      </c>
    </row>
    <row r="378" spans="1:6" ht="15" customHeight="1" x14ac:dyDescent="0.25">
      <c r="A378" s="98">
        <f t="shared" si="17"/>
        <v>44314</v>
      </c>
      <c r="B378" s="79" t="e">
        <f>IF(ISNUMBER(_xlfn.XLOOKUP(A378,鑽量!$A:$A,鑽量!$K:$K,,1,2)),_xlfn.XLOOKUP(A378,鑽量!$A:$A,鑽量!$K:$K,,1,2),NA())</f>
        <v>#N/A</v>
      </c>
      <c r="C378" s="420" t="e">
        <f t="shared" si="18"/>
        <v>#N/A</v>
      </c>
      <c r="D378" s="420" t="e">
        <f>IF(ISNUMBER(_xlfn.XLOOKUP(A378,抽卷!$A:$A,抽卷!$K:$K,,1,2)),_xlfn.XLOOKUP(A378,抽卷!$A:$A,抽卷!$K:$K,,1,2),NA())</f>
        <v>#N/A</v>
      </c>
      <c r="E378" s="420" t="e">
        <f>IF(ISNUMBER(_xlfn.XLOOKUP(A378,抽卷!$A:$A,抽卷!$M:$M,,1,2)),_xlfn.XLOOKUP(A378,抽卷!$A:$A,抽卷!$M:$M,,1,2),NA())</f>
        <v>#N/A</v>
      </c>
      <c r="F378" s="73" t="e">
        <f t="shared" si="19"/>
        <v>#N/A</v>
      </c>
    </row>
    <row r="379" spans="1:6" ht="15" customHeight="1" x14ac:dyDescent="0.25">
      <c r="A379" s="98">
        <f t="shared" si="17"/>
        <v>44315</v>
      </c>
      <c r="B379" s="79" t="e">
        <f>IF(ISNUMBER(_xlfn.XLOOKUP(A379,鑽量!$A:$A,鑽量!$K:$K,,1,2)),_xlfn.XLOOKUP(A379,鑽量!$A:$A,鑽量!$K:$K,,1,2),NA())</f>
        <v>#N/A</v>
      </c>
      <c r="C379" s="420" t="e">
        <f t="shared" si="18"/>
        <v>#N/A</v>
      </c>
      <c r="D379" s="420" t="e">
        <f>IF(ISNUMBER(_xlfn.XLOOKUP(A379,抽卷!$A:$A,抽卷!$K:$K,,1,2)),_xlfn.XLOOKUP(A379,抽卷!$A:$A,抽卷!$K:$K,,1,2),NA())</f>
        <v>#N/A</v>
      </c>
      <c r="E379" s="420" t="e">
        <f>IF(ISNUMBER(_xlfn.XLOOKUP(A379,抽卷!$A:$A,抽卷!$M:$M,,1,2)),_xlfn.XLOOKUP(A379,抽卷!$A:$A,抽卷!$M:$M,,1,2),NA())</f>
        <v>#N/A</v>
      </c>
      <c r="F379" s="73" t="e">
        <f t="shared" si="19"/>
        <v>#N/A</v>
      </c>
    </row>
    <row r="380" spans="1:6" ht="15" customHeight="1" x14ac:dyDescent="0.25">
      <c r="A380" s="98">
        <f t="shared" si="17"/>
        <v>44316</v>
      </c>
      <c r="B380" s="79" t="e">
        <f>IF(ISNUMBER(_xlfn.XLOOKUP(A380,鑽量!$A:$A,鑽量!$K:$K,,1,2)),_xlfn.XLOOKUP(A380,鑽量!$A:$A,鑽量!$K:$K,,1,2),NA())</f>
        <v>#N/A</v>
      </c>
      <c r="C380" s="420" t="e">
        <f t="shared" si="18"/>
        <v>#N/A</v>
      </c>
      <c r="D380" s="420" t="e">
        <f>IF(ISNUMBER(_xlfn.XLOOKUP(A380,抽卷!$A:$A,抽卷!$K:$K,,1,2)),_xlfn.XLOOKUP(A380,抽卷!$A:$A,抽卷!$K:$K,,1,2),NA())</f>
        <v>#N/A</v>
      </c>
      <c r="E380" s="420" t="e">
        <f>IF(ISNUMBER(_xlfn.XLOOKUP(A380,抽卷!$A:$A,抽卷!$M:$M,,1,2)),_xlfn.XLOOKUP(A380,抽卷!$A:$A,抽卷!$M:$M,,1,2),NA())</f>
        <v>#N/A</v>
      </c>
      <c r="F380" s="73" t="e">
        <f t="shared" si="19"/>
        <v>#N/A</v>
      </c>
    </row>
    <row r="381" spans="1:6" ht="15" customHeight="1" x14ac:dyDescent="0.25">
      <c r="A381" s="98">
        <f t="shared" si="17"/>
        <v>44317</v>
      </c>
      <c r="B381" s="79" t="e">
        <f>IF(ISNUMBER(_xlfn.XLOOKUP(A381,鑽量!$A:$A,鑽量!$K:$K,,1,2)),_xlfn.XLOOKUP(A381,鑽量!$A:$A,鑽量!$K:$K,,1,2),NA())</f>
        <v>#N/A</v>
      </c>
      <c r="C381" s="420" t="e">
        <f t="shared" si="18"/>
        <v>#N/A</v>
      </c>
      <c r="D381" s="420" t="e">
        <f>IF(ISNUMBER(_xlfn.XLOOKUP(A381,抽卷!$A:$A,抽卷!$K:$K,,1,2)),_xlfn.XLOOKUP(A381,抽卷!$A:$A,抽卷!$K:$K,,1,2),NA())</f>
        <v>#N/A</v>
      </c>
      <c r="E381" s="420" t="e">
        <f>IF(ISNUMBER(_xlfn.XLOOKUP(A381,抽卷!$A:$A,抽卷!$M:$M,,1,2)),_xlfn.XLOOKUP(A381,抽卷!$A:$A,抽卷!$M:$M,,1,2),NA())</f>
        <v>#N/A</v>
      </c>
      <c r="F381" s="73" t="e">
        <f t="shared" si="19"/>
        <v>#N/A</v>
      </c>
    </row>
    <row r="382" spans="1:6" ht="15" customHeight="1" x14ac:dyDescent="0.25">
      <c r="A382" s="98">
        <f t="shared" si="17"/>
        <v>44318</v>
      </c>
      <c r="B382" s="79" t="e">
        <f>IF(ISNUMBER(_xlfn.XLOOKUP(A382,鑽量!$A:$A,鑽量!$K:$K,,1,2)),_xlfn.XLOOKUP(A382,鑽量!$A:$A,鑽量!$K:$K,,1,2),NA())</f>
        <v>#N/A</v>
      </c>
      <c r="C382" s="420" t="e">
        <f t="shared" si="18"/>
        <v>#N/A</v>
      </c>
      <c r="D382" s="420" t="e">
        <f>IF(ISNUMBER(_xlfn.XLOOKUP(A382,抽卷!$A:$A,抽卷!$K:$K,,1,2)),_xlfn.XLOOKUP(A382,抽卷!$A:$A,抽卷!$K:$K,,1,2),NA())</f>
        <v>#N/A</v>
      </c>
      <c r="E382" s="420" t="e">
        <f>IF(ISNUMBER(_xlfn.XLOOKUP(A382,抽卷!$A:$A,抽卷!$M:$M,,1,2)),_xlfn.XLOOKUP(A382,抽卷!$A:$A,抽卷!$M:$M,,1,2),NA())</f>
        <v>#N/A</v>
      </c>
      <c r="F382" s="73" t="e">
        <f t="shared" si="19"/>
        <v>#N/A</v>
      </c>
    </row>
    <row r="383" spans="1:6" ht="15" customHeight="1" x14ac:dyDescent="0.25">
      <c r="A383" s="98">
        <f t="shared" si="17"/>
        <v>44319</v>
      </c>
      <c r="B383" s="79" t="e">
        <f>IF(ISNUMBER(_xlfn.XLOOKUP(A383,鑽量!$A:$A,鑽量!$K:$K,,1,2)),_xlfn.XLOOKUP(A383,鑽量!$A:$A,鑽量!$K:$K,,1,2),NA())</f>
        <v>#N/A</v>
      </c>
      <c r="C383" s="420" t="e">
        <f t="shared" si="18"/>
        <v>#N/A</v>
      </c>
      <c r="D383" s="420" t="e">
        <f>IF(ISNUMBER(_xlfn.XLOOKUP(A383,抽卷!$A:$A,抽卷!$K:$K,,1,2)),_xlfn.XLOOKUP(A383,抽卷!$A:$A,抽卷!$K:$K,,1,2),NA())</f>
        <v>#N/A</v>
      </c>
      <c r="E383" s="420" t="e">
        <f>IF(ISNUMBER(_xlfn.XLOOKUP(A383,抽卷!$A:$A,抽卷!$M:$M,,1,2)),_xlfn.XLOOKUP(A383,抽卷!$A:$A,抽卷!$M:$M,,1,2),NA())</f>
        <v>#N/A</v>
      </c>
      <c r="F383" s="73" t="e">
        <f t="shared" si="19"/>
        <v>#N/A</v>
      </c>
    </row>
    <row r="384" spans="1:6" ht="15" customHeight="1" x14ac:dyDescent="0.25">
      <c r="A384" s="98">
        <f t="shared" si="17"/>
        <v>44320</v>
      </c>
      <c r="B384" s="79" t="e">
        <f>IF(ISNUMBER(_xlfn.XLOOKUP(A384,鑽量!$A:$A,鑽量!$K:$K,,1,2)),_xlfn.XLOOKUP(A384,鑽量!$A:$A,鑽量!$K:$K,,1,2),NA())</f>
        <v>#N/A</v>
      </c>
      <c r="C384" s="420" t="e">
        <f t="shared" si="18"/>
        <v>#N/A</v>
      </c>
      <c r="D384" s="420" t="e">
        <f>IF(ISNUMBER(_xlfn.XLOOKUP(A384,抽卷!$A:$A,抽卷!$K:$K,,1,2)),_xlfn.XLOOKUP(A384,抽卷!$A:$A,抽卷!$K:$K,,1,2),NA())</f>
        <v>#N/A</v>
      </c>
      <c r="E384" s="420" t="e">
        <f>IF(ISNUMBER(_xlfn.XLOOKUP(A384,抽卷!$A:$A,抽卷!$M:$M,,1,2)),_xlfn.XLOOKUP(A384,抽卷!$A:$A,抽卷!$M:$M,,1,2),NA())</f>
        <v>#N/A</v>
      </c>
      <c r="F384" s="73" t="e">
        <f t="shared" si="19"/>
        <v>#N/A</v>
      </c>
    </row>
    <row r="385" spans="1:6" ht="15" customHeight="1" x14ac:dyDescent="0.25">
      <c r="A385" s="98">
        <f t="shared" si="17"/>
        <v>44321</v>
      </c>
      <c r="B385" s="79" t="e">
        <f>IF(ISNUMBER(_xlfn.XLOOKUP(A385,鑽量!$A:$A,鑽量!$K:$K,,1,2)),_xlfn.XLOOKUP(A385,鑽量!$A:$A,鑽量!$K:$K,,1,2),NA())</f>
        <v>#N/A</v>
      </c>
      <c r="C385" s="420" t="e">
        <f t="shared" si="18"/>
        <v>#N/A</v>
      </c>
      <c r="D385" s="420" t="e">
        <f>IF(ISNUMBER(_xlfn.XLOOKUP(A385,抽卷!$A:$A,抽卷!$K:$K,,1,2)),_xlfn.XLOOKUP(A385,抽卷!$A:$A,抽卷!$K:$K,,1,2),NA())</f>
        <v>#N/A</v>
      </c>
      <c r="E385" s="420" t="e">
        <f>IF(ISNUMBER(_xlfn.XLOOKUP(A385,抽卷!$A:$A,抽卷!$M:$M,,1,2)),_xlfn.XLOOKUP(A385,抽卷!$A:$A,抽卷!$M:$M,,1,2),NA())</f>
        <v>#N/A</v>
      </c>
      <c r="F385" s="73" t="e">
        <f t="shared" si="19"/>
        <v>#N/A</v>
      </c>
    </row>
    <row r="386" spans="1:6" ht="15" customHeight="1" x14ac:dyDescent="0.25">
      <c r="A386" s="98">
        <f t="shared" si="17"/>
        <v>44322</v>
      </c>
      <c r="B386" s="79" t="e">
        <f>IF(ISNUMBER(_xlfn.XLOOKUP(A386,鑽量!$A:$A,鑽量!$K:$K,,1,2)),_xlfn.XLOOKUP(A386,鑽量!$A:$A,鑽量!$K:$K,,1,2),NA())</f>
        <v>#N/A</v>
      </c>
      <c r="C386" s="420" t="e">
        <f t="shared" si="18"/>
        <v>#N/A</v>
      </c>
      <c r="D386" s="420" t="e">
        <f>IF(ISNUMBER(_xlfn.XLOOKUP(A386,抽卷!$A:$A,抽卷!$K:$K,,1,2)),_xlfn.XLOOKUP(A386,抽卷!$A:$A,抽卷!$K:$K,,1,2),NA())</f>
        <v>#N/A</v>
      </c>
      <c r="E386" s="420" t="e">
        <f>IF(ISNUMBER(_xlfn.XLOOKUP(A386,抽卷!$A:$A,抽卷!$M:$M,,1,2)),_xlfn.XLOOKUP(A386,抽卷!$A:$A,抽卷!$M:$M,,1,2),NA())</f>
        <v>#N/A</v>
      </c>
      <c r="F386" s="73" t="e">
        <f t="shared" si="19"/>
        <v>#N/A</v>
      </c>
    </row>
    <row r="387" spans="1:6" ht="15" customHeight="1" x14ac:dyDescent="0.25">
      <c r="A387" s="98">
        <f t="shared" si="17"/>
        <v>44323</v>
      </c>
      <c r="B387" s="79" t="e">
        <f>IF(ISNUMBER(_xlfn.XLOOKUP(A387,鑽量!$A:$A,鑽量!$K:$K,,1,2)),_xlfn.XLOOKUP(A387,鑽量!$A:$A,鑽量!$K:$K,,1,2),NA())</f>
        <v>#N/A</v>
      </c>
      <c r="C387" s="420" t="e">
        <f t="shared" si="18"/>
        <v>#N/A</v>
      </c>
      <c r="D387" s="420" t="e">
        <f>IF(ISNUMBER(_xlfn.XLOOKUP(A387,抽卷!$A:$A,抽卷!$K:$K,,1,2)),_xlfn.XLOOKUP(A387,抽卷!$A:$A,抽卷!$K:$K,,1,2),NA())</f>
        <v>#N/A</v>
      </c>
      <c r="E387" s="420" t="e">
        <f>IF(ISNUMBER(_xlfn.XLOOKUP(A387,抽卷!$A:$A,抽卷!$M:$M,,1,2)),_xlfn.XLOOKUP(A387,抽卷!$A:$A,抽卷!$M:$M,,1,2),NA())</f>
        <v>#N/A</v>
      </c>
      <c r="F387" s="73" t="e">
        <f t="shared" si="19"/>
        <v>#N/A</v>
      </c>
    </row>
    <row r="388" spans="1:6" ht="15" customHeight="1" x14ac:dyDescent="0.25">
      <c r="A388" s="98">
        <f t="shared" si="17"/>
        <v>44324</v>
      </c>
      <c r="B388" s="79" t="e">
        <f>IF(ISNUMBER(_xlfn.XLOOKUP(A388,鑽量!$A:$A,鑽量!$K:$K,,1,2)),_xlfn.XLOOKUP(A388,鑽量!$A:$A,鑽量!$K:$K,,1,2),NA())</f>
        <v>#N/A</v>
      </c>
      <c r="C388" s="420" t="e">
        <f t="shared" si="18"/>
        <v>#N/A</v>
      </c>
      <c r="D388" s="420" t="e">
        <f>IF(ISNUMBER(_xlfn.XLOOKUP(A388,抽卷!$A:$A,抽卷!$K:$K,,1,2)),_xlfn.XLOOKUP(A388,抽卷!$A:$A,抽卷!$K:$K,,1,2),NA())</f>
        <v>#N/A</v>
      </c>
      <c r="E388" s="420" t="e">
        <f>IF(ISNUMBER(_xlfn.XLOOKUP(A388,抽卷!$A:$A,抽卷!$M:$M,,1,2)),_xlfn.XLOOKUP(A388,抽卷!$A:$A,抽卷!$M:$M,,1,2),NA())</f>
        <v>#N/A</v>
      </c>
      <c r="F388" s="73" t="e">
        <f t="shared" si="19"/>
        <v>#N/A</v>
      </c>
    </row>
    <row r="389" spans="1:6" ht="15" customHeight="1" x14ac:dyDescent="0.25">
      <c r="A389" s="98">
        <f t="shared" si="17"/>
        <v>44325</v>
      </c>
      <c r="B389" s="79" t="e">
        <f>IF(ISNUMBER(_xlfn.XLOOKUP(A389,鑽量!$A:$A,鑽量!$K:$K,,1,2)),_xlfn.XLOOKUP(A389,鑽量!$A:$A,鑽量!$K:$K,,1,2),NA())</f>
        <v>#N/A</v>
      </c>
      <c r="C389" s="420" t="e">
        <f t="shared" si="18"/>
        <v>#N/A</v>
      </c>
      <c r="D389" s="420" t="e">
        <f>IF(ISNUMBER(_xlfn.XLOOKUP(A389,抽卷!$A:$A,抽卷!$K:$K,,1,2)),_xlfn.XLOOKUP(A389,抽卷!$A:$A,抽卷!$K:$K,,1,2),NA())</f>
        <v>#N/A</v>
      </c>
      <c r="E389" s="420" t="e">
        <f>IF(ISNUMBER(_xlfn.XLOOKUP(A389,抽卷!$A:$A,抽卷!$M:$M,,1,2)),_xlfn.XLOOKUP(A389,抽卷!$A:$A,抽卷!$M:$M,,1,2),NA())</f>
        <v>#N/A</v>
      </c>
      <c r="F389" s="73" t="e">
        <f t="shared" si="19"/>
        <v>#N/A</v>
      </c>
    </row>
    <row r="390" spans="1:6" ht="15" customHeight="1" x14ac:dyDescent="0.25">
      <c r="A390" s="98">
        <f t="shared" ref="A390:A453" si="20">A389+1</f>
        <v>44326</v>
      </c>
      <c r="B390" s="79" t="e">
        <f>IF(ISNUMBER(_xlfn.XLOOKUP(A390,鑽量!$A:$A,鑽量!$K:$K,,1,2)),_xlfn.XLOOKUP(A390,鑽量!$A:$A,鑽量!$K:$K,,1,2),NA())</f>
        <v>#N/A</v>
      </c>
      <c r="C390" s="420" t="e">
        <f t="shared" si="18"/>
        <v>#N/A</v>
      </c>
      <c r="D390" s="420" t="e">
        <f>IF(ISNUMBER(_xlfn.XLOOKUP(A390,抽卷!$A:$A,抽卷!$K:$K,,1,2)),_xlfn.XLOOKUP(A390,抽卷!$A:$A,抽卷!$K:$K,,1,2),NA())</f>
        <v>#N/A</v>
      </c>
      <c r="E390" s="420" t="e">
        <f>IF(ISNUMBER(_xlfn.XLOOKUP(A390,抽卷!$A:$A,抽卷!$M:$M,,1,2)),_xlfn.XLOOKUP(A390,抽卷!$A:$A,抽卷!$M:$M,,1,2),NA())</f>
        <v>#N/A</v>
      </c>
      <c r="F390" s="73" t="e">
        <f t="shared" si="19"/>
        <v>#N/A</v>
      </c>
    </row>
    <row r="391" spans="1:6" ht="15" customHeight="1" x14ac:dyDescent="0.25">
      <c r="A391" s="98">
        <f t="shared" si="20"/>
        <v>44327</v>
      </c>
      <c r="B391" s="79" t="e">
        <f>IF(ISNUMBER(_xlfn.XLOOKUP(A391,鑽量!$A:$A,鑽量!$K:$K,,1,2)),_xlfn.XLOOKUP(A391,鑽量!$A:$A,鑽量!$K:$K,,1,2),NA())</f>
        <v>#N/A</v>
      </c>
      <c r="C391" s="420" t="e">
        <f t="shared" si="18"/>
        <v>#N/A</v>
      </c>
      <c r="D391" s="420" t="e">
        <f>IF(ISNUMBER(_xlfn.XLOOKUP(A391,抽卷!$A:$A,抽卷!$K:$K,,1,2)),_xlfn.XLOOKUP(A391,抽卷!$A:$A,抽卷!$K:$K,,1,2),NA())</f>
        <v>#N/A</v>
      </c>
      <c r="E391" s="420" t="e">
        <f>IF(ISNUMBER(_xlfn.XLOOKUP(A391,抽卷!$A:$A,抽卷!$M:$M,,1,2)),_xlfn.XLOOKUP(A391,抽卷!$A:$A,抽卷!$M:$M,,1,2),NA())</f>
        <v>#N/A</v>
      </c>
      <c r="F391" s="73" t="e">
        <f t="shared" si="19"/>
        <v>#N/A</v>
      </c>
    </row>
    <row r="392" spans="1:6" ht="15" customHeight="1" x14ac:dyDescent="0.25">
      <c r="A392" s="98">
        <f t="shared" si="20"/>
        <v>44328</v>
      </c>
      <c r="B392" s="79" t="e">
        <f>IF(ISNUMBER(_xlfn.XLOOKUP(A392,鑽量!$A:$A,鑽量!$K:$K,,1,2)),_xlfn.XLOOKUP(A392,鑽量!$A:$A,鑽量!$K:$K,,1,2),NA())</f>
        <v>#N/A</v>
      </c>
      <c r="C392" s="420" t="e">
        <f t="shared" si="18"/>
        <v>#N/A</v>
      </c>
      <c r="D392" s="420" t="e">
        <f>IF(ISNUMBER(_xlfn.XLOOKUP(A392,抽卷!$A:$A,抽卷!$K:$K,,1,2)),_xlfn.XLOOKUP(A392,抽卷!$A:$A,抽卷!$K:$K,,1,2),NA())</f>
        <v>#N/A</v>
      </c>
      <c r="E392" s="420" t="e">
        <f>IF(ISNUMBER(_xlfn.XLOOKUP(A392,抽卷!$A:$A,抽卷!$M:$M,,1,2)),_xlfn.XLOOKUP(A392,抽卷!$A:$A,抽卷!$M:$M,,1,2),NA())</f>
        <v>#N/A</v>
      </c>
      <c r="F392" s="73" t="e">
        <f t="shared" si="19"/>
        <v>#N/A</v>
      </c>
    </row>
    <row r="393" spans="1:6" ht="15" customHeight="1" x14ac:dyDescent="0.25">
      <c r="A393" s="98">
        <f t="shared" si="20"/>
        <v>44329</v>
      </c>
      <c r="B393" s="79" t="e">
        <f>IF(ISNUMBER(_xlfn.XLOOKUP(A393,鑽量!$A:$A,鑽量!$K:$K,,1,2)),_xlfn.XLOOKUP(A393,鑽量!$A:$A,鑽量!$K:$K,,1,2),NA())</f>
        <v>#N/A</v>
      </c>
      <c r="C393" s="420" t="e">
        <f t="shared" si="18"/>
        <v>#N/A</v>
      </c>
      <c r="D393" s="420" t="e">
        <f>IF(ISNUMBER(_xlfn.XLOOKUP(A393,抽卷!$A:$A,抽卷!$K:$K,,1,2)),_xlfn.XLOOKUP(A393,抽卷!$A:$A,抽卷!$K:$K,,1,2),NA())</f>
        <v>#N/A</v>
      </c>
      <c r="E393" s="420" t="e">
        <f>IF(ISNUMBER(_xlfn.XLOOKUP(A393,抽卷!$A:$A,抽卷!$M:$M,,1,2)),_xlfn.XLOOKUP(A393,抽卷!$A:$A,抽卷!$M:$M,,1,2),NA())</f>
        <v>#N/A</v>
      </c>
      <c r="F393" s="73" t="e">
        <f t="shared" si="19"/>
        <v>#N/A</v>
      </c>
    </row>
    <row r="394" spans="1:6" ht="15" customHeight="1" x14ac:dyDescent="0.25">
      <c r="A394" s="98">
        <f t="shared" si="20"/>
        <v>44330</v>
      </c>
      <c r="B394" s="79" t="e">
        <f>IF(ISNUMBER(_xlfn.XLOOKUP(A394,鑽量!$A:$A,鑽量!$K:$K,,1,2)),_xlfn.XLOOKUP(A394,鑽量!$A:$A,鑽量!$K:$K,,1,2),NA())</f>
        <v>#N/A</v>
      </c>
      <c r="C394" s="420" t="e">
        <f t="shared" si="18"/>
        <v>#N/A</v>
      </c>
      <c r="D394" s="420" t="e">
        <f>IF(ISNUMBER(_xlfn.XLOOKUP(A394,抽卷!$A:$A,抽卷!$K:$K,,1,2)),_xlfn.XLOOKUP(A394,抽卷!$A:$A,抽卷!$K:$K,,1,2),NA())</f>
        <v>#N/A</v>
      </c>
      <c r="E394" s="420" t="e">
        <f>IF(ISNUMBER(_xlfn.XLOOKUP(A394,抽卷!$A:$A,抽卷!$M:$M,,1,2)),_xlfn.XLOOKUP(A394,抽卷!$A:$A,抽卷!$M:$M,,1,2),NA())</f>
        <v>#N/A</v>
      </c>
      <c r="F394" s="73" t="e">
        <f t="shared" si="19"/>
        <v>#N/A</v>
      </c>
    </row>
    <row r="395" spans="1:6" ht="15" customHeight="1" x14ac:dyDescent="0.25">
      <c r="A395" s="98">
        <f t="shared" si="20"/>
        <v>44331</v>
      </c>
      <c r="B395" s="79" t="e">
        <f>IF(ISNUMBER(_xlfn.XLOOKUP(A395,鑽量!$A:$A,鑽量!$K:$K,,1,2)),_xlfn.XLOOKUP(A395,鑽量!$A:$A,鑽量!$K:$K,,1,2),NA())</f>
        <v>#N/A</v>
      </c>
      <c r="C395" s="420" t="e">
        <f t="shared" si="18"/>
        <v>#N/A</v>
      </c>
      <c r="D395" s="420" t="e">
        <f>IF(ISNUMBER(_xlfn.XLOOKUP(A395,抽卷!$A:$A,抽卷!$K:$K,,1,2)),_xlfn.XLOOKUP(A395,抽卷!$A:$A,抽卷!$K:$K,,1,2),NA())</f>
        <v>#N/A</v>
      </c>
      <c r="E395" s="420" t="e">
        <f>IF(ISNUMBER(_xlfn.XLOOKUP(A395,抽卷!$A:$A,抽卷!$M:$M,,1,2)),_xlfn.XLOOKUP(A395,抽卷!$A:$A,抽卷!$M:$M,,1,2),NA())</f>
        <v>#N/A</v>
      </c>
      <c r="F395" s="73" t="e">
        <f t="shared" si="19"/>
        <v>#N/A</v>
      </c>
    </row>
    <row r="396" spans="1:6" ht="15" customHeight="1" x14ac:dyDescent="0.25">
      <c r="A396" s="98">
        <f t="shared" si="20"/>
        <v>44332</v>
      </c>
      <c r="B396" s="79" t="e">
        <f>IF(ISNUMBER(_xlfn.XLOOKUP(A396,鑽量!$A:$A,鑽量!$K:$K,,1,2)),_xlfn.XLOOKUP(A396,鑽量!$A:$A,鑽量!$K:$K,,1,2),NA())</f>
        <v>#N/A</v>
      </c>
      <c r="C396" s="420" t="e">
        <f t="shared" si="18"/>
        <v>#N/A</v>
      </c>
      <c r="D396" s="420" t="e">
        <f>IF(ISNUMBER(_xlfn.XLOOKUP(A396,抽卷!$A:$A,抽卷!$K:$K,,1,2)),_xlfn.XLOOKUP(A396,抽卷!$A:$A,抽卷!$K:$K,,1,2),NA())</f>
        <v>#N/A</v>
      </c>
      <c r="E396" s="420" t="e">
        <f>IF(ISNUMBER(_xlfn.XLOOKUP(A396,抽卷!$A:$A,抽卷!$M:$M,,1,2)),_xlfn.XLOOKUP(A396,抽卷!$A:$A,抽卷!$M:$M,,1,2),NA())</f>
        <v>#N/A</v>
      </c>
      <c r="F396" s="73" t="e">
        <f t="shared" si="19"/>
        <v>#N/A</v>
      </c>
    </row>
    <row r="397" spans="1:6" ht="15" customHeight="1" x14ac:dyDescent="0.25">
      <c r="A397" s="98">
        <f t="shared" si="20"/>
        <v>44333</v>
      </c>
      <c r="B397" s="79" t="e">
        <f>IF(ISNUMBER(_xlfn.XLOOKUP(A397,鑽量!$A:$A,鑽量!$K:$K,,1,2)),_xlfn.XLOOKUP(A397,鑽量!$A:$A,鑽量!$K:$K,,1,2),NA())</f>
        <v>#N/A</v>
      </c>
      <c r="C397" s="420" t="e">
        <f t="shared" si="18"/>
        <v>#N/A</v>
      </c>
      <c r="D397" s="420" t="e">
        <f>IF(ISNUMBER(_xlfn.XLOOKUP(A397,抽卷!$A:$A,抽卷!$K:$K,,1,2)),_xlfn.XLOOKUP(A397,抽卷!$A:$A,抽卷!$K:$K,,1,2),NA())</f>
        <v>#N/A</v>
      </c>
      <c r="E397" s="420" t="e">
        <f>IF(ISNUMBER(_xlfn.XLOOKUP(A397,抽卷!$A:$A,抽卷!$M:$M,,1,2)),_xlfn.XLOOKUP(A397,抽卷!$A:$A,抽卷!$M:$M,,1,2),NA())</f>
        <v>#N/A</v>
      </c>
      <c r="F397" s="73" t="e">
        <f t="shared" si="19"/>
        <v>#N/A</v>
      </c>
    </row>
    <row r="398" spans="1:6" ht="15" customHeight="1" x14ac:dyDescent="0.25">
      <c r="A398" s="98">
        <f t="shared" si="20"/>
        <v>44334</v>
      </c>
      <c r="B398" s="79" t="e">
        <f>IF(ISNUMBER(_xlfn.XLOOKUP(A398,鑽量!$A:$A,鑽量!$K:$K,,1,2)),_xlfn.XLOOKUP(A398,鑽量!$A:$A,鑽量!$K:$K,,1,2),NA())</f>
        <v>#N/A</v>
      </c>
      <c r="C398" s="420" t="e">
        <f t="shared" si="18"/>
        <v>#N/A</v>
      </c>
      <c r="D398" s="420" t="e">
        <f>IF(ISNUMBER(_xlfn.XLOOKUP(A398,抽卷!$A:$A,抽卷!$K:$K,,1,2)),_xlfn.XLOOKUP(A398,抽卷!$A:$A,抽卷!$K:$K,,1,2),NA())</f>
        <v>#N/A</v>
      </c>
      <c r="E398" s="420" t="e">
        <f>IF(ISNUMBER(_xlfn.XLOOKUP(A398,抽卷!$A:$A,抽卷!$M:$M,,1,2)),_xlfn.XLOOKUP(A398,抽卷!$A:$A,抽卷!$M:$M,,1,2),NA())</f>
        <v>#N/A</v>
      </c>
      <c r="F398" s="73" t="e">
        <f t="shared" si="19"/>
        <v>#N/A</v>
      </c>
    </row>
    <row r="399" spans="1:6" ht="15" customHeight="1" x14ac:dyDescent="0.25">
      <c r="A399" s="98">
        <f t="shared" si="20"/>
        <v>44335</v>
      </c>
      <c r="B399" s="79" t="e">
        <f>IF(ISNUMBER(_xlfn.XLOOKUP(A399,鑽量!$A:$A,鑽量!$K:$K,,1,2)),_xlfn.XLOOKUP(A399,鑽量!$A:$A,鑽量!$K:$K,,1,2),NA())</f>
        <v>#N/A</v>
      </c>
      <c r="C399" s="420" t="e">
        <f t="shared" si="18"/>
        <v>#N/A</v>
      </c>
      <c r="D399" s="420" t="e">
        <f>IF(ISNUMBER(_xlfn.XLOOKUP(A399,抽卷!$A:$A,抽卷!$K:$K,,1,2)),_xlfn.XLOOKUP(A399,抽卷!$A:$A,抽卷!$K:$K,,1,2),NA())</f>
        <v>#N/A</v>
      </c>
      <c r="E399" s="420" t="e">
        <f>IF(ISNUMBER(_xlfn.XLOOKUP(A399,抽卷!$A:$A,抽卷!$M:$M,,1,2)),_xlfn.XLOOKUP(A399,抽卷!$A:$A,抽卷!$M:$M,,1,2),NA())</f>
        <v>#N/A</v>
      </c>
      <c r="F399" s="73" t="e">
        <f t="shared" si="19"/>
        <v>#N/A</v>
      </c>
    </row>
    <row r="400" spans="1:6" ht="15" customHeight="1" x14ac:dyDescent="0.25">
      <c r="A400" s="98">
        <f t="shared" si="20"/>
        <v>44336</v>
      </c>
      <c r="B400" s="79" t="e">
        <f>IF(ISNUMBER(_xlfn.XLOOKUP(A400,鑽量!$A:$A,鑽量!$K:$K,,1,2)),_xlfn.XLOOKUP(A400,鑽量!$A:$A,鑽量!$K:$K,,1,2),NA())</f>
        <v>#N/A</v>
      </c>
      <c r="C400" s="420" t="e">
        <f t="shared" si="18"/>
        <v>#N/A</v>
      </c>
      <c r="D400" s="420" t="e">
        <f>IF(ISNUMBER(_xlfn.XLOOKUP(A400,抽卷!$A:$A,抽卷!$K:$K,,1,2)),_xlfn.XLOOKUP(A400,抽卷!$A:$A,抽卷!$K:$K,,1,2),NA())</f>
        <v>#N/A</v>
      </c>
      <c r="E400" s="420" t="e">
        <f>IF(ISNUMBER(_xlfn.XLOOKUP(A400,抽卷!$A:$A,抽卷!$M:$M,,1,2)),_xlfn.XLOOKUP(A400,抽卷!$A:$A,抽卷!$M:$M,,1,2),NA())</f>
        <v>#N/A</v>
      </c>
      <c r="F400" s="73" t="e">
        <f t="shared" si="19"/>
        <v>#N/A</v>
      </c>
    </row>
    <row r="401" spans="1:6" ht="15" customHeight="1" x14ac:dyDescent="0.25">
      <c r="A401" s="98">
        <f t="shared" si="20"/>
        <v>44337</v>
      </c>
      <c r="B401" s="79" t="e">
        <f>IF(ISNUMBER(_xlfn.XLOOKUP(A401,鑽量!$A:$A,鑽量!$K:$K,,1,2)),_xlfn.XLOOKUP(A401,鑽量!$A:$A,鑽量!$K:$K,,1,2),NA())</f>
        <v>#N/A</v>
      </c>
      <c r="C401" s="420" t="e">
        <f t="shared" si="18"/>
        <v>#N/A</v>
      </c>
      <c r="D401" s="420" t="e">
        <f>IF(ISNUMBER(_xlfn.XLOOKUP(A401,抽卷!$A:$A,抽卷!$K:$K,,1,2)),_xlfn.XLOOKUP(A401,抽卷!$A:$A,抽卷!$K:$K,,1,2),NA())</f>
        <v>#N/A</v>
      </c>
      <c r="E401" s="420" t="e">
        <f>IF(ISNUMBER(_xlfn.XLOOKUP(A401,抽卷!$A:$A,抽卷!$M:$M,,1,2)),_xlfn.XLOOKUP(A401,抽卷!$A:$A,抽卷!$M:$M,,1,2),NA())</f>
        <v>#N/A</v>
      </c>
      <c r="F401" s="73" t="e">
        <f t="shared" si="19"/>
        <v>#N/A</v>
      </c>
    </row>
    <row r="402" spans="1:6" ht="15" customHeight="1" x14ac:dyDescent="0.25">
      <c r="A402" s="98">
        <f t="shared" si="20"/>
        <v>44338</v>
      </c>
      <c r="B402" s="79" t="e">
        <f>IF(ISNUMBER(_xlfn.XLOOKUP(A402,鑽量!$A:$A,鑽量!$K:$K,,1,2)),_xlfn.XLOOKUP(A402,鑽量!$A:$A,鑽量!$K:$K,,1,2),NA())</f>
        <v>#N/A</v>
      </c>
      <c r="C402" s="420" t="e">
        <f t="shared" si="18"/>
        <v>#N/A</v>
      </c>
      <c r="D402" s="420" t="e">
        <f>IF(ISNUMBER(_xlfn.XLOOKUP(A402,抽卷!$A:$A,抽卷!$K:$K,,1,2)),_xlfn.XLOOKUP(A402,抽卷!$A:$A,抽卷!$K:$K,,1,2),NA())</f>
        <v>#N/A</v>
      </c>
      <c r="E402" s="420" t="e">
        <f>IF(ISNUMBER(_xlfn.XLOOKUP(A402,抽卷!$A:$A,抽卷!$M:$M,,1,2)),_xlfn.XLOOKUP(A402,抽卷!$A:$A,抽卷!$M:$M,,1,2),NA())</f>
        <v>#N/A</v>
      </c>
      <c r="F402" s="73" t="e">
        <f t="shared" si="19"/>
        <v>#N/A</v>
      </c>
    </row>
    <row r="403" spans="1:6" ht="15" customHeight="1" x14ac:dyDescent="0.25">
      <c r="A403" s="98">
        <f t="shared" si="20"/>
        <v>44339</v>
      </c>
      <c r="B403" s="79" t="e">
        <f>IF(ISNUMBER(_xlfn.XLOOKUP(A403,鑽量!$A:$A,鑽量!$K:$K,,1,2)),_xlfn.XLOOKUP(A403,鑽量!$A:$A,鑽量!$K:$K,,1,2),NA())</f>
        <v>#N/A</v>
      </c>
      <c r="C403" s="420" t="e">
        <f t="shared" si="18"/>
        <v>#N/A</v>
      </c>
      <c r="D403" s="420" t="e">
        <f>IF(ISNUMBER(_xlfn.XLOOKUP(A403,抽卷!$A:$A,抽卷!$K:$K,,1,2)),_xlfn.XLOOKUP(A403,抽卷!$A:$A,抽卷!$K:$K,,1,2),NA())</f>
        <v>#N/A</v>
      </c>
      <c r="E403" s="420" t="e">
        <f>IF(ISNUMBER(_xlfn.XLOOKUP(A403,抽卷!$A:$A,抽卷!$M:$M,,1,2)),_xlfn.XLOOKUP(A403,抽卷!$A:$A,抽卷!$M:$M,,1,2),NA())</f>
        <v>#N/A</v>
      </c>
      <c r="F403" s="73" t="e">
        <f t="shared" si="19"/>
        <v>#N/A</v>
      </c>
    </row>
    <row r="404" spans="1:6" ht="15" customHeight="1" x14ac:dyDescent="0.25">
      <c r="A404" s="98">
        <f t="shared" si="20"/>
        <v>44340</v>
      </c>
      <c r="B404" s="79" t="e">
        <f>IF(ISNUMBER(_xlfn.XLOOKUP(A404,鑽量!$A:$A,鑽量!$K:$K,,1,2)),_xlfn.XLOOKUP(A404,鑽量!$A:$A,鑽量!$K:$K,,1,2),NA())</f>
        <v>#N/A</v>
      </c>
      <c r="C404" s="420" t="e">
        <f t="shared" si="18"/>
        <v>#N/A</v>
      </c>
      <c r="D404" s="420" t="e">
        <f>IF(ISNUMBER(_xlfn.XLOOKUP(A404,抽卷!$A:$A,抽卷!$K:$K,,1,2)),_xlfn.XLOOKUP(A404,抽卷!$A:$A,抽卷!$K:$K,,1,2),NA())</f>
        <v>#N/A</v>
      </c>
      <c r="E404" s="420" t="e">
        <f>IF(ISNUMBER(_xlfn.XLOOKUP(A404,抽卷!$A:$A,抽卷!$M:$M,,1,2)),_xlfn.XLOOKUP(A404,抽卷!$A:$A,抽卷!$M:$M,,1,2),NA())</f>
        <v>#N/A</v>
      </c>
      <c r="F404" s="73" t="e">
        <f t="shared" si="19"/>
        <v>#N/A</v>
      </c>
    </row>
    <row r="405" spans="1:6" ht="15" customHeight="1" x14ac:dyDescent="0.25">
      <c r="A405" s="98">
        <f t="shared" si="20"/>
        <v>44341</v>
      </c>
      <c r="B405" s="79" t="e">
        <f>IF(ISNUMBER(_xlfn.XLOOKUP(A405,鑽量!$A:$A,鑽量!$K:$K,,1,2)),_xlfn.XLOOKUP(A405,鑽量!$A:$A,鑽量!$K:$K,,1,2),NA())</f>
        <v>#N/A</v>
      </c>
      <c r="C405" s="420" t="e">
        <f t="shared" si="18"/>
        <v>#N/A</v>
      </c>
      <c r="D405" s="420" t="e">
        <f>IF(ISNUMBER(_xlfn.XLOOKUP(A405,抽卷!$A:$A,抽卷!$K:$K,,1,2)),_xlfn.XLOOKUP(A405,抽卷!$A:$A,抽卷!$K:$K,,1,2),NA())</f>
        <v>#N/A</v>
      </c>
      <c r="E405" s="420" t="e">
        <f>IF(ISNUMBER(_xlfn.XLOOKUP(A405,抽卷!$A:$A,抽卷!$M:$M,,1,2)),_xlfn.XLOOKUP(A405,抽卷!$A:$A,抽卷!$M:$M,,1,2),NA())</f>
        <v>#N/A</v>
      </c>
      <c r="F405" s="73" t="e">
        <f t="shared" si="19"/>
        <v>#N/A</v>
      </c>
    </row>
    <row r="406" spans="1:6" ht="15" customHeight="1" x14ac:dyDescent="0.25">
      <c r="A406" s="98">
        <f t="shared" si="20"/>
        <v>44342</v>
      </c>
      <c r="B406" s="79" t="e">
        <f>IF(ISNUMBER(_xlfn.XLOOKUP(A406,鑽量!$A:$A,鑽量!$K:$K,,1,2)),_xlfn.XLOOKUP(A406,鑽量!$A:$A,鑽量!$K:$K,,1,2),NA())</f>
        <v>#N/A</v>
      </c>
      <c r="C406" s="420" t="e">
        <f t="shared" si="18"/>
        <v>#N/A</v>
      </c>
      <c r="D406" s="420" t="e">
        <f>IF(ISNUMBER(_xlfn.XLOOKUP(A406,抽卷!$A:$A,抽卷!$K:$K,,1,2)),_xlfn.XLOOKUP(A406,抽卷!$A:$A,抽卷!$K:$K,,1,2),NA())</f>
        <v>#N/A</v>
      </c>
      <c r="E406" s="420" t="e">
        <f>IF(ISNUMBER(_xlfn.XLOOKUP(A406,抽卷!$A:$A,抽卷!$M:$M,,1,2)),_xlfn.XLOOKUP(A406,抽卷!$A:$A,抽卷!$M:$M,,1,2),NA())</f>
        <v>#N/A</v>
      </c>
      <c r="F406" s="73" t="e">
        <f t="shared" si="19"/>
        <v>#N/A</v>
      </c>
    </row>
    <row r="407" spans="1:6" ht="15" customHeight="1" x14ac:dyDescent="0.25">
      <c r="A407" s="98">
        <f t="shared" si="20"/>
        <v>44343</v>
      </c>
      <c r="B407" s="79" t="e">
        <f>IF(ISNUMBER(_xlfn.XLOOKUP(A407,鑽量!$A:$A,鑽量!$K:$K,,1,2)),_xlfn.XLOOKUP(A407,鑽量!$A:$A,鑽量!$K:$K,,1,2),NA())</f>
        <v>#N/A</v>
      </c>
      <c r="C407" s="420" t="e">
        <f t="shared" si="18"/>
        <v>#N/A</v>
      </c>
      <c r="D407" s="420" t="e">
        <f>IF(ISNUMBER(_xlfn.XLOOKUP(A407,抽卷!$A:$A,抽卷!$K:$K,,1,2)),_xlfn.XLOOKUP(A407,抽卷!$A:$A,抽卷!$K:$K,,1,2),NA())</f>
        <v>#N/A</v>
      </c>
      <c r="E407" s="420" t="e">
        <f>IF(ISNUMBER(_xlfn.XLOOKUP(A407,抽卷!$A:$A,抽卷!$M:$M,,1,2)),_xlfn.XLOOKUP(A407,抽卷!$A:$A,抽卷!$M:$M,,1,2),NA())</f>
        <v>#N/A</v>
      </c>
      <c r="F407" s="73" t="e">
        <f t="shared" si="19"/>
        <v>#N/A</v>
      </c>
    </row>
    <row r="408" spans="1:6" ht="15" customHeight="1" x14ac:dyDescent="0.25">
      <c r="A408" s="98">
        <f t="shared" si="20"/>
        <v>44344</v>
      </c>
      <c r="B408" s="79" t="e">
        <f>IF(ISNUMBER(_xlfn.XLOOKUP(A408,鑽量!$A:$A,鑽量!$K:$K,,1,2)),_xlfn.XLOOKUP(A408,鑽量!$A:$A,鑽量!$K:$K,,1,2),NA())</f>
        <v>#N/A</v>
      </c>
      <c r="C408" s="420" t="e">
        <f t="shared" si="18"/>
        <v>#N/A</v>
      </c>
      <c r="D408" s="420" t="e">
        <f>IF(ISNUMBER(_xlfn.XLOOKUP(A408,抽卷!$A:$A,抽卷!$K:$K,,1,2)),_xlfn.XLOOKUP(A408,抽卷!$A:$A,抽卷!$K:$K,,1,2),NA())</f>
        <v>#N/A</v>
      </c>
      <c r="E408" s="420" t="e">
        <f>IF(ISNUMBER(_xlfn.XLOOKUP(A408,抽卷!$A:$A,抽卷!$M:$M,,1,2)),_xlfn.XLOOKUP(A408,抽卷!$A:$A,抽卷!$M:$M,,1,2),NA())</f>
        <v>#N/A</v>
      </c>
      <c r="F408" s="73" t="e">
        <f t="shared" si="19"/>
        <v>#N/A</v>
      </c>
    </row>
    <row r="409" spans="1:6" ht="15" customHeight="1" x14ac:dyDescent="0.25">
      <c r="A409" s="98">
        <f t="shared" si="20"/>
        <v>44345</v>
      </c>
      <c r="B409" s="79" t="e">
        <f>IF(ISNUMBER(_xlfn.XLOOKUP(A409,鑽量!$A:$A,鑽量!$K:$K,,1,2)),_xlfn.XLOOKUP(A409,鑽量!$A:$A,鑽量!$K:$K,,1,2),NA())</f>
        <v>#N/A</v>
      </c>
      <c r="C409" s="420" t="e">
        <f t="shared" si="18"/>
        <v>#N/A</v>
      </c>
      <c r="D409" s="420" t="e">
        <f>IF(ISNUMBER(_xlfn.XLOOKUP(A409,抽卷!$A:$A,抽卷!$K:$K,,1,2)),_xlfn.XLOOKUP(A409,抽卷!$A:$A,抽卷!$K:$K,,1,2),NA())</f>
        <v>#N/A</v>
      </c>
      <c r="E409" s="420" t="e">
        <f>IF(ISNUMBER(_xlfn.XLOOKUP(A409,抽卷!$A:$A,抽卷!$M:$M,,1,2)),_xlfn.XLOOKUP(A409,抽卷!$A:$A,抽卷!$M:$M,,1,2),NA())</f>
        <v>#N/A</v>
      </c>
      <c r="F409" s="73" t="e">
        <f t="shared" si="19"/>
        <v>#N/A</v>
      </c>
    </row>
    <row r="410" spans="1:6" ht="15" customHeight="1" x14ac:dyDescent="0.25">
      <c r="A410" s="98">
        <f t="shared" si="20"/>
        <v>44346</v>
      </c>
      <c r="B410" s="79" t="e">
        <f>IF(ISNUMBER(_xlfn.XLOOKUP(A410,鑽量!$A:$A,鑽量!$K:$K,,1,2)),_xlfn.XLOOKUP(A410,鑽量!$A:$A,鑽量!$K:$K,,1,2),NA())</f>
        <v>#N/A</v>
      </c>
      <c r="C410" s="420" t="e">
        <f t="shared" si="18"/>
        <v>#N/A</v>
      </c>
      <c r="D410" s="420" t="e">
        <f>IF(ISNUMBER(_xlfn.XLOOKUP(A410,抽卷!$A:$A,抽卷!$K:$K,,1,2)),_xlfn.XLOOKUP(A410,抽卷!$A:$A,抽卷!$K:$K,,1,2),NA())</f>
        <v>#N/A</v>
      </c>
      <c r="E410" s="420" t="e">
        <f>IF(ISNUMBER(_xlfn.XLOOKUP(A410,抽卷!$A:$A,抽卷!$M:$M,,1,2)),_xlfn.XLOOKUP(A410,抽卷!$A:$A,抽卷!$M:$M,,1,2),NA())</f>
        <v>#N/A</v>
      </c>
      <c r="F410" s="73" t="e">
        <f t="shared" si="19"/>
        <v>#N/A</v>
      </c>
    </row>
    <row r="411" spans="1:6" ht="15" customHeight="1" x14ac:dyDescent="0.25">
      <c r="A411" s="98">
        <f t="shared" si="20"/>
        <v>44347</v>
      </c>
      <c r="B411" s="79" t="e">
        <f>IF(ISNUMBER(_xlfn.XLOOKUP(A411,鑽量!$A:$A,鑽量!$K:$K,,1,2)),_xlfn.XLOOKUP(A411,鑽量!$A:$A,鑽量!$K:$K,,1,2),NA())</f>
        <v>#N/A</v>
      </c>
      <c r="C411" s="420" t="e">
        <f t="shared" si="18"/>
        <v>#N/A</v>
      </c>
      <c r="D411" s="420" t="e">
        <f>IF(ISNUMBER(_xlfn.XLOOKUP(A411,抽卷!$A:$A,抽卷!$K:$K,,1,2)),_xlfn.XLOOKUP(A411,抽卷!$A:$A,抽卷!$K:$K,,1,2),NA())</f>
        <v>#N/A</v>
      </c>
      <c r="E411" s="420" t="e">
        <f>IF(ISNUMBER(_xlfn.XLOOKUP(A411,抽卷!$A:$A,抽卷!$M:$M,,1,2)),_xlfn.XLOOKUP(A411,抽卷!$A:$A,抽卷!$M:$M,,1,2),NA())</f>
        <v>#N/A</v>
      </c>
      <c r="F411" s="73" t="e">
        <f t="shared" si="19"/>
        <v>#N/A</v>
      </c>
    </row>
    <row r="412" spans="1:6" ht="15" customHeight="1" x14ac:dyDescent="0.25">
      <c r="A412" s="98">
        <f t="shared" si="20"/>
        <v>44348</v>
      </c>
      <c r="B412" s="79" t="e">
        <f>IF(ISNUMBER(_xlfn.XLOOKUP(A412,鑽量!$A:$A,鑽量!$K:$K,,1,2)),_xlfn.XLOOKUP(A412,鑽量!$A:$A,鑽量!$K:$K,,1,2),NA())</f>
        <v>#N/A</v>
      </c>
      <c r="C412" s="420" t="e">
        <f t="shared" si="18"/>
        <v>#N/A</v>
      </c>
      <c r="D412" s="420" t="e">
        <f>IF(ISNUMBER(_xlfn.XLOOKUP(A412,抽卷!$A:$A,抽卷!$K:$K,,1,2)),_xlfn.XLOOKUP(A412,抽卷!$A:$A,抽卷!$K:$K,,1,2),NA())</f>
        <v>#N/A</v>
      </c>
      <c r="E412" s="420" t="e">
        <f>IF(ISNUMBER(_xlfn.XLOOKUP(A412,抽卷!$A:$A,抽卷!$M:$M,,1,2)),_xlfn.XLOOKUP(A412,抽卷!$A:$A,抽卷!$M:$M,,1,2),NA())</f>
        <v>#N/A</v>
      </c>
      <c r="F412" s="73" t="e">
        <f t="shared" si="19"/>
        <v>#N/A</v>
      </c>
    </row>
    <row r="413" spans="1:6" ht="15" customHeight="1" x14ac:dyDescent="0.25">
      <c r="A413" s="98">
        <f t="shared" si="20"/>
        <v>44349</v>
      </c>
      <c r="B413" s="79" t="e">
        <f>IF(ISNUMBER(_xlfn.XLOOKUP(A413,鑽量!$A:$A,鑽量!$K:$K,,1,2)),_xlfn.XLOOKUP(A413,鑽量!$A:$A,鑽量!$K:$K,,1,2),NA())</f>
        <v>#N/A</v>
      </c>
      <c r="C413" s="420" t="e">
        <f t="shared" si="18"/>
        <v>#N/A</v>
      </c>
      <c r="D413" s="420" t="e">
        <f>IF(ISNUMBER(_xlfn.XLOOKUP(A413,抽卷!$A:$A,抽卷!$K:$K,,1,2)),_xlfn.XLOOKUP(A413,抽卷!$A:$A,抽卷!$K:$K,,1,2),NA())</f>
        <v>#N/A</v>
      </c>
      <c r="E413" s="420" t="e">
        <f>IF(ISNUMBER(_xlfn.XLOOKUP(A413,抽卷!$A:$A,抽卷!$M:$M,,1,2)),_xlfn.XLOOKUP(A413,抽卷!$A:$A,抽卷!$M:$M,,1,2),NA())</f>
        <v>#N/A</v>
      </c>
      <c r="F413" s="73" t="e">
        <f t="shared" si="19"/>
        <v>#N/A</v>
      </c>
    </row>
    <row r="414" spans="1:6" ht="15" customHeight="1" x14ac:dyDescent="0.25">
      <c r="A414" s="98">
        <f t="shared" si="20"/>
        <v>44350</v>
      </c>
      <c r="B414" s="79" t="e">
        <f>IF(ISNUMBER(_xlfn.XLOOKUP(A414,鑽量!$A:$A,鑽量!$K:$K,,1,2)),_xlfn.XLOOKUP(A414,鑽量!$A:$A,鑽量!$K:$K,,1,2),NA())</f>
        <v>#N/A</v>
      </c>
      <c r="C414" s="420" t="e">
        <f t="shared" si="18"/>
        <v>#N/A</v>
      </c>
      <c r="D414" s="420" t="e">
        <f>IF(ISNUMBER(_xlfn.XLOOKUP(A414,抽卷!$A:$A,抽卷!$K:$K,,1,2)),_xlfn.XLOOKUP(A414,抽卷!$A:$A,抽卷!$K:$K,,1,2),NA())</f>
        <v>#N/A</v>
      </c>
      <c r="E414" s="420" t="e">
        <f>IF(ISNUMBER(_xlfn.XLOOKUP(A414,抽卷!$A:$A,抽卷!$M:$M,,1,2)),_xlfn.XLOOKUP(A414,抽卷!$A:$A,抽卷!$M:$M,,1,2),NA())</f>
        <v>#N/A</v>
      </c>
      <c r="F414" s="73" t="e">
        <f t="shared" si="19"/>
        <v>#N/A</v>
      </c>
    </row>
    <row r="415" spans="1:6" ht="15" customHeight="1" x14ac:dyDescent="0.25">
      <c r="A415" s="98">
        <f t="shared" si="20"/>
        <v>44351</v>
      </c>
      <c r="B415" s="79" t="e">
        <f>IF(ISNUMBER(_xlfn.XLOOKUP(A415,鑽量!$A:$A,鑽量!$K:$K,,1,2)),_xlfn.XLOOKUP(A415,鑽量!$A:$A,鑽量!$K:$K,,1,2),NA())</f>
        <v>#N/A</v>
      </c>
      <c r="C415" s="420" t="e">
        <f t="shared" si="18"/>
        <v>#N/A</v>
      </c>
      <c r="D415" s="420" t="e">
        <f>IF(ISNUMBER(_xlfn.XLOOKUP(A415,抽卷!$A:$A,抽卷!$K:$K,,1,2)),_xlfn.XLOOKUP(A415,抽卷!$A:$A,抽卷!$K:$K,,1,2),NA())</f>
        <v>#N/A</v>
      </c>
      <c r="E415" s="420" t="e">
        <f>IF(ISNUMBER(_xlfn.XLOOKUP(A415,抽卷!$A:$A,抽卷!$M:$M,,1,2)),_xlfn.XLOOKUP(A415,抽卷!$A:$A,抽卷!$M:$M,,1,2),NA())</f>
        <v>#N/A</v>
      </c>
      <c r="F415" s="73" t="e">
        <f t="shared" si="19"/>
        <v>#N/A</v>
      </c>
    </row>
    <row r="416" spans="1:6" ht="15" customHeight="1" x14ac:dyDescent="0.25">
      <c r="A416" s="98">
        <f t="shared" si="20"/>
        <v>44352</v>
      </c>
      <c r="B416" s="79" t="e">
        <f>IF(ISNUMBER(_xlfn.XLOOKUP(A416,鑽量!$A:$A,鑽量!$K:$K,,1,2)),_xlfn.XLOOKUP(A416,鑽量!$A:$A,鑽量!$K:$K,,1,2),NA())</f>
        <v>#N/A</v>
      </c>
      <c r="C416" s="420" t="e">
        <f t="shared" si="18"/>
        <v>#N/A</v>
      </c>
      <c r="D416" s="420" t="e">
        <f>IF(ISNUMBER(_xlfn.XLOOKUP(A416,抽卷!$A:$A,抽卷!$K:$K,,1,2)),_xlfn.XLOOKUP(A416,抽卷!$A:$A,抽卷!$K:$K,,1,2),NA())</f>
        <v>#N/A</v>
      </c>
      <c r="E416" s="420" t="e">
        <f>IF(ISNUMBER(_xlfn.XLOOKUP(A416,抽卷!$A:$A,抽卷!$M:$M,,1,2)),_xlfn.XLOOKUP(A416,抽卷!$A:$A,抽卷!$M:$M,,1,2),NA())</f>
        <v>#N/A</v>
      </c>
      <c r="F416" s="73" t="e">
        <f t="shared" si="19"/>
        <v>#N/A</v>
      </c>
    </row>
    <row r="417" spans="1:6" ht="15" customHeight="1" x14ac:dyDescent="0.25">
      <c r="A417" s="98">
        <f t="shared" si="20"/>
        <v>44353</v>
      </c>
      <c r="B417" s="79" t="e">
        <f>IF(ISNUMBER(_xlfn.XLOOKUP(A417,鑽量!$A:$A,鑽量!$K:$K,,1,2)),_xlfn.XLOOKUP(A417,鑽量!$A:$A,鑽量!$K:$K,,1,2),NA())</f>
        <v>#N/A</v>
      </c>
      <c r="C417" s="420" t="e">
        <f t="shared" si="18"/>
        <v>#N/A</v>
      </c>
      <c r="D417" s="420" t="e">
        <f>IF(ISNUMBER(_xlfn.XLOOKUP(A417,抽卷!$A:$A,抽卷!$K:$K,,1,2)),_xlfn.XLOOKUP(A417,抽卷!$A:$A,抽卷!$K:$K,,1,2),NA())</f>
        <v>#N/A</v>
      </c>
      <c r="E417" s="420" t="e">
        <f>IF(ISNUMBER(_xlfn.XLOOKUP(A417,抽卷!$A:$A,抽卷!$M:$M,,1,2)),_xlfn.XLOOKUP(A417,抽卷!$A:$A,抽卷!$M:$M,,1,2),NA())</f>
        <v>#N/A</v>
      </c>
      <c r="F417" s="73" t="e">
        <f t="shared" si="19"/>
        <v>#N/A</v>
      </c>
    </row>
    <row r="418" spans="1:6" ht="15" customHeight="1" x14ac:dyDescent="0.25">
      <c r="A418" s="98">
        <f t="shared" si="20"/>
        <v>44354</v>
      </c>
      <c r="B418" s="79" t="e">
        <f>IF(ISNUMBER(_xlfn.XLOOKUP(A418,鑽量!$A:$A,鑽量!$K:$K,,1,2)),_xlfn.XLOOKUP(A418,鑽量!$A:$A,鑽量!$K:$K,,1,2),NA())</f>
        <v>#N/A</v>
      </c>
      <c r="C418" s="420" t="e">
        <f t="shared" si="18"/>
        <v>#N/A</v>
      </c>
      <c r="D418" s="420" t="e">
        <f>IF(ISNUMBER(_xlfn.XLOOKUP(A418,抽卷!$A:$A,抽卷!$K:$K,,1,2)),_xlfn.XLOOKUP(A418,抽卷!$A:$A,抽卷!$K:$K,,1,2),NA())</f>
        <v>#N/A</v>
      </c>
      <c r="E418" s="420" t="e">
        <f>IF(ISNUMBER(_xlfn.XLOOKUP(A418,抽卷!$A:$A,抽卷!$M:$M,,1,2)),_xlfn.XLOOKUP(A418,抽卷!$A:$A,抽卷!$M:$M,,1,2),NA())</f>
        <v>#N/A</v>
      </c>
      <c r="F418" s="73" t="e">
        <f t="shared" si="19"/>
        <v>#N/A</v>
      </c>
    </row>
    <row r="419" spans="1:6" ht="15" customHeight="1" x14ac:dyDescent="0.25">
      <c r="A419" s="98">
        <f t="shared" si="20"/>
        <v>44355</v>
      </c>
      <c r="B419" s="79" t="e">
        <f>IF(ISNUMBER(_xlfn.XLOOKUP(A419,鑽量!$A:$A,鑽量!$K:$K,,1,2)),_xlfn.XLOOKUP(A419,鑽量!$A:$A,鑽量!$K:$K,,1,2),NA())</f>
        <v>#N/A</v>
      </c>
      <c r="C419" s="420" t="e">
        <f t="shared" si="18"/>
        <v>#N/A</v>
      </c>
      <c r="D419" s="420" t="e">
        <f>IF(ISNUMBER(_xlfn.XLOOKUP(A419,抽卷!$A:$A,抽卷!$K:$K,,1,2)),_xlfn.XLOOKUP(A419,抽卷!$A:$A,抽卷!$K:$K,,1,2),NA())</f>
        <v>#N/A</v>
      </c>
      <c r="E419" s="420" t="e">
        <f>IF(ISNUMBER(_xlfn.XLOOKUP(A419,抽卷!$A:$A,抽卷!$M:$M,,1,2)),_xlfn.XLOOKUP(A419,抽卷!$A:$A,抽卷!$M:$M,,1,2),NA())</f>
        <v>#N/A</v>
      </c>
      <c r="F419" s="73" t="e">
        <f t="shared" si="19"/>
        <v>#N/A</v>
      </c>
    </row>
    <row r="420" spans="1:6" ht="15" customHeight="1" x14ac:dyDescent="0.25">
      <c r="A420" s="98">
        <f t="shared" si="20"/>
        <v>44356</v>
      </c>
      <c r="B420" s="79" t="e">
        <f>IF(ISNUMBER(_xlfn.XLOOKUP(A420,鑽量!$A:$A,鑽量!$K:$K,,1,2)),_xlfn.XLOOKUP(A420,鑽量!$A:$A,鑽量!$K:$K,,1,2),NA())</f>
        <v>#N/A</v>
      </c>
      <c r="C420" s="420" t="e">
        <f t="shared" si="18"/>
        <v>#N/A</v>
      </c>
      <c r="D420" s="420" t="e">
        <f>IF(ISNUMBER(_xlfn.XLOOKUP(A420,抽卷!$A:$A,抽卷!$K:$K,,1,2)),_xlfn.XLOOKUP(A420,抽卷!$A:$A,抽卷!$K:$K,,1,2),NA())</f>
        <v>#N/A</v>
      </c>
      <c r="E420" s="420" t="e">
        <f>IF(ISNUMBER(_xlfn.XLOOKUP(A420,抽卷!$A:$A,抽卷!$M:$M,,1,2)),_xlfn.XLOOKUP(A420,抽卷!$A:$A,抽卷!$M:$M,,1,2),NA())</f>
        <v>#N/A</v>
      </c>
      <c r="F420" s="73" t="e">
        <f t="shared" si="19"/>
        <v>#N/A</v>
      </c>
    </row>
    <row r="421" spans="1:6" ht="15" customHeight="1" x14ac:dyDescent="0.25">
      <c r="A421" s="98">
        <f t="shared" si="20"/>
        <v>44357</v>
      </c>
      <c r="B421" s="79" t="e">
        <f>IF(ISNUMBER(_xlfn.XLOOKUP(A421,鑽量!$A:$A,鑽量!$K:$K,,1,2)),_xlfn.XLOOKUP(A421,鑽量!$A:$A,鑽量!$K:$K,,1,2),NA())</f>
        <v>#N/A</v>
      </c>
      <c r="C421" s="420" t="e">
        <f t="shared" si="18"/>
        <v>#N/A</v>
      </c>
      <c r="D421" s="420" t="e">
        <f>IF(ISNUMBER(_xlfn.XLOOKUP(A421,抽卷!$A:$A,抽卷!$K:$K,,1,2)),_xlfn.XLOOKUP(A421,抽卷!$A:$A,抽卷!$K:$K,,1,2),NA())</f>
        <v>#N/A</v>
      </c>
      <c r="E421" s="420" t="e">
        <f>IF(ISNUMBER(_xlfn.XLOOKUP(A421,抽卷!$A:$A,抽卷!$M:$M,,1,2)),_xlfn.XLOOKUP(A421,抽卷!$A:$A,抽卷!$M:$M,,1,2),NA())</f>
        <v>#N/A</v>
      </c>
      <c r="F421" s="73" t="e">
        <f t="shared" si="19"/>
        <v>#N/A</v>
      </c>
    </row>
    <row r="422" spans="1:6" ht="15" customHeight="1" x14ac:dyDescent="0.25">
      <c r="A422" s="98">
        <f t="shared" si="20"/>
        <v>44358</v>
      </c>
      <c r="B422" s="79" t="e">
        <f>IF(ISNUMBER(_xlfn.XLOOKUP(A422,鑽量!$A:$A,鑽量!$K:$K,,1,2)),_xlfn.XLOOKUP(A422,鑽量!$A:$A,鑽量!$K:$K,,1,2),NA())</f>
        <v>#N/A</v>
      </c>
      <c r="C422" s="420" t="e">
        <f t="shared" si="18"/>
        <v>#N/A</v>
      </c>
      <c r="D422" s="420" t="e">
        <f>IF(ISNUMBER(_xlfn.XLOOKUP(A422,抽卷!$A:$A,抽卷!$K:$K,,1,2)),_xlfn.XLOOKUP(A422,抽卷!$A:$A,抽卷!$K:$K,,1,2),NA())</f>
        <v>#N/A</v>
      </c>
      <c r="E422" s="420" t="e">
        <f>IF(ISNUMBER(_xlfn.XLOOKUP(A422,抽卷!$A:$A,抽卷!$M:$M,,1,2)),_xlfn.XLOOKUP(A422,抽卷!$A:$A,抽卷!$M:$M,,1,2),NA())</f>
        <v>#N/A</v>
      </c>
      <c r="F422" s="73" t="e">
        <f t="shared" si="19"/>
        <v>#N/A</v>
      </c>
    </row>
    <row r="423" spans="1:6" ht="15" customHeight="1" x14ac:dyDescent="0.25">
      <c r="A423" s="98">
        <f t="shared" si="20"/>
        <v>44359</v>
      </c>
      <c r="B423" s="79" t="e">
        <f>IF(ISNUMBER(_xlfn.XLOOKUP(A423,鑽量!$A:$A,鑽量!$K:$K,,1,2)),_xlfn.XLOOKUP(A423,鑽量!$A:$A,鑽量!$K:$K,,1,2),NA())</f>
        <v>#N/A</v>
      </c>
      <c r="C423" s="420" t="e">
        <f t="shared" si="18"/>
        <v>#N/A</v>
      </c>
      <c r="D423" s="420" t="e">
        <f>IF(ISNUMBER(_xlfn.XLOOKUP(A423,抽卷!$A:$A,抽卷!$K:$K,,1,2)),_xlfn.XLOOKUP(A423,抽卷!$A:$A,抽卷!$K:$K,,1,2),NA())</f>
        <v>#N/A</v>
      </c>
      <c r="E423" s="420" t="e">
        <f>IF(ISNUMBER(_xlfn.XLOOKUP(A423,抽卷!$A:$A,抽卷!$M:$M,,1,2)),_xlfn.XLOOKUP(A423,抽卷!$A:$A,抽卷!$M:$M,,1,2),NA())</f>
        <v>#N/A</v>
      </c>
      <c r="F423" s="73" t="e">
        <f t="shared" si="19"/>
        <v>#N/A</v>
      </c>
    </row>
    <row r="424" spans="1:6" ht="15" customHeight="1" x14ac:dyDescent="0.25">
      <c r="A424" s="98">
        <f t="shared" si="20"/>
        <v>44360</v>
      </c>
      <c r="B424" s="79" t="e">
        <f>IF(ISNUMBER(_xlfn.XLOOKUP(A424,鑽量!$A:$A,鑽量!$K:$K,,1,2)),_xlfn.XLOOKUP(A424,鑽量!$A:$A,鑽量!$K:$K,,1,2),NA())</f>
        <v>#N/A</v>
      </c>
      <c r="C424" s="420" t="e">
        <f t="shared" si="18"/>
        <v>#N/A</v>
      </c>
      <c r="D424" s="420" t="e">
        <f>IF(ISNUMBER(_xlfn.XLOOKUP(A424,抽卷!$A:$A,抽卷!$K:$K,,1,2)),_xlfn.XLOOKUP(A424,抽卷!$A:$A,抽卷!$K:$K,,1,2),NA())</f>
        <v>#N/A</v>
      </c>
      <c r="E424" s="420" t="e">
        <f>IF(ISNUMBER(_xlfn.XLOOKUP(A424,抽卷!$A:$A,抽卷!$M:$M,,1,2)),_xlfn.XLOOKUP(A424,抽卷!$A:$A,抽卷!$M:$M,,1,2),NA())</f>
        <v>#N/A</v>
      </c>
      <c r="F424" s="73" t="e">
        <f t="shared" si="19"/>
        <v>#N/A</v>
      </c>
    </row>
    <row r="425" spans="1:6" ht="15" customHeight="1" x14ac:dyDescent="0.25">
      <c r="A425" s="98">
        <f t="shared" si="20"/>
        <v>44361</v>
      </c>
      <c r="B425" s="79" t="e">
        <f>IF(ISNUMBER(_xlfn.XLOOKUP(A425,鑽量!$A:$A,鑽量!$K:$K,,1,2)),_xlfn.XLOOKUP(A425,鑽量!$A:$A,鑽量!$K:$K,,1,2),NA())</f>
        <v>#N/A</v>
      </c>
      <c r="C425" s="420" t="e">
        <f t="shared" si="18"/>
        <v>#N/A</v>
      </c>
      <c r="D425" s="420" t="e">
        <f>IF(ISNUMBER(_xlfn.XLOOKUP(A425,抽卷!$A:$A,抽卷!$K:$K,,1,2)),_xlfn.XLOOKUP(A425,抽卷!$A:$A,抽卷!$K:$K,,1,2),NA())</f>
        <v>#N/A</v>
      </c>
      <c r="E425" s="420" t="e">
        <f>IF(ISNUMBER(_xlfn.XLOOKUP(A425,抽卷!$A:$A,抽卷!$M:$M,,1,2)),_xlfn.XLOOKUP(A425,抽卷!$A:$A,抽卷!$M:$M,,1,2),NA())</f>
        <v>#N/A</v>
      </c>
      <c r="F425" s="73" t="e">
        <f t="shared" si="19"/>
        <v>#N/A</v>
      </c>
    </row>
    <row r="426" spans="1:6" ht="15" customHeight="1" x14ac:dyDescent="0.25">
      <c r="A426" s="98">
        <f t="shared" si="20"/>
        <v>44362</v>
      </c>
      <c r="B426" s="79" t="e">
        <f>IF(ISNUMBER(_xlfn.XLOOKUP(A426,鑽量!$A:$A,鑽量!$K:$K,,1,2)),_xlfn.XLOOKUP(A426,鑽量!$A:$A,鑽量!$K:$K,,1,2),NA())</f>
        <v>#N/A</v>
      </c>
      <c r="C426" s="420" t="e">
        <f t="shared" si="18"/>
        <v>#N/A</v>
      </c>
      <c r="D426" s="420" t="e">
        <f>IF(ISNUMBER(_xlfn.XLOOKUP(A426,抽卷!$A:$A,抽卷!$K:$K,,1,2)),_xlfn.XLOOKUP(A426,抽卷!$A:$A,抽卷!$K:$K,,1,2),NA())</f>
        <v>#N/A</v>
      </c>
      <c r="E426" s="420" t="e">
        <f>IF(ISNUMBER(_xlfn.XLOOKUP(A426,抽卷!$A:$A,抽卷!$M:$M,,1,2)),_xlfn.XLOOKUP(A426,抽卷!$A:$A,抽卷!$M:$M,,1,2),NA())</f>
        <v>#N/A</v>
      </c>
      <c r="F426" s="73" t="e">
        <f t="shared" si="19"/>
        <v>#N/A</v>
      </c>
    </row>
    <row r="427" spans="1:6" ht="15" customHeight="1" x14ac:dyDescent="0.25">
      <c r="A427" s="98">
        <f t="shared" si="20"/>
        <v>44363</v>
      </c>
      <c r="B427" s="79" t="e">
        <f>IF(ISNUMBER(_xlfn.XLOOKUP(A427,鑽量!$A:$A,鑽量!$K:$K,,1,2)),_xlfn.XLOOKUP(A427,鑽量!$A:$A,鑽量!$K:$K,,1,2),NA())</f>
        <v>#N/A</v>
      </c>
      <c r="C427" s="420" t="e">
        <f t="shared" si="18"/>
        <v>#N/A</v>
      </c>
      <c r="D427" s="420" t="e">
        <f>IF(ISNUMBER(_xlfn.XLOOKUP(A427,抽卷!$A:$A,抽卷!$K:$K,,1,2)),_xlfn.XLOOKUP(A427,抽卷!$A:$A,抽卷!$K:$K,,1,2),NA())</f>
        <v>#N/A</v>
      </c>
      <c r="E427" s="420" t="e">
        <f>IF(ISNUMBER(_xlfn.XLOOKUP(A427,抽卷!$A:$A,抽卷!$M:$M,,1,2)),_xlfn.XLOOKUP(A427,抽卷!$A:$A,抽卷!$M:$M,,1,2),NA())</f>
        <v>#N/A</v>
      </c>
      <c r="F427" s="73" t="e">
        <f t="shared" si="19"/>
        <v>#N/A</v>
      </c>
    </row>
    <row r="428" spans="1:6" ht="15" customHeight="1" x14ac:dyDescent="0.25">
      <c r="A428" s="98">
        <f t="shared" si="20"/>
        <v>44364</v>
      </c>
      <c r="B428" s="79" t="e">
        <f>IF(ISNUMBER(_xlfn.XLOOKUP(A428,鑽量!$A:$A,鑽量!$K:$K,,1,2)),_xlfn.XLOOKUP(A428,鑽量!$A:$A,鑽量!$K:$K,,1,2),NA())</f>
        <v>#N/A</v>
      </c>
      <c r="C428" s="420" t="e">
        <f t="shared" si="18"/>
        <v>#N/A</v>
      </c>
      <c r="D428" s="420" t="e">
        <f>IF(ISNUMBER(_xlfn.XLOOKUP(A428,抽卷!$A:$A,抽卷!$K:$K,,1,2)),_xlfn.XLOOKUP(A428,抽卷!$A:$A,抽卷!$K:$K,,1,2),NA())</f>
        <v>#N/A</v>
      </c>
      <c r="E428" s="420" t="e">
        <f>IF(ISNUMBER(_xlfn.XLOOKUP(A428,抽卷!$A:$A,抽卷!$M:$M,,1,2)),_xlfn.XLOOKUP(A428,抽卷!$A:$A,抽卷!$M:$M,,1,2),NA())</f>
        <v>#N/A</v>
      </c>
      <c r="F428" s="73" t="e">
        <f t="shared" si="19"/>
        <v>#N/A</v>
      </c>
    </row>
    <row r="429" spans="1:6" ht="15" customHeight="1" x14ac:dyDescent="0.25">
      <c r="A429" s="98">
        <f t="shared" si="20"/>
        <v>44365</v>
      </c>
      <c r="B429" s="79" t="e">
        <f>IF(ISNUMBER(_xlfn.XLOOKUP(A429,鑽量!$A:$A,鑽量!$K:$K,,1,2)),_xlfn.XLOOKUP(A429,鑽量!$A:$A,鑽量!$K:$K,,1,2),NA())</f>
        <v>#N/A</v>
      </c>
      <c r="C429" s="420" t="e">
        <f t="shared" si="18"/>
        <v>#N/A</v>
      </c>
      <c r="D429" s="420" t="e">
        <f>IF(ISNUMBER(_xlfn.XLOOKUP(A429,抽卷!$A:$A,抽卷!$K:$K,,1,2)),_xlfn.XLOOKUP(A429,抽卷!$A:$A,抽卷!$K:$K,,1,2),NA())</f>
        <v>#N/A</v>
      </c>
      <c r="E429" s="420" t="e">
        <f>IF(ISNUMBER(_xlfn.XLOOKUP(A429,抽卷!$A:$A,抽卷!$M:$M,,1,2)),_xlfn.XLOOKUP(A429,抽卷!$A:$A,抽卷!$M:$M,,1,2),NA())</f>
        <v>#N/A</v>
      </c>
      <c r="F429" s="73" t="e">
        <f t="shared" si="19"/>
        <v>#N/A</v>
      </c>
    </row>
    <row r="430" spans="1:6" ht="15" customHeight="1" x14ac:dyDescent="0.25">
      <c r="A430" s="98">
        <f t="shared" si="20"/>
        <v>44366</v>
      </c>
      <c r="B430" s="79" t="e">
        <f>IF(ISNUMBER(_xlfn.XLOOKUP(A430,鑽量!$A:$A,鑽量!$K:$K,,1,2)),_xlfn.XLOOKUP(A430,鑽量!$A:$A,鑽量!$K:$K,,1,2),NA())</f>
        <v>#N/A</v>
      </c>
      <c r="C430" s="420" t="e">
        <f t="shared" si="18"/>
        <v>#N/A</v>
      </c>
      <c r="D430" s="420" t="e">
        <f>IF(ISNUMBER(_xlfn.XLOOKUP(A430,抽卷!$A:$A,抽卷!$K:$K,,1,2)),_xlfn.XLOOKUP(A430,抽卷!$A:$A,抽卷!$K:$K,,1,2),NA())</f>
        <v>#N/A</v>
      </c>
      <c r="E430" s="420" t="e">
        <f>IF(ISNUMBER(_xlfn.XLOOKUP(A430,抽卷!$A:$A,抽卷!$M:$M,,1,2)),_xlfn.XLOOKUP(A430,抽卷!$A:$A,抽卷!$M:$M,,1,2),NA())</f>
        <v>#N/A</v>
      </c>
      <c r="F430" s="73" t="e">
        <f t="shared" si="19"/>
        <v>#N/A</v>
      </c>
    </row>
    <row r="431" spans="1:6" ht="15" customHeight="1" x14ac:dyDescent="0.25">
      <c r="A431" s="98">
        <f t="shared" si="20"/>
        <v>44367</v>
      </c>
      <c r="B431" s="79" t="e">
        <f>IF(ISNUMBER(_xlfn.XLOOKUP(A431,鑽量!$A:$A,鑽量!$K:$K,,1,2)),_xlfn.XLOOKUP(A431,鑽量!$A:$A,鑽量!$K:$K,,1,2),NA())</f>
        <v>#N/A</v>
      </c>
      <c r="C431" s="420" t="e">
        <f t="shared" ref="C431:C494" si="21">B431/120</f>
        <v>#N/A</v>
      </c>
      <c r="D431" s="420" t="e">
        <f>IF(ISNUMBER(_xlfn.XLOOKUP(A431,抽卷!$A:$A,抽卷!$K:$K,,1,2)),_xlfn.XLOOKUP(A431,抽卷!$A:$A,抽卷!$K:$K,,1,2),NA())</f>
        <v>#N/A</v>
      </c>
      <c r="E431" s="420" t="e">
        <f>IF(ISNUMBER(_xlfn.XLOOKUP(A431,抽卷!$A:$A,抽卷!$M:$M,,1,2)),_xlfn.XLOOKUP(A431,抽卷!$A:$A,抽卷!$M:$M,,1,2),NA())</f>
        <v>#N/A</v>
      </c>
      <c r="F431" s="73" t="e">
        <f t="shared" ref="F431:F494" si="22">IF(ISNA(D431),C431,E431+D431+C431)</f>
        <v>#N/A</v>
      </c>
    </row>
    <row r="432" spans="1:6" ht="15" customHeight="1" x14ac:dyDescent="0.25">
      <c r="A432" s="98">
        <f t="shared" si="20"/>
        <v>44368</v>
      </c>
      <c r="B432" s="79" t="e">
        <f>IF(ISNUMBER(_xlfn.XLOOKUP(A432,鑽量!$A:$A,鑽量!$K:$K,,1,2)),_xlfn.XLOOKUP(A432,鑽量!$A:$A,鑽量!$K:$K,,1,2),NA())</f>
        <v>#N/A</v>
      </c>
      <c r="C432" s="420" t="e">
        <f t="shared" si="21"/>
        <v>#N/A</v>
      </c>
      <c r="D432" s="420" t="e">
        <f>IF(ISNUMBER(_xlfn.XLOOKUP(A432,抽卷!$A:$A,抽卷!$K:$K,,1,2)),_xlfn.XLOOKUP(A432,抽卷!$A:$A,抽卷!$K:$K,,1,2),NA())</f>
        <v>#N/A</v>
      </c>
      <c r="E432" s="420" t="e">
        <f>IF(ISNUMBER(_xlfn.XLOOKUP(A432,抽卷!$A:$A,抽卷!$M:$M,,1,2)),_xlfn.XLOOKUP(A432,抽卷!$A:$A,抽卷!$M:$M,,1,2),NA())</f>
        <v>#N/A</v>
      </c>
      <c r="F432" s="73" t="e">
        <f t="shared" si="22"/>
        <v>#N/A</v>
      </c>
    </row>
    <row r="433" spans="1:6" ht="15" customHeight="1" x14ac:dyDescent="0.25">
      <c r="A433" s="98">
        <f t="shared" si="20"/>
        <v>44369</v>
      </c>
      <c r="B433" s="79" t="e">
        <f>IF(ISNUMBER(_xlfn.XLOOKUP(A433,鑽量!$A:$A,鑽量!$K:$K,,1,2)),_xlfn.XLOOKUP(A433,鑽量!$A:$A,鑽量!$K:$K,,1,2),NA())</f>
        <v>#N/A</v>
      </c>
      <c r="C433" s="420" t="e">
        <f t="shared" si="21"/>
        <v>#N/A</v>
      </c>
      <c r="D433" s="420" t="e">
        <f>IF(ISNUMBER(_xlfn.XLOOKUP(A433,抽卷!$A:$A,抽卷!$K:$K,,1,2)),_xlfn.XLOOKUP(A433,抽卷!$A:$A,抽卷!$K:$K,,1,2),NA())</f>
        <v>#N/A</v>
      </c>
      <c r="E433" s="420" t="e">
        <f>IF(ISNUMBER(_xlfn.XLOOKUP(A433,抽卷!$A:$A,抽卷!$M:$M,,1,2)),_xlfn.XLOOKUP(A433,抽卷!$A:$A,抽卷!$M:$M,,1,2),NA())</f>
        <v>#N/A</v>
      </c>
      <c r="F433" s="73" t="e">
        <f t="shared" si="22"/>
        <v>#N/A</v>
      </c>
    </row>
    <row r="434" spans="1:6" ht="15" customHeight="1" x14ac:dyDescent="0.25">
      <c r="A434" s="98">
        <f t="shared" si="20"/>
        <v>44370</v>
      </c>
      <c r="B434" s="79" t="e">
        <f>IF(ISNUMBER(_xlfn.XLOOKUP(A434,鑽量!$A:$A,鑽量!$K:$K,,1,2)),_xlfn.XLOOKUP(A434,鑽量!$A:$A,鑽量!$K:$K,,1,2),NA())</f>
        <v>#N/A</v>
      </c>
      <c r="C434" s="420" t="e">
        <f t="shared" si="21"/>
        <v>#N/A</v>
      </c>
      <c r="D434" s="420" t="e">
        <f>IF(ISNUMBER(_xlfn.XLOOKUP(A434,抽卷!$A:$A,抽卷!$K:$K,,1,2)),_xlfn.XLOOKUP(A434,抽卷!$A:$A,抽卷!$K:$K,,1,2),NA())</f>
        <v>#N/A</v>
      </c>
      <c r="E434" s="420" t="e">
        <f>IF(ISNUMBER(_xlfn.XLOOKUP(A434,抽卷!$A:$A,抽卷!$M:$M,,1,2)),_xlfn.XLOOKUP(A434,抽卷!$A:$A,抽卷!$M:$M,,1,2),NA())</f>
        <v>#N/A</v>
      </c>
      <c r="F434" s="73" t="e">
        <f t="shared" si="22"/>
        <v>#N/A</v>
      </c>
    </row>
    <row r="435" spans="1:6" ht="15" customHeight="1" x14ac:dyDescent="0.25">
      <c r="A435" s="98">
        <f t="shared" si="20"/>
        <v>44371</v>
      </c>
      <c r="B435" s="79" t="e">
        <f>IF(ISNUMBER(_xlfn.XLOOKUP(A435,鑽量!$A:$A,鑽量!$K:$K,,1,2)),_xlfn.XLOOKUP(A435,鑽量!$A:$A,鑽量!$K:$K,,1,2),NA())</f>
        <v>#N/A</v>
      </c>
      <c r="C435" s="420" t="e">
        <f t="shared" si="21"/>
        <v>#N/A</v>
      </c>
      <c r="D435" s="420" t="e">
        <f>IF(ISNUMBER(_xlfn.XLOOKUP(A435,抽卷!$A:$A,抽卷!$K:$K,,1,2)),_xlfn.XLOOKUP(A435,抽卷!$A:$A,抽卷!$K:$K,,1,2),NA())</f>
        <v>#N/A</v>
      </c>
      <c r="E435" s="420" t="e">
        <f>IF(ISNUMBER(_xlfn.XLOOKUP(A435,抽卷!$A:$A,抽卷!$M:$M,,1,2)),_xlfn.XLOOKUP(A435,抽卷!$A:$A,抽卷!$M:$M,,1,2),NA())</f>
        <v>#N/A</v>
      </c>
      <c r="F435" s="73" t="e">
        <f t="shared" si="22"/>
        <v>#N/A</v>
      </c>
    </row>
    <row r="436" spans="1:6" ht="15" customHeight="1" x14ac:dyDescent="0.25">
      <c r="A436" s="98">
        <f t="shared" si="20"/>
        <v>44372</v>
      </c>
      <c r="B436" s="79" t="e">
        <f>IF(ISNUMBER(_xlfn.XLOOKUP(A436,鑽量!$A:$A,鑽量!$K:$K,,1,2)),_xlfn.XLOOKUP(A436,鑽量!$A:$A,鑽量!$K:$K,,1,2),NA())</f>
        <v>#N/A</v>
      </c>
      <c r="C436" s="420" t="e">
        <f t="shared" si="21"/>
        <v>#N/A</v>
      </c>
      <c r="D436" s="420" t="e">
        <f>IF(ISNUMBER(_xlfn.XLOOKUP(A436,抽卷!$A:$A,抽卷!$K:$K,,1,2)),_xlfn.XLOOKUP(A436,抽卷!$A:$A,抽卷!$K:$K,,1,2),NA())</f>
        <v>#N/A</v>
      </c>
      <c r="E436" s="420" t="e">
        <f>IF(ISNUMBER(_xlfn.XLOOKUP(A436,抽卷!$A:$A,抽卷!$M:$M,,1,2)),_xlfn.XLOOKUP(A436,抽卷!$A:$A,抽卷!$M:$M,,1,2),NA())</f>
        <v>#N/A</v>
      </c>
      <c r="F436" s="73" t="e">
        <f t="shared" si="22"/>
        <v>#N/A</v>
      </c>
    </row>
    <row r="437" spans="1:6" ht="15" customHeight="1" x14ac:dyDescent="0.25">
      <c r="A437" s="98">
        <f t="shared" si="20"/>
        <v>44373</v>
      </c>
      <c r="B437" s="79" t="e">
        <f>IF(ISNUMBER(_xlfn.XLOOKUP(A437,鑽量!$A:$A,鑽量!$K:$K,,1,2)),_xlfn.XLOOKUP(A437,鑽量!$A:$A,鑽量!$K:$K,,1,2),NA())</f>
        <v>#N/A</v>
      </c>
      <c r="C437" s="420" t="e">
        <f t="shared" si="21"/>
        <v>#N/A</v>
      </c>
      <c r="D437" s="420" t="e">
        <f>IF(ISNUMBER(_xlfn.XLOOKUP(A437,抽卷!$A:$A,抽卷!$K:$K,,1,2)),_xlfn.XLOOKUP(A437,抽卷!$A:$A,抽卷!$K:$K,,1,2),NA())</f>
        <v>#N/A</v>
      </c>
      <c r="E437" s="420" t="e">
        <f>IF(ISNUMBER(_xlfn.XLOOKUP(A437,抽卷!$A:$A,抽卷!$M:$M,,1,2)),_xlfn.XLOOKUP(A437,抽卷!$A:$A,抽卷!$M:$M,,1,2),NA())</f>
        <v>#N/A</v>
      </c>
      <c r="F437" s="73" t="e">
        <f t="shared" si="22"/>
        <v>#N/A</v>
      </c>
    </row>
    <row r="438" spans="1:6" ht="15" customHeight="1" x14ac:dyDescent="0.25">
      <c r="A438" s="98">
        <f t="shared" si="20"/>
        <v>44374</v>
      </c>
      <c r="B438" s="79" t="e">
        <f>IF(ISNUMBER(_xlfn.XLOOKUP(A438,鑽量!$A:$A,鑽量!$K:$K,,1,2)),_xlfn.XLOOKUP(A438,鑽量!$A:$A,鑽量!$K:$K,,1,2),NA())</f>
        <v>#N/A</v>
      </c>
      <c r="C438" s="420" t="e">
        <f t="shared" si="21"/>
        <v>#N/A</v>
      </c>
      <c r="D438" s="420" t="e">
        <f>IF(ISNUMBER(_xlfn.XLOOKUP(A438,抽卷!$A:$A,抽卷!$K:$K,,1,2)),_xlfn.XLOOKUP(A438,抽卷!$A:$A,抽卷!$K:$K,,1,2),NA())</f>
        <v>#N/A</v>
      </c>
      <c r="E438" s="420" t="e">
        <f>IF(ISNUMBER(_xlfn.XLOOKUP(A438,抽卷!$A:$A,抽卷!$M:$M,,1,2)),_xlfn.XLOOKUP(A438,抽卷!$A:$A,抽卷!$M:$M,,1,2),NA())</f>
        <v>#N/A</v>
      </c>
      <c r="F438" s="73" t="e">
        <f t="shared" si="22"/>
        <v>#N/A</v>
      </c>
    </row>
    <row r="439" spans="1:6" ht="15" customHeight="1" x14ac:dyDescent="0.25">
      <c r="A439" s="98">
        <f t="shared" si="20"/>
        <v>44375</v>
      </c>
      <c r="B439" s="79" t="e">
        <f>IF(ISNUMBER(_xlfn.XLOOKUP(A439,鑽量!$A:$A,鑽量!$K:$K,,1,2)),_xlfn.XLOOKUP(A439,鑽量!$A:$A,鑽量!$K:$K,,1,2),NA())</f>
        <v>#N/A</v>
      </c>
      <c r="C439" s="420" t="e">
        <f t="shared" si="21"/>
        <v>#N/A</v>
      </c>
      <c r="D439" s="420" t="e">
        <f>IF(ISNUMBER(_xlfn.XLOOKUP(A439,抽卷!$A:$A,抽卷!$K:$K,,1,2)),_xlfn.XLOOKUP(A439,抽卷!$A:$A,抽卷!$K:$K,,1,2),NA())</f>
        <v>#N/A</v>
      </c>
      <c r="E439" s="420" t="e">
        <f>IF(ISNUMBER(_xlfn.XLOOKUP(A439,抽卷!$A:$A,抽卷!$M:$M,,1,2)),_xlfn.XLOOKUP(A439,抽卷!$A:$A,抽卷!$M:$M,,1,2),NA())</f>
        <v>#N/A</v>
      </c>
      <c r="F439" s="73" t="e">
        <f t="shared" si="22"/>
        <v>#N/A</v>
      </c>
    </row>
    <row r="440" spans="1:6" ht="15" customHeight="1" x14ac:dyDescent="0.25">
      <c r="A440" s="98">
        <f t="shared" si="20"/>
        <v>44376</v>
      </c>
      <c r="B440" s="79" t="e">
        <f>IF(ISNUMBER(_xlfn.XLOOKUP(A440,鑽量!$A:$A,鑽量!$K:$K,,1,2)),_xlfn.XLOOKUP(A440,鑽量!$A:$A,鑽量!$K:$K,,1,2),NA())</f>
        <v>#N/A</v>
      </c>
      <c r="C440" s="420" t="e">
        <f t="shared" si="21"/>
        <v>#N/A</v>
      </c>
      <c r="D440" s="420" t="e">
        <f>IF(ISNUMBER(_xlfn.XLOOKUP(A440,抽卷!$A:$A,抽卷!$K:$K,,1,2)),_xlfn.XLOOKUP(A440,抽卷!$A:$A,抽卷!$K:$K,,1,2),NA())</f>
        <v>#N/A</v>
      </c>
      <c r="E440" s="420" t="e">
        <f>IF(ISNUMBER(_xlfn.XLOOKUP(A440,抽卷!$A:$A,抽卷!$M:$M,,1,2)),_xlfn.XLOOKUP(A440,抽卷!$A:$A,抽卷!$M:$M,,1,2),NA())</f>
        <v>#N/A</v>
      </c>
      <c r="F440" s="73" t="e">
        <f t="shared" si="22"/>
        <v>#N/A</v>
      </c>
    </row>
    <row r="441" spans="1:6" ht="15" customHeight="1" x14ac:dyDescent="0.25">
      <c r="A441" s="98">
        <f t="shared" si="20"/>
        <v>44377</v>
      </c>
      <c r="B441" s="79" t="e">
        <f>IF(ISNUMBER(_xlfn.XLOOKUP(A441,鑽量!$A:$A,鑽量!$K:$K,,1,2)),_xlfn.XLOOKUP(A441,鑽量!$A:$A,鑽量!$K:$K,,1,2),NA())</f>
        <v>#N/A</v>
      </c>
      <c r="C441" s="420" t="e">
        <f t="shared" si="21"/>
        <v>#N/A</v>
      </c>
      <c r="D441" s="420" t="e">
        <f>IF(ISNUMBER(_xlfn.XLOOKUP(A441,抽卷!$A:$A,抽卷!$K:$K,,1,2)),_xlfn.XLOOKUP(A441,抽卷!$A:$A,抽卷!$K:$K,,1,2),NA())</f>
        <v>#N/A</v>
      </c>
      <c r="E441" s="420" t="e">
        <f>IF(ISNUMBER(_xlfn.XLOOKUP(A441,抽卷!$A:$A,抽卷!$M:$M,,1,2)),_xlfn.XLOOKUP(A441,抽卷!$A:$A,抽卷!$M:$M,,1,2),NA())</f>
        <v>#N/A</v>
      </c>
      <c r="F441" s="73" t="e">
        <f t="shared" si="22"/>
        <v>#N/A</v>
      </c>
    </row>
    <row r="442" spans="1:6" ht="15" customHeight="1" x14ac:dyDescent="0.25">
      <c r="A442" s="98">
        <f t="shared" si="20"/>
        <v>44378</v>
      </c>
      <c r="B442" s="79" t="e">
        <f>IF(ISNUMBER(_xlfn.XLOOKUP(A442,鑽量!$A:$A,鑽量!$K:$K,,1,2)),_xlfn.XLOOKUP(A442,鑽量!$A:$A,鑽量!$K:$K,,1,2),NA())</f>
        <v>#N/A</v>
      </c>
      <c r="C442" s="420" t="e">
        <f t="shared" si="21"/>
        <v>#N/A</v>
      </c>
      <c r="D442" s="420" t="e">
        <f>IF(ISNUMBER(_xlfn.XLOOKUP(A442,抽卷!$A:$A,抽卷!$K:$K,,1,2)),_xlfn.XLOOKUP(A442,抽卷!$A:$A,抽卷!$K:$K,,1,2),NA())</f>
        <v>#N/A</v>
      </c>
      <c r="E442" s="420" t="e">
        <f>IF(ISNUMBER(_xlfn.XLOOKUP(A442,抽卷!$A:$A,抽卷!$M:$M,,1,2)),_xlfn.XLOOKUP(A442,抽卷!$A:$A,抽卷!$M:$M,,1,2),NA())</f>
        <v>#N/A</v>
      </c>
      <c r="F442" s="73" t="e">
        <f t="shared" si="22"/>
        <v>#N/A</v>
      </c>
    </row>
    <row r="443" spans="1:6" ht="15" customHeight="1" x14ac:dyDescent="0.25">
      <c r="A443" s="98">
        <f t="shared" si="20"/>
        <v>44379</v>
      </c>
      <c r="B443" s="79" t="e">
        <f>IF(ISNUMBER(_xlfn.XLOOKUP(A443,鑽量!$A:$A,鑽量!$K:$K,,1,2)),_xlfn.XLOOKUP(A443,鑽量!$A:$A,鑽量!$K:$K,,1,2),NA())</f>
        <v>#N/A</v>
      </c>
      <c r="C443" s="420" t="e">
        <f t="shared" si="21"/>
        <v>#N/A</v>
      </c>
      <c r="D443" s="420" t="e">
        <f>IF(ISNUMBER(_xlfn.XLOOKUP(A443,抽卷!$A:$A,抽卷!$K:$K,,1,2)),_xlfn.XLOOKUP(A443,抽卷!$A:$A,抽卷!$K:$K,,1,2),NA())</f>
        <v>#N/A</v>
      </c>
      <c r="E443" s="420" t="e">
        <f>IF(ISNUMBER(_xlfn.XLOOKUP(A443,抽卷!$A:$A,抽卷!$M:$M,,1,2)),_xlfn.XLOOKUP(A443,抽卷!$A:$A,抽卷!$M:$M,,1,2),NA())</f>
        <v>#N/A</v>
      </c>
      <c r="F443" s="73" t="e">
        <f t="shared" si="22"/>
        <v>#N/A</v>
      </c>
    </row>
    <row r="444" spans="1:6" ht="15" customHeight="1" x14ac:dyDescent="0.25">
      <c r="A444" s="98">
        <f t="shared" si="20"/>
        <v>44380</v>
      </c>
      <c r="B444" s="79" t="e">
        <f>IF(ISNUMBER(_xlfn.XLOOKUP(A444,鑽量!$A:$A,鑽量!$K:$K,,1,2)),_xlfn.XLOOKUP(A444,鑽量!$A:$A,鑽量!$K:$K,,1,2),NA())</f>
        <v>#N/A</v>
      </c>
      <c r="C444" s="420" t="e">
        <f t="shared" si="21"/>
        <v>#N/A</v>
      </c>
      <c r="D444" s="420" t="e">
        <f>IF(ISNUMBER(_xlfn.XLOOKUP(A444,抽卷!$A:$A,抽卷!$K:$K,,1,2)),_xlfn.XLOOKUP(A444,抽卷!$A:$A,抽卷!$K:$K,,1,2),NA())</f>
        <v>#N/A</v>
      </c>
      <c r="E444" s="420" t="e">
        <f>IF(ISNUMBER(_xlfn.XLOOKUP(A444,抽卷!$A:$A,抽卷!$M:$M,,1,2)),_xlfn.XLOOKUP(A444,抽卷!$A:$A,抽卷!$M:$M,,1,2),NA())</f>
        <v>#N/A</v>
      </c>
      <c r="F444" s="73" t="e">
        <f t="shared" si="22"/>
        <v>#N/A</v>
      </c>
    </row>
    <row r="445" spans="1:6" ht="15" customHeight="1" x14ac:dyDescent="0.25">
      <c r="A445" s="98">
        <f t="shared" si="20"/>
        <v>44381</v>
      </c>
      <c r="B445" s="79" t="e">
        <f>IF(ISNUMBER(_xlfn.XLOOKUP(A445,鑽量!$A:$A,鑽量!$K:$K,,1,2)),_xlfn.XLOOKUP(A445,鑽量!$A:$A,鑽量!$K:$K,,1,2),NA())</f>
        <v>#N/A</v>
      </c>
      <c r="C445" s="420" t="e">
        <f t="shared" si="21"/>
        <v>#N/A</v>
      </c>
      <c r="D445" s="420" t="e">
        <f>IF(ISNUMBER(_xlfn.XLOOKUP(A445,抽卷!$A:$A,抽卷!$K:$K,,1,2)),_xlfn.XLOOKUP(A445,抽卷!$A:$A,抽卷!$K:$K,,1,2),NA())</f>
        <v>#N/A</v>
      </c>
      <c r="E445" s="420" t="e">
        <f>IF(ISNUMBER(_xlfn.XLOOKUP(A445,抽卷!$A:$A,抽卷!$M:$M,,1,2)),_xlfn.XLOOKUP(A445,抽卷!$A:$A,抽卷!$M:$M,,1,2),NA())</f>
        <v>#N/A</v>
      </c>
      <c r="F445" s="73" t="e">
        <f t="shared" si="22"/>
        <v>#N/A</v>
      </c>
    </row>
    <row r="446" spans="1:6" ht="15" customHeight="1" x14ac:dyDescent="0.25">
      <c r="A446" s="98">
        <f t="shared" si="20"/>
        <v>44382</v>
      </c>
      <c r="B446" s="79" t="e">
        <f>IF(ISNUMBER(_xlfn.XLOOKUP(A446,鑽量!$A:$A,鑽量!$K:$K,,1,2)),_xlfn.XLOOKUP(A446,鑽量!$A:$A,鑽量!$K:$K,,1,2),NA())</f>
        <v>#N/A</v>
      </c>
      <c r="C446" s="420" t="e">
        <f t="shared" si="21"/>
        <v>#N/A</v>
      </c>
      <c r="D446" s="420" t="e">
        <f>IF(ISNUMBER(_xlfn.XLOOKUP(A446,抽卷!$A:$A,抽卷!$K:$K,,1,2)),_xlfn.XLOOKUP(A446,抽卷!$A:$A,抽卷!$K:$K,,1,2),NA())</f>
        <v>#N/A</v>
      </c>
      <c r="E446" s="420" t="e">
        <f>IF(ISNUMBER(_xlfn.XLOOKUP(A446,抽卷!$A:$A,抽卷!$M:$M,,1,2)),_xlfn.XLOOKUP(A446,抽卷!$A:$A,抽卷!$M:$M,,1,2),NA())</f>
        <v>#N/A</v>
      </c>
      <c r="F446" s="73" t="e">
        <f t="shared" si="22"/>
        <v>#N/A</v>
      </c>
    </row>
    <row r="447" spans="1:6" ht="15" customHeight="1" x14ac:dyDescent="0.25">
      <c r="A447" s="98">
        <f t="shared" si="20"/>
        <v>44383</v>
      </c>
      <c r="B447" s="79" t="e">
        <f>IF(ISNUMBER(_xlfn.XLOOKUP(A447,鑽量!$A:$A,鑽量!$K:$K,,1,2)),_xlfn.XLOOKUP(A447,鑽量!$A:$A,鑽量!$K:$K,,1,2),NA())</f>
        <v>#N/A</v>
      </c>
      <c r="C447" s="420" t="e">
        <f t="shared" si="21"/>
        <v>#N/A</v>
      </c>
      <c r="D447" s="420" t="e">
        <f>IF(ISNUMBER(_xlfn.XLOOKUP(A447,抽卷!$A:$A,抽卷!$K:$K,,1,2)),_xlfn.XLOOKUP(A447,抽卷!$A:$A,抽卷!$K:$K,,1,2),NA())</f>
        <v>#N/A</v>
      </c>
      <c r="E447" s="420" t="e">
        <f>IF(ISNUMBER(_xlfn.XLOOKUP(A447,抽卷!$A:$A,抽卷!$M:$M,,1,2)),_xlfn.XLOOKUP(A447,抽卷!$A:$A,抽卷!$M:$M,,1,2),NA())</f>
        <v>#N/A</v>
      </c>
      <c r="F447" s="73" t="e">
        <f t="shared" si="22"/>
        <v>#N/A</v>
      </c>
    </row>
    <row r="448" spans="1:6" ht="15" customHeight="1" x14ac:dyDescent="0.25">
      <c r="A448" s="98">
        <f t="shared" si="20"/>
        <v>44384</v>
      </c>
      <c r="B448" s="79" t="e">
        <f>IF(ISNUMBER(_xlfn.XLOOKUP(A448,鑽量!$A:$A,鑽量!$K:$K,,1,2)),_xlfn.XLOOKUP(A448,鑽量!$A:$A,鑽量!$K:$K,,1,2),NA())</f>
        <v>#N/A</v>
      </c>
      <c r="C448" s="420" t="e">
        <f t="shared" si="21"/>
        <v>#N/A</v>
      </c>
      <c r="D448" s="420" t="e">
        <f>IF(ISNUMBER(_xlfn.XLOOKUP(A448,抽卷!$A:$A,抽卷!$K:$K,,1,2)),_xlfn.XLOOKUP(A448,抽卷!$A:$A,抽卷!$K:$K,,1,2),NA())</f>
        <v>#N/A</v>
      </c>
      <c r="E448" s="420" t="e">
        <f>IF(ISNUMBER(_xlfn.XLOOKUP(A448,抽卷!$A:$A,抽卷!$M:$M,,1,2)),_xlfn.XLOOKUP(A448,抽卷!$A:$A,抽卷!$M:$M,,1,2),NA())</f>
        <v>#N/A</v>
      </c>
      <c r="F448" s="73" t="e">
        <f t="shared" si="22"/>
        <v>#N/A</v>
      </c>
    </row>
    <row r="449" spans="1:6" ht="15" customHeight="1" x14ac:dyDescent="0.25">
      <c r="A449" s="98">
        <f t="shared" si="20"/>
        <v>44385</v>
      </c>
      <c r="B449" s="79" t="e">
        <f>IF(ISNUMBER(_xlfn.XLOOKUP(A449,鑽量!$A:$A,鑽量!$K:$K,,1,2)),_xlfn.XLOOKUP(A449,鑽量!$A:$A,鑽量!$K:$K,,1,2),NA())</f>
        <v>#N/A</v>
      </c>
      <c r="C449" s="420" t="e">
        <f t="shared" si="21"/>
        <v>#N/A</v>
      </c>
      <c r="D449" s="420" t="e">
        <f>IF(ISNUMBER(_xlfn.XLOOKUP(A449,抽卷!$A:$A,抽卷!$K:$K,,1,2)),_xlfn.XLOOKUP(A449,抽卷!$A:$A,抽卷!$K:$K,,1,2),NA())</f>
        <v>#N/A</v>
      </c>
      <c r="E449" s="420" t="e">
        <f>IF(ISNUMBER(_xlfn.XLOOKUP(A449,抽卷!$A:$A,抽卷!$M:$M,,1,2)),_xlfn.XLOOKUP(A449,抽卷!$A:$A,抽卷!$M:$M,,1,2),NA())</f>
        <v>#N/A</v>
      </c>
      <c r="F449" s="73" t="e">
        <f t="shared" si="22"/>
        <v>#N/A</v>
      </c>
    </row>
    <row r="450" spans="1:6" ht="15" customHeight="1" x14ac:dyDescent="0.25">
      <c r="A450" s="98">
        <f t="shared" si="20"/>
        <v>44386</v>
      </c>
      <c r="B450" s="79" t="e">
        <f>IF(ISNUMBER(_xlfn.XLOOKUP(A450,鑽量!$A:$A,鑽量!$K:$K,,1,2)),_xlfn.XLOOKUP(A450,鑽量!$A:$A,鑽量!$K:$K,,1,2),NA())</f>
        <v>#N/A</v>
      </c>
      <c r="C450" s="420" t="e">
        <f t="shared" si="21"/>
        <v>#N/A</v>
      </c>
      <c r="D450" s="420" t="e">
        <f>IF(ISNUMBER(_xlfn.XLOOKUP(A450,抽卷!$A:$A,抽卷!$K:$K,,1,2)),_xlfn.XLOOKUP(A450,抽卷!$A:$A,抽卷!$K:$K,,1,2),NA())</f>
        <v>#N/A</v>
      </c>
      <c r="E450" s="420" t="e">
        <f>IF(ISNUMBER(_xlfn.XLOOKUP(A450,抽卷!$A:$A,抽卷!$M:$M,,1,2)),_xlfn.XLOOKUP(A450,抽卷!$A:$A,抽卷!$M:$M,,1,2),NA())</f>
        <v>#N/A</v>
      </c>
      <c r="F450" s="73" t="e">
        <f t="shared" si="22"/>
        <v>#N/A</v>
      </c>
    </row>
    <row r="451" spans="1:6" ht="15" customHeight="1" x14ac:dyDescent="0.25">
      <c r="A451" s="98">
        <f t="shared" si="20"/>
        <v>44387</v>
      </c>
      <c r="B451" s="79" t="e">
        <f>IF(ISNUMBER(_xlfn.XLOOKUP(A451,鑽量!$A:$A,鑽量!$K:$K,,1,2)),_xlfn.XLOOKUP(A451,鑽量!$A:$A,鑽量!$K:$K,,1,2),NA())</f>
        <v>#N/A</v>
      </c>
      <c r="C451" s="420" t="e">
        <f t="shared" si="21"/>
        <v>#N/A</v>
      </c>
      <c r="D451" s="420" t="e">
        <f>IF(ISNUMBER(_xlfn.XLOOKUP(A451,抽卷!$A:$A,抽卷!$K:$K,,1,2)),_xlfn.XLOOKUP(A451,抽卷!$A:$A,抽卷!$K:$K,,1,2),NA())</f>
        <v>#N/A</v>
      </c>
      <c r="E451" s="420" t="e">
        <f>IF(ISNUMBER(_xlfn.XLOOKUP(A451,抽卷!$A:$A,抽卷!$M:$M,,1,2)),_xlfn.XLOOKUP(A451,抽卷!$A:$A,抽卷!$M:$M,,1,2),NA())</f>
        <v>#N/A</v>
      </c>
      <c r="F451" s="73" t="e">
        <f t="shared" si="22"/>
        <v>#N/A</v>
      </c>
    </row>
    <row r="452" spans="1:6" ht="15" customHeight="1" x14ac:dyDescent="0.25">
      <c r="A452" s="98">
        <f t="shared" si="20"/>
        <v>44388</v>
      </c>
      <c r="B452" s="79" t="e">
        <f>IF(ISNUMBER(_xlfn.XLOOKUP(A452,鑽量!$A:$A,鑽量!$K:$K,,1,2)),_xlfn.XLOOKUP(A452,鑽量!$A:$A,鑽量!$K:$K,,1,2),NA())</f>
        <v>#N/A</v>
      </c>
      <c r="C452" s="420" t="e">
        <f t="shared" si="21"/>
        <v>#N/A</v>
      </c>
      <c r="D452" s="420" t="e">
        <f>IF(ISNUMBER(_xlfn.XLOOKUP(A452,抽卷!$A:$A,抽卷!$K:$K,,1,2)),_xlfn.XLOOKUP(A452,抽卷!$A:$A,抽卷!$K:$K,,1,2),NA())</f>
        <v>#N/A</v>
      </c>
      <c r="E452" s="420" t="e">
        <f>IF(ISNUMBER(_xlfn.XLOOKUP(A452,抽卷!$A:$A,抽卷!$M:$M,,1,2)),_xlfn.XLOOKUP(A452,抽卷!$A:$A,抽卷!$M:$M,,1,2),NA())</f>
        <v>#N/A</v>
      </c>
      <c r="F452" s="73" t="e">
        <f t="shared" si="22"/>
        <v>#N/A</v>
      </c>
    </row>
    <row r="453" spans="1:6" ht="15" customHeight="1" x14ac:dyDescent="0.25">
      <c r="A453" s="98">
        <f t="shared" si="20"/>
        <v>44389</v>
      </c>
      <c r="B453" s="79" t="e">
        <f>IF(ISNUMBER(_xlfn.XLOOKUP(A453,鑽量!$A:$A,鑽量!$K:$K,,1,2)),_xlfn.XLOOKUP(A453,鑽量!$A:$A,鑽量!$K:$K,,1,2),NA())</f>
        <v>#N/A</v>
      </c>
      <c r="C453" s="420" t="e">
        <f t="shared" si="21"/>
        <v>#N/A</v>
      </c>
      <c r="D453" s="420" t="e">
        <f>IF(ISNUMBER(_xlfn.XLOOKUP(A453,抽卷!$A:$A,抽卷!$K:$K,,1,2)),_xlfn.XLOOKUP(A453,抽卷!$A:$A,抽卷!$K:$K,,1,2),NA())</f>
        <v>#N/A</v>
      </c>
      <c r="E453" s="420" t="e">
        <f>IF(ISNUMBER(_xlfn.XLOOKUP(A453,抽卷!$A:$A,抽卷!$M:$M,,1,2)),_xlfn.XLOOKUP(A453,抽卷!$A:$A,抽卷!$M:$M,,1,2),NA())</f>
        <v>#N/A</v>
      </c>
      <c r="F453" s="73" t="e">
        <f t="shared" si="22"/>
        <v>#N/A</v>
      </c>
    </row>
    <row r="454" spans="1:6" ht="15" customHeight="1" x14ac:dyDescent="0.25">
      <c r="A454" s="98">
        <f t="shared" ref="A454:A503" si="23">A453+1</f>
        <v>44390</v>
      </c>
      <c r="B454" s="79" t="e">
        <f>IF(ISNUMBER(_xlfn.XLOOKUP(A454,鑽量!$A:$A,鑽量!$K:$K,,1,2)),_xlfn.XLOOKUP(A454,鑽量!$A:$A,鑽量!$K:$K,,1,2),NA())</f>
        <v>#N/A</v>
      </c>
      <c r="C454" s="420" t="e">
        <f t="shared" si="21"/>
        <v>#N/A</v>
      </c>
      <c r="D454" s="420" t="e">
        <f>IF(ISNUMBER(_xlfn.XLOOKUP(A454,抽卷!$A:$A,抽卷!$K:$K,,1,2)),_xlfn.XLOOKUP(A454,抽卷!$A:$A,抽卷!$K:$K,,1,2),NA())</f>
        <v>#N/A</v>
      </c>
      <c r="E454" s="420" t="e">
        <f>IF(ISNUMBER(_xlfn.XLOOKUP(A454,抽卷!$A:$A,抽卷!$M:$M,,1,2)),_xlfn.XLOOKUP(A454,抽卷!$A:$A,抽卷!$M:$M,,1,2),NA())</f>
        <v>#N/A</v>
      </c>
      <c r="F454" s="73" t="e">
        <f t="shared" si="22"/>
        <v>#N/A</v>
      </c>
    </row>
    <row r="455" spans="1:6" ht="15" customHeight="1" x14ac:dyDescent="0.25">
      <c r="A455" s="98">
        <f t="shared" si="23"/>
        <v>44391</v>
      </c>
      <c r="B455" s="79" t="e">
        <f>IF(ISNUMBER(_xlfn.XLOOKUP(A455,鑽量!$A:$A,鑽量!$K:$K,,1,2)),_xlfn.XLOOKUP(A455,鑽量!$A:$A,鑽量!$K:$K,,1,2),NA())</f>
        <v>#N/A</v>
      </c>
      <c r="C455" s="420" t="e">
        <f t="shared" si="21"/>
        <v>#N/A</v>
      </c>
      <c r="D455" s="420" t="e">
        <f>IF(ISNUMBER(_xlfn.XLOOKUP(A455,抽卷!$A:$A,抽卷!$K:$K,,1,2)),_xlfn.XLOOKUP(A455,抽卷!$A:$A,抽卷!$K:$K,,1,2),NA())</f>
        <v>#N/A</v>
      </c>
      <c r="E455" s="420" t="e">
        <f>IF(ISNUMBER(_xlfn.XLOOKUP(A455,抽卷!$A:$A,抽卷!$M:$M,,1,2)),_xlfn.XLOOKUP(A455,抽卷!$A:$A,抽卷!$M:$M,,1,2),NA())</f>
        <v>#N/A</v>
      </c>
      <c r="F455" s="73" t="e">
        <f t="shared" si="22"/>
        <v>#N/A</v>
      </c>
    </row>
    <row r="456" spans="1:6" ht="15" customHeight="1" x14ac:dyDescent="0.25">
      <c r="A456" s="98">
        <f t="shared" si="23"/>
        <v>44392</v>
      </c>
      <c r="B456" s="79" t="e">
        <f>IF(ISNUMBER(_xlfn.XLOOKUP(A456,鑽量!$A:$A,鑽量!$K:$K,,1,2)),_xlfn.XLOOKUP(A456,鑽量!$A:$A,鑽量!$K:$K,,1,2),NA())</f>
        <v>#N/A</v>
      </c>
      <c r="C456" s="420" t="e">
        <f t="shared" si="21"/>
        <v>#N/A</v>
      </c>
      <c r="D456" s="420" t="e">
        <f>IF(ISNUMBER(_xlfn.XLOOKUP(A456,抽卷!$A:$A,抽卷!$K:$K,,1,2)),_xlfn.XLOOKUP(A456,抽卷!$A:$A,抽卷!$K:$K,,1,2),NA())</f>
        <v>#N/A</v>
      </c>
      <c r="E456" s="420" t="e">
        <f>IF(ISNUMBER(_xlfn.XLOOKUP(A456,抽卷!$A:$A,抽卷!$M:$M,,1,2)),_xlfn.XLOOKUP(A456,抽卷!$A:$A,抽卷!$M:$M,,1,2),NA())</f>
        <v>#N/A</v>
      </c>
      <c r="F456" s="73" t="e">
        <f t="shared" si="22"/>
        <v>#N/A</v>
      </c>
    </row>
    <row r="457" spans="1:6" ht="15" customHeight="1" x14ac:dyDescent="0.25">
      <c r="A457" s="98">
        <f t="shared" si="23"/>
        <v>44393</v>
      </c>
      <c r="B457" s="79" t="e">
        <f>IF(ISNUMBER(_xlfn.XLOOKUP(A457,鑽量!$A:$A,鑽量!$K:$K,,1,2)),_xlfn.XLOOKUP(A457,鑽量!$A:$A,鑽量!$K:$K,,1,2),NA())</f>
        <v>#N/A</v>
      </c>
      <c r="C457" s="420" t="e">
        <f t="shared" si="21"/>
        <v>#N/A</v>
      </c>
      <c r="D457" s="420" t="e">
        <f>IF(ISNUMBER(_xlfn.XLOOKUP(A457,抽卷!$A:$A,抽卷!$K:$K,,1,2)),_xlfn.XLOOKUP(A457,抽卷!$A:$A,抽卷!$K:$K,,1,2),NA())</f>
        <v>#N/A</v>
      </c>
      <c r="E457" s="420" t="e">
        <f>IF(ISNUMBER(_xlfn.XLOOKUP(A457,抽卷!$A:$A,抽卷!$M:$M,,1,2)),_xlfn.XLOOKUP(A457,抽卷!$A:$A,抽卷!$M:$M,,1,2),NA())</f>
        <v>#N/A</v>
      </c>
      <c r="F457" s="73" t="e">
        <f t="shared" si="22"/>
        <v>#N/A</v>
      </c>
    </row>
    <row r="458" spans="1:6" ht="15" customHeight="1" x14ac:dyDescent="0.25">
      <c r="A458" s="98">
        <f t="shared" si="23"/>
        <v>44394</v>
      </c>
      <c r="B458" s="79" t="e">
        <f>IF(ISNUMBER(_xlfn.XLOOKUP(A458,鑽量!$A:$A,鑽量!$K:$K,,1,2)),_xlfn.XLOOKUP(A458,鑽量!$A:$A,鑽量!$K:$K,,1,2),NA())</f>
        <v>#N/A</v>
      </c>
      <c r="C458" s="420" t="e">
        <f t="shared" si="21"/>
        <v>#N/A</v>
      </c>
      <c r="D458" s="420" t="e">
        <f>IF(ISNUMBER(_xlfn.XLOOKUP(A458,抽卷!$A:$A,抽卷!$K:$K,,1,2)),_xlfn.XLOOKUP(A458,抽卷!$A:$A,抽卷!$K:$K,,1,2),NA())</f>
        <v>#N/A</v>
      </c>
      <c r="E458" s="420" t="e">
        <f>IF(ISNUMBER(_xlfn.XLOOKUP(A458,抽卷!$A:$A,抽卷!$M:$M,,1,2)),_xlfn.XLOOKUP(A458,抽卷!$A:$A,抽卷!$M:$M,,1,2),NA())</f>
        <v>#N/A</v>
      </c>
      <c r="F458" s="73" t="e">
        <f t="shared" si="22"/>
        <v>#N/A</v>
      </c>
    </row>
    <row r="459" spans="1:6" ht="15" customHeight="1" x14ac:dyDescent="0.25">
      <c r="A459" s="98">
        <f t="shared" si="23"/>
        <v>44395</v>
      </c>
      <c r="B459" s="79" t="e">
        <f>IF(ISNUMBER(_xlfn.XLOOKUP(A459,鑽量!$A:$A,鑽量!$K:$K,,1,2)),_xlfn.XLOOKUP(A459,鑽量!$A:$A,鑽量!$K:$K,,1,2),NA())</f>
        <v>#N/A</v>
      </c>
      <c r="C459" s="420" t="e">
        <f t="shared" si="21"/>
        <v>#N/A</v>
      </c>
      <c r="D459" s="420" t="e">
        <f>IF(ISNUMBER(_xlfn.XLOOKUP(A459,抽卷!$A:$A,抽卷!$K:$K,,1,2)),_xlfn.XLOOKUP(A459,抽卷!$A:$A,抽卷!$K:$K,,1,2),NA())</f>
        <v>#N/A</v>
      </c>
      <c r="E459" s="420" t="e">
        <f>IF(ISNUMBER(_xlfn.XLOOKUP(A459,抽卷!$A:$A,抽卷!$M:$M,,1,2)),_xlfn.XLOOKUP(A459,抽卷!$A:$A,抽卷!$M:$M,,1,2),NA())</f>
        <v>#N/A</v>
      </c>
      <c r="F459" s="73" t="e">
        <f t="shared" si="22"/>
        <v>#N/A</v>
      </c>
    </row>
    <row r="460" spans="1:6" ht="15" customHeight="1" x14ac:dyDescent="0.25">
      <c r="A460" s="98">
        <f t="shared" si="23"/>
        <v>44396</v>
      </c>
      <c r="B460" s="79" t="e">
        <f>IF(ISNUMBER(_xlfn.XLOOKUP(A460,鑽量!$A:$A,鑽量!$K:$K,,1,2)),_xlfn.XLOOKUP(A460,鑽量!$A:$A,鑽量!$K:$K,,1,2),NA())</f>
        <v>#N/A</v>
      </c>
      <c r="C460" s="420" t="e">
        <f t="shared" si="21"/>
        <v>#N/A</v>
      </c>
      <c r="D460" s="420" t="e">
        <f>IF(ISNUMBER(_xlfn.XLOOKUP(A460,抽卷!$A:$A,抽卷!$K:$K,,1,2)),_xlfn.XLOOKUP(A460,抽卷!$A:$A,抽卷!$K:$K,,1,2),NA())</f>
        <v>#N/A</v>
      </c>
      <c r="E460" s="420" t="e">
        <f>IF(ISNUMBER(_xlfn.XLOOKUP(A460,抽卷!$A:$A,抽卷!$M:$M,,1,2)),_xlfn.XLOOKUP(A460,抽卷!$A:$A,抽卷!$M:$M,,1,2),NA())</f>
        <v>#N/A</v>
      </c>
      <c r="F460" s="73" t="e">
        <f t="shared" si="22"/>
        <v>#N/A</v>
      </c>
    </row>
    <row r="461" spans="1:6" ht="15" customHeight="1" x14ac:dyDescent="0.25">
      <c r="A461" s="98">
        <f t="shared" si="23"/>
        <v>44397</v>
      </c>
      <c r="B461" s="79" t="e">
        <f>IF(ISNUMBER(_xlfn.XLOOKUP(A461,鑽量!$A:$A,鑽量!$K:$K,,1,2)),_xlfn.XLOOKUP(A461,鑽量!$A:$A,鑽量!$K:$K,,1,2),NA())</f>
        <v>#N/A</v>
      </c>
      <c r="C461" s="420" t="e">
        <f t="shared" si="21"/>
        <v>#N/A</v>
      </c>
      <c r="D461" s="420" t="e">
        <f>IF(ISNUMBER(_xlfn.XLOOKUP(A461,抽卷!$A:$A,抽卷!$K:$K,,1,2)),_xlfn.XLOOKUP(A461,抽卷!$A:$A,抽卷!$K:$K,,1,2),NA())</f>
        <v>#N/A</v>
      </c>
      <c r="E461" s="420" t="e">
        <f>IF(ISNUMBER(_xlfn.XLOOKUP(A461,抽卷!$A:$A,抽卷!$M:$M,,1,2)),_xlfn.XLOOKUP(A461,抽卷!$A:$A,抽卷!$M:$M,,1,2),NA())</f>
        <v>#N/A</v>
      </c>
      <c r="F461" s="73" t="e">
        <f t="shared" si="22"/>
        <v>#N/A</v>
      </c>
    </row>
    <row r="462" spans="1:6" ht="15" customHeight="1" x14ac:dyDescent="0.25">
      <c r="A462" s="98">
        <f t="shared" si="23"/>
        <v>44398</v>
      </c>
      <c r="B462" s="79" t="e">
        <f>IF(ISNUMBER(_xlfn.XLOOKUP(A462,鑽量!$A:$A,鑽量!$K:$K,,1,2)),_xlfn.XLOOKUP(A462,鑽量!$A:$A,鑽量!$K:$K,,1,2),NA())</f>
        <v>#N/A</v>
      </c>
      <c r="C462" s="420" t="e">
        <f t="shared" si="21"/>
        <v>#N/A</v>
      </c>
      <c r="D462" s="420" t="e">
        <f>IF(ISNUMBER(_xlfn.XLOOKUP(A462,抽卷!$A:$A,抽卷!$K:$K,,1,2)),_xlfn.XLOOKUP(A462,抽卷!$A:$A,抽卷!$K:$K,,1,2),NA())</f>
        <v>#N/A</v>
      </c>
      <c r="E462" s="420" t="e">
        <f>IF(ISNUMBER(_xlfn.XLOOKUP(A462,抽卷!$A:$A,抽卷!$M:$M,,1,2)),_xlfn.XLOOKUP(A462,抽卷!$A:$A,抽卷!$M:$M,,1,2),NA())</f>
        <v>#N/A</v>
      </c>
      <c r="F462" s="73" t="e">
        <f t="shared" si="22"/>
        <v>#N/A</v>
      </c>
    </row>
    <row r="463" spans="1:6" ht="15" customHeight="1" x14ac:dyDescent="0.25">
      <c r="A463" s="98">
        <f t="shared" si="23"/>
        <v>44399</v>
      </c>
      <c r="B463" s="79" t="e">
        <f>IF(ISNUMBER(_xlfn.XLOOKUP(A463,鑽量!$A:$A,鑽量!$K:$K,,1,2)),_xlfn.XLOOKUP(A463,鑽量!$A:$A,鑽量!$K:$K,,1,2),NA())</f>
        <v>#N/A</v>
      </c>
      <c r="C463" s="420" t="e">
        <f t="shared" si="21"/>
        <v>#N/A</v>
      </c>
      <c r="D463" s="420" t="e">
        <f>IF(ISNUMBER(_xlfn.XLOOKUP(A463,抽卷!$A:$A,抽卷!$K:$K,,1,2)),_xlfn.XLOOKUP(A463,抽卷!$A:$A,抽卷!$K:$K,,1,2),NA())</f>
        <v>#N/A</v>
      </c>
      <c r="E463" s="420" t="e">
        <f>IF(ISNUMBER(_xlfn.XLOOKUP(A463,抽卷!$A:$A,抽卷!$M:$M,,1,2)),_xlfn.XLOOKUP(A463,抽卷!$A:$A,抽卷!$M:$M,,1,2),NA())</f>
        <v>#N/A</v>
      </c>
      <c r="F463" s="73" t="e">
        <f t="shared" si="22"/>
        <v>#N/A</v>
      </c>
    </row>
    <row r="464" spans="1:6" ht="15" customHeight="1" x14ac:dyDescent="0.25">
      <c r="A464" s="98">
        <f t="shared" si="23"/>
        <v>44400</v>
      </c>
      <c r="B464" s="79" t="e">
        <f>IF(ISNUMBER(_xlfn.XLOOKUP(A464,鑽量!$A:$A,鑽量!$K:$K,,1,2)),_xlfn.XLOOKUP(A464,鑽量!$A:$A,鑽量!$K:$K,,1,2),NA())</f>
        <v>#N/A</v>
      </c>
      <c r="C464" s="420" t="e">
        <f t="shared" si="21"/>
        <v>#N/A</v>
      </c>
      <c r="D464" s="420" t="e">
        <f>IF(ISNUMBER(_xlfn.XLOOKUP(A464,抽卷!$A:$A,抽卷!$K:$K,,1,2)),_xlfn.XLOOKUP(A464,抽卷!$A:$A,抽卷!$K:$K,,1,2),NA())</f>
        <v>#N/A</v>
      </c>
      <c r="E464" s="420" t="e">
        <f>IF(ISNUMBER(_xlfn.XLOOKUP(A464,抽卷!$A:$A,抽卷!$M:$M,,1,2)),_xlfn.XLOOKUP(A464,抽卷!$A:$A,抽卷!$M:$M,,1,2),NA())</f>
        <v>#N/A</v>
      </c>
      <c r="F464" s="73" t="e">
        <f t="shared" si="22"/>
        <v>#N/A</v>
      </c>
    </row>
    <row r="465" spans="1:6" ht="15" customHeight="1" x14ac:dyDescent="0.25">
      <c r="A465" s="98">
        <f t="shared" si="23"/>
        <v>44401</v>
      </c>
      <c r="B465" s="79" t="e">
        <f>IF(ISNUMBER(_xlfn.XLOOKUP(A465,鑽量!$A:$A,鑽量!$K:$K,,1,2)),_xlfn.XLOOKUP(A465,鑽量!$A:$A,鑽量!$K:$K,,1,2),NA())</f>
        <v>#N/A</v>
      </c>
      <c r="C465" s="420" t="e">
        <f t="shared" si="21"/>
        <v>#N/A</v>
      </c>
      <c r="D465" s="420" t="e">
        <f>IF(ISNUMBER(_xlfn.XLOOKUP(A465,抽卷!$A:$A,抽卷!$K:$K,,1,2)),_xlfn.XLOOKUP(A465,抽卷!$A:$A,抽卷!$K:$K,,1,2),NA())</f>
        <v>#N/A</v>
      </c>
      <c r="E465" s="420" t="e">
        <f>IF(ISNUMBER(_xlfn.XLOOKUP(A465,抽卷!$A:$A,抽卷!$M:$M,,1,2)),_xlfn.XLOOKUP(A465,抽卷!$A:$A,抽卷!$M:$M,,1,2),NA())</f>
        <v>#N/A</v>
      </c>
      <c r="F465" s="73" t="e">
        <f t="shared" si="22"/>
        <v>#N/A</v>
      </c>
    </row>
    <row r="466" spans="1:6" ht="15" customHeight="1" x14ac:dyDescent="0.25">
      <c r="A466" s="98">
        <f t="shared" si="23"/>
        <v>44402</v>
      </c>
      <c r="B466" s="79" t="e">
        <f>IF(ISNUMBER(_xlfn.XLOOKUP(A466,鑽量!$A:$A,鑽量!$K:$K,,1,2)),_xlfn.XLOOKUP(A466,鑽量!$A:$A,鑽量!$K:$K,,1,2),NA())</f>
        <v>#N/A</v>
      </c>
      <c r="C466" s="420" t="e">
        <f t="shared" si="21"/>
        <v>#N/A</v>
      </c>
      <c r="D466" s="420" t="e">
        <f>IF(ISNUMBER(_xlfn.XLOOKUP(A466,抽卷!$A:$A,抽卷!$K:$K,,1,2)),_xlfn.XLOOKUP(A466,抽卷!$A:$A,抽卷!$K:$K,,1,2),NA())</f>
        <v>#N/A</v>
      </c>
      <c r="E466" s="420" t="e">
        <f>IF(ISNUMBER(_xlfn.XLOOKUP(A466,抽卷!$A:$A,抽卷!$M:$M,,1,2)),_xlfn.XLOOKUP(A466,抽卷!$A:$A,抽卷!$M:$M,,1,2),NA())</f>
        <v>#N/A</v>
      </c>
      <c r="F466" s="73" t="e">
        <f t="shared" si="22"/>
        <v>#N/A</v>
      </c>
    </row>
    <row r="467" spans="1:6" ht="15" customHeight="1" x14ac:dyDescent="0.25">
      <c r="A467" s="98">
        <f t="shared" si="23"/>
        <v>44403</v>
      </c>
      <c r="B467" s="79" t="e">
        <f>IF(ISNUMBER(_xlfn.XLOOKUP(A467,鑽量!$A:$A,鑽量!$K:$K,,1,2)),_xlfn.XLOOKUP(A467,鑽量!$A:$A,鑽量!$K:$K,,1,2),NA())</f>
        <v>#N/A</v>
      </c>
      <c r="C467" s="420" t="e">
        <f t="shared" si="21"/>
        <v>#N/A</v>
      </c>
      <c r="D467" s="420" t="e">
        <f>IF(ISNUMBER(_xlfn.XLOOKUP(A467,抽卷!$A:$A,抽卷!$K:$K,,1,2)),_xlfn.XLOOKUP(A467,抽卷!$A:$A,抽卷!$K:$K,,1,2),NA())</f>
        <v>#N/A</v>
      </c>
      <c r="E467" s="420" t="e">
        <f>IF(ISNUMBER(_xlfn.XLOOKUP(A467,抽卷!$A:$A,抽卷!$M:$M,,1,2)),_xlfn.XLOOKUP(A467,抽卷!$A:$A,抽卷!$M:$M,,1,2),NA())</f>
        <v>#N/A</v>
      </c>
      <c r="F467" s="73" t="e">
        <f t="shared" si="22"/>
        <v>#N/A</v>
      </c>
    </row>
    <row r="468" spans="1:6" ht="15" customHeight="1" x14ac:dyDescent="0.25">
      <c r="A468" s="98">
        <f t="shared" si="23"/>
        <v>44404</v>
      </c>
      <c r="B468" s="79" t="e">
        <f>IF(ISNUMBER(_xlfn.XLOOKUP(A468,鑽量!$A:$A,鑽量!$K:$K,,1,2)),_xlfn.XLOOKUP(A468,鑽量!$A:$A,鑽量!$K:$K,,1,2),NA())</f>
        <v>#N/A</v>
      </c>
      <c r="C468" s="420" t="e">
        <f t="shared" si="21"/>
        <v>#N/A</v>
      </c>
      <c r="D468" s="420" t="e">
        <f>IF(ISNUMBER(_xlfn.XLOOKUP(A468,抽卷!$A:$A,抽卷!$K:$K,,1,2)),_xlfn.XLOOKUP(A468,抽卷!$A:$A,抽卷!$K:$K,,1,2),NA())</f>
        <v>#N/A</v>
      </c>
      <c r="E468" s="420" t="e">
        <f>IF(ISNUMBER(_xlfn.XLOOKUP(A468,抽卷!$A:$A,抽卷!$M:$M,,1,2)),_xlfn.XLOOKUP(A468,抽卷!$A:$A,抽卷!$M:$M,,1,2),NA())</f>
        <v>#N/A</v>
      </c>
      <c r="F468" s="73" t="e">
        <f t="shared" si="22"/>
        <v>#N/A</v>
      </c>
    </row>
    <row r="469" spans="1:6" ht="15" customHeight="1" x14ac:dyDescent="0.25">
      <c r="A469" s="98">
        <f t="shared" si="23"/>
        <v>44405</v>
      </c>
      <c r="B469" s="79" t="e">
        <f>IF(ISNUMBER(_xlfn.XLOOKUP(A469,鑽量!$A:$A,鑽量!$K:$K,,1,2)),_xlfn.XLOOKUP(A469,鑽量!$A:$A,鑽量!$K:$K,,1,2),NA())</f>
        <v>#N/A</v>
      </c>
      <c r="C469" s="420" t="e">
        <f t="shared" si="21"/>
        <v>#N/A</v>
      </c>
      <c r="D469" s="420" t="e">
        <f>IF(ISNUMBER(_xlfn.XLOOKUP(A469,抽卷!$A:$A,抽卷!$K:$K,,1,2)),_xlfn.XLOOKUP(A469,抽卷!$A:$A,抽卷!$K:$K,,1,2),NA())</f>
        <v>#N/A</v>
      </c>
      <c r="E469" s="420" t="e">
        <f>IF(ISNUMBER(_xlfn.XLOOKUP(A469,抽卷!$A:$A,抽卷!$M:$M,,1,2)),_xlfn.XLOOKUP(A469,抽卷!$A:$A,抽卷!$M:$M,,1,2),NA())</f>
        <v>#N/A</v>
      </c>
      <c r="F469" s="73" t="e">
        <f t="shared" si="22"/>
        <v>#N/A</v>
      </c>
    </row>
    <row r="470" spans="1:6" ht="15" customHeight="1" x14ac:dyDescent="0.25">
      <c r="A470" s="98">
        <f t="shared" si="23"/>
        <v>44406</v>
      </c>
      <c r="B470" s="79" t="e">
        <f>IF(ISNUMBER(_xlfn.XLOOKUP(A470,鑽量!$A:$A,鑽量!$K:$K,,1,2)),_xlfn.XLOOKUP(A470,鑽量!$A:$A,鑽量!$K:$K,,1,2),NA())</f>
        <v>#N/A</v>
      </c>
      <c r="C470" s="420" t="e">
        <f t="shared" si="21"/>
        <v>#N/A</v>
      </c>
      <c r="D470" s="420" t="e">
        <f>IF(ISNUMBER(_xlfn.XLOOKUP(A470,抽卷!$A:$A,抽卷!$K:$K,,1,2)),_xlfn.XLOOKUP(A470,抽卷!$A:$A,抽卷!$K:$K,,1,2),NA())</f>
        <v>#N/A</v>
      </c>
      <c r="E470" s="420" t="e">
        <f>IF(ISNUMBER(_xlfn.XLOOKUP(A470,抽卷!$A:$A,抽卷!$M:$M,,1,2)),_xlfn.XLOOKUP(A470,抽卷!$A:$A,抽卷!$M:$M,,1,2),NA())</f>
        <v>#N/A</v>
      </c>
      <c r="F470" s="73" t="e">
        <f t="shared" si="22"/>
        <v>#N/A</v>
      </c>
    </row>
    <row r="471" spans="1:6" ht="15" customHeight="1" x14ac:dyDescent="0.25">
      <c r="A471" s="98">
        <f t="shared" si="23"/>
        <v>44407</v>
      </c>
      <c r="B471" s="79" t="e">
        <f>IF(ISNUMBER(_xlfn.XLOOKUP(A471,鑽量!$A:$A,鑽量!$K:$K,,1,2)),_xlfn.XLOOKUP(A471,鑽量!$A:$A,鑽量!$K:$K,,1,2),NA())</f>
        <v>#N/A</v>
      </c>
      <c r="C471" s="420" t="e">
        <f t="shared" si="21"/>
        <v>#N/A</v>
      </c>
      <c r="D471" s="420" t="e">
        <f>IF(ISNUMBER(_xlfn.XLOOKUP(A471,抽卷!$A:$A,抽卷!$K:$K,,1,2)),_xlfn.XLOOKUP(A471,抽卷!$A:$A,抽卷!$K:$K,,1,2),NA())</f>
        <v>#N/A</v>
      </c>
      <c r="E471" s="420" t="e">
        <f>IF(ISNUMBER(_xlfn.XLOOKUP(A471,抽卷!$A:$A,抽卷!$M:$M,,1,2)),_xlfn.XLOOKUP(A471,抽卷!$A:$A,抽卷!$M:$M,,1,2),NA())</f>
        <v>#N/A</v>
      </c>
      <c r="F471" s="73" t="e">
        <f t="shared" si="22"/>
        <v>#N/A</v>
      </c>
    </row>
    <row r="472" spans="1:6" ht="15" customHeight="1" x14ac:dyDescent="0.25">
      <c r="A472" s="98">
        <f t="shared" si="23"/>
        <v>44408</v>
      </c>
      <c r="B472" s="79" t="e">
        <f>IF(ISNUMBER(_xlfn.XLOOKUP(A472,鑽量!$A:$A,鑽量!$K:$K,,1,2)),_xlfn.XLOOKUP(A472,鑽量!$A:$A,鑽量!$K:$K,,1,2),NA())</f>
        <v>#N/A</v>
      </c>
      <c r="C472" s="420" t="e">
        <f t="shared" si="21"/>
        <v>#N/A</v>
      </c>
      <c r="D472" s="420" t="e">
        <f>IF(ISNUMBER(_xlfn.XLOOKUP(A472,抽卷!$A:$A,抽卷!$K:$K,,1,2)),_xlfn.XLOOKUP(A472,抽卷!$A:$A,抽卷!$K:$K,,1,2),NA())</f>
        <v>#N/A</v>
      </c>
      <c r="E472" s="420" t="e">
        <f>IF(ISNUMBER(_xlfn.XLOOKUP(A472,抽卷!$A:$A,抽卷!$M:$M,,1,2)),_xlfn.XLOOKUP(A472,抽卷!$A:$A,抽卷!$M:$M,,1,2),NA())</f>
        <v>#N/A</v>
      </c>
      <c r="F472" s="73" t="e">
        <f t="shared" si="22"/>
        <v>#N/A</v>
      </c>
    </row>
    <row r="473" spans="1:6" ht="15" customHeight="1" x14ac:dyDescent="0.25">
      <c r="A473" s="98">
        <f t="shared" si="23"/>
        <v>44409</v>
      </c>
      <c r="B473" s="79" t="e">
        <f>IF(ISNUMBER(_xlfn.XLOOKUP(A473,鑽量!$A:$A,鑽量!$K:$K,,1,2)),_xlfn.XLOOKUP(A473,鑽量!$A:$A,鑽量!$K:$K,,1,2),NA())</f>
        <v>#N/A</v>
      </c>
      <c r="C473" s="420" t="e">
        <f t="shared" si="21"/>
        <v>#N/A</v>
      </c>
      <c r="D473" s="420" t="e">
        <f>IF(ISNUMBER(_xlfn.XLOOKUP(A473,抽卷!$A:$A,抽卷!$K:$K,,1,2)),_xlfn.XLOOKUP(A473,抽卷!$A:$A,抽卷!$K:$K,,1,2),NA())</f>
        <v>#N/A</v>
      </c>
      <c r="E473" s="420" t="e">
        <f>IF(ISNUMBER(_xlfn.XLOOKUP(A473,抽卷!$A:$A,抽卷!$M:$M,,1,2)),_xlfn.XLOOKUP(A473,抽卷!$A:$A,抽卷!$M:$M,,1,2),NA())</f>
        <v>#N/A</v>
      </c>
      <c r="F473" s="73" t="e">
        <f t="shared" si="22"/>
        <v>#N/A</v>
      </c>
    </row>
    <row r="474" spans="1:6" ht="15" customHeight="1" x14ac:dyDescent="0.25">
      <c r="A474" s="98">
        <f t="shared" si="23"/>
        <v>44410</v>
      </c>
      <c r="B474" s="79" t="e">
        <f>IF(ISNUMBER(_xlfn.XLOOKUP(A474,鑽量!$A:$A,鑽量!$K:$K,,1,2)),_xlfn.XLOOKUP(A474,鑽量!$A:$A,鑽量!$K:$K,,1,2),NA())</f>
        <v>#N/A</v>
      </c>
      <c r="C474" s="420" t="e">
        <f t="shared" si="21"/>
        <v>#N/A</v>
      </c>
      <c r="D474" s="420" t="e">
        <f>IF(ISNUMBER(_xlfn.XLOOKUP(A474,抽卷!$A:$A,抽卷!$K:$K,,1,2)),_xlfn.XLOOKUP(A474,抽卷!$A:$A,抽卷!$K:$K,,1,2),NA())</f>
        <v>#N/A</v>
      </c>
      <c r="E474" s="420" t="e">
        <f>IF(ISNUMBER(_xlfn.XLOOKUP(A474,抽卷!$A:$A,抽卷!$M:$M,,1,2)),_xlfn.XLOOKUP(A474,抽卷!$A:$A,抽卷!$M:$M,,1,2),NA())</f>
        <v>#N/A</v>
      </c>
      <c r="F474" s="73" t="e">
        <f t="shared" si="22"/>
        <v>#N/A</v>
      </c>
    </row>
    <row r="475" spans="1:6" ht="15" customHeight="1" x14ac:dyDescent="0.25">
      <c r="A475" s="98">
        <f t="shared" si="23"/>
        <v>44411</v>
      </c>
      <c r="B475" s="79" t="e">
        <f>IF(ISNUMBER(_xlfn.XLOOKUP(A475,鑽量!$A:$A,鑽量!$K:$K,,1,2)),_xlfn.XLOOKUP(A475,鑽量!$A:$A,鑽量!$K:$K,,1,2),NA())</f>
        <v>#N/A</v>
      </c>
      <c r="C475" s="420" t="e">
        <f t="shared" si="21"/>
        <v>#N/A</v>
      </c>
      <c r="D475" s="420" t="e">
        <f>IF(ISNUMBER(_xlfn.XLOOKUP(A475,抽卷!$A:$A,抽卷!$K:$K,,1,2)),_xlfn.XLOOKUP(A475,抽卷!$A:$A,抽卷!$K:$K,,1,2),NA())</f>
        <v>#N/A</v>
      </c>
      <c r="E475" s="420" t="e">
        <f>IF(ISNUMBER(_xlfn.XLOOKUP(A475,抽卷!$A:$A,抽卷!$M:$M,,1,2)),_xlfn.XLOOKUP(A475,抽卷!$A:$A,抽卷!$M:$M,,1,2),NA())</f>
        <v>#N/A</v>
      </c>
      <c r="F475" s="73" t="e">
        <f t="shared" si="22"/>
        <v>#N/A</v>
      </c>
    </row>
    <row r="476" spans="1:6" ht="15" customHeight="1" x14ac:dyDescent="0.25">
      <c r="A476" s="98">
        <f t="shared" si="23"/>
        <v>44412</v>
      </c>
      <c r="B476" s="79" t="e">
        <f>IF(ISNUMBER(_xlfn.XLOOKUP(A476,鑽量!$A:$A,鑽量!$K:$K,,1,2)),_xlfn.XLOOKUP(A476,鑽量!$A:$A,鑽量!$K:$K,,1,2),NA())</f>
        <v>#N/A</v>
      </c>
      <c r="C476" s="420" t="e">
        <f t="shared" si="21"/>
        <v>#N/A</v>
      </c>
      <c r="D476" s="420" t="e">
        <f>IF(ISNUMBER(_xlfn.XLOOKUP(A476,抽卷!$A:$A,抽卷!$K:$K,,1,2)),_xlfn.XLOOKUP(A476,抽卷!$A:$A,抽卷!$K:$K,,1,2),NA())</f>
        <v>#N/A</v>
      </c>
      <c r="E476" s="420" t="e">
        <f>IF(ISNUMBER(_xlfn.XLOOKUP(A476,抽卷!$A:$A,抽卷!$M:$M,,1,2)),_xlfn.XLOOKUP(A476,抽卷!$A:$A,抽卷!$M:$M,,1,2),NA())</f>
        <v>#N/A</v>
      </c>
      <c r="F476" s="73" t="e">
        <f t="shared" si="22"/>
        <v>#N/A</v>
      </c>
    </row>
    <row r="477" spans="1:6" ht="15" customHeight="1" x14ac:dyDescent="0.25">
      <c r="A477" s="98">
        <f t="shared" si="23"/>
        <v>44413</v>
      </c>
      <c r="B477" s="79" t="e">
        <f>IF(ISNUMBER(_xlfn.XLOOKUP(A477,鑽量!$A:$A,鑽量!$K:$K,,1,2)),_xlfn.XLOOKUP(A477,鑽量!$A:$A,鑽量!$K:$K,,1,2),NA())</f>
        <v>#N/A</v>
      </c>
      <c r="C477" s="420" t="e">
        <f t="shared" si="21"/>
        <v>#N/A</v>
      </c>
      <c r="D477" s="420" t="e">
        <f>IF(ISNUMBER(_xlfn.XLOOKUP(A477,抽卷!$A:$A,抽卷!$K:$K,,1,2)),_xlfn.XLOOKUP(A477,抽卷!$A:$A,抽卷!$K:$K,,1,2),NA())</f>
        <v>#N/A</v>
      </c>
      <c r="E477" s="420" t="e">
        <f>IF(ISNUMBER(_xlfn.XLOOKUP(A477,抽卷!$A:$A,抽卷!$M:$M,,1,2)),_xlfn.XLOOKUP(A477,抽卷!$A:$A,抽卷!$M:$M,,1,2),NA())</f>
        <v>#N/A</v>
      </c>
      <c r="F477" s="73" t="e">
        <f t="shared" si="22"/>
        <v>#N/A</v>
      </c>
    </row>
    <row r="478" spans="1:6" ht="15" customHeight="1" x14ac:dyDescent="0.25">
      <c r="A478" s="98">
        <f t="shared" si="23"/>
        <v>44414</v>
      </c>
      <c r="B478" s="79" t="e">
        <f>IF(ISNUMBER(_xlfn.XLOOKUP(A478,鑽量!$A:$A,鑽量!$K:$K,,1,2)),_xlfn.XLOOKUP(A478,鑽量!$A:$A,鑽量!$K:$K,,1,2),NA())</f>
        <v>#N/A</v>
      </c>
      <c r="C478" s="420" t="e">
        <f t="shared" si="21"/>
        <v>#N/A</v>
      </c>
      <c r="D478" s="420" t="e">
        <f>IF(ISNUMBER(_xlfn.XLOOKUP(A478,抽卷!$A:$A,抽卷!$K:$K,,1,2)),_xlfn.XLOOKUP(A478,抽卷!$A:$A,抽卷!$K:$K,,1,2),NA())</f>
        <v>#N/A</v>
      </c>
      <c r="E478" s="420" t="e">
        <f>IF(ISNUMBER(_xlfn.XLOOKUP(A478,抽卷!$A:$A,抽卷!$M:$M,,1,2)),_xlfn.XLOOKUP(A478,抽卷!$A:$A,抽卷!$M:$M,,1,2),NA())</f>
        <v>#N/A</v>
      </c>
      <c r="F478" s="73" t="e">
        <f t="shared" si="22"/>
        <v>#N/A</v>
      </c>
    </row>
    <row r="479" spans="1:6" ht="15" customHeight="1" x14ac:dyDescent="0.25">
      <c r="A479" s="98">
        <f t="shared" si="23"/>
        <v>44415</v>
      </c>
      <c r="B479" s="79" t="e">
        <f>IF(ISNUMBER(_xlfn.XLOOKUP(A479,鑽量!$A:$A,鑽量!$K:$K,,1,2)),_xlfn.XLOOKUP(A479,鑽量!$A:$A,鑽量!$K:$K,,1,2),NA())</f>
        <v>#N/A</v>
      </c>
      <c r="C479" s="420" t="e">
        <f t="shared" si="21"/>
        <v>#N/A</v>
      </c>
      <c r="D479" s="420" t="e">
        <f>IF(ISNUMBER(_xlfn.XLOOKUP(A479,抽卷!$A:$A,抽卷!$K:$K,,1,2)),_xlfn.XLOOKUP(A479,抽卷!$A:$A,抽卷!$K:$K,,1,2),NA())</f>
        <v>#N/A</v>
      </c>
      <c r="E479" s="420" t="e">
        <f>IF(ISNUMBER(_xlfn.XLOOKUP(A479,抽卷!$A:$A,抽卷!$M:$M,,1,2)),_xlfn.XLOOKUP(A479,抽卷!$A:$A,抽卷!$M:$M,,1,2),NA())</f>
        <v>#N/A</v>
      </c>
      <c r="F479" s="73" t="e">
        <f t="shared" si="22"/>
        <v>#N/A</v>
      </c>
    </row>
    <row r="480" spans="1:6" ht="15" customHeight="1" x14ac:dyDescent="0.25">
      <c r="A480" s="98">
        <f t="shared" si="23"/>
        <v>44416</v>
      </c>
      <c r="B480" s="79" t="e">
        <f>IF(ISNUMBER(_xlfn.XLOOKUP(A480,鑽量!$A:$A,鑽量!$K:$K,,1,2)),_xlfn.XLOOKUP(A480,鑽量!$A:$A,鑽量!$K:$K,,1,2),NA())</f>
        <v>#N/A</v>
      </c>
      <c r="C480" s="420" t="e">
        <f t="shared" si="21"/>
        <v>#N/A</v>
      </c>
      <c r="D480" s="420" t="e">
        <f>IF(ISNUMBER(_xlfn.XLOOKUP(A480,抽卷!$A:$A,抽卷!$K:$K,,1,2)),_xlfn.XLOOKUP(A480,抽卷!$A:$A,抽卷!$K:$K,,1,2),NA())</f>
        <v>#N/A</v>
      </c>
      <c r="E480" s="420" t="e">
        <f>IF(ISNUMBER(_xlfn.XLOOKUP(A480,抽卷!$A:$A,抽卷!$M:$M,,1,2)),_xlfn.XLOOKUP(A480,抽卷!$A:$A,抽卷!$M:$M,,1,2),NA())</f>
        <v>#N/A</v>
      </c>
      <c r="F480" s="73" t="e">
        <f t="shared" si="22"/>
        <v>#N/A</v>
      </c>
    </row>
    <row r="481" spans="1:6" ht="15" customHeight="1" x14ac:dyDescent="0.25">
      <c r="A481" s="98">
        <f t="shared" si="23"/>
        <v>44417</v>
      </c>
      <c r="B481" s="79" t="e">
        <f>IF(ISNUMBER(_xlfn.XLOOKUP(A481,鑽量!$A:$A,鑽量!$K:$K,,1,2)),_xlfn.XLOOKUP(A481,鑽量!$A:$A,鑽量!$K:$K,,1,2),NA())</f>
        <v>#N/A</v>
      </c>
      <c r="C481" s="420" t="e">
        <f t="shared" si="21"/>
        <v>#N/A</v>
      </c>
      <c r="D481" s="420" t="e">
        <f>IF(ISNUMBER(_xlfn.XLOOKUP(A481,抽卷!$A:$A,抽卷!$K:$K,,1,2)),_xlfn.XLOOKUP(A481,抽卷!$A:$A,抽卷!$K:$K,,1,2),NA())</f>
        <v>#N/A</v>
      </c>
      <c r="E481" s="420" t="e">
        <f>IF(ISNUMBER(_xlfn.XLOOKUP(A481,抽卷!$A:$A,抽卷!$M:$M,,1,2)),_xlfn.XLOOKUP(A481,抽卷!$A:$A,抽卷!$M:$M,,1,2),NA())</f>
        <v>#N/A</v>
      </c>
      <c r="F481" s="73" t="e">
        <f t="shared" si="22"/>
        <v>#N/A</v>
      </c>
    </row>
    <row r="482" spans="1:6" ht="15" customHeight="1" x14ac:dyDescent="0.25">
      <c r="A482" s="98">
        <f t="shared" si="23"/>
        <v>44418</v>
      </c>
      <c r="B482" s="79" t="e">
        <f>IF(ISNUMBER(_xlfn.XLOOKUP(A482,鑽量!$A:$A,鑽量!$K:$K,,1,2)),_xlfn.XLOOKUP(A482,鑽量!$A:$A,鑽量!$K:$K,,1,2),NA())</f>
        <v>#N/A</v>
      </c>
      <c r="C482" s="420" t="e">
        <f t="shared" si="21"/>
        <v>#N/A</v>
      </c>
      <c r="D482" s="420" t="e">
        <f>IF(ISNUMBER(_xlfn.XLOOKUP(A482,抽卷!$A:$A,抽卷!$K:$K,,1,2)),_xlfn.XLOOKUP(A482,抽卷!$A:$A,抽卷!$K:$K,,1,2),NA())</f>
        <v>#N/A</v>
      </c>
      <c r="E482" s="420" t="e">
        <f>IF(ISNUMBER(_xlfn.XLOOKUP(A482,抽卷!$A:$A,抽卷!$M:$M,,1,2)),_xlfn.XLOOKUP(A482,抽卷!$A:$A,抽卷!$M:$M,,1,2),NA())</f>
        <v>#N/A</v>
      </c>
      <c r="F482" s="73" t="e">
        <f t="shared" si="22"/>
        <v>#N/A</v>
      </c>
    </row>
    <row r="483" spans="1:6" ht="15" customHeight="1" x14ac:dyDescent="0.25">
      <c r="A483" s="98">
        <f t="shared" si="23"/>
        <v>44419</v>
      </c>
      <c r="B483" s="79" t="e">
        <f>IF(ISNUMBER(_xlfn.XLOOKUP(A483,鑽量!$A:$A,鑽量!$K:$K,,1,2)),_xlfn.XLOOKUP(A483,鑽量!$A:$A,鑽量!$K:$K,,1,2),NA())</f>
        <v>#N/A</v>
      </c>
      <c r="C483" s="420" t="e">
        <f t="shared" si="21"/>
        <v>#N/A</v>
      </c>
      <c r="D483" s="420" t="e">
        <f>IF(ISNUMBER(_xlfn.XLOOKUP(A483,抽卷!$A:$A,抽卷!$K:$K,,1,2)),_xlfn.XLOOKUP(A483,抽卷!$A:$A,抽卷!$K:$K,,1,2),NA())</f>
        <v>#N/A</v>
      </c>
      <c r="E483" s="420" t="e">
        <f>IF(ISNUMBER(_xlfn.XLOOKUP(A483,抽卷!$A:$A,抽卷!$M:$M,,1,2)),_xlfn.XLOOKUP(A483,抽卷!$A:$A,抽卷!$M:$M,,1,2),NA())</f>
        <v>#N/A</v>
      </c>
      <c r="F483" s="73" t="e">
        <f t="shared" si="22"/>
        <v>#N/A</v>
      </c>
    </row>
    <row r="484" spans="1:6" ht="15" customHeight="1" x14ac:dyDescent="0.25">
      <c r="A484" s="98">
        <f t="shared" si="23"/>
        <v>44420</v>
      </c>
      <c r="B484" s="79" t="e">
        <f>IF(ISNUMBER(_xlfn.XLOOKUP(A484,鑽量!$A:$A,鑽量!$K:$K,,1,2)),_xlfn.XLOOKUP(A484,鑽量!$A:$A,鑽量!$K:$K,,1,2),NA())</f>
        <v>#N/A</v>
      </c>
      <c r="C484" s="420" t="e">
        <f t="shared" si="21"/>
        <v>#N/A</v>
      </c>
      <c r="D484" s="420" t="e">
        <f>IF(ISNUMBER(_xlfn.XLOOKUP(A484,抽卷!$A:$A,抽卷!$K:$K,,1,2)),_xlfn.XLOOKUP(A484,抽卷!$A:$A,抽卷!$K:$K,,1,2),NA())</f>
        <v>#N/A</v>
      </c>
      <c r="E484" s="420" t="e">
        <f>IF(ISNUMBER(_xlfn.XLOOKUP(A484,抽卷!$A:$A,抽卷!$M:$M,,1,2)),_xlfn.XLOOKUP(A484,抽卷!$A:$A,抽卷!$M:$M,,1,2),NA())</f>
        <v>#N/A</v>
      </c>
      <c r="F484" s="73" t="e">
        <f t="shared" si="22"/>
        <v>#N/A</v>
      </c>
    </row>
    <row r="485" spans="1:6" ht="15" customHeight="1" x14ac:dyDescent="0.25">
      <c r="A485" s="98">
        <f t="shared" si="23"/>
        <v>44421</v>
      </c>
      <c r="B485" s="79" t="e">
        <f>IF(ISNUMBER(_xlfn.XLOOKUP(A485,鑽量!$A:$A,鑽量!$K:$K,,1,2)),_xlfn.XLOOKUP(A485,鑽量!$A:$A,鑽量!$K:$K,,1,2),NA())</f>
        <v>#N/A</v>
      </c>
      <c r="C485" s="420" t="e">
        <f t="shared" si="21"/>
        <v>#N/A</v>
      </c>
      <c r="D485" s="420" t="e">
        <f>IF(ISNUMBER(_xlfn.XLOOKUP(A485,抽卷!$A:$A,抽卷!$K:$K,,1,2)),_xlfn.XLOOKUP(A485,抽卷!$A:$A,抽卷!$K:$K,,1,2),NA())</f>
        <v>#N/A</v>
      </c>
      <c r="E485" s="420" t="e">
        <f>IF(ISNUMBER(_xlfn.XLOOKUP(A485,抽卷!$A:$A,抽卷!$M:$M,,1,2)),_xlfn.XLOOKUP(A485,抽卷!$A:$A,抽卷!$M:$M,,1,2),NA())</f>
        <v>#N/A</v>
      </c>
      <c r="F485" s="73" t="e">
        <f t="shared" si="22"/>
        <v>#N/A</v>
      </c>
    </row>
    <row r="486" spans="1:6" ht="15" customHeight="1" x14ac:dyDescent="0.25">
      <c r="A486" s="98">
        <f t="shared" si="23"/>
        <v>44422</v>
      </c>
      <c r="B486" s="79" t="e">
        <f>IF(ISNUMBER(_xlfn.XLOOKUP(A486,鑽量!$A:$A,鑽量!$K:$K,,1,2)),_xlfn.XLOOKUP(A486,鑽量!$A:$A,鑽量!$K:$K,,1,2),NA())</f>
        <v>#N/A</v>
      </c>
      <c r="C486" s="420" t="e">
        <f t="shared" si="21"/>
        <v>#N/A</v>
      </c>
      <c r="D486" s="420" t="e">
        <f>IF(ISNUMBER(_xlfn.XLOOKUP(A486,抽卷!$A:$A,抽卷!$K:$K,,1,2)),_xlfn.XLOOKUP(A486,抽卷!$A:$A,抽卷!$K:$K,,1,2),NA())</f>
        <v>#N/A</v>
      </c>
      <c r="E486" s="420" t="e">
        <f>IF(ISNUMBER(_xlfn.XLOOKUP(A486,抽卷!$A:$A,抽卷!$M:$M,,1,2)),_xlfn.XLOOKUP(A486,抽卷!$A:$A,抽卷!$M:$M,,1,2),NA())</f>
        <v>#N/A</v>
      </c>
      <c r="F486" s="73" t="e">
        <f t="shared" si="22"/>
        <v>#N/A</v>
      </c>
    </row>
    <row r="487" spans="1:6" ht="15" customHeight="1" x14ac:dyDescent="0.25">
      <c r="A487" s="98">
        <f t="shared" si="23"/>
        <v>44423</v>
      </c>
      <c r="B487" s="79" t="e">
        <f>IF(ISNUMBER(_xlfn.XLOOKUP(A487,鑽量!$A:$A,鑽量!$K:$K,,1,2)),_xlfn.XLOOKUP(A487,鑽量!$A:$A,鑽量!$K:$K,,1,2),NA())</f>
        <v>#N/A</v>
      </c>
      <c r="C487" s="420" t="e">
        <f t="shared" si="21"/>
        <v>#N/A</v>
      </c>
      <c r="D487" s="420" t="e">
        <f>IF(ISNUMBER(_xlfn.XLOOKUP(A487,抽卷!$A:$A,抽卷!$K:$K,,1,2)),_xlfn.XLOOKUP(A487,抽卷!$A:$A,抽卷!$K:$K,,1,2),NA())</f>
        <v>#N/A</v>
      </c>
      <c r="E487" s="420" t="e">
        <f>IF(ISNUMBER(_xlfn.XLOOKUP(A487,抽卷!$A:$A,抽卷!$M:$M,,1,2)),_xlfn.XLOOKUP(A487,抽卷!$A:$A,抽卷!$M:$M,,1,2),NA())</f>
        <v>#N/A</v>
      </c>
      <c r="F487" s="73" t="e">
        <f t="shared" si="22"/>
        <v>#N/A</v>
      </c>
    </row>
    <row r="488" spans="1:6" ht="15" customHeight="1" x14ac:dyDescent="0.25">
      <c r="A488" s="98">
        <f t="shared" si="23"/>
        <v>44424</v>
      </c>
      <c r="B488" s="79" t="e">
        <f>IF(ISNUMBER(_xlfn.XLOOKUP(A488,鑽量!$A:$A,鑽量!$K:$K,,1,2)),_xlfn.XLOOKUP(A488,鑽量!$A:$A,鑽量!$K:$K,,1,2),NA())</f>
        <v>#N/A</v>
      </c>
      <c r="C488" s="420" t="e">
        <f t="shared" si="21"/>
        <v>#N/A</v>
      </c>
      <c r="D488" s="420" t="e">
        <f>IF(ISNUMBER(_xlfn.XLOOKUP(A488,抽卷!$A:$A,抽卷!$K:$K,,1,2)),_xlfn.XLOOKUP(A488,抽卷!$A:$A,抽卷!$K:$K,,1,2),NA())</f>
        <v>#N/A</v>
      </c>
      <c r="E488" s="420" t="e">
        <f>IF(ISNUMBER(_xlfn.XLOOKUP(A488,抽卷!$A:$A,抽卷!$M:$M,,1,2)),_xlfn.XLOOKUP(A488,抽卷!$A:$A,抽卷!$M:$M,,1,2),NA())</f>
        <v>#N/A</v>
      </c>
      <c r="F488" s="73" t="e">
        <f t="shared" si="22"/>
        <v>#N/A</v>
      </c>
    </row>
    <row r="489" spans="1:6" ht="15" customHeight="1" x14ac:dyDescent="0.25">
      <c r="A489" s="98">
        <f t="shared" si="23"/>
        <v>44425</v>
      </c>
      <c r="B489" s="79" t="e">
        <f>IF(ISNUMBER(_xlfn.XLOOKUP(A489,鑽量!$A:$A,鑽量!$K:$K,,1,2)),_xlfn.XLOOKUP(A489,鑽量!$A:$A,鑽量!$K:$K,,1,2),NA())</f>
        <v>#N/A</v>
      </c>
      <c r="C489" s="420" t="e">
        <f t="shared" si="21"/>
        <v>#N/A</v>
      </c>
      <c r="D489" s="420" t="e">
        <f>IF(ISNUMBER(_xlfn.XLOOKUP(A489,抽卷!$A:$A,抽卷!$K:$K,,1,2)),_xlfn.XLOOKUP(A489,抽卷!$A:$A,抽卷!$K:$K,,1,2),NA())</f>
        <v>#N/A</v>
      </c>
      <c r="E489" s="420" t="e">
        <f>IF(ISNUMBER(_xlfn.XLOOKUP(A489,抽卷!$A:$A,抽卷!$M:$M,,1,2)),_xlfn.XLOOKUP(A489,抽卷!$A:$A,抽卷!$M:$M,,1,2),NA())</f>
        <v>#N/A</v>
      </c>
      <c r="F489" s="73" t="e">
        <f t="shared" si="22"/>
        <v>#N/A</v>
      </c>
    </row>
    <row r="490" spans="1:6" ht="15" customHeight="1" x14ac:dyDescent="0.25">
      <c r="A490" s="98">
        <f t="shared" si="23"/>
        <v>44426</v>
      </c>
      <c r="B490" s="79" t="e">
        <f>IF(ISNUMBER(_xlfn.XLOOKUP(A490,鑽量!$A:$A,鑽量!$K:$K,,1,2)),_xlfn.XLOOKUP(A490,鑽量!$A:$A,鑽量!$K:$K,,1,2),NA())</f>
        <v>#N/A</v>
      </c>
      <c r="C490" s="420" t="e">
        <f t="shared" si="21"/>
        <v>#N/A</v>
      </c>
      <c r="D490" s="420" t="e">
        <f>IF(ISNUMBER(_xlfn.XLOOKUP(A490,抽卷!$A:$A,抽卷!$K:$K,,1,2)),_xlfn.XLOOKUP(A490,抽卷!$A:$A,抽卷!$K:$K,,1,2),NA())</f>
        <v>#N/A</v>
      </c>
      <c r="E490" s="420" t="e">
        <f>IF(ISNUMBER(_xlfn.XLOOKUP(A490,抽卷!$A:$A,抽卷!$M:$M,,1,2)),_xlfn.XLOOKUP(A490,抽卷!$A:$A,抽卷!$M:$M,,1,2),NA())</f>
        <v>#N/A</v>
      </c>
      <c r="F490" s="73" t="e">
        <f t="shared" si="22"/>
        <v>#N/A</v>
      </c>
    </row>
    <row r="491" spans="1:6" ht="15" customHeight="1" x14ac:dyDescent="0.25">
      <c r="A491" s="98">
        <f t="shared" si="23"/>
        <v>44427</v>
      </c>
      <c r="B491" s="79" t="e">
        <f>IF(ISNUMBER(_xlfn.XLOOKUP(A491,鑽量!$A:$A,鑽量!$K:$K,,1,2)),_xlfn.XLOOKUP(A491,鑽量!$A:$A,鑽量!$K:$K,,1,2),NA())</f>
        <v>#N/A</v>
      </c>
      <c r="C491" s="420" t="e">
        <f t="shared" si="21"/>
        <v>#N/A</v>
      </c>
      <c r="D491" s="420" t="e">
        <f>IF(ISNUMBER(_xlfn.XLOOKUP(A491,抽卷!$A:$A,抽卷!$K:$K,,1,2)),_xlfn.XLOOKUP(A491,抽卷!$A:$A,抽卷!$K:$K,,1,2),NA())</f>
        <v>#N/A</v>
      </c>
      <c r="E491" s="420" t="e">
        <f>IF(ISNUMBER(_xlfn.XLOOKUP(A491,抽卷!$A:$A,抽卷!$M:$M,,1,2)),_xlfn.XLOOKUP(A491,抽卷!$A:$A,抽卷!$M:$M,,1,2),NA())</f>
        <v>#N/A</v>
      </c>
      <c r="F491" s="73" t="e">
        <f t="shared" si="22"/>
        <v>#N/A</v>
      </c>
    </row>
    <row r="492" spans="1:6" ht="15" customHeight="1" x14ac:dyDescent="0.25">
      <c r="A492" s="98">
        <f t="shared" si="23"/>
        <v>44428</v>
      </c>
      <c r="B492" s="79" t="e">
        <f>IF(ISNUMBER(_xlfn.XLOOKUP(A492,鑽量!$A:$A,鑽量!$K:$K,,1,2)),_xlfn.XLOOKUP(A492,鑽量!$A:$A,鑽量!$K:$K,,1,2),NA())</f>
        <v>#N/A</v>
      </c>
      <c r="C492" s="420" t="e">
        <f t="shared" si="21"/>
        <v>#N/A</v>
      </c>
      <c r="D492" s="420" t="e">
        <f>IF(ISNUMBER(_xlfn.XLOOKUP(A492,抽卷!$A:$A,抽卷!$K:$K,,1,2)),_xlfn.XLOOKUP(A492,抽卷!$A:$A,抽卷!$K:$K,,1,2),NA())</f>
        <v>#N/A</v>
      </c>
      <c r="E492" s="420" t="e">
        <f>IF(ISNUMBER(_xlfn.XLOOKUP(A492,抽卷!$A:$A,抽卷!$M:$M,,1,2)),_xlfn.XLOOKUP(A492,抽卷!$A:$A,抽卷!$M:$M,,1,2),NA())</f>
        <v>#N/A</v>
      </c>
      <c r="F492" s="73" t="e">
        <f t="shared" si="22"/>
        <v>#N/A</v>
      </c>
    </row>
    <row r="493" spans="1:6" ht="15" customHeight="1" x14ac:dyDescent="0.25">
      <c r="A493" s="98">
        <f t="shared" si="23"/>
        <v>44429</v>
      </c>
      <c r="B493" s="79" t="e">
        <f>IF(ISNUMBER(_xlfn.XLOOKUP(A493,鑽量!$A:$A,鑽量!$K:$K,,1,2)),_xlfn.XLOOKUP(A493,鑽量!$A:$A,鑽量!$K:$K,,1,2),NA())</f>
        <v>#N/A</v>
      </c>
      <c r="C493" s="420" t="e">
        <f t="shared" si="21"/>
        <v>#N/A</v>
      </c>
      <c r="D493" s="420" t="e">
        <f>IF(ISNUMBER(_xlfn.XLOOKUP(A493,抽卷!$A:$A,抽卷!$K:$K,,1,2)),_xlfn.XLOOKUP(A493,抽卷!$A:$A,抽卷!$K:$K,,1,2),NA())</f>
        <v>#N/A</v>
      </c>
      <c r="E493" s="420" t="e">
        <f>IF(ISNUMBER(_xlfn.XLOOKUP(A493,抽卷!$A:$A,抽卷!$M:$M,,1,2)),_xlfn.XLOOKUP(A493,抽卷!$A:$A,抽卷!$M:$M,,1,2),NA())</f>
        <v>#N/A</v>
      </c>
      <c r="F493" s="73" t="e">
        <f t="shared" si="22"/>
        <v>#N/A</v>
      </c>
    </row>
    <row r="494" spans="1:6" ht="15" customHeight="1" x14ac:dyDescent="0.25">
      <c r="A494" s="98">
        <f t="shared" si="23"/>
        <v>44430</v>
      </c>
      <c r="B494" s="79" t="e">
        <f>IF(ISNUMBER(_xlfn.XLOOKUP(A494,鑽量!$A:$A,鑽量!$K:$K,,1,2)),_xlfn.XLOOKUP(A494,鑽量!$A:$A,鑽量!$K:$K,,1,2),NA())</f>
        <v>#N/A</v>
      </c>
      <c r="C494" s="420" t="e">
        <f t="shared" si="21"/>
        <v>#N/A</v>
      </c>
      <c r="D494" s="420" t="e">
        <f>IF(ISNUMBER(_xlfn.XLOOKUP(A494,抽卷!$A:$A,抽卷!$K:$K,,1,2)),_xlfn.XLOOKUP(A494,抽卷!$A:$A,抽卷!$K:$K,,1,2),NA())</f>
        <v>#N/A</v>
      </c>
      <c r="E494" s="420" t="e">
        <f>IF(ISNUMBER(_xlfn.XLOOKUP(A494,抽卷!$A:$A,抽卷!$M:$M,,1,2)),_xlfn.XLOOKUP(A494,抽卷!$A:$A,抽卷!$M:$M,,1,2),NA())</f>
        <v>#N/A</v>
      </c>
      <c r="F494" s="73" t="e">
        <f t="shared" si="22"/>
        <v>#N/A</v>
      </c>
    </row>
    <row r="495" spans="1:6" ht="15" customHeight="1" x14ac:dyDescent="0.25">
      <c r="A495" s="98">
        <f t="shared" si="23"/>
        <v>44431</v>
      </c>
      <c r="B495" s="79" t="e">
        <f>IF(ISNUMBER(_xlfn.XLOOKUP(A495,鑽量!$A:$A,鑽量!$K:$K,,1,2)),_xlfn.XLOOKUP(A495,鑽量!$A:$A,鑽量!$K:$K,,1,2),NA())</f>
        <v>#N/A</v>
      </c>
      <c r="C495" s="420" t="e">
        <f t="shared" ref="C495:C503" si="24">B495/120</f>
        <v>#N/A</v>
      </c>
      <c r="D495" s="420" t="e">
        <f>IF(ISNUMBER(_xlfn.XLOOKUP(A495,抽卷!$A:$A,抽卷!$K:$K,,1,2)),_xlfn.XLOOKUP(A495,抽卷!$A:$A,抽卷!$K:$K,,1,2),NA())</f>
        <v>#N/A</v>
      </c>
      <c r="E495" s="420" t="e">
        <f>IF(ISNUMBER(_xlfn.XLOOKUP(A495,抽卷!$A:$A,抽卷!$M:$M,,1,2)),_xlfn.XLOOKUP(A495,抽卷!$A:$A,抽卷!$M:$M,,1,2),NA())</f>
        <v>#N/A</v>
      </c>
      <c r="F495" s="73" t="e">
        <f t="shared" ref="F495:F503" si="25">IF(ISNA(D495),C495,E495+D495+C495)</f>
        <v>#N/A</v>
      </c>
    </row>
    <row r="496" spans="1:6" ht="15" customHeight="1" x14ac:dyDescent="0.25">
      <c r="A496" s="98">
        <f t="shared" si="23"/>
        <v>44432</v>
      </c>
      <c r="B496" s="79" t="e">
        <f>IF(ISNUMBER(_xlfn.XLOOKUP(A496,鑽量!$A:$A,鑽量!$K:$K,,1,2)),_xlfn.XLOOKUP(A496,鑽量!$A:$A,鑽量!$K:$K,,1,2),NA())</f>
        <v>#N/A</v>
      </c>
      <c r="C496" s="420" t="e">
        <f t="shared" si="24"/>
        <v>#N/A</v>
      </c>
      <c r="D496" s="420" t="e">
        <f>IF(ISNUMBER(_xlfn.XLOOKUP(A496,抽卷!$A:$A,抽卷!$K:$K,,1,2)),_xlfn.XLOOKUP(A496,抽卷!$A:$A,抽卷!$K:$K,,1,2),NA())</f>
        <v>#N/A</v>
      </c>
      <c r="E496" s="420" t="e">
        <f>IF(ISNUMBER(_xlfn.XLOOKUP(A496,抽卷!$A:$A,抽卷!$M:$M,,1,2)),_xlfn.XLOOKUP(A496,抽卷!$A:$A,抽卷!$M:$M,,1,2),NA())</f>
        <v>#N/A</v>
      </c>
      <c r="F496" s="73" t="e">
        <f t="shared" si="25"/>
        <v>#N/A</v>
      </c>
    </row>
    <row r="497" spans="1:6" ht="15" customHeight="1" x14ac:dyDescent="0.25">
      <c r="A497" s="98">
        <f t="shared" si="23"/>
        <v>44433</v>
      </c>
      <c r="B497" s="79" t="e">
        <f>IF(ISNUMBER(_xlfn.XLOOKUP(A497,鑽量!$A:$A,鑽量!$K:$K,,1,2)),_xlfn.XLOOKUP(A497,鑽量!$A:$A,鑽量!$K:$K,,1,2),NA())</f>
        <v>#N/A</v>
      </c>
      <c r="C497" s="420" t="e">
        <f t="shared" si="24"/>
        <v>#N/A</v>
      </c>
      <c r="D497" s="420" t="e">
        <f>IF(ISNUMBER(_xlfn.XLOOKUP(A497,抽卷!$A:$A,抽卷!$K:$K,,1,2)),_xlfn.XLOOKUP(A497,抽卷!$A:$A,抽卷!$K:$K,,1,2),NA())</f>
        <v>#N/A</v>
      </c>
      <c r="E497" s="420" t="e">
        <f>IF(ISNUMBER(_xlfn.XLOOKUP(A497,抽卷!$A:$A,抽卷!$M:$M,,1,2)),_xlfn.XLOOKUP(A497,抽卷!$A:$A,抽卷!$M:$M,,1,2),NA())</f>
        <v>#N/A</v>
      </c>
      <c r="F497" s="73" t="e">
        <f t="shared" si="25"/>
        <v>#N/A</v>
      </c>
    </row>
    <row r="498" spans="1:6" ht="15" customHeight="1" x14ac:dyDescent="0.25">
      <c r="A498" s="98">
        <f t="shared" si="23"/>
        <v>44434</v>
      </c>
      <c r="B498" s="79" t="e">
        <f>IF(ISNUMBER(_xlfn.XLOOKUP(A498,鑽量!$A:$A,鑽量!$K:$K,,1,2)),_xlfn.XLOOKUP(A498,鑽量!$A:$A,鑽量!$K:$K,,1,2),NA())</f>
        <v>#N/A</v>
      </c>
      <c r="C498" s="420" t="e">
        <f t="shared" si="24"/>
        <v>#N/A</v>
      </c>
      <c r="D498" s="420" t="e">
        <f>IF(ISNUMBER(_xlfn.XLOOKUP(A498,抽卷!$A:$A,抽卷!$K:$K,,1,2)),_xlfn.XLOOKUP(A498,抽卷!$A:$A,抽卷!$K:$K,,1,2),NA())</f>
        <v>#N/A</v>
      </c>
      <c r="E498" s="420" t="e">
        <f>IF(ISNUMBER(_xlfn.XLOOKUP(A498,抽卷!$A:$A,抽卷!$M:$M,,1,2)),_xlfn.XLOOKUP(A498,抽卷!$A:$A,抽卷!$M:$M,,1,2),NA())</f>
        <v>#N/A</v>
      </c>
      <c r="F498" s="73" t="e">
        <f t="shared" si="25"/>
        <v>#N/A</v>
      </c>
    </row>
    <row r="499" spans="1:6" ht="15" customHeight="1" x14ac:dyDescent="0.25">
      <c r="A499" s="98">
        <f t="shared" si="23"/>
        <v>44435</v>
      </c>
      <c r="B499" s="79" t="e">
        <f>IF(ISNUMBER(_xlfn.XLOOKUP(A499,鑽量!$A:$A,鑽量!$K:$K,,1,2)),_xlfn.XLOOKUP(A499,鑽量!$A:$A,鑽量!$K:$K,,1,2),NA())</f>
        <v>#N/A</v>
      </c>
      <c r="C499" s="420" t="e">
        <f t="shared" si="24"/>
        <v>#N/A</v>
      </c>
      <c r="D499" s="420" t="e">
        <f>IF(ISNUMBER(_xlfn.XLOOKUP(A499,抽卷!$A:$A,抽卷!$K:$K,,1,2)),_xlfn.XLOOKUP(A499,抽卷!$A:$A,抽卷!$K:$K,,1,2),NA())</f>
        <v>#N/A</v>
      </c>
      <c r="E499" s="420" t="e">
        <f>IF(ISNUMBER(_xlfn.XLOOKUP(A499,抽卷!$A:$A,抽卷!$M:$M,,1,2)),_xlfn.XLOOKUP(A499,抽卷!$A:$A,抽卷!$M:$M,,1,2),NA())</f>
        <v>#N/A</v>
      </c>
      <c r="F499" s="73" t="e">
        <f t="shared" si="25"/>
        <v>#N/A</v>
      </c>
    </row>
    <row r="500" spans="1:6" ht="15" customHeight="1" x14ac:dyDescent="0.25">
      <c r="A500" s="98">
        <f t="shared" si="23"/>
        <v>44436</v>
      </c>
      <c r="B500" s="79" t="e">
        <f>IF(ISNUMBER(_xlfn.XLOOKUP(A500,鑽量!$A:$A,鑽量!$K:$K,,1,2)),_xlfn.XLOOKUP(A500,鑽量!$A:$A,鑽量!$K:$K,,1,2),NA())</f>
        <v>#N/A</v>
      </c>
      <c r="C500" s="420" t="e">
        <f t="shared" si="24"/>
        <v>#N/A</v>
      </c>
      <c r="D500" s="420" t="e">
        <f>IF(ISNUMBER(_xlfn.XLOOKUP(A500,抽卷!$A:$A,抽卷!$K:$K,,1,2)),_xlfn.XLOOKUP(A500,抽卷!$A:$A,抽卷!$K:$K,,1,2),NA())</f>
        <v>#N/A</v>
      </c>
      <c r="E500" s="420" t="e">
        <f>IF(ISNUMBER(_xlfn.XLOOKUP(A500,抽卷!$A:$A,抽卷!$M:$M,,1,2)),_xlfn.XLOOKUP(A500,抽卷!$A:$A,抽卷!$M:$M,,1,2),NA())</f>
        <v>#N/A</v>
      </c>
      <c r="F500" s="73" t="e">
        <f t="shared" si="25"/>
        <v>#N/A</v>
      </c>
    </row>
    <row r="501" spans="1:6" ht="15" customHeight="1" x14ac:dyDescent="0.25">
      <c r="A501" s="98">
        <f t="shared" si="23"/>
        <v>44437</v>
      </c>
      <c r="B501" s="79" t="e">
        <f>IF(ISNUMBER(_xlfn.XLOOKUP(A501,鑽量!$A:$A,鑽量!$K:$K,,1,2)),_xlfn.XLOOKUP(A501,鑽量!$A:$A,鑽量!$K:$K,,1,2),NA())</f>
        <v>#N/A</v>
      </c>
      <c r="C501" s="420" t="e">
        <f t="shared" si="24"/>
        <v>#N/A</v>
      </c>
      <c r="D501" s="420" t="e">
        <f>IF(ISNUMBER(_xlfn.XLOOKUP(A501,抽卷!$A:$A,抽卷!$K:$K,,1,2)),_xlfn.XLOOKUP(A501,抽卷!$A:$A,抽卷!$K:$K,,1,2),NA())</f>
        <v>#N/A</v>
      </c>
      <c r="E501" s="420" t="e">
        <f>IF(ISNUMBER(_xlfn.XLOOKUP(A501,抽卷!$A:$A,抽卷!$M:$M,,1,2)),_xlfn.XLOOKUP(A501,抽卷!$A:$A,抽卷!$M:$M,,1,2),NA())</f>
        <v>#N/A</v>
      </c>
      <c r="F501" s="73" t="e">
        <f t="shared" si="25"/>
        <v>#N/A</v>
      </c>
    </row>
    <row r="502" spans="1:6" ht="15" customHeight="1" x14ac:dyDescent="0.25">
      <c r="A502" s="98">
        <f t="shared" si="23"/>
        <v>44438</v>
      </c>
      <c r="B502" s="79" t="e">
        <f>IF(ISNUMBER(_xlfn.XLOOKUP(A502,鑽量!$A:$A,鑽量!$K:$K,,1,2)),_xlfn.XLOOKUP(A502,鑽量!$A:$A,鑽量!$K:$K,,1,2),NA())</f>
        <v>#N/A</v>
      </c>
      <c r="C502" s="420" t="e">
        <f t="shared" si="24"/>
        <v>#N/A</v>
      </c>
      <c r="D502" s="420" t="e">
        <f>IF(ISNUMBER(_xlfn.XLOOKUP(A502,抽卷!$A:$A,抽卷!$K:$K,,1,2)),_xlfn.XLOOKUP(A502,抽卷!$A:$A,抽卷!$K:$K,,1,2),NA())</f>
        <v>#N/A</v>
      </c>
      <c r="E502" s="420" t="e">
        <f>IF(ISNUMBER(_xlfn.XLOOKUP(A502,抽卷!$A:$A,抽卷!$M:$M,,1,2)),_xlfn.XLOOKUP(A502,抽卷!$A:$A,抽卷!$M:$M,,1,2),NA())</f>
        <v>#N/A</v>
      </c>
      <c r="F502" s="73" t="e">
        <f t="shared" si="25"/>
        <v>#N/A</v>
      </c>
    </row>
    <row r="503" spans="1:6" ht="15" customHeight="1" x14ac:dyDescent="0.25">
      <c r="A503" s="98">
        <f t="shared" si="23"/>
        <v>44439</v>
      </c>
      <c r="B503" s="79" t="e">
        <f>IF(ISNUMBER(_xlfn.XLOOKUP(A503,鑽量!$A:$A,鑽量!$K:$K,,1,2)),_xlfn.XLOOKUP(A503,鑽量!$A:$A,鑽量!$K:$K,,1,2),NA())</f>
        <v>#N/A</v>
      </c>
      <c r="C503" s="420" t="e">
        <f t="shared" si="24"/>
        <v>#N/A</v>
      </c>
      <c r="D503" s="420" t="e">
        <f>IF(ISNUMBER(_xlfn.XLOOKUP(A503,抽卷!$A:$A,抽卷!$K:$K,,1,2)),_xlfn.XLOOKUP(A503,抽卷!$A:$A,抽卷!$K:$K,,1,2),NA())</f>
        <v>#N/A</v>
      </c>
      <c r="E503" s="420" t="e">
        <f>IF(ISNUMBER(_xlfn.XLOOKUP(A503,抽卷!$A:$A,抽卷!$M:$M,,1,2)),_xlfn.XLOOKUP(A503,抽卷!$A:$A,抽卷!$M:$M,,1,2),NA())</f>
        <v>#N/A</v>
      </c>
      <c r="F503" s="73" t="e">
        <f t="shared" si="25"/>
        <v>#N/A</v>
      </c>
    </row>
  </sheetData>
  <conditionalFormatting sqref="F1:F302 F504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D1:E302 B504:E1048576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F303:F497">
    <cfRule type="colorScale" priority="6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41"/>
  <sheetViews>
    <sheetView tabSelected="1" zoomScaleNormal="100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L27" sqref="L27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6.28515625" style="19" customWidth="1"/>
    <col min="13" max="13" width="5.7109375" style="19" customWidth="1"/>
    <col min="14" max="14" width="9.140625" style="19" customWidth="1"/>
    <col min="15" max="15" width="9.140625" style="413" customWidth="1"/>
    <col min="16" max="16384" width="9.140625" style="96"/>
  </cols>
  <sheetData>
    <row r="1" spans="1:15" s="99" customFormat="1" ht="17.100000000000001" customHeight="1" x14ac:dyDescent="0.25">
      <c r="A1" s="431"/>
      <c r="B1" s="431"/>
      <c r="C1" s="431"/>
      <c r="D1" s="112"/>
      <c r="E1" s="112"/>
      <c r="F1" s="112"/>
      <c r="G1" s="112"/>
      <c r="H1" s="326" t="s">
        <v>124</v>
      </c>
      <c r="I1" s="325" t="s">
        <v>123</v>
      </c>
      <c r="J1" s="325"/>
      <c r="K1" s="325" t="s">
        <v>123</v>
      </c>
      <c r="L1" s="326"/>
      <c r="M1" s="326"/>
      <c r="N1" s="326"/>
      <c r="O1" s="410"/>
    </row>
    <row r="2" spans="1:15" s="99" customFormat="1" ht="17.100000000000001" customHeight="1" x14ac:dyDescent="0.25">
      <c r="A2" s="431"/>
      <c r="B2" s="431"/>
      <c r="C2" s="431"/>
      <c r="D2" s="112"/>
      <c r="E2" s="112"/>
      <c r="F2" s="112"/>
      <c r="G2" s="112"/>
      <c r="H2" s="405">
        <f>SUM(H4:H1048576)</f>
        <v>9895</v>
      </c>
      <c r="I2" s="35">
        <f ca="1">H2/(NOW()-$D$4)</f>
        <v>26.167554554635235</v>
      </c>
      <c r="J2" s="35"/>
      <c r="K2" s="35">
        <f>AVERAGE(K4:K1048576)</f>
        <v>30.160551480288326</v>
      </c>
      <c r="L2" s="36"/>
      <c r="M2" s="36"/>
      <c r="N2" s="36"/>
      <c r="O2" s="411"/>
    </row>
    <row r="3" spans="1:15" s="97" customFormat="1" ht="17.100000000000001" customHeight="1" x14ac:dyDescent="0.25">
      <c r="A3" s="431"/>
      <c r="B3" s="431"/>
      <c r="C3" s="431"/>
      <c r="D3" s="406" t="s">
        <v>115</v>
      </c>
      <c r="E3" s="406" t="s">
        <v>117</v>
      </c>
      <c r="F3" s="403" t="s">
        <v>377</v>
      </c>
      <c r="G3" s="403" t="s">
        <v>234</v>
      </c>
      <c r="H3" s="407" t="s">
        <v>116</v>
      </c>
      <c r="I3" s="408" t="s">
        <v>123</v>
      </c>
      <c r="J3" s="432" t="s">
        <v>147</v>
      </c>
      <c r="K3" s="408" t="s">
        <v>123</v>
      </c>
      <c r="L3" s="407" t="s">
        <v>262</v>
      </c>
      <c r="M3" s="407" t="s">
        <v>37</v>
      </c>
      <c r="N3" s="407" t="s">
        <v>332</v>
      </c>
      <c r="O3" s="412" t="s">
        <v>333</v>
      </c>
    </row>
    <row r="4" spans="1:15" ht="17.100000000000001" customHeight="1" x14ac:dyDescent="0.25">
      <c r="A4" s="430"/>
      <c r="B4" s="430" t="s">
        <v>374</v>
      </c>
      <c r="C4" s="430" t="s">
        <v>375</v>
      </c>
      <c r="D4" s="98">
        <v>43853</v>
      </c>
      <c r="E4" s="98">
        <v>43859</v>
      </c>
      <c r="F4" s="415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19" t="e">
        <f>NA()</f>
        <v>#N/A</v>
      </c>
      <c r="N4" s="19" t="e">
        <f>NA()</f>
        <v>#N/A</v>
      </c>
      <c r="O4" s="413" t="e">
        <f>NA()</f>
        <v>#N/A</v>
      </c>
    </row>
    <row r="5" spans="1:15" ht="17.100000000000001" customHeight="1" x14ac:dyDescent="0.25">
      <c r="A5" s="430" t="s">
        <v>370</v>
      </c>
      <c r="B5" s="96">
        <v>3</v>
      </c>
      <c r="C5" s="96">
        <v>0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19" t="e">
        <f>NA()</f>
        <v>#N/A</v>
      </c>
      <c r="N5" s="19" t="e">
        <f>NA()</f>
        <v>#N/A</v>
      </c>
      <c r="O5" s="413" t="e">
        <f>NA()</f>
        <v>#N/A</v>
      </c>
    </row>
    <row r="6" spans="1:15" ht="17.100000000000001" customHeight="1" x14ac:dyDescent="0.25">
      <c r="A6" s="430" t="s">
        <v>371</v>
      </c>
      <c r="B6" s="96">
        <v>0</v>
      </c>
      <c r="C6" s="96">
        <v>0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19" t="e">
        <f>NA()</f>
        <v>#N/A</v>
      </c>
      <c r="N6" s="19" t="e">
        <f>NA()</f>
        <v>#N/A</v>
      </c>
      <c r="O6" s="413" t="e">
        <f>NA()</f>
        <v>#N/A</v>
      </c>
    </row>
    <row r="7" spans="1:15" ht="17.100000000000001" customHeight="1" x14ac:dyDescent="0.25">
      <c r="A7" s="430" t="s">
        <v>369</v>
      </c>
      <c r="B7" s="96">
        <v>7890</v>
      </c>
      <c r="C7" s="96">
        <v>7890</v>
      </c>
      <c r="D7" s="98">
        <v>43875</v>
      </c>
      <c r="E7" s="98">
        <v>43889</v>
      </c>
      <c r="F7" s="96" t="s">
        <v>343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19" t="e">
        <f>NA()</f>
        <v>#N/A</v>
      </c>
      <c r="N7" s="19" t="e">
        <f>NA()</f>
        <v>#N/A</v>
      </c>
      <c r="O7" s="413" t="e">
        <f>NA()</f>
        <v>#N/A</v>
      </c>
    </row>
    <row r="8" spans="1:15" ht="17.100000000000001" customHeight="1" x14ac:dyDescent="0.25">
      <c r="A8" s="430" t="s">
        <v>368</v>
      </c>
      <c r="B8" s="96">
        <v>107930</v>
      </c>
      <c r="C8" s="96">
        <v>86450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19" t="e">
        <f>NA()</f>
        <v>#N/A</v>
      </c>
      <c r="N8" s="19" t="e">
        <f>NA()</f>
        <v>#N/A</v>
      </c>
      <c r="O8" s="413" t="e">
        <f>NA()</f>
        <v>#N/A</v>
      </c>
    </row>
    <row r="9" spans="1:15" ht="17.100000000000001" customHeight="1" x14ac:dyDescent="0.25">
      <c r="A9" s="430"/>
      <c r="D9" s="98">
        <v>43893</v>
      </c>
      <c r="E9" s="98">
        <v>43902</v>
      </c>
      <c r="F9" s="416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19" t="e">
        <f>NA()</f>
        <v>#N/A</v>
      </c>
      <c r="N9" s="19" t="e">
        <f>NA()</f>
        <v>#N/A</v>
      </c>
      <c r="O9" s="413" t="e">
        <f>NA()</f>
        <v>#N/A</v>
      </c>
    </row>
    <row r="10" spans="1:15" ht="17.100000000000001" customHeight="1" x14ac:dyDescent="0.25">
      <c r="A10" s="469" t="s">
        <v>372</v>
      </c>
      <c r="B10" s="469"/>
      <c r="C10" s="96">
        <v>11</v>
      </c>
      <c r="D10" s="98">
        <v>43902</v>
      </c>
      <c r="E10" s="98">
        <v>43917</v>
      </c>
      <c r="F10" s="96" t="s">
        <v>342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19" t="e">
        <f>NA()</f>
        <v>#N/A</v>
      </c>
      <c r="N10" s="19" t="e">
        <f>NA()</f>
        <v>#N/A</v>
      </c>
      <c r="O10" s="413" t="e">
        <f>NA()</f>
        <v>#N/A</v>
      </c>
    </row>
    <row r="11" spans="1:15" ht="17.100000000000001" customHeight="1" x14ac:dyDescent="0.25">
      <c r="A11" s="469" t="s">
        <v>37</v>
      </c>
      <c r="B11" s="469"/>
      <c r="C11" s="96">
        <v>10</v>
      </c>
      <c r="D11" s="98">
        <v>43917</v>
      </c>
      <c r="E11" s="98">
        <v>43923</v>
      </c>
      <c r="F11" s="416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19" t="e">
        <f>NA()</f>
        <v>#N/A</v>
      </c>
      <c r="N11" s="19" t="e">
        <f>NA()</f>
        <v>#N/A</v>
      </c>
      <c r="O11" s="413" t="e">
        <f>NA()</f>
        <v>#N/A</v>
      </c>
    </row>
    <row r="12" spans="1:15" ht="17.100000000000001" customHeight="1" x14ac:dyDescent="0.25">
      <c r="A12" s="469" t="s">
        <v>373</v>
      </c>
      <c r="B12" s="469"/>
      <c r="C12" s="431">
        <f>(B5 - C5) + (B6 - C6) * 10 + (B7 - C7) / 120 + (B8 - C8) / 120 + C10</f>
        <v>193</v>
      </c>
      <c r="D12" s="98">
        <v>43923</v>
      </c>
      <c r="E12" s="98">
        <v>43934</v>
      </c>
      <c r="F12" s="96" t="s">
        <v>341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19" t="e">
        <f>NA()</f>
        <v>#N/A</v>
      </c>
      <c r="N12" s="19" t="e">
        <f>NA()</f>
        <v>#N/A</v>
      </c>
      <c r="O12" s="413" t="e">
        <f>NA()</f>
        <v>#N/A</v>
      </c>
    </row>
    <row r="13" spans="1:15" ht="17.100000000000001" customHeight="1" x14ac:dyDescent="0.25">
      <c r="A13" s="469" t="s">
        <v>146</v>
      </c>
      <c r="B13" s="469"/>
      <c r="C13" s="110">
        <f>C11/C12%</f>
        <v>5.1813471502590671</v>
      </c>
      <c r="D13" s="98">
        <v>43927</v>
      </c>
      <c r="E13" s="98">
        <v>43934</v>
      </c>
      <c r="F13" s="416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19" t="e">
        <f>NA()</f>
        <v>#N/A</v>
      </c>
      <c r="N13" s="19" t="e">
        <f>NA()</f>
        <v>#N/A</v>
      </c>
      <c r="O13" s="413" t="e">
        <f>NA()</f>
        <v>#N/A</v>
      </c>
    </row>
    <row r="14" spans="1:15" ht="17.100000000000001" customHeight="1" x14ac:dyDescent="0.25">
      <c r="D14" s="98">
        <v>43934</v>
      </c>
      <c r="E14" s="98">
        <v>43941</v>
      </c>
      <c r="F14" s="96" t="s">
        <v>340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19" t="e">
        <f>NA()</f>
        <v>#N/A</v>
      </c>
      <c r="N14" s="19" t="e">
        <f>NA()</f>
        <v>#N/A</v>
      </c>
      <c r="O14" s="413" t="e">
        <f>NA()</f>
        <v>#N/A</v>
      </c>
    </row>
    <row r="15" spans="1:15" ht="17.100000000000001" customHeight="1" x14ac:dyDescent="0.25">
      <c r="D15" s="98">
        <v>43945</v>
      </c>
      <c r="E15" s="98">
        <v>43951</v>
      </c>
      <c r="F15" s="416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19" t="e">
        <f>NA()</f>
        <v>#N/A</v>
      </c>
      <c r="N15" s="19" t="e">
        <f>NA()</f>
        <v>#N/A</v>
      </c>
      <c r="O15" s="413" t="e">
        <f>NA()</f>
        <v>#N/A</v>
      </c>
    </row>
    <row r="16" spans="1:15" ht="17.100000000000001" customHeight="1" x14ac:dyDescent="0.25">
      <c r="D16" s="98">
        <v>43951</v>
      </c>
      <c r="E16" s="98">
        <v>43963</v>
      </c>
      <c r="F16" s="96" t="s">
        <v>339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19" t="e">
        <f>NA()</f>
        <v>#N/A</v>
      </c>
      <c r="N16" s="19" t="e">
        <f>NA()</f>
        <v>#N/A</v>
      </c>
      <c r="O16" s="413" t="e">
        <f>NA()</f>
        <v>#N/A</v>
      </c>
    </row>
    <row r="17" spans="4:16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19" t="e">
        <f>NA()</f>
        <v>#N/A</v>
      </c>
      <c r="N17" s="19" t="e">
        <f>NA()</f>
        <v>#N/A</v>
      </c>
      <c r="O17" s="413" t="e">
        <f>NA()</f>
        <v>#N/A</v>
      </c>
    </row>
    <row r="18" spans="4:16" ht="17.100000000000001" customHeight="1" x14ac:dyDescent="0.25">
      <c r="D18" s="98">
        <v>43980</v>
      </c>
      <c r="E18" s="98">
        <v>43985</v>
      </c>
      <c r="F18" s="96" t="s">
        <v>338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19" t="e">
        <f>NA()</f>
        <v>#N/A</v>
      </c>
      <c r="N18" s="19" t="e">
        <f>NA()</f>
        <v>#N/A</v>
      </c>
      <c r="O18" s="413" t="e">
        <f>NA()</f>
        <v>#N/A</v>
      </c>
    </row>
    <row r="19" spans="4:16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19" t="e">
        <f>NA()</f>
        <v>#N/A</v>
      </c>
      <c r="N19" s="19" t="e">
        <f>NA()</f>
        <v>#N/A</v>
      </c>
      <c r="O19" s="413" t="e">
        <f>NA()</f>
        <v>#N/A</v>
      </c>
    </row>
    <row r="20" spans="4:16" ht="17.100000000000001" customHeight="1" x14ac:dyDescent="0.25">
      <c r="D20" s="98">
        <v>44011</v>
      </c>
      <c r="E20" s="98">
        <v>44015</v>
      </c>
      <c r="F20" s="96" t="s">
        <v>337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19" t="e">
        <f>NA()</f>
        <v>#N/A</v>
      </c>
      <c r="N20" s="19" t="e">
        <f>NA()</f>
        <v>#N/A</v>
      </c>
      <c r="O20" s="413" t="e">
        <f>NA()</f>
        <v>#N/A</v>
      </c>
    </row>
    <row r="21" spans="4:16" ht="17.100000000000001" customHeight="1" x14ac:dyDescent="0.25">
      <c r="D21" s="98">
        <v>44027</v>
      </c>
      <c r="E21" s="98">
        <v>44030</v>
      </c>
      <c r="F21" s="96" t="s">
        <v>336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19" t="e">
        <f>NA()</f>
        <v>#N/A</v>
      </c>
      <c r="N21" s="19" t="e">
        <f>NA()</f>
        <v>#N/A</v>
      </c>
      <c r="O21" s="413" t="e">
        <f>NA()</f>
        <v>#N/A</v>
      </c>
    </row>
    <row r="22" spans="4:16" ht="17.100000000000001" customHeight="1" x14ac:dyDescent="0.25">
      <c r="D22" s="98">
        <v>44042</v>
      </c>
      <c r="E22" s="98">
        <v>44047</v>
      </c>
      <c r="F22" s="414" t="s">
        <v>335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19">
        <v>10</v>
      </c>
      <c r="N22" s="409">
        <v>0.06</v>
      </c>
      <c r="O22" s="413">
        <f>(M22/H22)-N22</f>
        <v>-1.3917050691244236E-2</v>
      </c>
    </row>
    <row r="23" spans="4:16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19">
        <v>8</v>
      </c>
      <c r="N23" s="409">
        <v>0.06</v>
      </c>
      <c r="O23" s="413">
        <f t="shared" ref="O23:O38" si="6">(M23/H23)-N23</f>
        <v>1.8431372549019609E-2</v>
      </c>
      <c r="P23" s="404"/>
    </row>
    <row r="24" spans="4:16" ht="17.100000000000001" customHeight="1" x14ac:dyDescent="0.25">
      <c r="D24" s="98">
        <v>44072</v>
      </c>
      <c r="E24" s="98">
        <v>44077</v>
      </c>
      <c r="F24" s="96" t="s">
        <v>334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19">
        <v>34</v>
      </c>
      <c r="N24" s="409">
        <v>0.06</v>
      </c>
      <c r="O24" s="413">
        <f t="shared" si="6"/>
        <v>1.3913043478260875E-2</v>
      </c>
      <c r="P24" s="404"/>
    </row>
    <row r="25" spans="4:16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19">
        <v>21</v>
      </c>
      <c r="N25" s="409">
        <v>0.06</v>
      </c>
      <c r="O25" s="413">
        <f t="shared" si="6"/>
        <v>-1.2914798206278028E-2</v>
      </c>
      <c r="P25" s="404"/>
    </row>
    <row r="26" spans="4:16" ht="17.100000000000001" customHeight="1" x14ac:dyDescent="0.25">
      <c r="D26" s="98">
        <v>44104</v>
      </c>
      <c r="E26" s="98">
        <v>44109</v>
      </c>
      <c r="F26" s="96" t="s">
        <v>392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19">
        <v>21</v>
      </c>
      <c r="N26" s="409">
        <v>0.06</v>
      </c>
      <c r="O26" s="413">
        <f t="shared" si="6"/>
        <v>2.139534883720931E-2</v>
      </c>
      <c r="P26" s="404"/>
    </row>
    <row r="27" spans="4:16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19">
        <v>12</v>
      </c>
      <c r="N27" s="409">
        <v>0.04</v>
      </c>
      <c r="O27" s="413">
        <f t="shared" si="6"/>
        <v>6.8749999999999992E-3</v>
      </c>
      <c r="P27" s="404"/>
    </row>
    <row r="28" spans="4:16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19">
        <v>17</v>
      </c>
      <c r="N28" s="409">
        <v>0.06</v>
      </c>
      <c r="O28" s="413">
        <f t="shared" si="6"/>
        <v>-7.3684210526315796E-3</v>
      </c>
      <c r="P28" s="404"/>
    </row>
    <row r="29" spans="4:16" ht="17.100000000000001" customHeight="1" x14ac:dyDescent="0.25">
      <c r="D29" s="98">
        <v>44134</v>
      </c>
      <c r="E29" s="98">
        <v>44138</v>
      </c>
      <c r="F29" s="96" t="s">
        <v>393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19">
        <v>21</v>
      </c>
      <c r="N29" s="409">
        <v>0.06</v>
      </c>
      <c r="O29" s="413">
        <f t="shared" si="6"/>
        <v>5.625000000000005E-3</v>
      </c>
      <c r="P29" s="404"/>
    </row>
    <row r="30" spans="4:16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142</v>
      </c>
      <c r="I30" s="73">
        <f t="shared" si="3"/>
        <v>17.75</v>
      </c>
      <c r="J30" s="73">
        <f t="shared" si="4"/>
        <v>71</v>
      </c>
      <c r="K30" s="73">
        <f t="shared" si="5"/>
        <v>8.875</v>
      </c>
      <c r="L30" s="19">
        <v>0</v>
      </c>
      <c r="M30" s="19" t="e">
        <f>NA()</f>
        <v>#N/A</v>
      </c>
      <c r="N30" s="19" t="e">
        <f>NA()</f>
        <v>#N/A</v>
      </c>
      <c r="O30" s="413" t="e">
        <f t="shared" si="6"/>
        <v>#N/A</v>
      </c>
      <c r="P30" s="404"/>
    </row>
    <row r="31" spans="4:16" ht="17.100000000000001" customHeight="1" x14ac:dyDescent="0.25">
      <c r="D31" s="98">
        <v>44148</v>
      </c>
      <c r="E31" s="98">
        <v>44150</v>
      </c>
      <c r="F31" s="96" t="s">
        <v>394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19">
        <v>10</v>
      </c>
      <c r="N31" s="409">
        <v>0.06</v>
      </c>
      <c r="O31" s="413">
        <f t="shared" si="6"/>
        <v>6.2251655629139147E-3</v>
      </c>
      <c r="P31" s="404"/>
    </row>
    <row r="32" spans="4:16" ht="17.100000000000001" customHeight="1" x14ac:dyDescent="0.25">
      <c r="D32" s="98">
        <v>44162</v>
      </c>
      <c r="E32" s="98">
        <v>44165</v>
      </c>
      <c r="F32" s="415" t="s">
        <v>316</v>
      </c>
      <c r="G32" s="354">
        <v>1</v>
      </c>
      <c r="H32" s="113">
        <v>171</v>
      </c>
      <c r="I32" s="73">
        <f t="shared" si="3"/>
        <v>57</v>
      </c>
      <c r="J32" s="73">
        <f t="shared" ref="J32:J38" si="7">H32/G32</f>
        <v>171</v>
      </c>
      <c r="K32" s="73">
        <f t="shared" ref="K32:K38" si="8">J32/(E32-D32)</f>
        <v>57</v>
      </c>
      <c r="L32" s="19">
        <v>1</v>
      </c>
      <c r="M32" s="19">
        <v>10</v>
      </c>
      <c r="N32" s="409">
        <v>0.06</v>
      </c>
      <c r="O32" s="413">
        <f t="shared" si="6"/>
        <v>-1.520467836257311E-3</v>
      </c>
      <c r="P32" s="404"/>
    </row>
    <row r="33" spans="4:16" ht="17.100000000000001" customHeight="1" x14ac:dyDescent="0.25">
      <c r="D33" s="98">
        <v>44165</v>
      </c>
      <c r="E33" s="98">
        <v>44171</v>
      </c>
      <c r="F33" s="96" t="s">
        <v>391</v>
      </c>
      <c r="G33" s="111">
        <v>3</v>
      </c>
      <c r="H33" s="113">
        <v>316</v>
      </c>
      <c r="I33" s="73">
        <f t="shared" si="3"/>
        <v>52.666666666666664</v>
      </c>
      <c r="J33" s="73">
        <f t="shared" si="7"/>
        <v>105.33333333333333</v>
      </c>
      <c r="K33" s="73">
        <f t="shared" si="8"/>
        <v>17.555555555555554</v>
      </c>
      <c r="L33" s="19">
        <v>2</v>
      </c>
      <c r="M33" s="19">
        <v>18</v>
      </c>
      <c r="N33" s="409">
        <v>0.04</v>
      </c>
      <c r="O33" s="413">
        <f t="shared" si="6"/>
        <v>1.6962025316455694E-2</v>
      </c>
      <c r="P33" s="404"/>
    </row>
    <row r="34" spans="4:16" ht="17.100000000000001" customHeight="1" x14ac:dyDescent="0.25">
      <c r="D34" s="98">
        <v>44180</v>
      </c>
      <c r="E34" s="98">
        <v>44182</v>
      </c>
      <c r="F34" s="96" t="s">
        <v>348</v>
      </c>
      <c r="G34" s="111">
        <v>2</v>
      </c>
      <c r="H34" s="113">
        <v>209</v>
      </c>
      <c r="I34" s="73">
        <f t="shared" si="3"/>
        <v>104.5</v>
      </c>
      <c r="J34" s="73">
        <f t="shared" si="7"/>
        <v>104.5</v>
      </c>
      <c r="K34" s="73">
        <f t="shared" si="8"/>
        <v>52.25</v>
      </c>
      <c r="L34" s="19">
        <v>1</v>
      </c>
      <c r="M34" s="19">
        <v>18</v>
      </c>
      <c r="N34" s="409">
        <v>0.06</v>
      </c>
      <c r="O34" s="413">
        <f t="shared" si="6"/>
        <v>2.6124401913875606E-2</v>
      </c>
    </row>
    <row r="35" spans="4:16" ht="17.100000000000001" customHeight="1" x14ac:dyDescent="0.25">
      <c r="D35" s="98">
        <v>44193</v>
      </c>
      <c r="E35" s="98">
        <v>44195</v>
      </c>
      <c r="F35" s="416" t="s">
        <v>351</v>
      </c>
      <c r="G35" s="111">
        <v>1</v>
      </c>
      <c r="H35" s="113">
        <v>177</v>
      </c>
      <c r="I35" s="73">
        <f t="shared" si="3"/>
        <v>88.5</v>
      </c>
      <c r="J35" s="73">
        <f t="shared" si="7"/>
        <v>177</v>
      </c>
      <c r="K35" s="73">
        <f t="shared" si="8"/>
        <v>88.5</v>
      </c>
      <c r="L35" s="19">
        <v>1</v>
      </c>
      <c r="M35" s="19">
        <v>13</v>
      </c>
      <c r="N35" s="409">
        <v>0.06</v>
      </c>
      <c r="O35" s="413">
        <f t="shared" si="6"/>
        <v>1.3446327683615825E-2</v>
      </c>
    </row>
    <row r="36" spans="4:16" ht="17.100000000000001" customHeight="1" x14ac:dyDescent="0.25">
      <c r="D36" s="98">
        <v>44196</v>
      </c>
      <c r="E36" s="98">
        <v>44202</v>
      </c>
      <c r="F36" s="96" t="s">
        <v>354</v>
      </c>
      <c r="G36" s="111">
        <v>2</v>
      </c>
      <c r="H36" s="113">
        <v>206</v>
      </c>
      <c r="I36" s="73">
        <f t="shared" si="3"/>
        <v>34.333333333333336</v>
      </c>
      <c r="J36" s="73">
        <f t="shared" si="7"/>
        <v>103</v>
      </c>
      <c r="K36" s="73">
        <f t="shared" si="8"/>
        <v>17.166666666666668</v>
      </c>
      <c r="L36" s="19">
        <v>1</v>
      </c>
      <c r="M36" s="19">
        <v>7</v>
      </c>
      <c r="N36" s="409">
        <v>0.04</v>
      </c>
      <c r="O36" s="413">
        <f t="shared" si="6"/>
        <v>-6.0194174757281574E-3</v>
      </c>
    </row>
    <row r="37" spans="4:16" ht="17.100000000000001" customHeight="1" x14ac:dyDescent="0.25">
      <c r="D37" s="98">
        <v>44203</v>
      </c>
      <c r="E37" s="98">
        <v>44209</v>
      </c>
      <c r="F37" s="96" t="s">
        <v>353</v>
      </c>
      <c r="G37" s="111">
        <v>1</v>
      </c>
      <c r="H37" s="113">
        <v>110</v>
      </c>
      <c r="I37" s="73">
        <f t="shared" si="3"/>
        <v>18.333333333333332</v>
      </c>
      <c r="J37" s="73">
        <f t="shared" si="7"/>
        <v>110</v>
      </c>
      <c r="K37" s="73">
        <f t="shared" si="8"/>
        <v>18.333333333333332</v>
      </c>
      <c r="L37" s="19">
        <v>0</v>
      </c>
      <c r="M37" s="19">
        <v>8</v>
      </c>
      <c r="N37" s="409">
        <v>0.04</v>
      </c>
      <c r="O37" s="413">
        <f t="shared" si="6"/>
        <v>3.2727272727272723E-2</v>
      </c>
    </row>
    <row r="38" spans="4:16" ht="17.100000000000001" customHeight="1" x14ac:dyDescent="0.25">
      <c r="D38" s="98">
        <v>44210</v>
      </c>
      <c r="E38" s="98">
        <v>44213</v>
      </c>
      <c r="F38" s="96" t="s">
        <v>376</v>
      </c>
      <c r="G38" s="111">
        <v>2</v>
      </c>
      <c r="H38" s="113">
        <v>112</v>
      </c>
      <c r="I38" s="73">
        <f t="shared" si="3"/>
        <v>37.333333333333336</v>
      </c>
      <c r="J38" s="73">
        <f t="shared" si="7"/>
        <v>56</v>
      </c>
      <c r="K38" s="73">
        <f t="shared" si="8"/>
        <v>18.666666666666668</v>
      </c>
      <c r="L38" s="19">
        <v>0</v>
      </c>
      <c r="M38" s="19">
        <v>9</v>
      </c>
      <c r="N38" s="409">
        <v>0.06</v>
      </c>
      <c r="O38" s="413">
        <f t="shared" si="6"/>
        <v>2.0357142857142865E-2</v>
      </c>
    </row>
    <row r="39" spans="4:16" ht="17.100000000000001" customHeight="1" x14ac:dyDescent="0.25">
      <c r="D39" s="98">
        <v>44223</v>
      </c>
      <c r="E39" s="98">
        <v>44226</v>
      </c>
      <c r="F39" s="415" t="s">
        <v>384</v>
      </c>
      <c r="G39" s="111">
        <v>1</v>
      </c>
      <c r="H39" s="113">
        <v>110</v>
      </c>
      <c r="I39" s="73">
        <f t="shared" ref="I39:I40" si="9">H39/(E39-D39)</f>
        <v>36.666666666666664</v>
      </c>
      <c r="J39" s="73">
        <f t="shared" ref="J39:J40" si="10">H39/G39</f>
        <v>110</v>
      </c>
      <c r="K39" s="73">
        <f t="shared" ref="K39:K40" si="11">J39/(E39-D39)</f>
        <v>36.666666666666664</v>
      </c>
      <c r="L39" s="19">
        <v>0</v>
      </c>
      <c r="M39" s="19">
        <v>10</v>
      </c>
      <c r="N39" s="409">
        <v>0.06</v>
      </c>
      <c r="O39" s="413">
        <f t="shared" ref="O39:O40" si="12">(M39/H39)-N39</f>
        <v>3.0909090909090914E-2</v>
      </c>
    </row>
    <row r="40" spans="4:16" ht="17.100000000000001" customHeight="1" x14ac:dyDescent="0.25">
      <c r="D40" s="98">
        <v>44227</v>
      </c>
      <c r="E40" s="98">
        <v>44232</v>
      </c>
      <c r="F40" s="96" t="s">
        <v>390</v>
      </c>
      <c r="G40" s="111">
        <v>3</v>
      </c>
      <c r="H40" s="113">
        <v>193</v>
      </c>
      <c r="I40" s="73">
        <f t="shared" si="9"/>
        <v>38.6</v>
      </c>
      <c r="J40" s="73">
        <f t="shared" si="10"/>
        <v>64.333333333333329</v>
      </c>
      <c r="K40" s="73">
        <f t="shared" si="11"/>
        <v>12.866666666666665</v>
      </c>
      <c r="L40" s="19">
        <v>1</v>
      </c>
      <c r="M40" s="19">
        <v>10</v>
      </c>
      <c r="N40" s="409">
        <v>0.04</v>
      </c>
      <c r="O40" s="413">
        <f t="shared" si="12"/>
        <v>1.1813471502590669E-2</v>
      </c>
    </row>
    <row r="41" spans="4:16" ht="17.100000000000001" customHeight="1" x14ac:dyDescent="0.25">
      <c r="D41" s="98">
        <v>44233</v>
      </c>
      <c r="E41" s="98">
        <v>44238</v>
      </c>
      <c r="F41" s="96" t="s">
        <v>385</v>
      </c>
      <c r="G41" s="111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O1:O1048576">
    <cfRule type="colorScale" priority="9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N1:N1048576">
    <cfRule type="cellIs" dxfId="3" priority="8" operator="equal">
      <formula>0.06</formula>
    </cfRule>
  </conditionalFormatting>
  <conditionalFormatting sqref="J1:J1048576">
    <cfRule type="colorScale" priority="12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topLeftCell="B7" workbookViewId="0">
      <selection activeCell="G4" sqref="G4:H4"/>
    </sheetView>
  </sheetViews>
  <sheetFormatPr defaultRowHeight="15" x14ac:dyDescent="0.25"/>
  <cols>
    <col min="1" max="1" width="15.28515625" style="423" customWidth="1"/>
    <col min="2" max="2" width="9.140625" style="423"/>
    <col min="3" max="3" width="9.140625" style="423" customWidth="1"/>
    <col min="4" max="4" width="6.85546875" style="429" customWidth="1"/>
    <col min="5" max="5" width="5.7109375" style="423" hidden="1" customWidth="1"/>
    <col min="6" max="6" width="5" style="423" hidden="1" customWidth="1"/>
    <col min="7" max="8" width="11.85546875" style="423" customWidth="1"/>
    <col min="9" max="9" width="9.140625" style="423"/>
    <col min="10" max="10" width="9.140625" style="19" customWidth="1"/>
    <col min="11" max="12" width="15.85546875" style="423" bestFit="1" customWidth="1"/>
    <col min="13" max="13" width="9.5703125" style="425" customWidth="1"/>
    <col min="14" max="16384" width="9.140625" style="423"/>
  </cols>
  <sheetData>
    <row r="1" spans="1:18" x14ac:dyDescent="0.25">
      <c r="A1" s="423" t="s">
        <v>136</v>
      </c>
      <c r="B1" s="423" t="s">
        <v>137</v>
      </c>
      <c r="C1" s="423" t="s">
        <v>138</v>
      </c>
      <c r="D1" s="429" t="s">
        <v>366</v>
      </c>
      <c r="E1" s="423" t="s">
        <v>139</v>
      </c>
      <c r="F1" s="423" t="s">
        <v>140</v>
      </c>
      <c r="G1" s="508" t="s">
        <v>141</v>
      </c>
      <c r="H1" s="508"/>
      <c r="K1" s="423" t="s">
        <v>171</v>
      </c>
      <c r="L1" s="423" t="s">
        <v>172</v>
      </c>
    </row>
    <row r="2" spans="1:18" x14ac:dyDescent="0.25">
      <c r="A2" s="510">
        <v>112</v>
      </c>
      <c r="B2" s="423">
        <v>37</v>
      </c>
      <c r="C2" s="423">
        <v>12</v>
      </c>
      <c r="D2" s="429">
        <f>C2/B2</f>
        <v>0.32432432432432434</v>
      </c>
      <c r="E2" s="423">
        <f>IF(B2,SUM(B$2:B2),"")</f>
        <v>37</v>
      </c>
      <c r="F2" s="423">
        <f>IF(C2,SUM(C$2:C2),"")</f>
        <v>12</v>
      </c>
      <c r="G2" s="510">
        <v>82</v>
      </c>
      <c r="H2" s="510"/>
      <c r="J2" s="19" t="s">
        <v>174</v>
      </c>
      <c r="K2" s="426">
        <v>43977.583333333336</v>
      </c>
      <c r="L2" s="426">
        <v>43978.017361111109</v>
      </c>
      <c r="M2" s="425">
        <f>L2-K2</f>
        <v>0.43402777777373558</v>
      </c>
      <c r="O2" s="423" t="s">
        <v>9</v>
      </c>
      <c r="P2" s="423">
        <v>2</v>
      </c>
      <c r="Q2" s="423" t="s">
        <v>53</v>
      </c>
      <c r="R2" s="423">
        <v>0</v>
      </c>
    </row>
    <row r="3" spans="1:18" x14ac:dyDescent="0.25">
      <c r="A3" s="510"/>
      <c r="B3" s="423">
        <v>30</v>
      </c>
      <c r="C3" s="423">
        <v>12</v>
      </c>
      <c r="D3" s="429">
        <f t="shared" ref="D3:D20" si="0">C3/B3</f>
        <v>0.4</v>
      </c>
      <c r="E3" s="423">
        <f>IF(B3,SUM(B$2:B3),"")</f>
        <v>67</v>
      </c>
      <c r="F3" s="423">
        <f>IF(C3,SUM(C$2:C3),"")</f>
        <v>24</v>
      </c>
      <c r="G3" s="510"/>
      <c r="H3" s="510"/>
      <c r="J3" s="19" t="s">
        <v>170</v>
      </c>
      <c r="K3" s="426">
        <v>44008.583333333336</v>
      </c>
      <c r="L3" s="426">
        <v>44010.416666666664</v>
      </c>
      <c r="M3" s="425">
        <f>L3-K3</f>
        <v>1.8333333333284827</v>
      </c>
      <c r="O3" s="423" t="s">
        <v>7</v>
      </c>
      <c r="P3" s="423">
        <v>2</v>
      </c>
      <c r="Q3" s="423" t="s">
        <v>2</v>
      </c>
      <c r="R3" s="423">
        <v>0</v>
      </c>
    </row>
    <row r="4" spans="1:18" x14ac:dyDescent="0.25">
      <c r="B4" s="423">
        <v>73</v>
      </c>
      <c r="C4" s="423">
        <v>27</v>
      </c>
      <c r="D4" s="429">
        <f t="shared" si="0"/>
        <v>0.36986301369863012</v>
      </c>
      <c r="E4" s="423">
        <f>IF(B4,SUM(B$2:B4),"")</f>
        <v>140</v>
      </c>
      <c r="F4" s="423">
        <f>IF(C4,SUM(C$2:C4),"")</f>
        <v>51</v>
      </c>
      <c r="G4" s="508" t="str">
        <f>"Predicted left to " &amp; A2</f>
        <v>Predicted left to 112</v>
      </c>
      <c r="H4" s="508"/>
      <c r="J4" s="19" t="s">
        <v>173</v>
      </c>
      <c r="K4" s="426">
        <v>44040.583333333336</v>
      </c>
      <c r="L4" s="426">
        <v>44041.306944444441</v>
      </c>
      <c r="M4" s="425">
        <f>L4-K4</f>
        <v>0.72361111110512866</v>
      </c>
      <c r="O4" s="423" t="s">
        <v>6</v>
      </c>
      <c r="P4" s="423">
        <v>2</v>
      </c>
      <c r="Q4" s="423" t="s">
        <v>72</v>
      </c>
      <c r="R4" s="423">
        <v>2</v>
      </c>
    </row>
    <row r="5" spans="1:18" ht="15" customHeight="1" x14ac:dyDescent="0.25">
      <c r="A5" s="424"/>
      <c r="B5" s="423">
        <v>57</v>
      </c>
      <c r="C5" s="423">
        <v>15</v>
      </c>
      <c r="D5" s="429">
        <f t="shared" si="0"/>
        <v>0.26315789473684209</v>
      </c>
      <c r="E5" s="423">
        <f>IF(B5,SUM(B$2:B5),"")</f>
        <v>197</v>
      </c>
      <c r="F5" s="423">
        <f>IF(C5,SUM(C$2:C5),"")</f>
        <v>66</v>
      </c>
      <c r="G5" s="509">
        <f>IF(G2&gt;=A2,"",_xlfn.FORECAST.LINEAR(A2-G2, E:E, F:F))</f>
        <v>96.724122407417397</v>
      </c>
      <c r="H5" s="508" t="s">
        <v>142</v>
      </c>
      <c r="K5" s="426">
        <v>44071.583333333336</v>
      </c>
      <c r="L5" s="426">
        <v>44074.12222222222</v>
      </c>
      <c r="M5" s="425">
        <f>L5-K5</f>
        <v>2.538888888884685</v>
      </c>
      <c r="O5" s="423" t="s">
        <v>4</v>
      </c>
      <c r="P5" s="423">
        <v>0</v>
      </c>
      <c r="Q5" s="423" t="s">
        <v>0</v>
      </c>
      <c r="R5" s="423">
        <v>2</v>
      </c>
    </row>
    <row r="6" spans="1:18" ht="15" customHeight="1" x14ac:dyDescent="0.25">
      <c r="A6" s="424"/>
      <c r="B6" s="423">
        <v>20</v>
      </c>
      <c r="C6" s="423">
        <v>9</v>
      </c>
      <c r="D6" s="429">
        <f t="shared" si="0"/>
        <v>0.45</v>
      </c>
      <c r="E6" s="423">
        <f>IF(B6,SUM(B$2:B6),"")</f>
        <v>217</v>
      </c>
      <c r="F6" s="423">
        <f>IF(C6,SUM(C$2:C6),"")</f>
        <v>75</v>
      </c>
      <c r="G6" s="509"/>
      <c r="H6" s="508"/>
      <c r="J6" s="19" t="s">
        <v>303</v>
      </c>
      <c r="K6" s="426">
        <v>44131.583333333336</v>
      </c>
      <c r="L6" s="426">
        <v>44132.091666666667</v>
      </c>
      <c r="M6" s="425">
        <f>L6-K6</f>
        <v>0.50833333333139308</v>
      </c>
      <c r="O6" s="423" t="s">
        <v>3</v>
      </c>
      <c r="P6" s="423">
        <v>2</v>
      </c>
      <c r="Q6" s="423" t="s">
        <v>5</v>
      </c>
      <c r="R6" s="423">
        <v>2</v>
      </c>
    </row>
    <row r="7" spans="1:18" ht="15" customHeight="1" x14ac:dyDescent="0.25">
      <c r="B7" s="423">
        <v>33</v>
      </c>
      <c r="C7" s="423">
        <v>12</v>
      </c>
      <c r="D7" s="429">
        <f t="shared" si="0"/>
        <v>0.36363636363636365</v>
      </c>
      <c r="E7" s="423">
        <f>IF(B7,SUM(B$2:B7),"")</f>
        <v>250</v>
      </c>
      <c r="F7" s="423">
        <f>IF(C7,SUM(C$2:C7),"")</f>
        <v>87</v>
      </c>
      <c r="G7" s="511">
        <f ca="1">NOW() + G5/1440</f>
        <v>44231.207204714636</v>
      </c>
      <c r="H7" s="511"/>
      <c r="Q7" s="423" t="s">
        <v>8</v>
      </c>
      <c r="R7" s="423">
        <v>0</v>
      </c>
    </row>
    <row r="8" spans="1:18" x14ac:dyDescent="0.25">
      <c r="B8" s="423">
        <v>28</v>
      </c>
      <c r="C8" s="423">
        <v>12</v>
      </c>
      <c r="D8" s="429">
        <f t="shared" si="0"/>
        <v>0.42857142857142855</v>
      </c>
      <c r="E8" s="423">
        <f>IF(B8,SUM(B$2:B8),"")</f>
        <v>278</v>
      </c>
      <c r="F8" s="423">
        <f>IF(C8,SUM(C$2:C8),"")</f>
        <v>99</v>
      </c>
      <c r="G8" s="508" t="str">
        <f>"Predicted total to " &amp; A2</f>
        <v>Predicted total to 112</v>
      </c>
      <c r="H8" s="508"/>
      <c r="J8" s="19">
        <v>91</v>
      </c>
      <c r="K8" s="427">
        <v>44210.955555555556</v>
      </c>
      <c r="Q8" s="423" t="s">
        <v>206</v>
      </c>
      <c r="R8" s="423">
        <v>2</v>
      </c>
    </row>
    <row r="9" spans="1:18" x14ac:dyDescent="0.25">
      <c r="B9" s="423">
        <v>34</v>
      </c>
      <c r="C9" s="423">
        <v>15</v>
      </c>
      <c r="D9" s="429">
        <f t="shared" si="0"/>
        <v>0.44117647058823528</v>
      </c>
      <c r="E9" s="423">
        <f>IF(B9,SUM(B$2:B9),"")</f>
        <v>312</v>
      </c>
      <c r="F9" s="423">
        <f>IF(C9,SUM(C$2:C9),"")</f>
        <v>114</v>
      </c>
      <c r="G9" s="509">
        <f>_xlfn.FORECAST.LINEAR(A2, E:E, F:F)</f>
        <v>302.93148257319979</v>
      </c>
      <c r="H9" s="508" t="s">
        <v>142</v>
      </c>
      <c r="J9" s="19">
        <v>91</v>
      </c>
      <c r="K9" s="427">
        <v>44210.955555555556</v>
      </c>
      <c r="L9" s="426"/>
      <c r="M9" s="423"/>
      <c r="Q9" s="423" t="s">
        <v>125</v>
      </c>
      <c r="R9" s="423">
        <v>2</v>
      </c>
    </row>
    <row r="10" spans="1:18" x14ac:dyDescent="0.25">
      <c r="B10" s="423">
        <v>31</v>
      </c>
      <c r="C10" s="423">
        <v>12</v>
      </c>
      <c r="D10" s="429">
        <f t="shared" si="0"/>
        <v>0.38709677419354838</v>
      </c>
      <c r="E10" s="423">
        <f>IF(B10,SUM(B$2:B10),"")</f>
        <v>343</v>
      </c>
      <c r="F10" s="423">
        <f>IF(C10,SUM(C$2:C10),"")</f>
        <v>126</v>
      </c>
      <c r="G10" s="509"/>
      <c r="H10" s="508"/>
      <c r="J10" s="19">
        <f>J9-J8</f>
        <v>0</v>
      </c>
      <c r="K10" s="423">
        <f>(K9-K8)*1440</f>
        <v>0</v>
      </c>
      <c r="Q10" s="423" t="s">
        <v>207</v>
      </c>
      <c r="R10" s="423">
        <v>2</v>
      </c>
    </row>
    <row r="11" spans="1:18" x14ac:dyDescent="0.25">
      <c r="B11" s="423">
        <v>32</v>
      </c>
      <c r="C11" s="423">
        <v>12</v>
      </c>
      <c r="D11" s="429">
        <f t="shared" si="0"/>
        <v>0.375</v>
      </c>
      <c r="E11" s="423">
        <f>IF(B11,SUM(B$2:B11),"")</f>
        <v>375</v>
      </c>
      <c r="F11" s="423">
        <f>IF(C11,SUM(C$2:C11),"")</f>
        <v>138</v>
      </c>
    </row>
    <row r="12" spans="1:18" x14ac:dyDescent="0.25">
      <c r="B12" s="423">
        <v>22</v>
      </c>
      <c r="C12" s="423">
        <v>9</v>
      </c>
      <c r="D12" s="429">
        <f t="shared" si="0"/>
        <v>0.40909090909090912</v>
      </c>
      <c r="E12" s="423">
        <f>IF(B12,SUM(B$2:B12),"")</f>
        <v>397</v>
      </c>
      <c r="F12" s="423">
        <f>IF(C12,SUM(C$2:C12),"")</f>
        <v>147</v>
      </c>
      <c r="O12" s="423">
        <f>SUM(P2:P6, R2:R10)*14</f>
        <v>280</v>
      </c>
      <c r="P12" s="423">
        <f>14*28</f>
        <v>392</v>
      </c>
      <c r="Q12" s="428">
        <f>O12/P12</f>
        <v>0.7142857142857143</v>
      </c>
      <c r="R12" s="423">
        <f>P12-O12</f>
        <v>112</v>
      </c>
    </row>
    <row r="13" spans="1:18" x14ac:dyDescent="0.25">
      <c r="B13" s="423">
        <v>41</v>
      </c>
      <c r="C13" s="423">
        <v>18</v>
      </c>
      <c r="D13" s="429">
        <f t="shared" si="0"/>
        <v>0.43902439024390244</v>
      </c>
      <c r="E13" s="423">
        <f>IF(B13,SUM(B$2:B13),"")</f>
        <v>438</v>
      </c>
      <c r="F13" s="423">
        <f>IF(C13,SUM(C$2:C13),"")</f>
        <v>165</v>
      </c>
      <c r="O13" s="423">
        <f>O12+G2</f>
        <v>362</v>
      </c>
      <c r="P13" s="423">
        <f>P12</f>
        <v>392</v>
      </c>
      <c r="Q13" s="428">
        <f>O13/P13</f>
        <v>0.92346938775510201</v>
      </c>
    </row>
    <row r="14" spans="1:18" x14ac:dyDescent="0.25">
      <c r="B14" s="423">
        <v>16</v>
      </c>
      <c r="C14" s="423">
        <v>6</v>
      </c>
      <c r="D14" s="429">
        <f t="shared" si="0"/>
        <v>0.375</v>
      </c>
      <c r="E14" s="423">
        <f>IF(B14,SUM(B$2:B14),"")</f>
        <v>454</v>
      </c>
      <c r="F14" s="423">
        <f>IF(C14,SUM(C$2:C14),"")</f>
        <v>171</v>
      </c>
    </row>
    <row r="15" spans="1:18" x14ac:dyDescent="0.25">
      <c r="B15" s="423">
        <v>43</v>
      </c>
      <c r="C15" s="423">
        <v>15</v>
      </c>
      <c r="D15" s="429">
        <f t="shared" si="0"/>
        <v>0.34883720930232559</v>
      </c>
      <c r="E15" s="423">
        <f>IF(B15,SUM(B$2:B15),"")</f>
        <v>497</v>
      </c>
      <c r="F15" s="423">
        <f>IF(C15,SUM(C$2:C15),"")</f>
        <v>186</v>
      </c>
    </row>
    <row r="16" spans="1:18" x14ac:dyDescent="0.25">
      <c r="B16" s="423">
        <v>24</v>
      </c>
      <c r="C16" s="423">
        <v>12</v>
      </c>
      <c r="D16" s="429">
        <f t="shared" si="0"/>
        <v>0.5</v>
      </c>
      <c r="E16" s="423">
        <f>IF(B16,SUM(B$2:B16),"")</f>
        <v>521</v>
      </c>
      <c r="F16" s="423">
        <f>IF(C16,SUM(C$2:C16),"")</f>
        <v>198</v>
      </c>
    </row>
    <row r="17" spans="2:6" x14ac:dyDescent="0.25">
      <c r="B17" s="423">
        <v>19</v>
      </c>
      <c r="C17" s="423">
        <v>9</v>
      </c>
      <c r="D17" s="429">
        <f t="shared" si="0"/>
        <v>0.47368421052631576</v>
      </c>
      <c r="E17" s="423">
        <f>IF(B17,SUM(B$2:B17),"")</f>
        <v>540</v>
      </c>
      <c r="F17" s="423">
        <f>IF(C17,SUM(C$2:C17),"")</f>
        <v>207</v>
      </c>
    </row>
    <row r="18" spans="2:6" x14ac:dyDescent="0.25">
      <c r="B18" s="423">
        <v>23</v>
      </c>
      <c r="C18" s="423">
        <v>12</v>
      </c>
      <c r="D18" s="429">
        <f t="shared" si="0"/>
        <v>0.52173913043478259</v>
      </c>
      <c r="E18" s="423">
        <f>IF(B18,SUM(B$2:B18),"")</f>
        <v>563</v>
      </c>
      <c r="F18" s="423">
        <f>IF(C18,SUM(C$2:C18),"")</f>
        <v>219</v>
      </c>
    </row>
    <row r="19" spans="2:6" x14ac:dyDescent="0.25">
      <c r="B19" s="423">
        <v>27</v>
      </c>
      <c r="C19" s="423">
        <v>12</v>
      </c>
      <c r="D19" s="429">
        <f t="shared" si="0"/>
        <v>0.44444444444444442</v>
      </c>
      <c r="E19" s="423">
        <f>IF(B19,SUM(B$2:B19),"")</f>
        <v>590</v>
      </c>
      <c r="F19" s="423">
        <f>IF(C19,SUM(C$2:C19),"")</f>
        <v>231</v>
      </c>
    </row>
    <row r="20" spans="2:6" x14ac:dyDescent="0.25">
      <c r="B20" s="423">
        <v>26</v>
      </c>
      <c r="C20" s="423">
        <v>9</v>
      </c>
      <c r="D20" s="429">
        <f t="shared" si="0"/>
        <v>0.34615384615384615</v>
      </c>
      <c r="E20" s="423">
        <f>IF(B20,SUM(B$2:B20),"")</f>
        <v>616</v>
      </c>
      <c r="F20" s="423">
        <f>IF(C20,SUM(C$2:C20),"")</f>
        <v>240</v>
      </c>
    </row>
    <row r="21" spans="2:6" x14ac:dyDescent="0.25">
      <c r="E21" s="423" t="str">
        <f>IF(B21,SUM(B$2:B21),"")</f>
        <v/>
      </c>
      <c r="F21" s="423" t="str">
        <f>IF(C21,SUM(C$2:C21),"")</f>
        <v/>
      </c>
    </row>
    <row r="22" spans="2:6" x14ac:dyDescent="0.25">
      <c r="E22" s="423" t="str">
        <f>IF(B22,SUM(B$2:B22),"")</f>
        <v/>
      </c>
      <c r="F22" s="423" t="str">
        <f>IF(C22,SUM(C$2:C22),"")</f>
        <v/>
      </c>
    </row>
    <row r="23" spans="2:6" x14ac:dyDescent="0.25">
      <c r="E23" s="423" t="str">
        <f>IF(B23,SUM(B$2:B23),"")</f>
        <v/>
      </c>
      <c r="F23" s="423" t="str">
        <f>IF(C23,SUM(C$2:C23),"")</f>
        <v/>
      </c>
    </row>
    <row r="24" spans="2:6" x14ac:dyDescent="0.25">
      <c r="E24" s="423" t="str">
        <f>IF(B24,SUM(B$2:B24),"")</f>
        <v/>
      </c>
      <c r="F24" s="423" t="str">
        <f>IF(C24,SUM(C$2:C24),"")</f>
        <v/>
      </c>
    </row>
    <row r="25" spans="2:6" x14ac:dyDescent="0.25">
      <c r="E25" s="423" t="str">
        <f>IF(B25,SUM(B$2:B25),"")</f>
        <v/>
      </c>
      <c r="F25" s="423" t="str">
        <f>IF(C25,SUM(C$2:C25),"")</f>
        <v/>
      </c>
    </row>
    <row r="26" spans="2:6" x14ac:dyDescent="0.25">
      <c r="E26" s="423" t="str">
        <f>IF(B26,SUM(B$2:B26),"")</f>
        <v/>
      </c>
      <c r="F26" s="423" t="str">
        <f>IF(C26,SUM(C$2:C26),"")</f>
        <v/>
      </c>
    </row>
    <row r="27" spans="2:6" x14ac:dyDescent="0.25">
      <c r="E27" s="423" t="str">
        <f>IF(B27,SUM(B$2:B27),"")</f>
        <v/>
      </c>
      <c r="F27" s="423" t="str">
        <f>IF(C27,SUM(C$2:C27),"")</f>
        <v/>
      </c>
    </row>
    <row r="28" spans="2:6" x14ac:dyDescent="0.25">
      <c r="E28" s="423" t="str">
        <f>IF(B28,SUM(B$2:B28),"")</f>
        <v/>
      </c>
      <c r="F28" s="423" t="str">
        <f>IF(C28,SUM(C$2:C28),"")</f>
        <v/>
      </c>
    </row>
    <row r="29" spans="2:6" x14ac:dyDescent="0.25">
      <c r="E29" s="423" t="str">
        <f>IF(B29,SUM(B$2:B29),"")</f>
        <v/>
      </c>
      <c r="F29" s="423" t="str">
        <f>IF(C29,SUM(C$2:C29),"")</f>
        <v/>
      </c>
    </row>
    <row r="30" spans="2:6" x14ac:dyDescent="0.25">
      <c r="E30" s="423" t="str">
        <f>IF(B30,SUM(B$2:B30),"")</f>
        <v/>
      </c>
      <c r="F30" s="42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topLeftCell="A25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512" t="str">
        <f>B1&amp; "日"</f>
        <v>1日</v>
      </c>
      <c r="G1" s="513"/>
      <c r="H1" s="513"/>
      <c r="I1" s="512" t="str">
        <f>C1 &amp; "日"</f>
        <v>7日</v>
      </c>
      <c r="J1" s="513"/>
      <c r="K1" s="513"/>
      <c r="L1" s="512" t="s">
        <v>58</v>
      </c>
      <c r="M1" s="513"/>
      <c r="N1" s="51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17" t="str">
        <f t="shared" ca="1" si="1"/>
        <v>-481 D 23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17" t="str">
        <f t="shared" ca="1" si="1"/>
        <v>-484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17" t="str">
        <f t="shared" ca="1" si="1"/>
        <v>-493 D 08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17" t="str">
        <f t="shared" ca="1" si="1"/>
        <v>-498 D 20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17" t="str">
        <f t="shared" ca="1" si="1"/>
        <v>-485 D 09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17" t="str">
        <f t="shared" ca="1" si="1"/>
        <v>-279 D 19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17" t="str">
        <f t="shared" ca="1" si="1"/>
        <v>-377 D 19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17" t="str">
        <f t="shared" ca="1" si="1"/>
        <v>-430 D 12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17" t="str">
        <f t="shared" ca="1" si="1"/>
        <v>-446 D 19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17" t="str">
        <f t="shared" ca="1" si="1"/>
        <v>-466 D 07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17" t="str">
        <f t="shared" ca="1" si="1"/>
        <v>-478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17" t="str">
        <f t="shared" ca="1" si="1"/>
        <v>-502 D 22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17" t="str">
        <f t="shared" ca="1" si="1"/>
        <v>-482 D 00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17" t="str">
        <f t="shared" ca="1" si="1"/>
        <v>-487 D 16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17" t="str">
        <f t="shared" ca="1" si="1"/>
        <v>-492 D 01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17" t="str">
        <f t="shared" ca="1" si="1"/>
        <v>-498 D 21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17" t="str">
        <f t="shared" ca="1" si="1"/>
        <v>-500 D 19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17" t="str">
        <f t="shared" ca="1" si="1"/>
        <v>-495 D 13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17" t="str">
        <f t="shared" ca="1" si="1"/>
        <v>-469 D 19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17" t="str">
        <f t="shared" ca="1" si="1"/>
        <v>-458 D 18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-475 D 00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-474 D 01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17" t="str">
        <f t="shared" ca="1" si="1"/>
        <v>-484 D 22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-476 D 15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-480 D 14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17" t="str">
        <f t="shared" ca="1" si="1"/>
        <v>-481 D 00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-476 D 10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-477 D 17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17" t="str">
        <f t="shared" ca="1" si="1"/>
        <v>-489 D 08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-476 D 23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-478 D 07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17" t="str">
        <f t="shared" ca="1" si="1"/>
        <v>-488 D 16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-479 D 05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-478 D 11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17" t="str">
        <f t="shared" ca="1" si="1"/>
        <v>-488 D 06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-479 D 07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-478 D 17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17" t="str">
        <f t="shared" ca="1" si="1"/>
        <v>-468 D 17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-479 D 14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-479 D 08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17" t="str">
        <f t="shared" ca="1" si="1"/>
        <v>-467 D 13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-480 D 09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-476 D 15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17" t="str">
        <f t="shared" ca="1" si="1"/>
        <v>-474 D 10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-480 D 16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-479 D 04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17" t="str">
        <f t="shared" ca="1" si="1"/>
        <v>-481 D 14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-481 D 00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-480 D 00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17" t="str">
        <f t="shared" ca="1" si="1"/>
        <v>-488 D 04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-481 D 07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-480 D 09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17" t="str">
        <f t="shared" ca="1" si="1"/>
        <v>-493 D 03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-481 D 18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-481 D 10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17" t="str">
        <f t="shared" ca="1" si="1"/>
        <v>-484 D 00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-480 D 17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-478 D 12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17" t="str">
        <f t="shared" ca="1" si="1"/>
        <v>-484 D 16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-479 D 14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-479 D 05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17" t="str">
        <f t="shared" ca="1" si="1"/>
        <v>-470 D 11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-479 D 08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-480 D 12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17" t="str">
        <f t="shared" ca="1" si="1"/>
        <v>-469 D 12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-478 D 15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-477 D 18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17" t="str">
        <f t="shared" ca="1" si="1"/>
        <v>-466 D 15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-477 D 14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-477 D 23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17" t="str">
        <f t="shared" ca="1" si="1"/>
        <v>-455 D 01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-477 D 12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-478 D 05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17" t="str">
        <f t="shared" ca="1" si="1"/>
        <v>-458 D 11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-477 D 03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-478 D 10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17" t="str">
        <f t="shared" ca="1" si="1"/>
        <v>-464 D 09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-477 D 07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-478 D 23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17" t="str">
        <f t="shared" ca="1" si="1"/>
        <v>-470 D 13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-477 D 10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-479 D 12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17" t="str">
        <f t="shared" ca="1" si="1"/>
        <v>-462 D 22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-478 D 19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-477 D 15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17" t="str">
        <f t="shared" ca="1" si="1"/>
        <v>-479 D 10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-478 D 20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-478 D 13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17" t="str">
        <f t="shared" ca="1" si="1"/>
        <v>-479 D 12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-478 D 22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-478 D 22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17" t="str">
        <f t="shared" ca="1" si="1"/>
        <v>-464 D 04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-478 D 07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-477 D 14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17" t="str">
        <f t="shared" ca="1" si="1"/>
        <v>-472 D 14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-478 D 20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-478 D 19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17" t="str">
        <f t="shared" ca="1" si="1"/>
        <v>-490 D 02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-480 D 00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-480 D 22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17" t="str">
        <f t="shared" ca="1" si="1"/>
        <v>-489 D 12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-480 D 05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-480 D 01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17" t="str">
        <f t="shared" ca="1" si="1"/>
        <v>-493 D 14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-481 D 00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-480 D 21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17" t="str">
        <f t="shared" ca="1" si="1"/>
        <v>-498 D 15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-481 D 17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-482 D 09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17" t="str">
        <f t="shared" ca="1" si="1"/>
        <v>-501 D 07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-483 D 01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-483 D 07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17" t="str">
        <f t="shared" ca="1" si="1"/>
        <v>-502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-484 D 01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-483 D 12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17" t="str">
        <f t="shared" ca="1" si="1"/>
        <v>-509 D 19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-485 D 13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-484 D 00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17" t="str">
        <f t="shared" ca="1" si="1"/>
        <v>-509 D 22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-486 D 13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-484 D 13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17" t="str">
        <f t="shared" ca="1" si="1"/>
        <v>-510 D 04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-487 D 13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-484 D 19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17" t="str">
        <f t="shared" ca="1" si="1"/>
        <v>-510 D 23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-488 D 09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-485 D 08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17" t="str">
        <f t="shared" ca="1" si="1"/>
        <v>-511 D 08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-489 D 09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-485 D 16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17" t="str">
        <f t="shared" ca="1" si="1"/>
        <v>-509 D 23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-489 D 22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-485 D 17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17" t="str">
        <f t="shared" ref="H67:H130" ca="1" si="8">IF(ISBLANK(A67),NA(),IFERROR(TEXT(TRUNC(G67-NOW()),"000") &amp; " D " &amp; TEXT(TRUNC(ABS(G67-NOW()-TRUNC(G67-NOW()))*24),"00") &amp; " H", NA()))</f>
        <v>-510 D 02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-490 D 21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-486 D 00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17" t="str">
        <f t="shared" ca="1" si="8"/>
        <v>-510 D 07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-491 D 09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-486 D 06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17" t="str">
        <f t="shared" ca="1" si="8"/>
        <v>-505 D 06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-491 D 11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-485 D 12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17" t="str">
        <f t="shared" ca="1" si="8"/>
        <v>-502 D 21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-491 D 18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-485 D 19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17" t="str">
        <f t="shared" ca="1" si="8"/>
        <v>-502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-492 D 02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-486 D 02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17" t="str">
        <f t="shared" ca="1" si="8"/>
        <v>-496 D 15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-493 D 00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-486 D 16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17" t="str">
        <f t="shared" ca="1" si="8"/>
        <v>-499 D 10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-493 D 10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-487 D 04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17" t="str">
        <f t="shared" ca="1" si="8"/>
        <v>-501 D 12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-494 D 01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-487 D 19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17" t="str">
        <f t="shared" ca="1" si="8"/>
        <v>-504 D 12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-494 D 22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-488 D 06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17" t="str">
        <f t="shared" ca="1" si="8"/>
        <v>-510 D 15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-496 D 14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-488 D 19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17" t="str">
        <f t="shared" ca="1" si="8"/>
        <v>-514 D 03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-498 D 05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-490 D 02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17" t="str">
        <f t="shared" ca="1" si="8"/>
        <v>-513 D 18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-499 D 08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-490 D 12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17" t="str">
        <f t="shared" ca="1" si="8"/>
        <v>-512 D 11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-499 D 20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-490 D 18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17" t="str">
        <f t="shared" ca="1" si="8"/>
        <v>-512 D 07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-500 D 07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-491 D 01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17" t="str">
        <f t="shared" ca="1" si="8"/>
        <v>-512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-501 D 08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-491 D 03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17" t="str">
        <f t="shared" ca="1" si="8"/>
        <v>-512 D 05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-501 D 16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-491 D 07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17" t="str">
        <f t="shared" ca="1" si="8"/>
        <v>-508 D 22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-501 D 21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-491 D 10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17" t="str">
        <f t="shared" ca="1" si="8"/>
        <v>-502 D 12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-503 D 21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-491 D 20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17" t="str">
        <f t="shared" ca="1" si="8"/>
        <v>-502 D 07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-504 D 15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-492 D 01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17" t="str">
        <f t="shared" ca="1" si="8"/>
        <v>-501 D 21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-504 D 18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-492 D 01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17" t="str">
        <f t="shared" ca="1" si="8"/>
        <v>-502 D 07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-505 D 12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-492 D 06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17" t="str">
        <f t="shared" ca="1" si="8"/>
        <v>-500 D 02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-507 D 00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-492 D 06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17" t="str">
        <f t="shared" ca="1" si="8"/>
        <v>-500 D 05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-506 D 23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-492 D 21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17" t="str">
        <f t="shared" ca="1" si="8"/>
        <v>-501 D 17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-506 D 19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-493 D 04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17" t="str">
        <f t="shared" ca="1" si="8"/>
        <v>-502 D 19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-507 D 05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-493 D 13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17" t="str">
        <f t="shared" ca="1" si="8"/>
        <v>-507 D 13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-507 D 06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-494 D 04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17" t="str">
        <f t="shared" ca="1" si="8"/>
        <v>-507 D 17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-507 D 05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-494 D 07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17" t="str">
        <f t="shared" ca="1" si="8"/>
        <v>-498 D 01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-506 D 17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-493 D 10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17" t="str">
        <f t="shared" ca="1" si="8"/>
        <v>-496 D 00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-506 D 11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-493 D 14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17" t="str">
        <f t="shared" ca="1" si="8"/>
        <v>-494 D 09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-506 D 09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-494 D 07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17" t="str">
        <f t="shared" ca="1" si="8"/>
        <v>-506 D 08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-506 D 08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-495 D 09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17" t="str">
        <f t="shared" ca="1" si="8"/>
        <v>-508 D 18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-506 D 08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-495 D 12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17" t="str">
        <f t="shared" ca="1" si="8"/>
        <v>-512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-506 D 05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-496 D 02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17" t="str">
        <f t="shared" ca="1" si="8"/>
        <v>-511 D 13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-506 D 05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-496 D 06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17" t="str">
        <f t="shared" ca="1" si="8"/>
        <v>-511 D 08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-506 D 07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-496 D 09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17" t="str">
        <f t="shared" ca="1" si="8"/>
        <v>-511 D 12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-506 D 10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-496 D 15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17" t="str">
        <f t="shared" ca="1" si="8"/>
        <v>-511 D 15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-506 D 12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-496 D 17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17" t="str">
        <f t="shared" ca="1" si="8"/>
        <v>-498 D 05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-505 D 14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-495 D 14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17" t="str">
        <f t="shared" ca="1" si="8"/>
        <v>-474 D 22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-504 D 20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-495 D 16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17" t="str">
        <f t="shared" ca="1" si="8"/>
        <v>-478 D 11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-504 D 15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-495 D 23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17" t="str">
        <f t="shared" ca="1" si="8"/>
        <v>-483 D 09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-504 D 13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-496 D 02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17" t="str">
        <f t="shared" ca="1" si="8"/>
        <v>-492 D 11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-504 D 07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-496 D 06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17" t="str">
        <f t="shared" ca="1" si="8"/>
        <v>-506 D 12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-504 D 04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-496 D 12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17" t="str">
        <f t="shared" ca="1" si="8"/>
        <v>-507 D 01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-504 D 04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-496 D 15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17" t="str">
        <f t="shared" ca="1" si="8"/>
        <v>-507 D 10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-504 D 03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-496 D 17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17" t="str">
        <f t="shared" ca="1" si="8"/>
        <v>-508 D 19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-504 D 06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-497 D 01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17" t="str">
        <f t="shared" ca="1" si="8"/>
        <v>-509 D 08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-504 D 10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-497 D 06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17" t="str">
        <f t="shared" ca="1" si="8"/>
        <v>-505 D 10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-504 D 02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-496 D 17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17" t="str">
        <f t="shared" ca="1" si="8"/>
        <v>-498 D 23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-504 D 01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-496 D 18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17" t="str">
        <f t="shared" ca="1" si="8"/>
        <v>-495 D 17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-503 D 21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-496 D 18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17" t="str">
        <f t="shared" ca="1" si="8"/>
        <v>-495 D 19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-503 D 20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-496 D 19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17" t="str">
        <f t="shared" ca="1" si="8"/>
        <v>-459 D 04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-502 D 13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-495 D 11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17" t="str">
        <f t="shared" ca="1" si="8"/>
        <v>-480 D 17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-502 D 09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-496 D 08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17" t="str">
        <f t="shared" ca="1" si="8"/>
        <v>-512 D 19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-502 D 08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-497 D 23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17" t="str">
        <f t="shared" ca="1" si="8"/>
        <v>-444 D 16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-497 D 14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-495 D 23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17" t="str">
        <f t="shared" ca="1" si="8"/>
        <v>-453 D 09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-495 D 18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-495 D 11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17" t="str">
        <f t="shared" ca="1" si="8"/>
        <v>-458 D 21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-495 D 01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-495 D 13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17" t="str">
        <f t="shared" ca="1" si="8"/>
        <v>-491 D 15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-494 D 14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-495 D 14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17" t="str">
        <f t="shared" ca="1" si="8"/>
        <v>-501 D 10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-494 D 00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-496 D 02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17" t="str">
        <f t="shared" ca="1" si="8"/>
        <v>-496 D 21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-492 D 22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-495 D 17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17" t="str">
        <f t="shared" ca="1" si="8"/>
        <v>-495 D 01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-493 D 16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-496 D 03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17" t="str">
        <f t="shared" ca="1" si="8"/>
        <v>-497 D 13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-494 D 08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-496 D 05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17" t="str">
        <f t="shared" ca="1" si="8"/>
        <v>-500 D 04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-494 D 18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-496 D 01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17" t="str">
        <f t="shared" ca="1" si="8"/>
        <v>-499 D 17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-495 D 21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-496 D 11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17" t="str">
        <f t="shared" ref="H131:H194" ca="1" si="15">IF(ISBLANK(A131),NA(),IFERROR(TEXT(TRUNC(G131-NOW()),"000") &amp; " D " &amp; TEXT(TRUNC(ABS(G131-NOW()-TRUNC(G131-NOW()))*24),"00") &amp; " H", NA()))</f>
        <v>-500 D 04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-495 D 07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-496 D 07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17" t="str">
        <f t="shared" ca="1" si="15"/>
        <v>-501 D 00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-495 D 23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-496 D 14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17" t="str">
        <f t="shared" ca="1" si="15"/>
        <v>-497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-496 D 06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-496 D 10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17" t="str">
        <f t="shared" ca="1" si="15"/>
        <v>-499 D 20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-496 D 18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-496 D 16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17" t="str">
        <f t="shared" ca="1" si="15"/>
        <v>-501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-499 D 18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-497 D 05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17" t="str">
        <f t="shared" ca="1" si="15"/>
        <v>-500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-499 D 20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-497 D 05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17" t="str">
        <f t="shared" ca="1" si="15"/>
        <v>-499 D 17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-499 D 17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-497 D 03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17" t="str">
        <f t="shared" ca="1" si="15"/>
        <v>-498 D 07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-499 D 10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-497 D 07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17" t="str">
        <f t="shared" ca="1" si="15"/>
        <v>-497 D 11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-498 D 19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-497 D 03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17" t="str">
        <f t="shared" ca="1" si="15"/>
        <v>-497 D 15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-498 D 17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-497 D 06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17" t="str">
        <f t="shared" ca="1" si="15"/>
        <v>-498 D 08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-498 D 16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-497 D 09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17" t="str">
        <f t="shared" ca="1" si="15"/>
        <v>-499 D 03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-498 D 16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-497 D 10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17" t="str">
        <f t="shared" ca="1" si="15"/>
        <v>-492 D 14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-498 D 03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-497 D 01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17" t="str">
        <f t="shared" ca="1" si="15"/>
        <v>-492 D 10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-497 D 17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-497 D 02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17" t="str">
        <f t="shared" ca="1" si="15"/>
        <v>-492 D 14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-497 D 11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-497 D 00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17" t="str">
        <f t="shared" ca="1" si="15"/>
        <v>-494 D 01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-497 D 10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-497 D 02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17" t="str">
        <f t="shared" ca="1" si="15"/>
        <v>-497 D 18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-497 D 10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-497 D 04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17" t="str">
        <f t="shared" ca="1" si="15"/>
        <v>-498 D 06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-497 D 12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-497 D 05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17" t="str">
        <f t="shared" ca="1" si="15"/>
        <v>-498 D 23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-497 D 13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-497 D 06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17" t="str">
        <f t="shared" ca="1" si="15"/>
        <v>-496 D 13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-497 D 05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-496 D 23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17" t="str">
        <f t="shared" ca="1" si="15"/>
        <v>-501 D 14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-497 D 06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-497 D 09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17" t="str">
        <f t="shared" ca="1" si="15"/>
        <v>-501 D 01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-497 D 08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-497 D 08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17" t="str">
        <f t="shared" ca="1" si="15"/>
        <v>-499 D 02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-497 D 05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-497 D 04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17" t="str">
        <f t="shared" ca="1" si="15"/>
        <v>-498 D 20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-497 D 08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-497 D 06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17" t="str">
        <f t="shared" ca="1" si="15"/>
        <v>-497 D 10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-497 D 15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-497 D 12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17" t="str">
        <f t="shared" ca="1" si="15"/>
        <v>-500 D 15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-497 D 21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-497 D 15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17" t="str">
        <f t="shared" ca="1" si="15"/>
        <v>-501 D 09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-498 D 01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-497 D 16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17" t="str">
        <f t="shared" ca="1" si="15"/>
        <v>-500 D 07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-498 D 00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-497 D 13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17" t="str">
        <f t="shared" ca="1" si="15"/>
        <v>-500 D 23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-498 D 02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-497 D 14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17" t="str">
        <f t="shared" ca="1" si="15"/>
        <v>-499 D 16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-498 D 04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-497 D 15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17" t="str">
        <f t="shared" ca="1" si="15"/>
        <v>-498 D 18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-498 D 07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-497 D 17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17" t="str">
        <f t="shared" ca="1" si="15"/>
        <v>-499 D 08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-498 D 14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-497 D 21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17" t="str">
        <f t="shared" ca="1" si="15"/>
        <v>-501 D 02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-498 D 18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-497 D 21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17" t="str">
        <f t="shared" ca="1" si="15"/>
        <v>-498 D 02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-498 D 18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-497 D 19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17" t="str">
        <f t="shared" ca="1" si="15"/>
        <v>-498 D 06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-498 D 20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-497 D 20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17" t="str">
        <f t="shared" ca="1" si="15"/>
        <v>-499 D 00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-499 D 03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-498 D 01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17" t="str">
        <f t="shared" ca="1" si="15"/>
        <v>-499 D 07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-499 D 06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-498 D 00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17" t="str">
        <f t="shared" ca="1" si="15"/>
        <v>-500 D 11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-499 D 08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-498 D 02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17" t="str">
        <f t="shared" ca="1" si="15"/>
        <v>-499 D 21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-499 D 13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-498 D 02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17" t="str">
        <f t="shared" ca="1" si="15"/>
        <v>-499 D 03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-499 D 15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-498 D 04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17" t="str">
        <f t="shared" ca="1" si="15"/>
        <v>-497 D 18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-499 D 16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-498 D 03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17" t="str">
        <f t="shared" ca="1" si="15"/>
        <v>-498 D 05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-499 D 16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-498 D 04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17" t="str">
        <f t="shared" ca="1" si="15"/>
        <v>-498 D 10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-499 D 19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-498 D 05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17" t="str">
        <f t="shared" ca="1" si="15"/>
        <v>-498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-499 D 17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-498 D 04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17" t="str">
        <f t="shared" ca="1" si="15"/>
        <v>-498 D 19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-499 D 18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-498 D 07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17" t="str">
        <f t="shared" ca="1" si="15"/>
        <v>-498 D 23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-499 D 18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-498 D 07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17" t="str">
        <f t="shared" ca="1" si="15"/>
        <v>-499 D 00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-499 D 17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-498 D 06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17" t="str">
        <f t="shared" ca="1" si="15"/>
        <v>-497 D 20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-499 D 13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-498 D 05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17" t="str">
        <f t="shared" ca="1" si="15"/>
        <v>-499 D 01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-499 D 16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-498 D 10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17" t="str">
        <f t="shared" ca="1" si="15"/>
        <v>-500 D 15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-499 D 19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-498 D 14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17" t="str">
        <f t="shared" ca="1" si="15"/>
        <v>-500 D 09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-499 D 17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-498 D 12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17" t="str">
        <f t="shared" ca="1" si="15"/>
        <v>-500 D 10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-499 D 18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-498 D 13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17" t="str">
        <f t="shared" ca="1" si="15"/>
        <v>-501 D 11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-499 D 20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-498 D 17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17" t="str">
        <f t="shared" ca="1" si="15"/>
        <v>-501 D 16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-499 D 21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-498 D 18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17" t="str">
        <f t="shared" ca="1" si="15"/>
        <v>-501 D 17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-500 D 01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-498 D 22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17" t="str">
        <f t="shared" ca="1" si="15"/>
        <v>-502 D 05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-500 D 04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-498 D 23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17" t="str">
        <f t="shared" ca="1" si="15"/>
        <v>-499 D 03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-499 D 20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-498 D 15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17" t="str">
        <f t="shared" ca="1" si="15"/>
        <v>-495 D 22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-499 D 19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-498 D 16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17" t="str">
        <f t="shared" ca="1" si="15"/>
        <v>-495 D 18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-499 D 20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-498 D 18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17" t="str">
        <f t="shared" ca="1" si="15"/>
        <v>-496 D 12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-499 D 20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-498 D 18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17" t="str">
        <f t="shared" ca="1" si="15"/>
        <v>-497 D 04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-499 D 21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-498 D 19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17" t="str">
        <f t="shared" ca="1" si="15"/>
        <v>-496 D 08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-499 D 15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-498 D 13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17" t="str">
        <f t="shared" ca="1" si="15"/>
        <v>-497 D 19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-499 D 14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-498 D 14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17" t="str">
        <f t="shared" ca="1" si="15"/>
        <v>-495 D 04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-499 D 10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-498 D 12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17" t="str">
        <f t="shared" ref="H195:H221" ca="1" si="20">IF(ISBLANK(A195),NA(),IFERROR(TEXT(TRUNC(G195-NOW()),"000") &amp; " D " &amp; TEXT(TRUNC(ABS(G195-NOW()-TRUNC(G195-NOW()))*24),"00") &amp; " H", NA()))</f>
        <v>-495 D 22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-499 D 09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-498 D 13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17" t="str">
        <f t="shared" ca="1" si="20"/>
        <v>-496 D 16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-499 D 09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-498 D 14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17" t="str">
        <f t="shared" ca="1" si="20"/>
        <v>-497 D 08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-499 D 09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-498 D 15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17" t="str">
        <f t="shared" ca="1" si="20"/>
        <v>-497 D 18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-499 D 09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-498 D 16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17" t="str">
        <f t="shared" ca="1" si="20"/>
        <v>-498 D 12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-499 D 10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-498 D 18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17" t="str">
        <f t="shared" ca="1" si="20"/>
        <v>-500 D 08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-499 D 11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-498 D 19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17" t="str">
        <f t="shared" ca="1" si="20"/>
        <v>-499 D 01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-499 D 04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-498 D 12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17" t="str">
        <f t="shared" ca="1" si="20"/>
        <v>-498 D 18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-499 D 04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-498 D 14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17" t="str">
        <f t="shared" ca="1" si="20"/>
        <v>-499 D 14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-499 D 10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-498 D 22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17" t="str">
        <f t="shared" ca="1" si="20"/>
        <v>-500 D 01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-499 D 09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-498 D 21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17" t="str">
        <f t="shared" ca="1" si="20"/>
        <v>-500 D 05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-499 D 10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-498 D 22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17" t="str">
        <f t="shared" ca="1" si="20"/>
        <v>-501 D 03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-499 D 12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-499 D 00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17" t="str">
        <f t="shared" ca="1" si="20"/>
        <v>-501 D 03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-499 D 15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-499 D 02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17" t="str">
        <f t="shared" ca="1" si="20"/>
        <v>-501 D 07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-499 D 16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-499 D 04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17" t="str">
        <f t="shared" ca="1" si="20"/>
        <v>-501 D 14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-499 D 20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-499 D 07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17" t="str">
        <f t="shared" ca="1" si="20"/>
        <v>-501 D 18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-499 D 23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-499 D 10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17" t="str">
        <f t="shared" ca="1" si="20"/>
        <v>-502 D 06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-500 D 03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-499 D 14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17" t="str">
        <f t="shared" ca="1" si="20"/>
        <v>-502 D 08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-500 D 06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-499 D 16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17" t="str">
        <f t="shared" ca="1" si="20"/>
        <v>-502 D 08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-500 D 08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-499 D 17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17" t="str">
        <f t="shared" ca="1" si="20"/>
        <v>-502 D 19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-500 D 15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-500 D 00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17" t="str">
        <f t="shared" ca="1" si="20"/>
        <v>-502 D 17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-500 D 17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-500 D 01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17" t="str">
        <f t="shared" ca="1" si="20"/>
        <v>-503 D 09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-501 D 11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-500 D 21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17" t="str">
        <f t="shared" ca="1" si="20"/>
        <v>-503 D 12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-501 D 16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-501 D 01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17" t="str">
        <f t="shared" ca="1" si="20"/>
        <v>-503 D 13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-501 D 20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-501 D 04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17" t="str">
        <f t="shared" ca="1" si="20"/>
        <v>-503 D 14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-501 D 23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-501 D 07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17" t="str">
        <f t="shared" ca="1" si="20"/>
        <v>-503 D 14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-502 D 05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-501 D 13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17" t="str">
        <f t="shared" ca="1" si="20"/>
        <v>-503 D 14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-502 D 07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-501 D 14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-503 D 02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-502 D 12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-501 D 22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515">
        <v>43677.583333333336</v>
      </c>
      <c r="C1" s="515"/>
      <c r="D1" s="28" t="s">
        <v>38</v>
      </c>
      <c r="E1" s="26" t="s">
        <v>30</v>
      </c>
      <c r="F1" s="26" t="s">
        <v>22</v>
      </c>
      <c r="G1" s="469" t="s">
        <v>23</v>
      </c>
      <c r="H1" s="469"/>
      <c r="I1" s="469"/>
      <c r="J1" s="469"/>
      <c r="K1" s="6"/>
      <c r="L1" s="25" t="s">
        <v>25</v>
      </c>
      <c r="M1" s="25"/>
      <c r="N1" s="508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515">
        <v>43688.583333333336</v>
      </c>
      <c r="C2" s="51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4" t="str">
        <f ca="1">IF(NOW() &gt; $B$2,"",(NOW()-$B$1)/($B$2-$B$1))</f>
        <v/>
      </c>
      <c r="H2" s="514"/>
      <c r="I2" s="514"/>
      <c r="J2" s="514"/>
      <c r="K2" s="6" t="s">
        <v>27</v>
      </c>
      <c r="L2" s="11">
        <v>100000</v>
      </c>
      <c r="N2" s="508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508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8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6" t="s">
        <v>24</v>
      </c>
      <c r="C5" s="516"/>
      <c r="D5" s="517" t="s">
        <v>42</v>
      </c>
      <c r="E5" s="517"/>
      <c r="F5" s="517" t="s">
        <v>26</v>
      </c>
      <c r="G5" s="517"/>
      <c r="H5" s="517" t="s">
        <v>29</v>
      </c>
      <c r="I5" s="517"/>
      <c r="J5" s="469" t="s">
        <v>40</v>
      </c>
      <c r="K5" s="469"/>
      <c r="L5" s="518" t="s">
        <v>41</v>
      </c>
      <c r="M5" s="518"/>
      <c r="N5" s="469" t="s">
        <v>39</v>
      </c>
      <c r="O5" s="469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2"/>
    <col min="3" max="3" width="9.42578125" style="335" customWidth="1"/>
    <col min="4" max="4" width="12.42578125" style="336" customWidth="1"/>
    <col min="5" max="7" width="9.28515625" style="332"/>
    <col min="8" max="9" width="9.28515625" style="332" customWidth="1"/>
    <col min="10" max="16384" width="9.28515625" style="332"/>
  </cols>
  <sheetData>
    <row r="1" spans="1:13" ht="14.65" customHeight="1" x14ac:dyDescent="0.25">
      <c r="A1" s="330" t="s">
        <v>59</v>
      </c>
      <c r="B1" s="331">
        <v>31</v>
      </c>
      <c r="C1" s="519" t="s">
        <v>61</v>
      </c>
      <c r="D1" s="520">
        <f>INDEX(DATA_EVTBLD,B1,3)-B3</f>
        <v>62</v>
      </c>
      <c r="E1" s="519" t="s">
        <v>12</v>
      </c>
      <c r="F1" s="521">
        <f>1-(INDEX(DATA_EVTBLD,B1,3)-B3)/DATA_EVTBLD_MAX</f>
        <v>0.99566918133556859</v>
      </c>
      <c r="G1" s="521"/>
      <c r="H1" s="521"/>
      <c r="I1" s="521"/>
      <c r="J1" s="521"/>
      <c r="K1" s="521"/>
      <c r="L1" s="521"/>
      <c r="M1" s="521"/>
    </row>
    <row r="2" spans="1:13" ht="14.65" customHeight="1" x14ac:dyDescent="0.25">
      <c r="A2" s="330" t="s">
        <v>77</v>
      </c>
      <c r="B2" s="331">
        <v>35</v>
      </c>
      <c r="C2" s="519"/>
      <c r="D2" s="520"/>
      <c r="E2" s="519"/>
      <c r="F2" s="521"/>
      <c r="G2" s="521"/>
      <c r="H2" s="521"/>
      <c r="I2" s="521"/>
      <c r="J2" s="521"/>
      <c r="K2" s="521"/>
      <c r="L2" s="521"/>
      <c r="M2" s="521"/>
    </row>
    <row r="3" spans="1:13" ht="14.65" customHeight="1" x14ac:dyDescent="0.25">
      <c r="A3" s="330" t="s">
        <v>60</v>
      </c>
      <c r="B3" s="331">
        <v>5338</v>
      </c>
      <c r="C3" s="519"/>
      <c r="D3" s="520"/>
      <c r="E3" s="519"/>
      <c r="F3" s="521"/>
      <c r="G3" s="521"/>
      <c r="H3" s="521"/>
      <c r="I3" s="521"/>
      <c r="J3" s="521"/>
      <c r="K3" s="521"/>
      <c r="L3" s="521"/>
      <c r="M3" s="521"/>
    </row>
    <row r="5" spans="1:13" s="330" customFormat="1" ht="14.65" customHeight="1" x14ac:dyDescent="0.25">
      <c r="A5" s="330" t="s">
        <v>15</v>
      </c>
      <c r="B5" s="330" t="s">
        <v>76</v>
      </c>
      <c r="C5" s="333" t="s">
        <v>16</v>
      </c>
      <c r="D5" s="334"/>
      <c r="E5" s="340" t="s">
        <v>59</v>
      </c>
      <c r="F5" s="341" t="s">
        <v>294</v>
      </c>
      <c r="G5" s="341" t="s">
        <v>299</v>
      </c>
      <c r="H5" s="341" t="s">
        <v>295</v>
      </c>
      <c r="I5" s="341" t="s">
        <v>297</v>
      </c>
      <c r="J5" s="341" t="s">
        <v>296</v>
      </c>
      <c r="K5" s="341" t="s">
        <v>298</v>
      </c>
    </row>
    <row r="6" spans="1:13" x14ac:dyDescent="0.25">
      <c r="A6" s="332">
        <v>1</v>
      </c>
      <c r="B6" s="332">
        <v>3</v>
      </c>
      <c r="C6" s="331">
        <f>IF(A6&gt;=$B$2,0,SUM(B6:IF($B$2=30,$B$34,$B$39)))</f>
        <v>14316</v>
      </c>
      <c r="D6" s="335"/>
      <c r="E6" s="337">
        <f>A6</f>
        <v>1</v>
      </c>
      <c r="F6" s="342">
        <f>B6</f>
        <v>3</v>
      </c>
      <c r="G6" s="343">
        <f>3/1440</f>
        <v>2.0833333333333333E-3</v>
      </c>
      <c r="H6" s="346">
        <f>SUM(F6:F$34)</f>
        <v>7816</v>
      </c>
      <c r="I6" s="347">
        <f>SUM(G6:G$34)</f>
        <v>3.5972222222222223</v>
      </c>
      <c r="J6" s="349">
        <f>SUM(F6:F$40)</f>
        <v>14316</v>
      </c>
      <c r="K6" s="350">
        <f>SUM(G6:G$40)</f>
        <v>6.0972222222222223</v>
      </c>
    </row>
    <row r="7" spans="1:13" x14ac:dyDescent="0.25">
      <c r="A7" s="332">
        <f>A6+1</f>
        <v>2</v>
      </c>
      <c r="B7" s="332">
        <v>5</v>
      </c>
      <c r="C7" s="331">
        <f>IF(A7&gt;=$B$2,0,SUM(B7:IF($B$2=30,$B$34,$B$39)))</f>
        <v>14313</v>
      </c>
      <c r="D7" s="335"/>
      <c r="E7" s="337">
        <f t="shared" ref="E7:E40" si="0">A7</f>
        <v>2</v>
      </c>
      <c r="F7" s="342">
        <f t="shared" ref="F7:F40" si="1">B7</f>
        <v>5</v>
      </c>
      <c r="G7" s="343">
        <f t="shared" ref="G7:G10" si="2">3/1440</f>
        <v>2.0833333333333333E-3</v>
      </c>
      <c r="H7" s="346">
        <f>SUM(F7:F$34)</f>
        <v>7813</v>
      </c>
      <c r="I7" s="347">
        <f>SUM(G7:G$34)</f>
        <v>3.5951388888888891</v>
      </c>
      <c r="J7" s="349">
        <f>SUM(F7:F$40)</f>
        <v>14313</v>
      </c>
      <c r="K7" s="350">
        <f>SUM(G7:G$40)</f>
        <v>6.0951388888888891</v>
      </c>
    </row>
    <row r="8" spans="1:13" x14ac:dyDescent="0.25">
      <c r="A8" s="332">
        <f t="shared" ref="A8:A40" si="3">A7+1</f>
        <v>3</v>
      </c>
      <c r="B8" s="332">
        <v>7</v>
      </c>
      <c r="C8" s="331">
        <f>IF(A8&gt;=$B$2,0,SUM(B8:IF($B$2=30,$B$34,$B$39)))</f>
        <v>14308</v>
      </c>
      <c r="D8" s="335"/>
      <c r="E8" s="337">
        <f t="shared" si="0"/>
        <v>3</v>
      </c>
      <c r="F8" s="342">
        <f t="shared" si="1"/>
        <v>7</v>
      </c>
      <c r="G8" s="343">
        <f t="shared" si="2"/>
        <v>2.0833333333333333E-3</v>
      </c>
      <c r="H8" s="346">
        <f>SUM(F8:F$34)</f>
        <v>7808</v>
      </c>
      <c r="I8" s="347">
        <f>SUM(G8:G$34)</f>
        <v>3.5930555555555554</v>
      </c>
      <c r="J8" s="349">
        <f>SUM(F8:F$40)</f>
        <v>14308</v>
      </c>
      <c r="K8" s="350">
        <f>SUM(G8:G$40)</f>
        <v>6.093055555555555</v>
      </c>
    </row>
    <row r="9" spans="1:13" x14ac:dyDescent="0.25">
      <c r="A9" s="332">
        <f t="shared" si="3"/>
        <v>4</v>
      </c>
      <c r="B9" s="332">
        <v>10</v>
      </c>
      <c r="C9" s="331">
        <f>IF(A9&gt;=$B$2,0,SUM(B9:IF($B$2=30,$B$34,$B$39)))</f>
        <v>14301</v>
      </c>
      <c r="D9" s="335"/>
      <c r="E9" s="337">
        <f t="shared" si="0"/>
        <v>4</v>
      </c>
      <c r="F9" s="342">
        <f t="shared" si="1"/>
        <v>10</v>
      </c>
      <c r="G9" s="343">
        <f t="shared" si="2"/>
        <v>2.0833333333333333E-3</v>
      </c>
      <c r="H9" s="346">
        <f>SUM(F9:F$34)</f>
        <v>7801</v>
      </c>
      <c r="I9" s="347">
        <f>SUM(G9:G$34)</f>
        <v>3.5909722222222222</v>
      </c>
      <c r="J9" s="349">
        <f>SUM(F9:F$40)</f>
        <v>14301</v>
      </c>
      <c r="K9" s="350">
        <f>SUM(G9:G$40)</f>
        <v>6.0909722222222218</v>
      </c>
    </row>
    <row r="10" spans="1:13" x14ac:dyDescent="0.25">
      <c r="A10" s="332">
        <f t="shared" si="3"/>
        <v>5</v>
      </c>
      <c r="B10" s="332">
        <v>12</v>
      </c>
      <c r="C10" s="331">
        <f>IF(A10&gt;=$B$2,0,SUM(B10:IF($B$2=30,$B$34,$B$39)))</f>
        <v>14291</v>
      </c>
      <c r="D10" s="335"/>
      <c r="E10" s="337">
        <f t="shared" si="0"/>
        <v>5</v>
      </c>
      <c r="F10" s="342">
        <f t="shared" si="1"/>
        <v>12</v>
      </c>
      <c r="G10" s="343">
        <f t="shared" si="2"/>
        <v>2.0833333333333333E-3</v>
      </c>
      <c r="H10" s="346">
        <f>SUM(F10:F$34)</f>
        <v>7791</v>
      </c>
      <c r="I10" s="347">
        <f>SUM(G10:G$34)</f>
        <v>3.588888888888889</v>
      </c>
      <c r="J10" s="349">
        <f>SUM(F10:F$40)</f>
        <v>14291</v>
      </c>
      <c r="K10" s="350">
        <f>SUM(G10:G$40)</f>
        <v>6.0888888888888886</v>
      </c>
    </row>
    <row r="11" spans="1:13" x14ac:dyDescent="0.25">
      <c r="A11" s="332">
        <f t="shared" si="3"/>
        <v>6</v>
      </c>
      <c r="B11" s="332">
        <v>15</v>
      </c>
      <c r="C11" s="331">
        <f>IF(A11&gt;=$B$2,0,SUM(B11:IF($B$2=30,$B$34,$B$39)))</f>
        <v>14279</v>
      </c>
      <c r="D11" s="335"/>
      <c r="E11" s="337">
        <f t="shared" si="0"/>
        <v>6</v>
      </c>
      <c r="F11" s="342">
        <f t="shared" si="1"/>
        <v>15</v>
      </c>
      <c r="G11" s="343">
        <f>5/1440</f>
        <v>3.472222222222222E-3</v>
      </c>
      <c r="H11" s="346">
        <f>SUM(F11:F$34)</f>
        <v>7779</v>
      </c>
      <c r="I11" s="347">
        <f>SUM(G11:G$34)</f>
        <v>3.5868055555555554</v>
      </c>
      <c r="J11" s="349">
        <f>SUM(F11:F$40)</f>
        <v>14279</v>
      </c>
      <c r="K11" s="350">
        <f>SUM(G11:G$40)</f>
        <v>6.0868055555555554</v>
      </c>
    </row>
    <row r="12" spans="1:13" x14ac:dyDescent="0.25">
      <c r="A12" s="332">
        <f t="shared" si="3"/>
        <v>7</v>
      </c>
      <c r="B12" s="332">
        <v>18</v>
      </c>
      <c r="C12" s="331">
        <f>IF(A12&gt;=$B$2,0,SUM(B12:IF($B$2=30,$B$34,$B$39)))</f>
        <v>14264</v>
      </c>
      <c r="D12" s="335"/>
      <c r="E12" s="337">
        <f t="shared" si="0"/>
        <v>7</v>
      </c>
      <c r="F12" s="342">
        <f t="shared" si="1"/>
        <v>18</v>
      </c>
      <c r="G12" s="343">
        <f>5/1440</f>
        <v>3.472222222222222E-3</v>
      </c>
      <c r="H12" s="346">
        <f>SUM(F12:F$34)</f>
        <v>7764</v>
      </c>
      <c r="I12" s="347">
        <f>SUM(G12:G$34)</f>
        <v>3.583333333333333</v>
      </c>
      <c r="J12" s="349">
        <f>SUM(F12:F$40)</f>
        <v>14264</v>
      </c>
      <c r="K12" s="350">
        <f>SUM(G12:G$40)</f>
        <v>6.083333333333333</v>
      </c>
    </row>
    <row r="13" spans="1:13" x14ac:dyDescent="0.25">
      <c r="A13" s="332">
        <f t="shared" si="3"/>
        <v>8</v>
      </c>
      <c r="B13" s="332">
        <v>21</v>
      </c>
      <c r="C13" s="331">
        <f>IF(A13&gt;=$B$2,0,SUM(B13:IF($B$2=30,$B$34,$B$39)))</f>
        <v>14246</v>
      </c>
      <c r="D13" s="335"/>
      <c r="E13" s="337">
        <f t="shared" si="0"/>
        <v>8</v>
      </c>
      <c r="F13" s="342">
        <f t="shared" si="1"/>
        <v>21</v>
      </c>
      <c r="G13" s="343">
        <f>5/1440</f>
        <v>3.472222222222222E-3</v>
      </c>
      <c r="H13" s="346">
        <f>SUM(F13:F$34)</f>
        <v>7746</v>
      </c>
      <c r="I13" s="347">
        <f>SUM(G13:G$34)</f>
        <v>3.5798611111111112</v>
      </c>
      <c r="J13" s="349">
        <f>SUM(F13:F$40)</f>
        <v>14246</v>
      </c>
      <c r="K13" s="350">
        <f>SUM(G13:G$40)</f>
        <v>6.0798611111111107</v>
      </c>
    </row>
    <row r="14" spans="1:13" x14ac:dyDescent="0.25">
      <c r="A14" s="332">
        <f t="shared" si="3"/>
        <v>9</v>
      </c>
      <c r="B14" s="332">
        <v>25</v>
      </c>
      <c r="C14" s="331">
        <f>IF(A14&gt;=$B$2,0,SUM(B14:IF($B$2=30,$B$34,$B$39)))</f>
        <v>14225</v>
      </c>
      <c r="D14" s="335"/>
      <c r="E14" s="337">
        <f t="shared" si="0"/>
        <v>9</v>
      </c>
      <c r="F14" s="342">
        <f t="shared" si="1"/>
        <v>25</v>
      </c>
      <c r="G14" s="343">
        <f>1/144</f>
        <v>6.9444444444444441E-3</v>
      </c>
      <c r="H14" s="346">
        <f>SUM(F14:F$34)</f>
        <v>7725</v>
      </c>
      <c r="I14" s="347">
        <f>SUM(G14:G$34)</f>
        <v>3.5763888888888888</v>
      </c>
      <c r="J14" s="349">
        <f>SUM(F14:F$40)</f>
        <v>14225</v>
      </c>
      <c r="K14" s="350">
        <f>SUM(G14:G$40)</f>
        <v>6.0763888888888893</v>
      </c>
    </row>
    <row r="15" spans="1:13" x14ac:dyDescent="0.25">
      <c r="A15" s="332">
        <f t="shared" si="3"/>
        <v>10</v>
      </c>
      <c r="B15" s="332">
        <v>30</v>
      </c>
      <c r="C15" s="331">
        <f>IF(A15&gt;=$B$2,0,SUM(B15:IF($B$2=30,$B$34,$B$39)))</f>
        <v>14200</v>
      </c>
      <c r="D15" s="335"/>
      <c r="E15" s="337">
        <f t="shared" si="0"/>
        <v>10</v>
      </c>
      <c r="F15" s="342">
        <f t="shared" si="1"/>
        <v>30</v>
      </c>
      <c r="G15" s="343">
        <f>1/144</f>
        <v>6.9444444444444441E-3</v>
      </c>
      <c r="H15" s="346">
        <f>SUM(F15:F$34)</f>
        <v>7700</v>
      </c>
      <c r="I15" s="347">
        <f>SUM(G15:G$34)</f>
        <v>3.5694444444444446</v>
      </c>
      <c r="J15" s="349">
        <f>SUM(F15:F$40)</f>
        <v>14200</v>
      </c>
      <c r="K15" s="350">
        <f>SUM(G15:G$40)</f>
        <v>6.0694444444444446</v>
      </c>
    </row>
    <row r="16" spans="1:13" x14ac:dyDescent="0.25">
      <c r="A16" s="332">
        <f t="shared" si="3"/>
        <v>11</v>
      </c>
      <c r="B16" s="332">
        <v>50</v>
      </c>
      <c r="C16" s="331">
        <f>IF(A16&gt;=$B$2,0,SUM(B16:IF($B$2=30,$B$34,$B$39)))</f>
        <v>14170</v>
      </c>
      <c r="D16" s="335"/>
      <c r="E16" s="337">
        <f t="shared" si="0"/>
        <v>11</v>
      </c>
      <c r="F16" s="342">
        <f t="shared" si="1"/>
        <v>50</v>
      </c>
      <c r="G16" s="343">
        <f>3/144</f>
        <v>2.0833333333333332E-2</v>
      </c>
      <c r="H16" s="346">
        <f>SUM(F16:F$34)</f>
        <v>7670</v>
      </c>
      <c r="I16" s="347">
        <f>SUM(G16:G$34)</f>
        <v>3.5625</v>
      </c>
      <c r="J16" s="349">
        <f>SUM(F16:F$40)</f>
        <v>14170</v>
      </c>
      <c r="K16" s="350">
        <f>SUM(G16:G$40)</f>
        <v>6.0625</v>
      </c>
    </row>
    <row r="17" spans="1:11" x14ac:dyDescent="0.25">
      <c r="A17" s="332">
        <f t="shared" si="3"/>
        <v>12</v>
      </c>
      <c r="B17" s="332">
        <v>70</v>
      </c>
      <c r="C17" s="331">
        <f>IF(A17&gt;=$B$2,0,SUM(B17:IF($B$2=30,$B$34,$B$39)))</f>
        <v>14120</v>
      </c>
      <c r="D17" s="335"/>
      <c r="E17" s="337">
        <f t="shared" si="0"/>
        <v>12</v>
      </c>
      <c r="F17" s="342">
        <f t="shared" si="1"/>
        <v>70</v>
      </c>
      <c r="G17" s="343">
        <f>3/144</f>
        <v>2.0833333333333332E-2</v>
      </c>
      <c r="H17" s="346">
        <f>SUM(F17:F$34)</f>
        <v>7620</v>
      </c>
      <c r="I17" s="347">
        <f>SUM(G17:G$34)</f>
        <v>3.5416666666666665</v>
      </c>
      <c r="J17" s="349">
        <f>SUM(F17:F$40)</f>
        <v>14120</v>
      </c>
      <c r="K17" s="350">
        <f>SUM(G17:G$40)</f>
        <v>6.0416666666666661</v>
      </c>
    </row>
    <row r="18" spans="1:11" x14ac:dyDescent="0.25">
      <c r="A18" s="332">
        <f t="shared" si="3"/>
        <v>13</v>
      </c>
      <c r="B18" s="332">
        <v>90</v>
      </c>
      <c r="C18" s="331">
        <f>IF(A18&gt;=$B$2,0,SUM(B18:IF($B$2=30,$B$34,$B$39)))</f>
        <v>14050</v>
      </c>
      <c r="D18" s="335"/>
      <c r="E18" s="337">
        <f t="shared" si="0"/>
        <v>13</v>
      </c>
      <c r="F18" s="342">
        <f t="shared" si="1"/>
        <v>90</v>
      </c>
      <c r="G18" s="343">
        <f>3/144</f>
        <v>2.0833333333333332E-2</v>
      </c>
      <c r="H18" s="346">
        <f>SUM(F18:F$34)</f>
        <v>7550</v>
      </c>
      <c r="I18" s="347">
        <f>SUM(G18:G$34)</f>
        <v>3.520833333333333</v>
      </c>
      <c r="J18" s="349">
        <f>SUM(F18:F$40)</f>
        <v>14050</v>
      </c>
      <c r="K18" s="350">
        <f>SUM(G18:G$40)</f>
        <v>6.020833333333333</v>
      </c>
    </row>
    <row r="19" spans="1:11" x14ac:dyDescent="0.25">
      <c r="A19" s="332">
        <f t="shared" si="3"/>
        <v>14</v>
      </c>
      <c r="B19" s="332">
        <v>120</v>
      </c>
      <c r="C19" s="331">
        <f>IF(A19&gt;=$B$2,0,SUM(B19:IF($B$2=30,$B$34,$B$39)))</f>
        <v>13960</v>
      </c>
      <c r="D19" s="335"/>
      <c r="E19" s="337">
        <f t="shared" si="0"/>
        <v>14</v>
      </c>
      <c r="F19" s="342">
        <f t="shared" si="1"/>
        <v>120</v>
      </c>
      <c r="G19" s="343">
        <f>3/144</f>
        <v>2.0833333333333332E-2</v>
      </c>
      <c r="H19" s="346">
        <f>SUM(F19:F$34)</f>
        <v>7460</v>
      </c>
      <c r="I19" s="347">
        <f>SUM(G19:G$34)</f>
        <v>3.5</v>
      </c>
      <c r="J19" s="349">
        <f>SUM(F19:F$40)</f>
        <v>13960</v>
      </c>
      <c r="K19" s="350">
        <f>SUM(G19:G$40)</f>
        <v>6</v>
      </c>
    </row>
    <row r="20" spans="1:11" x14ac:dyDescent="0.25">
      <c r="A20" s="332">
        <f t="shared" si="3"/>
        <v>15</v>
      </c>
      <c r="B20" s="332">
        <v>150</v>
      </c>
      <c r="C20" s="331">
        <f>IF(A20&gt;=$B$2,0,SUM(B20:IF($B$2=30,$B$34,$B$39)))</f>
        <v>13840</v>
      </c>
      <c r="D20" s="335"/>
      <c r="E20" s="337">
        <f t="shared" si="0"/>
        <v>15</v>
      </c>
      <c r="F20" s="342">
        <f t="shared" si="1"/>
        <v>150</v>
      </c>
      <c r="G20" s="343">
        <f>3/144</f>
        <v>2.0833333333333332E-2</v>
      </c>
      <c r="H20" s="346">
        <f>SUM(F20:F$34)</f>
        <v>7340</v>
      </c>
      <c r="I20" s="347">
        <f>SUM(G20:G$34)</f>
        <v>3.4791666666666665</v>
      </c>
      <c r="J20" s="349">
        <f>SUM(F20:F$40)</f>
        <v>13840</v>
      </c>
      <c r="K20" s="350">
        <f>SUM(G20:G$40)</f>
        <v>5.9791666666666661</v>
      </c>
    </row>
    <row r="21" spans="1:11" x14ac:dyDescent="0.25">
      <c r="A21" s="332">
        <f t="shared" si="3"/>
        <v>16</v>
      </c>
      <c r="B21" s="332">
        <v>180</v>
      </c>
      <c r="C21" s="331">
        <f>IF(A21&gt;=$B$2,0,SUM(B21:IF($B$2=30,$B$34,$B$39)))</f>
        <v>13690</v>
      </c>
      <c r="D21" s="335"/>
      <c r="E21" s="337">
        <f t="shared" si="0"/>
        <v>16</v>
      </c>
      <c r="F21" s="342">
        <f t="shared" si="1"/>
        <v>180</v>
      </c>
      <c r="G21" s="343">
        <f>1/24</f>
        <v>4.1666666666666664E-2</v>
      </c>
      <c r="H21" s="346">
        <f>SUM(F21:F$34)</f>
        <v>7190</v>
      </c>
      <c r="I21" s="347">
        <f>SUM(G21:G$34)</f>
        <v>3.458333333333333</v>
      </c>
      <c r="J21" s="349">
        <f>SUM(F21:F$40)</f>
        <v>13690</v>
      </c>
      <c r="K21" s="350">
        <f>SUM(G21:G$40)</f>
        <v>5.958333333333333</v>
      </c>
    </row>
    <row r="22" spans="1:11" x14ac:dyDescent="0.25">
      <c r="A22" s="332">
        <f t="shared" si="3"/>
        <v>17</v>
      </c>
      <c r="B22" s="332">
        <v>210</v>
      </c>
      <c r="C22" s="331">
        <f>IF(A22&gt;=$B$2,0,SUM(B22:IF($B$2=30,$B$34,$B$39)))</f>
        <v>13510</v>
      </c>
      <c r="D22" s="335"/>
      <c r="E22" s="337">
        <f t="shared" si="0"/>
        <v>17</v>
      </c>
      <c r="F22" s="342">
        <f t="shared" si="1"/>
        <v>210</v>
      </c>
      <c r="G22" s="343">
        <f t="shared" ref="G22:G25" si="4">1/24</f>
        <v>4.1666666666666664E-2</v>
      </c>
      <c r="H22" s="346">
        <f>SUM(F22:F$34)</f>
        <v>7010</v>
      </c>
      <c r="I22" s="347">
        <f>SUM(G22:G$34)</f>
        <v>3.4166666666666665</v>
      </c>
      <c r="J22" s="349">
        <f>SUM(F22:F$40)</f>
        <v>13510</v>
      </c>
      <c r="K22" s="350">
        <f>SUM(G22:G$40)</f>
        <v>5.9166666666666661</v>
      </c>
    </row>
    <row r="23" spans="1:11" x14ac:dyDescent="0.25">
      <c r="A23" s="332">
        <f t="shared" si="3"/>
        <v>18</v>
      </c>
      <c r="B23" s="332">
        <v>250</v>
      </c>
      <c r="C23" s="331">
        <f>IF(A23&gt;=$B$2,0,SUM(B23:IF($B$2=30,$B$34,$B$39)))</f>
        <v>13300</v>
      </c>
      <c r="D23" s="335"/>
      <c r="E23" s="337">
        <f t="shared" si="0"/>
        <v>18</v>
      </c>
      <c r="F23" s="342">
        <f t="shared" si="1"/>
        <v>250</v>
      </c>
      <c r="G23" s="343">
        <f t="shared" si="4"/>
        <v>4.1666666666666664E-2</v>
      </c>
      <c r="H23" s="346">
        <f>SUM(F23:F$34)</f>
        <v>6800</v>
      </c>
      <c r="I23" s="347">
        <f>SUM(G23:G$34)</f>
        <v>3.375</v>
      </c>
      <c r="J23" s="349">
        <f>SUM(F23:F$40)</f>
        <v>13300</v>
      </c>
      <c r="K23" s="350">
        <f>SUM(G23:G$40)</f>
        <v>5.875</v>
      </c>
    </row>
    <row r="24" spans="1:11" x14ac:dyDescent="0.25">
      <c r="A24" s="332">
        <f t="shared" si="3"/>
        <v>19</v>
      </c>
      <c r="B24" s="332">
        <v>300</v>
      </c>
      <c r="C24" s="331">
        <f>IF(A24&gt;=$B$2,0,SUM(B24:IF($B$2=30,$B$34,$B$39)))</f>
        <v>13050</v>
      </c>
      <c r="D24" s="335"/>
      <c r="E24" s="337">
        <f t="shared" si="0"/>
        <v>19</v>
      </c>
      <c r="F24" s="342">
        <f t="shared" si="1"/>
        <v>300</v>
      </c>
      <c r="G24" s="343">
        <f t="shared" si="4"/>
        <v>4.1666666666666664E-2</v>
      </c>
      <c r="H24" s="346">
        <f>SUM(F24:F$34)</f>
        <v>6550</v>
      </c>
      <c r="I24" s="347">
        <f>SUM(G24:G$34)</f>
        <v>3.333333333333333</v>
      </c>
      <c r="J24" s="349">
        <f>SUM(F24:F$40)</f>
        <v>13050</v>
      </c>
      <c r="K24" s="350">
        <f>SUM(G24:G$40)</f>
        <v>5.833333333333333</v>
      </c>
    </row>
    <row r="25" spans="1:11" x14ac:dyDescent="0.25">
      <c r="A25" s="332">
        <f t="shared" si="3"/>
        <v>20</v>
      </c>
      <c r="B25" s="332">
        <v>350</v>
      </c>
      <c r="C25" s="331">
        <f>IF(A25&gt;=$B$2,0,SUM(B25:IF($B$2=30,$B$34,$B$39)))</f>
        <v>12750</v>
      </c>
      <c r="D25" s="335"/>
      <c r="E25" s="337">
        <f t="shared" si="0"/>
        <v>20</v>
      </c>
      <c r="F25" s="342">
        <f t="shared" si="1"/>
        <v>350</v>
      </c>
      <c r="G25" s="343">
        <f t="shared" si="4"/>
        <v>4.1666666666666664E-2</v>
      </c>
      <c r="H25" s="346">
        <f>SUM(F25:F$34)</f>
        <v>6250</v>
      </c>
      <c r="I25" s="347">
        <f>SUM(G25:G$34)</f>
        <v>3.291666666666667</v>
      </c>
      <c r="J25" s="349">
        <f>SUM(F25:F$40)</f>
        <v>12750</v>
      </c>
      <c r="K25" s="350">
        <f>SUM(G25:G$40)</f>
        <v>5.791666666666667</v>
      </c>
    </row>
    <row r="26" spans="1:11" x14ac:dyDescent="0.25">
      <c r="A26" s="332">
        <f t="shared" si="3"/>
        <v>21</v>
      </c>
      <c r="B26" s="332">
        <v>400</v>
      </c>
      <c r="C26" s="331">
        <f>IF(A26&gt;=$B$2,0,SUM(B26:IF($B$2=30,$B$34,$B$39)))</f>
        <v>12400</v>
      </c>
      <c r="D26" s="335"/>
      <c r="E26" s="337">
        <f t="shared" si="0"/>
        <v>21</v>
      </c>
      <c r="F26" s="342">
        <f t="shared" si="1"/>
        <v>400</v>
      </c>
      <c r="G26" s="343">
        <f>6/24</f>
        <v>0.25</v>
      </c>
      <c r="H26" s="346">
        <f>SUM(F26:F$34)</f>
        <v>5900</v>
      </c>
      <c r="I26" s="347">
        <f>SUM(G26:G$34)</f>
        <v>3.25</v>
      </c>
      <c r="J26" s="349">
        <f>SUM(F26:F$40)</f>
        <v>12400</v>
      </c>
      <c r="K26" s="350">
        <f>SUM(G26:G$40)</f>
        <v>5.75</v>
      </c>
    </row>
    <row r="27" spans="1:11" x14ac:dyDescent="0.25">
      <c r="A27" s="332">
        <f t="shared" si="3"/>
        <v>22</v>
      </c>
      <c r="B27" s="332">
        <v>450</v>
      </c>
      <c r="C27" s="331">
        <f>IF(A27&gt;=$B$2,0,SUM(B27:IF($B$2=30,$B$34,$B$39)))</f>
        <v>12000</v>
      </c>
      <c r="D27" s="335"/>
      <c r="E27" s="337">
        <f t="shared" si="0"/>
        <v>22</v>
      </c>
      <c r="F27" s="342">
        <f t="shared" si="1"/>
        <v>450</v>
      </c>
      <c r="G27" s="343">
        <f t="shared" ref="G27:G30" si="5">6/24</f>
        <v>0.25</v>
      </c>
      <c r="H27" s="346">
        <f>SUM(F27:F$34)</f>
        <v>5500</v>
      </c>
      <c r="I27" s="347">
        <f>SUM(G27:G$34)</f>
        <v>3</v>
      </c>
      <c r="J27" s="349">
        <f>SUM(F27:F$40)</f>
        <v>12000</v>
      </c>
      <c r="K27" s="350">
        <f>SUM(G27:G$40)</f>
        <v>5.5</v>
      </c>
    </row>
    <row r="28" spans="1:11" x14ac:dyDescent="0.25">
      <c r="A28" s="332">
        <f t="shared" si="3"/>
        <v>23</v>
      </c>
      <c r="B28" s="332">
        <v>500</v>
      </c>
      <c r="C28" s="331">
        <f>IF(A28&gt;=$B$2,0,SUM(B28:IF($B$2=30,$B$34,$B$39)))</f>
        <v>11550</v>
      </c>
      <c r="D28" s="335"/>
      <c r="E28" s="337">
        <f t="shared" si="0"/>
        <v>23</v>
      </c>
      <c r="F28" s="342">
        <f t="shared" si="1"/>
        <v>500</v>
      </c>
      <c r="G28" s="343">
        <f t="shared" si="5"/>
        <v>0.25</v>
      </c>
      <c r="H28" s="346">
        <f>SUM(F28:F$34)</f>
        <v>5050</v>
      </c>
      <c r="I28" s="347">
        <f>SUM(G28:G$34)</f>
        <v>2.75</v>
      </c>
      <c r="J28" s="349">
        <f>SUM(F28:F$40)</f>
        <v>11550</v>
      </c>
      <c r="K28" s="350">
        <f>SUM(G28:G$40)</f>
        <v>5.25</v>
      </c>
    </row>
    <row r="29" spans="1:11" x14ac:dyDescent="0.25">
      <c r="A29" s="332">
        <f t="shared" si="3"/>
        <v>24</v>
      </c>
      <c r="B29" s="332">
        <v>550</v>
      </c>
      <c r="C29" s="331">
        <f>IF(A29&gt;=$B$2,0,SUM(B29:IF($B$2=30,$B$34,$B$39)))</f>
        <v>11050</v>
      </c>
      <c r="D29" s="335"/>
      <c r="E29" s="337">
        <f t="shared" si="0"/>
        <v>24</v>
      </c>
      <c r="F29" s="342">
        <f t="shared" si="1"/>
        <v>550</v>
      </c>
      <c r="G29" s="343">
        <f t="shared" si="5"/>
        <v>0.25</v>
      </c>
      <c r="H29" s="346">
        <f>SUM(F29:F$34)</f>
        <v>4550</v>
      </c>
      <c r="I29" s="347">
        <f>SUM(G29:G$34)</f>
        <v>2.5</v>
      </c>
      <c r="J29" s="349">
        <f>SUM(F29:F$40)</f>
        <v>11050</v>
      </c>
      <c r="K29" s="350">
        <f>SUM(G29:G$40)</f>
        <v>5</v>
      </c>
    </row>
    <row r="30" spans="1:11" x14ac:dyDescent="0.25">
      <c r="A30" s="332">
        <f t="shared" si="3"/>
        <v>25</v>
      </c>
      <c r="B30" s="332">
        <v>600</v>
      </c>
      <c r="C30" s="331">
        <f>IF(A30&gt;=$B$2,0,SUM(B30:IF($B$2=30,$B$34,$B$39)))</f>
        <v>10500</v>
      </c>
      <c r="D30" s="335"/>
      <c r="E30" s="337">
        <f t="shared" si="0"/>
        <v>25</v>
      </c>
      <c r="F30" s="342">
        <f t="shared" si="1"/>
        <v>600</v>
      </c>
      <c r="G30" s="343">
        <f t="shared" si="5"/>
        <v>0.25</v>
      </c>
      <c r="H30" s="346">
        <f>SUM(F30:F$34)</f>
        <v>4000</v>
      </c>
      <c r="I30" s="347">
        <f>SUM(G30:G$34)</f>
        <v>2.25</v>
      </c>
      <c r="J30" s="349">
        <f>SUM(F30:F$40)</f>
        <v>10500</v>
      </c>
      <c r="K30" s="350">
        <f>SUM(G30:G$40)</f>
        <v>4.75</v>
      </c>
    </row>
    <row r="31" spans="1:11" x14ac:dyDescent="0.25">
      <c r="A31" s="332">
        <f t="shared" si="3"/>
        <v>26</v>
      </c>
      <c r="B31" s="332">
        <v>700</v>
      </c>
      <c r="C31" s="331">
        <f>IF(A31&gt;=$B$2,0,SUM(B31:IF($B$2=30,$B$34,$B$39)))</f>
        <v>9900</v>
      </c>
      <c r="D31" s="335"/>
      <c r="E31" s="337">
        <f t="shared" si="0"/>
        <v>26</v>
      </c>
      <c r="F31" s="342">
        <f t="shared" si="1"/>
        <v>700</v>
      </c>
      <c r="G31" s="343">
        <f>1/2</f>
        <v>0.5</v>
      </c>
      <c r="H31" s="346">
        <f>SUM(F31:F$34)</f>
        <v>3400</v>
      </c>
      <c r="I31" s="347">
        <f>SUM(G31:G$34)</f>
        <v>2</v>
      </c>
      <c r="J31" s="349">
        <f>SUM(F31:F$40)</f>
        <v>9900</v>
      </c>
      <c r="K31" s="350">
        <f>SUM(G31:G$40)</f>
        <v>4.5</v>
      </c>
    </row>
    <row r="32" spans="1:11" x14ac:dyDescent="0.25">
      <c r="A32" s="332">
        <f t="shared" si="3"/>
        <v>27</v>
      </c>
      <c r="B32" s="332">
        <v>800</v>
      </c>
      <c r="C32" s="331">
        <f>IF(A32&gt;=$B$2,0,SUM(B32:IF($B$2=30,$B$34,$B$39)))</f>
        <v>9200</v>
      </c>
      <c r="D32" s="335"/>
      <c r="E32" s="337">
        <f t="shared" si="0"/>
        <v>27</v>
      </c>
      <c r="F32" s="342">
        <f t="shared" si="1"/>
        <v>800</v>
      </c>
      <c r="G32" s="343">
        <f t="shared" ref="G32:G39" si="6">1/2</f>
        <v>0.5</v>
      </c>
      <c r="H32" s="346">
        <f>SUM(F32:F$34)</f>
        <v>2700</v>
      </c>
      <c r="I32" s="347">
        <f>SUM(G32:G$34)</f>
        <v>1.5</v>
      </c>
      <c r="J32" s="349">
        <f>SUM(F32:F$40)</f>
        <v>9200</v>
      </c>
      <c r="K32" s="350">
        <f>SUM(G32:G$40)</f>
        <v>4</v>
      </c>
    </row>
    <row r="33" spans="1:11" x14ac:dyDescent="0.25">
      <c r="A33" s="332">
        <f t="shared" si="3"/>
        <v>28</v>
      </c>
      <c r="B33" s="332">
        <v>900</v>
      </c>
      <c r="C33" s="331">
        <f>IF(A33&gt;=$B$2,0,SUM(B33:IF($B$2=30,$B$34,$B$39)))</f>
        <v>8400</v>
      </c>
      <c r="D33" s="335"/>
      <c r="E33" s="337">
        <f t="shared" si="0"/>
        <v>28</v>
      </c>
      <c r="F33" s="342">
        <f t="shared" si="1"/>
        <v>900</v>
      </c>
      <c r="G33" s="343">
        <f t="shared" si="6"/>
        <v>0.5</v>
      </c>
      <c r="H33" s="346">
        <f>SUM(F33:F$34)</f>
        <v>1900</v>
      </c>
      <c r="I33" s="347">
        <f>SUM(G33:G$34)</f>
        <v>1</v>
      </c>
      <c r="J33" s="349">
        <f>SUM(F33:F$40)</f>
        <v>8400</v>
      </c>
      <c r="K33" s="350">
        <f>SUM(G33:G$40)</f>
        <v>3.5</v>
      </c>
    </row>
    <row r="34" spans="1:11" x14ac:dyDescent="0.25">
      <c r="A34" s="332">
        <f t="shared" si="3"/>
        <v>29</v>
      </c>
      <c r="B34" s="332">
        <v>1000</v>
      </c>
      <c r="C34" s="331">
        <f>IF(A34&gt;=$B$2,0,SUM(B34:IF($B$2=30,$B$34,$B$39)))</f>
        <v>7500</v>
      </c>
      <c r="D34" s="335"/>
      <c r="E34" s="337">
        <f t="shared" si="0"/>
        <v>29</v>
      </c>
      <c r="F34" s="342">
        <f t="shared" si="1"/>
        <v>1000</v>
      </c>
      <c r="G34" s="343">
        <f t="shared" si="6"/>
        <v>0.5</v>
      </c>
      <c r="H34" s="346">
        <f>SUM(F34:F$34)</f>
        <v>1000</v>
      </c>
      <c r="I34" s="347">
        <f>SUM(G34:G$34)</f>
        <v>0.5</v>
      </c>
      <c r="J34" s="349">
        <f>SUM(F34:F$40)</f>
        <v>7500</v>
      </c>
      <c r="K34" s="350">
        <f>SUM(G34:G$40)</f>
        <v>3</v>
      </c>
    </row>
    <row r="35" spans="1:11" x14ac:dyDescent="0.25">
      <c r="A35" s="332">
        <f t="shared" si="3"/>
        <v>30</v>
      </c>
      <c r="B35" s="332">
        <v>1100</v>
      </c>
      <c r="C35" s="331">
        <f>IF(A35&gt;=$B$2,0,SUM(B35:IF($B$2=30,$B$34,$B$39)))</f>
        <v>6500</v>
      </c>
      <c r="D35" s="335"/>
      <c r="E35" s="337">
        <f t="shared" si="0"/>
        <v>30</v>
      </c>
      <c r="F35" s="342">
        <f t="shared" si="1"/>
        <v>1100</v>
      </c>
      <c r="G35" s="343">
        <f t="shared" si="6"/>
        <v>0.5</v>
      </c>
      <c r="H35" s="346">
        <v>0</v>
      </c>
      <c r="I35" s="347">
        <v>0</v>
      </c>
      <c r="J35" s="351">
        <f>SUM(F35:F$40)</f>
        <v>6500</v>
      </c>
      <c r="K35" s="352">
        <f>SUM(G35:G$40)</f>
        <v>2.5</v>
      </c>
    </row>
    <row r="36" spans="1:11" x14ac:dyDescent="0.25">
      <c r="A36" s="332">
        <f t="shared" si="3"/>
        <v>31</v>
      </c>
      <c r="B36" s="332">
        <v>1200</v>
      </c>
      <c r="C36" s="331">
        <f>IF(A36&gt;=$B$2,0,SUM(B36:IF($B$2=30,$B$34,$B$39)))</f>
        <v>5400</v>
      </c>
      <c r="E36" s="338">
        <f t="shared" si="0"/>
        <v>31</v>
      </c>
      <c r="F36" s="344">
        <f t="shared" si="1"/>
        <v>1200</v>
      </c>
      <c r="G36" s="345">
        <f t="shared" si="6"/>
        <v>0.5</v>
      </c>
      <c r="H36" s="339"/>
      <c r="I36" s="348"/>
      <c r="J36" s="351">
        <f>SUM(F36:F$40)</f>
        <v>5400</v>
      </c>
      <c r="K36" s="352">
        <f>SUM(G36:G$40)</f>
        <v>2</v>
      </c>
    </row>
    <row r="37" spans="1:11" x14ac:dyDescent="0.25">
      <c r="A37" s="332">
        <f t="shared" si="3"/>
        <v>32</v>
      </c>
      <c r="B37" s="332">
        <v>1300</v>
      </c>
      <c r="C37" s="331">
        <f>IF(A37&gt;=$B$2,0,SUM(B37:IF($B$2=30,$B$34,$B$39)))</f>
        <v>4200</v>
      </c>
      <c r="E37" s="338">
        <f t="shared" si="0"/>
        <v>32</v>
      </c>
      <c r="F37" s="344">
        <f t="shared" si="1"/>
        <v>1300</v>
      </c>
      <c r="G37" s="345">
        <f t="shared" si="6"/>
        <v>0.5</v>
      </c>
      <c r="H37" s="339"/>
      <c r="I37" s="348"/>
      <c r="J37" s="351">
        <f>SUM(F37:F$40)</f>
        <v>4200</v>
      </c>
      <c r="K37" s="352">
        <f>SUM(G37:G$40)</f>
        <v>1.5</v>
      </c>
    </row>
    <row r="38" spans="1:11" x14ac:dyDescent="0.25">
      <c r="A38" s="332">
        <f t="shared" si="3"/>
        <v>33</v>
      </c>
      <c r="B38" s="332">
        <v>1400</v>
      </c>
      <c r="C38" s="331">
        <f>IF(A38&gt;=$B$2,0,SUM(B38:IF($B$2=30,$B$34,$B$39)))</f>
        <v>2900</v>
      </c>
      <c r="E38" s="338">
        <f t="shared" si="0"/>
        <v>33</v>
      </c>
      <c r="F38" s="344">
        <f t="shared" si="1"/>
        <v>1400</v>
      </c>
      <c r="G38" s="345">
        <f t="shared" si="6"/>
        <v>0.5</v>
      </c>
      <c r="H38" s="339"/>
      <c r="I38" s="348"/>
      <c r="J38" s="351">
        <f>SUM(F38:F$40)</f>
        <v>2900</v>
      </c>
      <c r="K38" s="352">
        <f>SUM(G38:G$40)</f>
        <v>1</v>
      </c>
    </row>
    <row r="39" spans="1:11" x14ac:dyDescent="0.25">
      <c r="A39" s="332">
        <f t="shared" si="3"/>
        <v>34</v>
      </c>
      <c r="B39" s="332">
        <v>1500</v>
      </c>
      <c r="C39" s="331">
        <f>IF(A39&gt;=$B$2,0,SUM(B39:IF($B$2=30,$B$34,$B$39)))</f>
        <v>1500</v>
      </c>
      <c r="E39" s="338">
        <f t="shared" si="0"/>
        <v>34</v>
      </c>
      <c r="F39" s="344">
        <f t="shared" si="1"/>
        <v>1500</v>
      </c>
      <c r="G39" s="345">
        <f t="shared" si="6"/>
        <v>0.5</v>
      </c>
      <c r="H39" s="339"/>
      <c r="I39" s="348"/>
      <c r="J39" s="351">
        <f>SUM(F39:F$40)</f>
        <v>1500</v>
      </c>
      <c r="K39" s="352">
        <f>SUM(G39:G$40)</f>
        <v>0.5</v>
      </c>
    </row>
    <row r="40" spans="1:11" x14ac:dyDescent="0.25">
      <c r="A40" s="332">
        <f t="shared" si="3"/>
        <v>35</v>
      </c>
      <c r="B40" s="332">
        <v>0</v>
      </c>
      <c r="C40" s="331">
        <f>IF(A40&gt;=$B$2,0,SUM(B40:IF($B$2=30,$B$34,$B$39)))</f>
        <v>0</v>
      </c>
      <c r="E40" s="338">
        <f t="shared" si="0"/>
        <v>35</v>
      </c>
      <c r="F40" s="344">
        <f t="shared" si="1"/>
        <v>0</v>
      </c>
      <c r="G40" s="345">
        <f>0</f>
        <v>0</v>
      </c>
      <c r="H40" s="339"/>
      <c r="I40" s="348"/>
      <c r="J40" s="351">
        <f>SUM(F40:F$40)</f>
        <v>0</v>
      </c>
      <c r="K40" s="35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2021-02-04T09:21:39Z</dcterms:modified>
</cp:coreProperties>
</file>