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989" documentId="1_{591E01BB-ADD9-E94E-8B37-A36187A018E2}" xr6:coauthVersionLast="45" xr6:coauthVersionMax="45" xr10:uidLastSave="{F8D4BB86-AC08-4989-B4C2-01412394206A}"/>
  <bookViews>
    <workbookView xWindow="5445" yWindow="765" windowWidth="19230" windowHeight="14355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D咢牙!$O:$O</definedName>
    <definedName name="AGITO_LIGHT_EXP_SILVER">D咢牙!$N:$N</definedName>
    <definedName name="AGITO_LIGHT_STD_SILVER">D咢牙!$M:$M</definedName>
    <definedName name="AGITO_SHADOW_EXP_GOLD">D咢牙!$R:$R</definedName>
    <definedName name="AGITO_SHADOW_EXP_SILVER">D咢牙!$Q:$Q</definedName>
    <definedName name="AGITO_SHADOW_STD_SILVER">D咢牙!$P:$P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D咢牙!$U$2:$V$17</definedName>
    <definedName name="DATA_AGITO_WEAPON">D咢牙!$X$1:$Z$5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2" i="47" l="1"/>
  <c r="F72" i="47"/>
  <c r="H72" i="47" s="1"/>
  <c r="I72" i="47" s="1"/>
  <c r="E72" i="47"/>
  <c r="G71" i="47" l="1"/>
  <c r="F71" i="47"/>
  <c r="H71" i="47" s="1"/>
  <c r="I71" i="47" s="1"/>
  <c r="E71" i="47"/>
  <c r="G70" i="47" l="1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/>
  <c r="E68" i="47"/>
  <c r="H67" i="47"/>
  <c r="I67" i="47"/>
  <c r="G67" i="47"/>
  <c r="F67" i="47"/>
  <c r="E67" i="47"/>
  <c r="H66" i="47"/>
  <c r="I66" i="47"/>
  <c r="G66" i="47"/>
  <c r="F66" i="47"/>
  <c r="E66" i="47"/>
  <c r="H65" i="47"/>
  <c r="I65" i="47"/>
  <c r="G65" i="47"/>
  <c r="F65" i="47"/>
  <c r="E65" i="47"/>
  <c r="G64" i="47"/>
  <c r="F64" i="47"/>
  <c r="E64" i="47"/>
  <c r="H64" i="47"/>
  <c r="I64" i="47"/>
  <c r="G63" i="47"/>
  <c r="F63" i="47"/>
  <c r="H63" i="47"/>
  <c r="I63" i="47"/>
  <c r="E63" i="47"/>
  <c r="G62" i="47"/>
  <c r="F62" i="47"/>
  <c r="H62" i="47"/>
  <c r="I62" i="47"/>
  <c r="E62" i="47"/>
  <c r="G61" i="47"/>
  <c r="F61" i="47"/>
  <c r="H61" i="47"/>
  <c r="I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F59" i="47"/>
  <c r="E59" i="47"/>
  <c r="H59" i="47"/>
  <c r="I59" i="47"/>
  <c r="G58" i="47"/>
  <c r="F58" i="47"/>
  <c r="E58" i="47"/>
  <c r="H58" i="47"/>
  <c r="I58" i="47"/>
  <c r="G57" i="47"/>
  <c r="F57" i="47"/>
  <c r="H57" i="47"/>
  <c r="I57" i="47"/>
  <c r="E57" i="47"/>
  <c r="G56" i="47"/>
  <c r="F56" i="47"/>
  <c r="E56" i="47"/>
  <c r="H56" i="47"/>
  <c r="I56" i="47"/>
  <c r="G55" i="47"/>
  <c r="F55" i="47"/>
  <c r="E55" i="47"/>
  <c r="H55" i="47"/>
  <c r="I55" i="47"/>
  <c r="G54" i="47"/>
  <c r="F54" i="47"/>
  <c r="E54" i="47"/>
  <c r="H54" i="47"/>
  <c r="I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F28" i="44"/>
  <c r="C28" i="44"/>
  <c r="F24" i="44"/>
  <c r="C24" i="44"/>
  <c r="F20" i="44"/>
  <c r="C20" i="44"/>
  <c r="F16" i="44"/>
  <c r="C16" i="44"/>
  <c r="F12" i="44"/>
  <c r="C12" i="44"/>
  <c r="M9" i="44"/>
  <c r="O9" i="44"/>
  <c r="N9" i="44"/>
  <c r="L9" i="44"/>
  <c r="K9" i="44"/>
  <c r="C6" i="37"/>
  <c r="X20" i="43"/>
  <c r="T21" i="43"/>
  <c r="T22" i="43" s="1"/>
  <c r="T23" i="43" s="1"/>
  <c r="T24" i="43" s="1"/>
  <c r="T25" i="43" s="1"/>
  <c r="T26" i="43" s="1"/>
  <c r="T27" i="43" s="1"/>
  <c r="T28" i="43" s="1"/>
  <c r="T29" i="43" s="1"/>
  <c r="T30" i="43" s="1"/>
  <c r="T31" i="43" s="1"/>
  <c r="T32" i="43" s="1"/>
  <c r="T33" i="43" s="1"/>
  <c r="T34" i="43" s="1"/>
  <c r="X21" i="43"/>
  <c r="Y21" i="43"/>
  <c r="Z21" i="43"/>
  <c r="X22" i="43"/>
  <c r="AA22" i="43" s="1"/>
  <c r="Y22" i="43"/>
  <c r="Z22" i="43"/>
  <c r="X23" i="43"/>
  <c r="Y23" i="43"/>
  <c r="Z23" i="43"/>
  <c r="X24" i="43"/>
  <c r="Y24" i="43"/>
  <c r="Z24" i="43"/>
  <c r="X25" i="43"/>
  <c r="AA25" i="43" s="1"/>
  <c r="Y25" i="43"/>
  <c r="Z25" i="43"/>
  <c r="X26" i="43"/>
  <c r="AA26" i="43" s="1"/>
  <c r="Y26" i="43"/>
  <c r="Z26" i="43"/>
  <c r="X27" i="43"/>
  <c r="Y27" i="43"/>
  <c r="Z27" i="43"/>
  <c r="X28" i="43"/>
  <c r="Y28" i="43"/>
  <c r="Z28" i="43"/>
  <c r="X29" i="43"/>
  <c r="Y29" i="43"/>
  <c r="Z29" i="43"/>
  <c r="X30" i="43"/>
  <c r="AA30" i="43" s="1"/>
  <c r="Y30" i="43"/>
  <c r="Z30" i="43"/>
  <c r="X31" i="43"/>
  <c r="Y31" i="43"/>
  <c r="Z31" i="43"/>
  <c r="X32" i="43"/>
  <c r="Y32" i="43"/>
  <c r="Z32" i="43"/>
  <c r="X33" i="43"/>
  <c r="AA33" i="43" s="1"/>
  <c r="Y33" i="43"/>
  <c r="Z33" i="43"/>
  <c r="X34" i="43"/>
  <c r="AA34" i="43" s="1"/>
  <c r="Y34" i="43"/>
  <c r="Z34" i="43"/>
  <c r="AA21" i="43"/>
  <c r="R29" i="44" a="1"/>
  <c r="R29" i="44" s="1"/>
  <c r="R28" i="44" a="1"/>
  <c r="R28" i="44" s="1"/>
  <c r="O8" i="44"/>
  <c r="N8" i="44"/>
  <c r="M8" i="44"/>
  <c r="L8" i="44"/>
  <c r="K8" i="44"/>
  <c r="O7" i="44"/>
  <c r="N7" i="44"/>
  <c r="M7" i="44"/>
  <c r="L7" i="44"/>
  <c r="K7" i="44"/>
  <c r="O6" i="44"/>
  <c r="N6" i="44"/>
  <c r="M6" i="44"/>
  <c r="L6" i="44"/>
  <c r="K6" i="44"/>
  <c r="O5" i="44"/>
  <c r="N5" i="44"/>
  <c r="M5" i="44"/>
  <c r="L5" i="44"/>
  <c r="K5" i="44"/>
  <c r="O4" i="44"/>
  <c r="N4" i="44"/>
  <c r="M4" i="44"/>
  <c r="L4" i="44"/>
  <c r="K4" i="44"/>
  <c r="J26" i="44"/>
  <c r="K26" i="44"/>
  <c r="L26" i="44"/>
  <c r="M26" i="44"/>
  <c r="N26" i="44"/>
  <c r="O26" i="44"/>
  <c r="P26" i="44"/>
  <c r="Q26" i="44"/>
  <c r="J27" i="44"/>
  <c r="K27" i="44"/>
  <c r="L27" i="44"/>
  <c r="M27" i="44"/>
  <c r="N27" i="44"/>
  <c r="O27" i="44"/>
  <c r="P27" i="44"/>
  <c r="Q27" i="44"/>
  <c r="Q31" i="44"/>
  <c r="P31" i="44"/>
  <c r="O31" i="44"/>
  <c r="N31" i="44"/>
  <c r="M31" i="44"/>
  <c r="L31" i="44"/>
  <c r="K31" i="44"/>
  <c r="J31" i="44"/>
  <c r="Q30" i="44"/>
  <c r="P30" i="44"/>
  <c r="O30" i="44"/>
  <c r="N30" i="44"/>
  <c r="M30" i="44"/>
  <c r="L30" i="44"/>
  <c r="K30" i="44"/>
  <c r="J30" i="44"/>
  <c r="Q23" i="44"/>
  <c r="P23" i="44"/>
  <c r="O23" i="44"/>
  <c r="N23" i="44"/>
  <c r="M23" i="44"/>
  <c r="L23" i="44"/>
  <c r="K23" i="44"/>
  <c r="J23" i="44"/>
  <c r="Q22" i="44"/>
  <c r="P22" i="44"/>
  <c r="O22" i="44"/>
  <c r="N22" i="44"/>
  <c r="M22" i="44"/>
  <c r="L22" i="44"/>
  <c r="K22" i="44"/>
  <c r="J22" i="44"/>
  <c r="Q19" i="44"/>
  <c r="P19" i="44"/>
  <c r="O19" i="44"/>
  <c r="N19" i="44"/>
  <c r="M19" i="44"/>
  <c r="L19" i="44"/>
  <c r="J19" i="44"/>
  <c r="K19" i="44"/>
  <c r="Q18" i="44"/>
  <c r="P18" i="44"/>
  <c r="O18" i="44"/>
  <c r="N18" i="44"/>
  <c r="M18" i="44"/>
  <c r="L18" i="44"/>
  <c r="K18" i="44"/>
  <c r="J18" i="44"/>
  <c r="Q15" i="44"/>
  <c r="P15" i="44"/>
  <c r="O15" i="44"/>
  <c r="N15" i="44"/>
  <c r="M15" i="44"/>
  <c r="L15" i="44"/>
  <c r="K15" i="44"/>
  <c r="Q14" i="44"/>
  <c r="P14" i="44"/>
  <c r="O14" i="44"/>
  <c r="N14" i="44"/>
  <c r="M14" i="44"/>
  <c r="R12" i="44" a="1"/>
  <c r="R12" i="44" s="1"/>
  <c r="L14" i="44"/>
  <c r="K14" i="44"/>
  <c r="J15" i="44"/>
  <c r="J14" i="44"/>
  <c r="W31" i="44"/>
  <c r="L28" i="20"/>
  <c r="G11" i="9"/>
  <c r="H53" i="20"/>
  <c r="G10" i="9"/>
  <c r="G9" i="9"/>
  <c r="G8" i="9"/>
  <c r="F11" i="9"/>
  <c r="H44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P42" i="20"/>
  <c r="R42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L13" i="18" s="1"/>
  <c r="AQ37" i="7"/>
  <c r="E8" i="18" s="1"/>
  <c r="AP37" i="7"/>
  <c r="E18" i="18" s="1"/>
  <c r="H18" i="18" s="1"/>
  <c r="AO37" i="7"/>
  <c r="E17" i="18" s="1"/>
  <c r="J17" i="18" s="1"/>
  <c r="L17" i="18" s="1"/>
  <c r="N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N684" i="33" s="1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N680" i="33" s="1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 s="1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N644" i="33" s="1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 s="1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N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/>
  <c r="L593" i="33"/>
  <c r="K593" i="33"/>
  <c r="J593" i="33"/>
  <c r="I593" i="33"/>
  <c r="G593" i="33"/>
  <c r="H593" i="33" s="1"/>
  <c r="F593" i="33"/>
  <c r="E593" i="33"/>
  <c r="D593" i="33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N590" i="33" s="1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N557" i="33" s="1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N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 s="1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N545" i="33" s="1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N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/>
  <c r="F503" i="33"/>
  <c r="E503" i="33"/>
  <c r="D503" i="33"/>
  <c r="M502" i="33"/>
  <c r="N502" i="33" s="1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N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N486" i="33" s="1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N478" i="33" s="1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N461" i="33" s="1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/>
  <c r="D452" i="33"/>
  <c r="L452" i="33"/>
  <c r="K452" i="33"/>
  <c r="J452" i="33"/>
  <c r="I452" i="33"/>
  <c r="G452" i="33"/>
  <c r="H452" i="33" s="1"/>
  <c r="F452" i="33"/>
  <c r="E452" i="33"/>
  <c r="M451" i="33"/>
  <c r="N451" i="33" s="1"/>
  <c r="L451" i="33"/>
  <c r="K451" i="33"/>
  <c r="J451" i="33"/>
  <c r="I451" i="33"/>
  <c r="G451" i="33"/>
  <c r="H451" i="33" s="1"/>
  <c r="F451" i="33"/>
  <c r="E451" i="33"/>
  <c r="D451" i="33"/>
  <c r="M450" i="33"/>
  <c r="N450" i="33" s="1"/>
  <c r="D450" i="33"/>
  <c r="L450" i="33"/>
  <c r="K450" i="33"/>
  <c r="J450" i="33"/>
  <c r="I450" i="33"/>
  <c r="G450" i="33"/>
  <c r="H450" i="33" s="1"/>
  <c r="F450" i="33"/>
  <c r="E450" i="33"/>
  <c r="M449" i="33"/>
  <c r="N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N443" i="33" s="1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N432" i="33" s="1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N428" i="33"/>
  <c r="L428" i="33"/>
  <c r="K428" i="33"/>
  <c r="J428" i="33"/>
  <c r="I428" i="33"/>
  <c r="G428" i="33"/>
  <c r="H428" i="33" s="1"/>
  <c r="F428" i="33"/>
  <c r="E428" i="33"/>
  <c r="D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N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N403" i="33" s="1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N392" i="33" s="1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N389" i="33" s="1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N382" i="33"/>
  <c r="D382" i="33"/>
  <c r="K382" i="33"/>
  <c r="J382" i="33"/>
  <c r="I382" i="33"/>
  <c r="G382" i="33"/>
  <c r="H382" i="33" s="1"/>
  <c r="F382" i="33"/>
  <c r="E382" i="33"/>
  <c r="M381" i="33"/>
  <c r="N381" i="33" s="1"/>
  <c r="D381" i="33"/>
  <c r="K381" i="33"/>
  <c r="J381" i="33"/>
  <c r="I381" i="33"/>
  <c r="G381" i="33"/>
  <c r="H381" i="33" s="1"/>
  <c r="F381" i="33"/>
  <c r="E381" i="33"/>
  <c r="M380" i="33"/>
  <c r="N380" i="33" s="1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N377" i="33" s="1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N372" i="33" s="1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/>
  <c r="D368" i="33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 s="1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N358" i="33" s="1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N355" i="33" s="1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 s="1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N344" i="33" s="1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N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 s="1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N329" i="33" s="1"/>
  <c r="D329" i="33"/>
  <c r="K329" i="33"/>
  <c r="J329" i="33"/>
  <c r="I329" i="33"/>
  <c r="G329" i="33"/>
  <c r="H329" i="33" s="1"/>
  <c r="F329" i="33"/>
  <c r="E329" i="33"/>
  <c r="M328" i="33"/>
  <c r="N328" i="33" s="1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N322" i="33"/>
  <c r="D322" i="33"/>
  <c r="K322" i="33"/>
  <c r="J322" i="33"/>
  <c r="I322" i="33"/>
  <c r="G322" i="33"/>
  <c r="H322" i="33" s="1"/>
  <c r="F322" i="33"/>
  <c r="E322" i="33"/>
  <c r="M321" i="33"/>
  <c r="N321" i="33"/>
  <c r="D321" i="33"/>
  <c r="K321" i="33"/>
  <c r="J321" i="33"/>
  <c r="I321" i="33"/>
  <c r="G321" i="33"/>
  <c r="H321" i="33" s="1"/>
  <c r="F321" i="33"/>
  <c r="E321" i="33"/>
  <c r="M320" i="33"/>
  <c r="N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N288" i="33" s="1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N270" i="33" s="1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 s="1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E219" i="33"/>
  <c r="D218" i="33"/>
  <c r="D196" i="33"/>
  <c r="E196" i="33"/>
  <c r="D217" i="33"/>
  <c r="L217" i="33"/>
  <c r="M217" i="33" s="1"/>
  <c r="N217" i="33" s="1"/>
  <c r="D216" i="33"/>
  <c r="E216" i="33"/>
  <c r="D215" i="33"/>
  <c r="D214" i="33"/>
  <c r="E214" i="33"/>
  <c r="D213" i="33"/>
  <c r="D212" i="33"/>
  <c r="E212" i="33"/>
  <c r="D211" i="33"/>
  <c r="D210" i="33"/>
  <c r="E210" i="33"/>
  <c r="D209" i="33"/>
  <c r="D208" i="33"/>
  <c r="E208" i="33"/>
  <c r="D207" i="33"/>
  <c r="D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D190" i="33"/>
  <c r="L190" i="33"/>
  <c r="M190" i="33" s="1"/>
  <c r="N190" i="33" s="1"/>
  <c r="D189" i="33"/>
  <c r="E189" i="33"/>
  <c r="D188" i="33"/>
  <c r="D187" i="33"/>
  <c r="D186" i="33"/>
  <c r="D185" i="33"/>
  <c r="L185" i="33"/>
  <c r="M185" i="33" s="1"/>
  <c r="N185" i="33" s="1"/>
  <c r="D184" i="33"/>
  <c r="E184" i="33"/>
  <c r="D183" i="33"/>
  <c r="E183" i="33"/>
  <c r="D182" i="33"/>
  <c r="E182" i="33"/>
  <c r="D181" i="33"/>
  <c r="D180" i="33"/>
  <c r="L180" i="33"/>
  <c r="M180" i="33" s="1"/>
  <c r="N180" i="33" s="1"/>
  <c r="D179" i="33"/>
  <c r="D178" i="33"/>
  <c r="E178" i="33"/>
  <c r="D177" i="33"/>
  <c r="E177" i="33"/>
  <c r="D176" i="33"/>
  <c r="E176" i="33"/>
  <c r="D175" i="33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E154" i="33"/>
  <c r="D153" i="33"/>
  <c r="D152" i="33"/>
  <c r="E152" i="33"/>
  <c r="D151" i="33"/>
  <c r="E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E145" i="33"/>
  <c r="D146" i="33"/>
  <c r="D147" i="33"/>
  <c r="E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L123" i="33"/>
  <c r="M123" i="33" s="1"/>
  <c r="N123" i="33" s="1"/>
  <c r="D124" i="33"/>
  <c r="E124" i="33"/>
  <c r="D125" i="33"/>
  <c r="L125" i="33"/>
  <c r="M125" i="33" s="1"/>
  <c r="N125" i="33" s="1"/>
  <c r="D126" i="33"/>
  <c r="D127" i="33"/>
  <c r="E127" i="33"/>
  <c r="D128" i="33"/>
  <c r="D65" i="33"/>
  <c r="D136" i="33"/>
  <c r="E136" i="33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/>
  <c r="M116" i="33" s="1"/>
  <c r="N116" i="33" s="1"/>
  <c r="D117" i="33"/>
  <c r="A7" i="37"/>
  <c r="C7" i="37" s="1"/>
  <c r="D115" i="33"/>
  <c r="E115" i="33"/>
  <c r="D114" i="33"/>
  <c r="D113" i="33"/>
  <c r="D112" i="33"/>
  <c r="D111" i="33"/>
  <c r="E111" i="33"/>
  <c r="D100" i="33"/>
  <c r="E100" i="33"/>
  <c r="D99" i="33"/>
  <c r="D98" i="33"/>
  <c r="E98" i="33"/>
  <c r="D97" i="33"/>
  <c r="E97" i="33"/>
  <c r="D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L91" i="33"/>
  <c r="M91" i="33" s="1"/>
  <c r="N91" i="33" s="1"/>
  <c r="D90" i="33"/>
  <c r="D89" i="33"/>
  <c r="E89" i="33"/>
  <c r="D88" i="33"/>
  <c r="E88" i="33"/>
  <c r="D85" i="33"/>
  <c r="E85" i="33"/>
  <c r="D84" i="33"/>
  <c r="L84" i="33"/>
  <c r="M84" i="33" s="1"/>
  <c r="N84" i="33" s="1"/>
  <c r="D83" i="33"/>
  <c r="E83" i="33"/>
  <c r="D79" i="33"/>
  <c r="D4" i="33"/>
  <c r="E4" i="33"/>
  <c r="D110" i="33"/>
  <c r="D109" i="33"/>
  <c r="E109" i="33"/>
  <c r="D108" i="33"/>
  <c r="D107" i="33"/>
  <c r="D106" i="33"/>
  <c r="D105" i="33"/>
  <c r="D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E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L68" i="33"/>
  <c r="M68" i="33" s="1"/>
  <c r="N68" i="33" s="1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L51" i="33"/>
  <c r="M51" i="33" s="1"/>
  <c r="N51" i="33" s="1"/>
  <c r="D50" i="33"/>
  <c r="E50" i="33"/>
  <c r="D49" i="33"/>
  <c r="E49" i="33"/>
  <c r="D48" i="33"/>
  <c r="L48" i="33"/>
  <c r="M48" i="33" s="1"/>
  <c r="N48" i="33" s="1"/>
  <c r="D47" i="33"/>
  <c r="E47" i="33"/>
  <c r="D46" i="33"/>
  <c r="L46" i="33"/>
  <c r="M46" i="33" s="1"/>
  <c r="N46" i="33" s="1"/>
  <c r="D45" i="33"/>
  <c r="D44" i="33"/>
  <c r="D36" i="33"/>
  <c r="E36" i="33"/>
  <c r="D37" i="33"/>
  <c r="E37" i="33"/>
  <c r="D38" i="33"/>
  <c r="E38" i="33"/>
  <c r="D39" i="33"/>
  <c r="D40" i="33"/>
  <c r="E40" i="33"/>
  <c r="D41" i="33"/>
  <c r="D42" i="33"/>
  <c r="D43" i="33"/>
  <c r="L43" i="33"/>
  <c r="M43" i="33" s="1"/>
  <c r="N43" i="33" s="1"/>
  <c r="I2" i="33"/>
  <c r="I1" i="33"/>
  <c r="D31" i="33"/>
  <c r="D30" i="33"/>
  <c r="D35" i="33"/>
  <c r="D34" i="33"/>
  <c r="L34" i="33"/>
  <c r="M34" i="33" s="1"/>
  <c r="N34" i="33" s="1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D9" i="33"/>
  <c r="E9" i="33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F12" i="21"/>
  <c r="C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/>
  <c r="G12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 s="1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E139" i="33"/>
  <c r="N633" i="33"/>
  <c r="Q18" i="20"/>
  <c r="R18" i="20"/>
  <c r="Q3" i="20"/>
  <c r="Q13" i="20"/>
  <c r="Q24" i="20"/>
  <c r="R24" i="20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418" i="33"/>
  <c r="N469" i="33"/>
  <c r="N558" i="33"/>
  <c r="N639" i="33"/>
  <c r="N671" i="33"/>
  <c r="N678" i="33"/>
  <c r="N401" i="33"/>
  <c r="N611" i="33"/>
  <c r="N691" i="33"/>
  <c r="N648" i="33"/>
  <c r="N660" i="33"/>
  <c r="N688" i="33"/>
  <c r="N694" i="33"/>
  <c r="N700" i="33"/>
  <c r="N456" i="33"/>
  <c r="N528" i="33"/>
  <c r="N550" i="33"/>
  <c r="N620" i="33"/>
  <c r="N668" i="33"/>
  <c r="N675" i="33"/>
  <c r="C5" i="9"/>
  <c r="G19" i="20"/>
  <c r="Q17" i="20"/>
  <c r="N472" i="33"/>
  <c r="N514" i="33"/>
  <c r="N560" i="33"/>
  <c r="N561" i="33"/>
  <c r="N576" i="33"/>
  <c r="N618" i="33"/>
  <c r="N676" i="33"/>
  <c r="N297" i="33"/>
  <c r="N337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R13" i="44" a="1"/>
  <c r="R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300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464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73" i="33"/>
  <c r="N484" i="33"/>
  <c r="N395" i="33"/>
  <c r="N273" i="33"/>
  <c r="N458" i="33"/>
  <c r="N657" i="33"/>
  <c r="N697" i="33"/>
  <c r="R3" i="20"/>
  <c r="K22" i="22"/>
  <c r="L19" i="22"/>
  <c r="G4" i="20"/>
  <c r="G6" i="20"/>
  <c r="Q6" i="20"/>
  <c r="R6" i="20"/>
  <c r="G14" i="20"/>
  <c r="G16" i="20"/>
  <c r="Q16" i="20"/>
  <c r="R16" i="20"/>
  <c r="G9" i="20"/>
  <c r="Q7" i="20"/>
  <c r="R7" i="20"/>
  <c r="G24" i="20"/>
  <c r="Q22" i="20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53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441" i="33"/>
  <c r="N501" i="33"/>
  <c r="N534" i="33"/>
  <c r="N565" i="33"/>
  <c r="N589" i="33"/>
  <c r="N605" i="33"/>
  <c r="N643" i="33"/>
  <c r="R6" i="19"/>
  <c r="N489" i="33"/>
  <c r="N537" i="33"/>
  <c r="N615" i="33"/>
  <c r="R17" i="20"/>
  <c r="G21" i="20"/>
  <c r="Q21" i="20"/>
  <c r="R21" i="20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/>
  <c r="N342" i="33"/>
  <c r="N352" i="33"/>
  <c r="N402" i="33"/>
  <c r="N430" i="33"/>
  <c r="N481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95" i="33"/>
  <c r="N543" i="33"/>
  <c r="N581" i="33"/>
  <c r="N635" i="33"/>
  <c r="N641" i="33"/>
  <c r="N670" i="33"/>
  <c r="N412" i="33"/>
  <c r="N274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/>
  <c r="E116" i="33"/>
  <c r="L63" i="33"/>
  <c r="M63" i="33" s="1"/>
  <c r="N63" i="33" s="1"/>
  <c r="C3" i="21"/>
  <c r="N350" i="33"/>
  <c r="C19" i="19"/>
  <c r="N417" i="33"/>
  <c r="N445" i="33"/>
  <c r="N507" i="33"/>
  <c r="N552" i="33"/>
  <c r="N669" i="33"/>
  <c r="Q10" i="20"/>
  <c r="R10" i="20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N424" i="33"/>
  <c r="N440" i="33"/>
  <c r="N522" i="33"/>
  <c r="N587" i="33"/>
  <c r="N623" i="33"/>
  <c r="N649" i="33"/>
  <c r="N661" i="33"/>
  <c r="N664" i="33"/>
  <c r="O15" i="18"/>
  <c r="E46" i="33"/>
  <c r="N527" i="33"/>
  <c r="N651" i="33"/>
  <c r="N685" i="33"/>
  <c r="Q12" i="20"/>
  <c r="R12" i="20"/>
  <c r="B8" i="21"/>
  <c r="L83" i="33"/>
  <c r="M83" i="33" s="1"/>
  <c r="N83" i="33" s="1"/>
  <c r="L103" i="33"/>
  <c r="M103" i="33" s="1"/>
  <c r="N103" i="33" s="1"/>
  <c r="N276" i="33"/>
  <c r="N279" i="33"/>
  <c r="N291" i="33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N406" i="33"/>
  <c r="N414" i="33"/>
  <c r="N436" i="33"/>
  <c r="N448" i="33"/>
  <c r="N530" i="33"/>
  <c r="N567" i="33"/>
  <c r="N674" i="33"/>
  <c r="C7" i="19"/>
  <c r="O14" i="18"/>
  <c r="L171" i="33"/>
  <c r="M171" i="33" s="1"/>
  <c r="N171" i="33" s="1"/>
  <c r="B12" i="21"/>
  <c r="L173" i="33"/>
  <c r="M173" i="33" s="1"/>
  <c r="N173" i="33" s="1"/>
  <c r="D12" i="21"/>
  <c r="N275" i="33"/>
  <c r="N427" i="33"/>
  <c r="N508" i="33"/>
  <c r="N532" i="33"/>
  <c r="N625" i="33"/>
  <c r="N629" i="33"/>
  <c r="Q9" i="20"/>
  <c r="R9" i="20"/>
  <c r="R8" i="20"/>
  <c r="R22" i="20"/>
  <c r="Q25" i="20"/>
  <c r="R25" i="20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F14" i="21"/>
  <c r="B3" i="21"/>
  <c r="E11" i="33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/>
  <c r="E41" i="33"/>
  <c r="L41" i="33"/>
  <c r="M41" i="33" s="1"/>
  <c r="N41" i="33" s="1"/>
  <c r="G11" i="20"/>
  <c r="Q11" i="20"/>
  <c r="R11" i="20"/>
  <c r="B11" i="21"/>
  <c r="C6" i="21"/>
  <c r="L35" i="33"/>
  <c r="M35" i="33" s="1"/>
  <c r="N35" i="33" s="1"/>
  <c r="E35" i="33"/>
  <c r="E200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61" i="33"/>
  <c r="M61" i="33" s="1"/>
  <c r="N61" i="33" s="1"/>
  <c r="L195" i="33"/>
  <c r="M195" i="33" s="1"/>
  <c r="N195" i="33" s="1"/>
  <c r="N408" i="33"/>
  <c r="C6" i="22"/>
  <c r="B6" i="22"/>
  <c r="E104" i="33"/>
  <c r="L104" i="33"/>
  <c r="M104" i="33" s="1"/>
  <c r="N104" i="33" s="1"/>
  <c r="E125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L53" i="20"/>
  <c r="J49" i="20"/>
  <c r="H37" i="20"/>
  <c r="P35" i="20"/>
  <c r="R35" i="20"/>
  <c r="N435" i="33"/>
  <c r="N548" i="33"/>
  <c r="N588" i="33"/>
  <c r="N613" i="33"/>
  <c r="N630" i="33"/>
  <c r="N573" i="33"/>
  <c r="N591" i="33"/>
  <c r="N665" i="33"/>
  <c r="K48" i="20"/>
  <c r="N686" i="33"/>
  <c r="J48" i="20"/>
  <c r="P46" i="20"/>
  <c r="R46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G3" i="19"/>
  <c r="C9" i="19"/>
  <c r="C10" i="19"/>
  <c r="G4" i="19"/>
  <c r="G5" i="19"/>
  <c r="G15" i="19"/>
  <c r="C21" i="19"/>
  <c r="C22" i="19"/>
  <c r="G16" i="19"/>
  <c r="G17" i="19"/>
  <c r="L3" i="22"/>
  <c r="L6" i="22"/>
  <c r="P47" i="20"/>
  <c r="R47" i="20"/>
  <c r="K3" i="22"/>
  <c r="K5" i="22"/>
  <c r="L4" i="22"/>
  <c r="R2" i="20"/>
  <c r="Q5" i="20"/>
  <c r="R5" i="20"/>
  <c r="K4" i="22"/>
  <c r="K6" i="22"/>
  <c r="E14" i="21"/>
  <c r="B14" i="21"/>
  <c r="C14" i="21"/>
  <c r="D14" i="21"/>
  <c r="P51" i="20"/>
  <c r="R51" i="20"/>
  <c r="P43" i="20"/>
  <c r="R43" i="20"/>
  <c r="A8" i="37"/>
  <c r="G3" i="47" a="1"/>
  <c r="G3" i="47" s="1"/>
  <c r="H3" i="47" a="1"/>
  <c r="H3" i="47" s="1"/>
  <c r="F3" i="47" a="1"/>
  <c r="F3" i="47" s="1"/>
  <c r="H38" i="47"/>
  <c r="I38" i="47"/>
  <c r="H52" i="47"/>
  <c r="I52" i="47"/>
  <c r="H42" i="47"/>
  <c r="I42" i="47"/>
  <c r="H34" i="47"/>
  <c r="I34" i="47"/>
  <c r="H8" i="47"/>
  <c r="I8" i="47"/>
  <c r="H20" i="47"/>
  <c r="I20" i="47"/>
  <c r="H45" i="47"/>
  <c r="I45" i="47"/>
  <c r="H48" i="47"/>
  <c r="I48" i="47"/>
  <c r="H9" i="47"/>
  <c r="I9" i="47"/>
  <c r="H33" i="47"/>
  <c r="I33" i="47"/>
  <c r="H49" i="47"/>
  <c r="I49" i="47"/>
  <c r="H40" i="47"/>
  <c r="I40" i="47"/>
  <c r="H17" i="47"/>
  <c r="I17" i="47"/>
  <c r="H47" i="47"/>
  <c r="I47" i="47"/>
  <c r="H25" i="47"/>
  <c r="I25" i="47"/>
  <c r="H14" i="47"/>
  <c r="I14" i="47"/>
  <c r="H26" i="47"/>
  <c r="I26" i="47"/>
  <c r="H43" i="47"/>
  <c r="I43" i="47"/>
  <c r="H10" i="47"/>
  <c r="I10" i="47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16" i="47"/>
  <c r="I16" i="47"/>
  <c r="H27" i="47"/>
  <c r="I27" i="47"/>
  <c r="H31" i="47"/>
  <c r="I31" i="47"/>
  <c r="H39" i="47"/>
  <c r="I39" i="47"/>
  <c r="H46" i="47"/>
  <c r="I46" i="47"/>
  <c r="H13" i="47"/>
  <c r="I13" i="47"/>
  <c r="H21" i="47"/>
  <c r="I21" i="47"/>
  <c r="H44" i="47"/>
  <c r="I44" i="47"/>
  <c r="H50" i="47"/>
  <c r="I50" i="47"/>
  <c r="H23" i="47"/>
  <c r="I23" i="47"/>
  <c r="H7" i="47"/>
  <c r="I7" i="47"/>
  <c r="H24" i="47"/>
  <c r="I24" i="47"/>
  <c r="H35" i="47"/>
  <c r="I35" i="47"/>
  <c r="H28" i="47"/>
  <c r="I28" i="47"/>
  <c r="H32" i="47"/>
  <c r="I32" i="47"/>
  <c r="H36" i="47"/>
  <c r="I36" i="47"/>
  <c r="H12" i="47"/>
  <c r="I12" i="47"/>
  <c r="H29" i="47"/>
  <c r="I29" i="47"/>
  <c r="H37" i="47"/>
  <c r="I37" i="47"/>
  <c r="H19" i="47"/>
  <c r="I19" i="47"/>
  <c r="H53" i="47"/>
  <c r="I53" i="47"/>
  <c r="H30" i="47"/>
  <c r="I30" i="47"/>
  <c r="F160" i="33"/>
  <c r="I198" i="33"/>
  <c r="I191" i="33"/>
  <c r="F192" i="33"/>
  <c r="I135" i="33"/>
  <c r="AV20" i="7"/>
  <c r="AO6" i="7"/>
  <c r="AV28" i="7"/>
  <c r="I87" i="33"/>
  <c r="I195" i="33"/>
  <c r="AQ21" i="7"/>
  <c r="I30" i="33"/>
  <c r="AV22" i="7"/>
  <c r="AV11" i="7"/>
  <c r="AN9" i="7"/>
  <c r="I45" i="33"/>
  <c r="F170" i="33"/>
  <c r="F48" i="33"/>
  <c r="I116" i="33"/>
  <c r="F101" i="33"/>
  <c r="F139" i="33"/>
  <c r="AO31" i="7"/>
  <c r="F196" i="33"/>
  <c r="F80" i="33"/>
  <c r="F53" i="33"/>
  <c r="AU26" i="7"/>
  <c r="F35" i="33"/>
  <c r="I18" i="33"/>
  <c r="F181" i="33"/>
  <c r="I59" i="33"/>
  <c r="F74" i="33"/>
  <c r="AQ22" i="7"/>
  <c r="AO28" i="7"/>
  <c r="AQ28" i="7"/>
  <c r="AR20" i="7"/>
  <c r="AO25" i="7"/>
  <c r="AV27" i="7"/>
  <c r="F207" i="33"/>
  <c r="I79" i="33"/>
  <c r="F52" i="33"/>
  <c r="I54" i="33"/>
  <c r="F99" i="33"/>
  <c r="I91" i="33"/>
  <c r="AQ25" i="7"/>
  <c r="AU22" i="7"/>
  <c r="I164" i="33"/>
  <c r="F16" i="33"/>
  <c r="AO36" i="7"/>
  <c r="AP29" i="7"/>
  <c r="I61" i="33"/>
  <c r="AP8" i="7"/>
  <c r="AV6" i="7"/>
  <c r="I174" i="33"/>
  <c r="F8" i="33"/>
  <c r="I10" i="33"/>
  <c r="F94" i="33"/>
  <c r="I31" i="33"/>
  <c r="AQ16" i="7"/>
  <c r="I89" i="33"/>
  <c r="I158" i="33"/>
  <c r="AU21" i="7"/>
  <c r="AO16" i="7"/>
  <c r="AO19" i="7"/>
  <c r="AV35" i="7"/>
  <c r="AO10" i="7"/>
  <c r="AQ9" i="7"/>
  <c r="I9" i="33"/>
  <c r="I179" i="33"/>
  <c r="AQ12" i="7"/>
  <c r="AR29" i="7"/>
  <c r="F140" i="33"/>
  <c r="F106" i="33"/>
  <c r="F40" i="33"/>
  <c r="G9" i="18"/>
  <c r="I183" i="33"/>
  <c r="F155" i="33"/>
  <c r="AN29" i="7"/>
  <c r="I28" i="33"/>
  <c r="I102" i="33"/>
  <c r="F25" i="33"/>
  <c r="AU32" i="7"/>
  <c r="F187" i="33"/>
  <c r="I65" i="33"/>
  <c r="F50" i="33"/>
  <c r="I96" i="33"/>
  <c r="I16" i="33"/>
  <c r="I129" i="33"/>
  <c r="I176" i="33"/>
  <c r="F134" i="33"/>
  <c r="F141" i="33"/>
  <c r="I209" i="33"/>
  <c r="F154" i="33"/>
  <c r="F183" i="33"/>
  <c r="AO21" i="7"/>
  <c r="AN34" i="7"/>
  <c r="I69" i="33"/>
  <c r="F172" i="33"/>
  <c r="I17" i="33"/>
  <c r="AR3" i="7"/>
  <c r="I190" i="33"/>
  <c r="I25" i="33"/>
  <c r="AO29" i="7"/>
  <c r="F64" i="33"/>
  <c r="F168" i="33"/>
  <c r="F138" i="33"/>
  <c r="AU5" i="7"/>
  <c r="I154" i="33"/>
  <c r="AU8" i="7"/>
  <c r="I161" i="33"/>
  <c r="I167" i="33"/>
  <c r="I60" i="33"/>
  <c r="F23" i="33"/>
  <c r="G6" i="18"/>
  <c r="I132" i="33"/>
  <c r="F153" i="33"/>
  <c r="F185" i="33"/>
  <c r="F147" i="33"/>
  <c r="F28" i="33"/>
  <c r="F218" i="33"/>
  <c r="AU16" i="7"/>
  <c r="I119" i="33"/>
  <c r="AP5" i="7"/>
  <c r="D9" i="16"/>
  <c r="I210" i="33"/>
  <c r="AO33" i="7"/>
  <c r="F7" i="33"/>
  <c r="I147" i="33"/>
  <c r="F6" i="33"/>
  <c r="AR9" i="7"/>
  <c r="F137" i="33"/>
  <c r="I159" i="33"/>
  <c r="G7" i="18"/>
  <c r="AV17" i="7"/>
  <c r="AQ15" i="7"/>
  <c r="F30" i="33"/>
  <c r="AR26" i="7"/>
  <c r="F117" i="33"/>
  <c r="F95" i="33"/>
  <c r="AN23" i="7"/>
  <c r="AQ11" i="7"/>
  <c r="I180" i="33"/>
  <c r="AP10" i="7"/>
  <c r="F67" i="33"/>
  <c r="AR25" i="7"/>
  <c r="AR35" i="7"/>
  <c r="AV24" i="7"/>
  <c r="F68" i="33"/>
  <c r="I4" i="33"/>
  <c r="F208" i="33"/>
  <c r="AU18" i="7"/>
  <c r="AU29" i="7"/>
  <c r="I143" i="33"/>
  <c r="F199" i="33"/>
  <c r="F65" i="33"/>
  <c r="AO17" i="7"/>
  <c r="F164" i="33"/>
  <c r="F77" i="33"/>
  <c r="AP7" i="7"/>
  <c r="AU23" i="7"/>
  <c r="AN8" i="7"/>
  <c r="AO5" i="7"/>
  <c r="I8" i="33"/>
  <c r="AR7" i="7"/>
  <c r="I22" i="33"/>
  <c r="I173" i="33"/>
  <c r="AP35" i="7"/>
  <c r="AR30" i="7"/>
  <c r="I88" i="33"/>
  <c r="F42" i="33"/>
  <c r="I97" i="33"/>
  <c r="AP3" i="7"/>
  <c r="AQ20" i="7"/>
  <c r="I168" i="33"/>
  <c r="I193" i="33"/>
  <c r="F93" i="33"/>
  <c r="F206" i="33"/>
  <c r="AO13" i="7"/>
  <c r="F21" i="33"/>
  <c r="F102" i="33"/>
  <c r="I81" i="33"/>
  <c r="F86" i="33"/>
  <c r="F20" i="33"/>
  <c r="AQ8" i="7"/>
  <c r="G8" i="18"/>
  <c r="I211" i="33"/>
  <c r="AR5" i="7"/>
  <c r="I121" i="33"/>
  <c r="I141" i="33"/>
  <c r="F46" i="33"/>
  <c r="I12" i="33"/>
  <c r="AQ27" i="7"/>
  <c r="I157" i="33"/>
  <c r="AP32" i="7"/>
  <c r="AR33" i="7"/>
  <c r="AQ6" i="7"/>
  <c r="AN16" i="7"/>
  <c r="AN35" i="7"/>
  <c r="AV26" i="7"/>
  <c r="AN11" i="7"/>
  <c r="AP28" i="7"/>
  <c r="F3" i="33"/>
  <c r="F62" i="33"/>
  <c r="AP19" i="7"/>
  <c r="I78" i="33"/>
  <c r="I175" i="33"/>
  <c r="AV16" i="7"/>
  <c r="AP24" i="7"/>
  <c r="AV36" i="7"/>
  <c r="AQ4" i="7"/>
  <c r="AU10" i="7"/>
  <c r="I110" i="33"/>
  <c r="AN3" i="7"/>
  <c r="I75" i="33"/>
  <c r="F24" i="33"/>
  <c r="AR24" i="7"/>
  <c r="I137" i="33"/>
  <c r="AV30" i="7"/>
  <c r="F12" i="33"/>
  <c r="F71" i="33"/>
  <c r="D7" i="16"/>
  <c r="AR31" i="7"/>
  <c r="I192" i="33"/>
  <c r="G18" i="18"/>
  <c r="F11" i="33"/>
  <c r="I138" i="33"/>
  <c r="AN18" i="7"/>
  <c r="I70" i="33"/>
  <c r="I47" i="33"/>
  <c r="I66" i="33"/>
  <c r="I92" i="33"/>
  <c r="AO26" i="7"/>
  <c r="I123" i="33"/>
  <c r="I208" i="33"/>
  <c r="I37" i="33"/>
  <c r="I42" i="33"/>
  <c r="F182" i="33"/>
  <c r="I55" i="33"/>
  <c r="I136" i="33"/>
  <c r="F157" i="33"/>
  <c r="F189" i="33"/>
  <c r="F152" i="33"/>
  <c r="F146" i="33"/>
  <c r="AN10" i="7"/>
  <c r="AP23" i="7"/>
  <c r="I127" i="33"/>
  <c r="F81" i="33"/>
  <c r="AU35" i="7"/>
  <c r="I201" i="33"/>
  <c r="AV25" i="7"/>
  <c r="I68" i="33"/>
  <c r="I108" i="33"/>
  <c r="AO15" i="7"/>
  <c r="AQ34" i="7"/>
  <c r="F210" i="33"/>
  <c r="F41" i="33"/>
  <c r="F76" i="33"/>
  <c r="AP20" i="7"/>
  <c r="AR8" i="7"/>
  <c r="F213" i="33"/>
  <c r="I133" i="33"/>
  <c r="I142" i="33"/>
  <c r="F100" i="33"/>
  <c r="AV7" i="7"/>
  <c r="F175" i="33"/>
  <c r="I213" i="33"/>
  <c r="G10" i="18"/>
  <c r="F200" i="33"/>
  <c r="F135" i="33"/>
  <c r="F34" i="33"/>
  <c r="F107" i="33"/>
  <c r="I93" i="33"/>
  <c r="AP30" i="7"/>
  <c r="I53" i="33"/>
  <c r="I165" i="33"/>
  <c r="AP34" i="7"/>
  <c r="F124" i="33"/>
  <c r="AP14" i="7"/>
  <c r="AN31" i="7"/>
  <c r="I74" i="33"/>
  <c r="F150" i="33"/>
  <c r="AR19" i="7"/>
  <c r="F29" i="33"/>
  <c r="I20" i="33"/>
  <c r="I103" i="33"/>
  <c r="G13" i="18"/>
  <c r="I115" i="33"/>
  <c r="I100" i="33"/>
  <c r="F61" i="33"/>
  <c r="I105" i="33"/>
  <c r="I11" i="33"/>
  <c r="AO18" i="7"/>
  <c r="I51" i="33"/>
  <c r="AR11" i="7"/>
  <c r="I178" i="33"/>
  <c r="F69" i="33"/>
  <c r="F174" i="33"/>
  <c r="F203" i="33"/>
  <c r="AV13" i="7"/>
  <c r="H7" i="16"/>
  <c r="F87" i="33"/>
  <c r="AN33" i="7"/>
  <c r="F118" i="33"/>
  <c r="AN17" i="7"/>
  <c r="AQ23" i="7"/>
  <c r="AN15" i="7"/>
  <c r="AP18" i="7"/>
  <c r="AO27" i="7"/>
  <c r="F39" i="33"/>
  <c r="F127" i="33"/>
  <c r="I151" i="33"/>
  <c r="I46" i="33"/>
  <c r="F22" i="33"/>
  <c r="AV21" i="7"/>
  <c r="F179" i="33"/>
  <c r="I122" i="33"/>
  <c r="I146" i="33"/>
  <c r="AP11" i="7"/>
  <c r="I194" i="33"/>
  <c r="I90" i="33"/>
  <c r="F49" i="33"/>
  <c r="F17" i="33"/>
  <c r="AU20" i="7"/>
  <c r="G17" i="18"/>
  <c r="F59" i="33"/>
  <c r="G12" i="18"/>
  <c r="AU7" i="7"/>
  <c r="I67" i="33"/>
  <c r="F119" i="33"/>
  <c r="F108" i="33"/>
  <c r="F70" i="33"/>
  <c r="F169" i="33"/>
  <c r="F220" i="33"/>
  <c r="F114" i="33"/>
  <c r="AN22" i="7"/>
  <c r="AO24" i="7"/>
  <c r="I207" i="33"/>
  <c r="I40" i="33"/>
  <c r="F125" i="33"/>
  <c r="F129" i="33"/>
  <c r="I13" i="33"/>
  <c r="AV3" i="7"/>
  <c r="F45" i="33"/>
  <c r="I99" i="33"/>
  <c r="AP25" i="7"/>
  <c r="I101" i="33"/>
  <c r="I6" i="33"/>
  <c r="AN13" i="7"/>
  <c r="I169" i="33"/>
  <c r="I106" i="33"/>
  <c r="I156" i="33"/>
  <c r="I38" i="33"/>
  <c r="AP31" i="7"/>
  <c r="F103" i="33"/>
  <c r="AO20" i="7"/>
  <c r="I49" i="33"/>
  <c r="I94" i="33"/>
  <c r="F38" i="33"/>
  <c r="F159" i="33"/>
  <c r="AP9" i="7"/>
  <c r="F63" i="33"/>
  <c r="F167" i="33"/>
  <c r="AN14" i="7"/>
  <c r="AO8" i="7"/>
  <c r="F113" i="33"/>
  <c r="I215" i="33"/>
  <c r="F110" i="33"/>
  <c r="F37" i="33"/>
  <c r="F204" i="33"/>
  <c r="F163" i="33"/>
  <c r="AN19" i="7"/>
  <c r="AQ7" i="7"/>
  <c r="AQ32" i="7"/>
  <c r="AN6" i="7"/>
  <c r="AR36" i="7"/>
  <c r="I177" i="33"/>
  <c r="I52" i="33"/>
  <c r="F66" i="33"/>
  <c r="AU33" i="7"/>
  <c r="AO34" i="7"/>
  <c r="F171" i="33"/>
  <c r="F151" i="33"/>
  <c r="F36" i="33"/>
  <c r="F116" i="33"/>
  <c r="AU24" i="7"/>
  <c r="I80" i="33"/>
  <c r="I71" i="33"/>
  <c r="I205" i="33"/>
  <c r="AR4" i="7"/>
  <c r="F195" i="33"/>
  <c r="I8" i="16"/>
  <c r="F128" i="33"/>
  <c r="F88" i="33"/>
  <c r="I58" i="33"/>
  <c r="AN21" i="7"/>
  <c r="AP6" i="7"/>
  <c r="F130" i="33"/>
  <c r="AO12" i="7"/>
  <c r="I44" i="33"/>
  <c r="AQ33" i="7"/>
  <c r="AN24" i="7"/>
  <c r="AO23" i="7"/>
  <c r="F190" i="33"/>
  <c r="I14" i="33"/>
  <c r="I186" i="33"/>
  <c r="F142" i="33"/>
  <c r="F44" i="33"/>
  <c r="I109" i="33"/>
  <c r="I217" i="33"/>
  <c r="AU9" i="7"/>
  <c r="I7" i="16"/>
  <c r="I139" i="33"/>
  <c r="I163" i="33"/>
  <c r="F96" i="33"/>
  <c r="AV34" i="7"/>
  <c r="I160" i="33"/>
  <c r="AU12" i="7"/>
  <c r="I144" i="33"/>
  <c r="F173" i="33"/>
  <c r="AQ30" i="7"/>
  <c r="AV10" i="7"/>
  <c r="F79" i="33"/>
  <c r="I33" i="33"/>
  <c r="I23" i="33"/>
  <c r="AQ13" i="7"/>
  <c r="AU19" i="7"/>
  <c r="I222" i="33"/>
  <c r="I50" i="33"/>
  <c r="I56" i="33"/>
  <c r="AV9" i="7"/>
  <c r="AP26" i="7"/>
  <c r="I128" i="33"/>
  <c r="I34" i="33"/>
  <c r="I181" i="33"/>
  <c r="E8" i="16"/>
  <c r="I196" i="33"/>
  <c r="G16" i="18"/>
  <c r="I19" i="33"/>
  <c r="F209" i="33"/>
  <c r="F133" i="33"/>
  <c r="F211" i="33"/>
  <c r="F58" i="33"/>
  <c r="AP4" i="7"/>
  <c r="I212" i="33"/>
  <c r="AP13" i="7"/>
  <c r="F186" i="33"/>
  <c r="F5" i="33"/>
  <c r="AU13" i="7"/>
  <c r="I76" i="33"/>
  <c r="AQ35" i="7"/>
  <c r="AV4" i="7"/>
  <c r="F92" i="33"/>
  <c r="F221" i="33"/>
  <c r="I39" i="33"/>
  <c r="AP15" i="7"/>
  <c r="AU30" i="7"/>
  <c r="I41" i="33"/>
  <c r="I104" i="33"/>
  <c r="F121" i="33"/>
  <c r="AP21" i="7"/>
  <c r="I153" i="33"/>
  <c r="AN26" i="7"/>
  <c r="AU36" i="7"/>
  <c r="AU11" i="7"/>
  <c r="I114" i="33"/>
  <c r="F51" i="33"/>
  <c r="I199" i="33"/>
  <c r="AP17" i="7"/>
  <c r="F145" i="33"/>
  <c r="I24" i="33"/>
  <c r="F120" i="33"/>
  <c r="I29" i="33"/>
  <c r="F176" i="33"/>
  <c r="AN20" i="7"/>
  <c r="AR18" i="7"/>
  <c r="AO4" i="7"/>
  <c r="AU17" i="7"/>
  <c r="F105" i="33"/>
  <c r="AU28" i="7"/>
  <c r="I36" i="33"/>
  <c r="AQ18" i="7"/>
  <c r="AR27" i="7"/>
  <c r="F90" i="33"/>
  <c r="AR22" i="7"/>
  <c r="AR21" i="7"/>
  <c r="F4" i="33"/>
  <c r="AQ29" i="7"/>
  <c r="F177" i="33"/>
  <c r="AR32" i="7"/>
  <c r="H9" i="16"/>
  <c r="AN28" i="7"/>
  <c r="F26" i="33"/>
  <c r="F72" i="33"/>
  <c r="I43" i="33"/>
  <c r="F214" i="33"/>
  <c r="AN5" i="7"/>
  <c r="F212" i="33"/>
  <c r="I9" i="16"/>
  <c r="I134" i="33"/>
  <c r="F184" i="33"/>
  <c r="F156" i="33"/>
  <c r="I189" i="33"/>
  <c r="F55" i="33"/>
  <c r="F122" i="33"/>
  <c r="AV31" i="7"/>
  <c r="F109" i="33"/>
  <c r="F205" i="33"/>
  <c r="I197" i="33"/>
  <c r="F91" i="33"/>
  <c r="AO11" i="7"/>
  <c r="F33" i="33"/>
  <c r="F123" i="33"/>
  <c r="AV19" i="7"/>
  <c r="F82" i="33"/>
  <c r="I140" i="33"/>
  <c r="I214" i="33"/>
  <c r="AV29" i="7"/>
  <c r="AR13" i="7"/>
  <c r="I98" i="33"/>
  <c r="I219" i="33"/>
  <c r="F111" i="33"/>
  <c r="F13" i="33"/>
  <c r="AV18" i="7"/>
  <c r="I220" i="33"/>
  <c r="F161" i="33"/>
  <c r="AO9" i="7"/>
  <c r="AQ14" i="7"/>
  <c r="AU6" i="7"/>
  <c r="F178" i="33"/>
  <c r="AV12" i="7"/>
  <c r="AO35" i="7"/>
  <c r="F115" i="33"/>
  <c r="AP16" i="7"/>
  <c r="AV8" i="7"/>
  <c r="AP27" i="7"/>
  <c r="I84" i="33"/>
  <c r="AN36" i="7"/>
  <c r="AQ19" i="7"/>
  <c r="D8" i="16"/>
  <c r="E9" i="16"/>
  <c r="F197" i="33"/>
  <c r="AV15" i="7"/>
  <c r="F57" i="33"/>
  <c r="I3" i="33"/>
  <c r="F32" i="33"/>
  <c r="F193" i="33"/>
  <c r="I72" i="33"/>
  <c r="AO22" i="7"/>
  <c r="AN27" i="7"/>
  <c r="F198" i="33"/>
  <c r="AV32" i="7"/>
  <c r="I95" i="33"/>
  <c r="F9" i="33"/>
  <c r="F158" i="33"/>
  <c r="F47" i="33"/>
  <c r="AQ3" i="7"/>
  <c r="I15" i="33"/>
  <c r="I5" i="33"/>
  <c r="AR15" i="7"/>
  <c r="I124" i="33"/>
  <c r="F73" i="33"/>
  <c r="F136" i="33"/>
  <c r="F27" i="33"/>
  <c r="AR34" i="7"/>
  <c r="AO7" i="7"/>
  <c r="I203" i="33"/>
  <c r="I77" i="33"/>
  <c r="I107" i="33"/>
  <c r="AR10" i="7"/>
  <c r="F201" i="33"/>
  <c r="F104" i="33"/>
  <c r="I221" i="33"/>
  <c r="I86" i="33"/>
  <c r="F148" i="33"/>
  <c r="AP12" i="7"/>
  <c r="F188" i="33"/>
  <c r="I26" i="33"/>
  <c r="F98" i="33"/>
  <c r="AP33" i="7"/>
  <c r="F97" i="33"/>
  <c r="I21" i="33"/>
  <c r="I111" i="33"/>
  <c r="AU31" i="7"/>
  <c r="I117" i="33"/>
  <c r="AU34" i="7"/>
  <c r="I216" i="33"/>
  <c r="F191" i="33"/>
  <c r="F132" i="33"/>
  <c r="F84" i="33"/>
  <c r="I82" i="33"/>
  <c r="AO32" i="7"/>
  <c r="F165" i="33"/>
  <c r="I185" i="33"/>
  <c r="AR16" i="7"/>
  <c r="F202" i="33"/>
  <c r="AN32" i="7"/>
  <c r="AO14" i="7"/>
  <c r="I130" i="33"/>
  <c r="F112" i="33"/>
  <c r="F31" i="33"/>
  <c r="AQ24" i="7"/>
  <c r="F194" i="33"/>
  <c r="F60" i="33"/>
  <c r="I166" i="33"/>
  <c r="AN30" i="7"/>
  <c r="AQ26" i="7"/>
  <c r="F10" i="33"/>
  <c r="AR14" i="7"/>
  <c r="F144" i="33"/>
  <c r="AU14" i="7"/>
  <c r="AV33" i="7"/>
  <c r="I204" i="33"/>
  <c r="I155" i="33"/>
  <c r="AR12" i="7"/>
  <c r="I150" i="33"/>
  <c r="I64" i="33"/>
  <c r="I85" i="33"/>
  <c r="I48" i="33"/>
  <c r="F89" i="33"/>
  <c r="AV23" i="7"/>
  <c r="I218" i="33"/>
  <c r="F18" i="33"/>
  <c r="I170" i="33"/>
  <c r="I7" i="33"/>
  <c r="F56" i="33"/>
  <c r="AQ5" i="7"/>
  <c r="I148" i="33"/>
  <c r="F19" i="33"/>
  <c r="AU15" i="7"/>
  <c r="I182" i="33"/>
  <c r="AQ17" i="7"/>
  <c r="AR6" i="7"/>
  <c r="AU3" i="7"/>
  <c r="H8" i="16"/>
  <c r="I118" i="33"/>
  <c r="AP36" i="7"/>
  <c r="AO30" i="7"/>
  <c r="AR17" i="7"/>
  <c r="I206" i="33"/>
  <c r="I202" i="33"/>
  <c r="E7" i="16"/>
  <c r="I57" i="33"/>
  <c r="F162" i="33"/>
  <c r="I126" i="33"/>
  <c r="F217" i="33"/>
  <c r="I73" i="33"/>
  <c r="I32" i="33"/>
  <c r="I113" i="33"/>
  <c r="F78" i="33"/>
  <c r="AU25" i="7"/>
  <c r="G5" i="18"/>
  <c r="AQ36" i="7"/>
  <c r="F216" i="33"/>
  <c r="I145" i="33"/>
  <c r="F85" i="33"/>
  <c r="AN12" i="7"/>
  <c r="I112" i="33"/>
  <c r="I162" i="33"/>
  <c r="F131" i="33"/>
  <c r="I187" i="33"/>
  <c r="I63" i="33"/>
  <c r="G11" i="18"/>
  <c r="F180" i="33"/>
  <c r="I172" i="33"/>
  <c r="I149" i="33"/>
  <c r="F222" i="33"/>
  <c r="F126" i="33"/>
  <c r="I200" i="33"/>
  <c r="AN7" i="7"/>
  <c r="AR28" i="7"/>
  <c r="F149" i="33"/>
  <c r="AU4" i="7"/>
  <c r="F54" i="33"/>
  <c r="AN4" i="7"/>
  <c r="AO3" i="7"/>
  <c r="I83" i="33"/>
  <c r="AV14" i="7"/>
  <c r="I125" i="33"/>
  <c r="I131" i="33"/>
  <c r="F75" i="33"/>
  <c r="AQ31" i="7"/>
  <c r="F14" i="33"/>
  <c r="I35" i="33"/>
  <c r="I27" i="33"/>
  <c r="AN25" i="7"/>
  <c r="I184" i="33"/>
  <c r="F166" i="33"/>
  <c r="F83" i="33"/>
  <c r="F43" i="33"/>
  <c r="F143" i="33"/>
  <c r="F215" i="33"/>
  <c r="AV5" i="7"/>
  <c r="I62" i="33"/>
  <c r="F15" i="33"/>
  <c r="I152" i="33"/>
  <c r="AU27" i="7"/>
  <c r="F219" i="33"/>
  <c r="G4" i="18"/>
  <c r="AP22" i="7"/>
  <c r="AQ10" i="7"/>
  <c r="I120" i="33"/>
  <c r="I171" i="33"/>
  <c r="AR23" i="7"/>
  <c r="I188" i="33"/>
  <c r="S16" i="44" l="1" a="1"/>
  <c r="S16" i="44" s="1"/>
  <c r="V16" i="44" s="1"/>
  <c r="V8" i="18"/>
  <c r="W8" i="18" s="1"/>
  <c r="R16" i="44" a="1"/>
  <c r="R16" i="44" s="1"/>
  <c r="S21" i="44" a="1"/>
  <c r="S21" i="44" s="1"/>
  <c r="W21" i="44" s="1"/>
  <c r="S25" i="44" a="1"/>
  <c r="S25" i="44" s="1"/>
  <c r="V25" i="44" s="1"/>
  <c r="E4" i="18"/>
  <c r="H4" i="18" s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R25" i="44" a="1"/>
  <c r="R25" i="44" s="1"/>
  <c r="R21" i="44" a="1"/>
  <c r="R21" i="44" s="1"/>
  <c r="S20" i="44" a="1"/>
  <c r="S20" i="44" s="1"/>
  <c r="U20" i="44" s="1"/>
  <c r="AA28" i="43"/>
  <c r="AA31" i="43"/>
  <c r="AA27" i="43"/>
  <c r="AA23" i="43"/>
  <c r="AA29" i="43"/>
  <c r="AA32" i="43"/>
  <c r="AA24" i="43"/>
  <c r="S13" i="44" a="1"/>
  <c r="S13" i="44" s="1"/>
  <c r="V13" i="44" s="1"/>
  <c r="S17" i="44" a="1"/>
  <c r="S17" i="44" s="1"/>
  <c r="V17" i="44" s="1"/>
  <c r="R20" i="44" a="1"/>
  <c r="R20" i="44" s="1"/>
  <c r="S28" i="44" a="1"/>
  <c r="S28" i="44" s="1"/>
  <c r="U28" i="44" s="1"/>
  <c r="S29" i="44" a="1"/>
  <c r="S29" i="44" s="1"/>
  <c r="W29" i="44" s="1"/>
  <c r="S24" i="44" a="1"/>
  <c r="S24" i="44" s="1"/>
  <c r="V24" i="44" s="1"/>
  <c r="S12" i="44" a="1"/>
  <c r="S12" i="44" s="1"/>
  <c r="U12" i="44" s="1"/>
  <c r="R17" i="44" a="1"/>
  <c r="R17" i="44" s="1"/>
  <c r="R24" i="44" a="1"/>
  <c r="R24" i="44" s="1"/>
  <c r="V21" i="44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N9" i="16"/>
  <c r="J131" i="33"/>
  <c r="K131" i="33" s="1"/>
  <c r="J8" i="33"/>
  <c r="K8" i="33" s="1"/>
  <c r="J100" i="33"/>
  <c r="K100" i="33" s="1"/>
  <c r="J195" i="33"/>
  <c r="K195" i="33" s="1"/>
  <c r="G160" i="33"/>
  <c r="H160" i="33" s="1"/>
  <c r="C8" i="37"/>
  <c r="A9" i="37"/>
  <c r="J4" i="18" l="1"/>
  <c r="F4" i="18" s="1"/>
  <c r="K4" i="18" s="1"/>
  <c r="M12" i="18"/>
  <c r="N12" i="18" s="1"/>
  <c r="W16" i="44"/>
  <c r="W25" i="44"/>
  <c r="U16" i="44"/>
  <c r="F6" i="18"/>
  <c r="W12" i="44"/>
  <c r="J10" i="18"/>
  <c r="M10" i="18" s="1"/>
  <c r="N10" i="18" s="1"/>
  <c r="F12" i="18"/>
  <c r="H12" i="18"/>
  <c r="H6" i="18"/>
  <c r="W20" i="44"/>
  <c r="E14" i="18"/>
  <c r="M6" i="18"/>
  <c r="N6" i="18" s="1"/>
  <c r="H7" i="18"/>
  <c r="K17" i="18"/>
  <c r="F18" i="18"/>
  <c r="K18" i="18" s="1"/>
  <c r="V29" i="44"/>
  <c r="F5" i="18"/>
  <c r="U24" i="44"/>
  <c r="V20" i="44"/>
  <c r="V28" i="44"/>
  <c r="W28" i="44"/>
  <c r="W17" i="44"/>
  <c r="W13" i="44"/>
  <c r="V12" i="44"/>
  <c r="W24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C9" i="37"/>
  <c r="A10" i="37"/>
  <c r="L7" i="18"/>
  <c r="M7" i="18"/>
  <c r="N7" i="18" s="1"/>
  <c r="F7" i="18"/>
  <c r="M4" i="18" l="1"/>
  <c r="N4" i="18" s="1"/>
  <c r="L4" i="18"/>
  <c r="L10" i="18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F15" i="18"/>
  <c r="L14" i="18" l="1"/>
  <c r="F14" i="18"/>
  <c r="K14" i="18" s="1"/>
  <c r="K15" i="18"/>
  <c r="N14" i="18"/>
  <c r="M14" i="18"/>
  <c r="C11" i="37"/>
  <c r="A12" i="37"/>
  <c r="A13" i="37" l="1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<sst xmlns="http://schemas.openxmlformats.org/spreadsheetml/2006/main" count="1330" uniqueCount="484">
  <si>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</si>
  <si>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</si>
  <si>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</si>
  <si>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</si>
  <si>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</si>
  <si>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</si>
  <si>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</si>
  <si>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</si>
  <si>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</si>
  <si>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</si>
  <si>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</si>
  <si>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</si>
  <si>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</si>
  <si>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</si>
  <si>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</si>
  <si>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</si>
  <si>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</si>
  <si>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</si>
  <si>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</si>
  <si>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</si>
  <si>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</si>
  <si>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</si>
  <si>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</si>
  <si>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</si>
  <si>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</si>
  <si>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</si>
  <si>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</si>
  <si>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</si>
  <si>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</si>
  <si>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</si>
  <si>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</si>
  <si>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</si>
  <si>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</si>
  <si>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</si>
  <si>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</si>
  <si>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</si>
  <si>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</si>
  <si>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</si>
  <si>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</si>
  <si>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</si>
  <si>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</si>
  <si>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</si>
  <si>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</si>
  <si>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</si>
  <si>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</si>
  <si>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</si>
  <si>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</si>
  <si>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</si>
  <si>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</si>
  <si>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</si>
  <si>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</si>
  <si>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</si>
  <si>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</si>
  <si>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</si>
  <si>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</si>
  <si>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</si>
  <si>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</si>
  <si>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</si>
  <si>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</si>
  <si>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</si>
  <si>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</si>
  <si>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</si>
  <si>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</si>
  <si>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</si>
  <si>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</si>
  <si>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</si>
  <si>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</si>
  <si>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</si>
  <si>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</si>
  <si>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</si>
  <si>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</si>
  <si>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</si>
  <si>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</si>
  <si>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</si>
  <si>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</si>
  <si>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</si>
  <si>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</si>
  <si>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</si>
  <si>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</si>
  <si>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</si>
  <si>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</si>
  <si>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</si>
  <si>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</si>
  <si>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</si>
  <si>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</si>
  <si>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</si>
  <si>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</si>
  <si>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</si>
  <si>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</si>
  <si>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</si>
  <si>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</si>
  <si>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</si>
  <si>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</si>
  <si>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</si>
  <si>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</si>
  <si>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</si>
  <si>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</si>
  <si>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</si>
  <si>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</si>
  <si>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</si>
  <si>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</si>
  <si>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</si>
  <si>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</si>
  <si>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</si>
  <si>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</si>
  <si>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</si>
  <si>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</si>
  <si>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</si>
  <si>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</si>
  <si>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</si>
  <si>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</si>
  <si>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</si>
  <si>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</si>
  <si>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</si>
  <si>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</si>
  <si>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</si>
  <si>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</si>
  <si>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</si>
  <si>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</si>
  <si>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</si>
  <si>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</si>
  <si>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</si>
  <si>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</si>
  <si>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</si>
  <si>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</si>
  <si>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</si>
  <si>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</si>
  <si>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</si>
  <si>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</si>
  <si>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</si>
  <si>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</si>
  <si>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</si>
  <si>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</si>
  <si>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</si>
  <si>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</si>
  <si>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</si>
  <si>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</si>
  <si>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</si>
  <si>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</si>
  <si>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</si>
  <si>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</si>
  <si>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</si>
  <si>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</si>
  <si>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</si>
  <si>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</si>
  <si>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</si>
  <si>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</si>
  <si>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</si>
  <si>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</si>
  <si>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</si>
  <si>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</si>
  <si>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</si>
  <si>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</si>
  <si>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</si>
  <si>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</si>
  <si>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</si>
  <si>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</si>
  <si>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</si>
  <si>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</si>
  <si>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</si>
  <si>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</si>
  <si>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</si>
  <si>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</si>
  <si>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</si>
  <si>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</si>
  <si>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</si>
  <si>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</si>
  <si>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</si>
  <si>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</si>
  <si>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</si>
  <si>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</si>
  <si>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</si>
  <si>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</si>
  <si>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</si>
  <si>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</si>
  <si>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</si>
  <si>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</si>
  <si>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</si>
  <si>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</si>
  <si>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</si>
  <si>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</si>
  <si>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</si>
  <si>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</si>
  <si>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</si>
  <si>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</si>
  <si>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</si>
  <si>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</si>
  <si>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</si>
  <si>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</si>
  <si>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</si>
  <si>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</si>
  <si>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</si>
  <si>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</si>
  <si>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</si>
  <si>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</si>
  <si>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</si>
  <si>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</si>
  <si>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</si>
  <si>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</si>
  <si>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</si>
  <si>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</si>
  <si>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</si>
  <si>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</si>
  <si>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</si>
  <si>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</si>
  <si>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</si>
  <si>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</si>
  <si>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</si>
  <si>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</si>
  <si>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</si>
  <si>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</si>
  <si>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</si>
  <si>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</si>
  <si>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</si>
  <si>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</si>
  <si>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</si>
  <si>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</si>
  <si>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</si>
  <si>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</si>
  <si>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</si>
  <si>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</si>
  <si>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</si>
  <si>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</si>
  <si>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</si>
  <si>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</si>
  <si>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</si>
  <si>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</si>
  <si>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</si>
  <si>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</si>
  <si>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</si>
  <si>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</si>
  <si>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</si>
  <si>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</si>
  <si>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</si>
  <si>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</si>
  <si>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</si>
  <si>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</si>
  <si>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</si>
  <si>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</si>
  <si>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</si>
  <si>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</si>
  <si>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</si>
  <si>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</si>
  <si>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</si>
  <si>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</si>
  <si>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</si>
  <si>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</si>
  <si>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</si>
  <si>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</si>
  <si>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</si>
  <si>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</si>
  <si>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</si>
  <si>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</si>
  <si>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</si>
  <si>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</si>
  <si>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</si>
  <si>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</si>
  <si>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</si>
  <si>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</si>
  <si>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</si>
  <si>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</si>
  <si>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</si>
  <si>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</si>
  <si>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</si>
  <si>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</si>
  <si>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</si>
  <si>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</si>
  <si>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</si>
  <si>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</si>
  <si>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</si>
  <si>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</si>
  <si>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</si>
  <si>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</si>
  <si>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</si>
  <si>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</si>
  <si>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</si>
  <si>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</si>
  <si>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</si>
  <si>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</si>
  <si>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</si>
  <si>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</si>
  <si>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</si>
  <si>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</si>
  <si>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</si>
  <si>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</si>
  <si>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</si>
  <si>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</si>
  <si>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</si>
  <si>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</si>
  <si>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</si>
  <si>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</si>
  <si>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</si>
  <si>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</si>
  <si>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</si>
  <si>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</si>
  <si>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</si>
  <si>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</si>
  <si>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</si>
  <si>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</si>
  <si>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</si>
  <si>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</si>
  <si>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</si>
  <si>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</si>
  <si>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</si>
  <si>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</si>
  <si>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</si>
  <si>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</si>
  <si>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</si>
  <si>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</si>
  <si>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</si>
  <si>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</si>
  <si>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</si>
  <si>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</si>
  <si>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</si>
  <si>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</si>
  <si>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</si>
  <si>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</si>
  <si>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</si>
  <si>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</si>
  <si>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</si>
  <si>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</si>
  <si>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</si>
  <si>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</si>
  <si>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</si>
  <si>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</si>
  <si>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</si>
  <si>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</si>
  <si>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</si>
  <si>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</si>
  <si>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</si>
  <si>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</si>
  <si>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</si>
  <si>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</si>
  <si>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</si>
  <si>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</si>
  <si>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</si>
  <si>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</si>
  <si>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</si>
  <si>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</si>
  <si>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</si>
  <si>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</si>
  <si>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</si>
  <si>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</si>
  <si>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</si>
  <si>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</si>
  <si>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</si>
  <si>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</si>
  <si>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</si>
  <si>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</si>
  <si>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</si>
  <si>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</si>
  <si>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</si>
  <si>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</si>
  <si>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</si>
  <si>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</si>
  <si>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</si>
  <si>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</si>
  <si>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</si>
  <si>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</si>
  <si>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</si>
  <si>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</si>
  <si>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</si>
  <si>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</si>
  <si>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</si>
  <si>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</si>
  <si>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</si>
  <si>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</si>
  <si>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</si>
  <si>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</si>
  <si>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</si>
  <si>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</si>
  <si>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</si>
  <si>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</si>
  <si>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</si>
  <si>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</si>
  <si>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</si>
  <si>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</si>
  <si>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</si>
  <si>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</si>
  <si>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</si>
  <si>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</si>
  <si>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</si>
  <si>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</si>
  <si>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</si>
  <si>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場次差</t>
  </si>
  <si>
    <t>HP%差</t>
  </si>
  <si>
    <t>STR%差</t>
  </si>
  <si>
    <t>0</t>
  </si>
  <si>
    <t>LV</t>
  </si>
  <si>
    <t>銀(累加)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</si>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</sst>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4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 textRotation="255"/>
    </xf>
    <xf numFmtId="0" fontId="6" fillId="0" borderId="0" xfId="0" applyNumberFormat="1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1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0DFF"/>
      <color rgb="FFFF7DFF"/>
      <color rgb="FF481F67"/>
      <color rgb="FFF3A671"/>
      <color rgb="FFFFDA65"/>
      <color rgb="FFFFFF93"/>
      <color rgb="FF83C937"/>
      <color rgb="FFC9E7A7"/>
      <color rgb="FFB8E08C"/>
      <color rgb="FF19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32" t="s">
        <v>197</v>
      </c>
      <c r="B10" s="439" t="s">
        <v>198</v>
      </c>
    </row>
    <row r="11" spans="1:3" s="426" customFormat="1" ht="35.25" customHeight="1" x14ac:dyDescent="0.25">
      <c r="A11" s="833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34" t="s">
        <v>194</v>
      </c>
      <c r="B17" s="829" t="s">
        <v>194</v>
      </c>
      <c r="C17" s="442" t="s">
        <v>202</v>
      </c>
    </row>
    <row r="18" spans="1:3" s="425" customFormat="1" ht="22.5" customHeight="1" x14ac:dyDescent="0.25">
      <c r="A18" s="835"/>
      <c r="B18" s="830"/>
      <c r="C18" s="442" t="s">
        <v>232</v>
      </c>
    </row>
    <row r="19" spans="1:3" s="425" customFormat="1" ht="22.5" customHeight="1" x14ac:dyDescent="0.25">
      <c r="A19" s="835"/>
      <c r="B19" s="830"/>
      <c r="C19" s="447" t="s">
        <v>229</v>
      </c>
    </row>
    <row r="20" spans="1:3" s="425" customFormat="1" ht="22.5" customHeight="1" x14ac:dyDescent="0.25">
      <c r="A20" s="835"/>
      <c r="B20" s="830"/>
      <c r="C20" s="447" t="s">
        <v>228</v>
      </c>
    </row>
    <row r="21" spans="1:3" s="438" customFormat="1" ht="22.5" customHeight="1" thickBot="1" x14ac:dyDescent="0.3">
      <c r="A21" s="836"/>
      <c r="B21" s="831"/>
      <c r="C21" s="443" t="s">
        <v>233</v>
      </c>
    </row>
    <row r="22" spans="1:3" s="435" customFormat="1" ht="22.5" customHeight="1" x14ac:dyDescent="0.25">
      <c r="A22" s="834" t="s">
        <v>207</v>
      </c>
      <c r="B22" s="829" t="s">
        <v>208</v>
      </c>
      <c r="C22" s="441" t="s">
        <v>209</v>
      </c>
    </row>
    <row r="23" spans="1:3" s="425" customFormat="1" ht="22.5" customHeight="1" x14ac:dyDescent="0.25">
      <c r="A23" s="835"/>
      <c r="B23" s="830"/>
      <c r="C23" s="442" t="s">
        <v>210</v>
      </c>
    </row>
    <row r="24" spans="1:3" s="425" customFormat="1" ht="22.5" customHeight="1" x14ac:dyDescent="0.25">
      <c r="A24" s="835"/>
      <c r="B24" s="830"/>
      <c r="C24" s="425" t="s">
        <v>213</v>
      </c>
    </row>
    <row r="25" spans="1:3" s="425" customFormat="1" ht="22.5" customHeight="1" x14ac:dyDescent="0.25">
      <c r="A25" s="835"/>
      <c r="B25" s="830"/>
      <c r="C25" s="442" t="s">
        <v>211</v>
      </c>
    </row>
    <row r="26" spans="1:3" s="438" customFormat="1" ht="22.5" customHeight="1" thickBot="1" x14ac:dyDescent="0.3">
      <c r="A26" s="836"/>
      <c r="B26" s="831"/>
      <c r="C26" s="438" t="s">
        <v>212</v>
      </c>
    </row>
    <row r="27" spans="1:3" s="435" customFormat="1" ht="22.5" customHeight="1" x14ac:dyDescent="0.25">
      <c r="A27" s="834" t="s">
        <v>215</v>
      </c>
      <c r="B27" s="829" t="s">
        <v>215</v>
      </c>
      <c r="C27" s="441" t="s">
        <v>216</v>
      </c>
    </row>
    <row r="28" spans="1:3" s="425" customFormat="1" ht="22.5" customHeight="1" x14ac:dyDescent="0.25">
      <c r="A28" s="835"/>
      <c r="B28" s="830"/>
      <c r="C28" s="447" t="s">
        <v>268</v>
      </c>
    </row>
    <row r="29" spans="1:3" s="425" customFormat="1" ht="22.5" customHeight="1" x14ac:dyDescent="0.25">
      <c r="A29" s="835"/>
      <c r="B29" s="830"/>
      <c r="C29" s="447" t="s">
        <v>270</v>
      </c>
    </row>
    <row r="30" spans="1:3" s="425" customFormat="1" ht="22.5" customHeight="1" x14ac:dyDescent="0.25">
      <c r="A30" s="835"/>
      <c r="B30" s="830"/>
      <c r="C30" s="425" t="s">
        <v>269</v>
      </c>
    </row>
    <row r="31" spans="1:3" s="437" customFormat="1" ht="22.5" customHeight="1" thickBot="1" x14ac:dyDescent="0.3">
      <c r="A31" s="836"/>
      <c r="B31" s="436" t="s">
        <v>217</v>
      </c>
      <c r="C31" s="437" t="s">
        <v>341</v>
      </c>
    </row>
    <row r="32" spans="1:3" s="435" customFormat="1" ht="22.5" customHeight="1" x14ac:dyDescent="0.25">
      <c r="A32" s="826" t="s">
        <v>221</v>
      </c>
      <c r="B32" s="823" t="s">
        <v>221</v>
      </c>
      <c r="C32" s="441" t="s">
        <v>222</v>
      </c>
    </row>
    <row r="33" spans="1:3" s="425" customFormat="1" ht="22.5" customHeight="1" x14ac:dyDescent="0.25">
      <c r="A33" s="827"/>
      <c r="B33" s="824"/>
      <c r="C33" s="442" t="s">
        <v>223</v>
      </c>
    </row>
    <row r="34" spans="1:3" s="425" customFormat="1" ht="22.5" customHeight="1" x14ac:dyDescent="0.25">
      <c r="A34" s="827"/>
      <c r="B34" s="824"/>
      <c r="C34" s="442" t="s">
        <v>224</v>
      </c>
    </row>
    <row r="35" spans="1:3" s="438" customFormat="1" ht="22.5" customHeight="1" thickBot="1" x14ac:dyDescent="0.3">
      <c r="A35" s="828"/>
      <c r="B35" s="825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44" t="s">
        <v>449</v>
      </c>
      <c r="B1" s="844"/>
      <c r="C1" s="844"/>
      <c r="D1" s="844"/>
      <c r="E1" s="844"/>
      <c r="F1" s="844"/>
      <c r="G1" s="844"/>
      <c r="H1" s="844"/>
      <c r="I1" s="844"/>
      <c r="J1" s="844"/>
      <c r="K1" s="844"/>
      <c r="L1" s="844"/>
      <c r="M1" s="844"/>
    </row>
    <row r="2" spans="1:21" s="11" customFormat="1" ht="18.75" customHeight="1" x14ac:dyDescent="0.25">
      <c r="A2" s="845" t="s">
        <v>342</v>
      </c>
      <c r="B2" s="845"/>
      <c r="C2" s="845"/>
      <c r="D2" s="845"/>
      <c r="E2" s="845"/>
      <c r="F2" s="845"/>
      <c r="G2" s="845"/>
      <c r="H2" s="845"/>
      <c r="I2" s="845"/>
      <c r="J2" s="845"/>
      <c r="K2" s="845"/>
      <c r="L2" s="845"/>
      <c r="M2" s="845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71" t="s">
        <v>275</v>
      </c>
      <c r="B3" s="869" t="s">
        <v>336</v>
      </c>
      <c r="C3" s="870"/>
      <c r="D3" s="869" t="s">
        <v>322</v>
      </c>
      <c r="E3" s="870"/>
      <c r="F3" s="869" t="s">
        <v>326</v>
      </c>
      <c r="G3" s="870"/>
      <c r="H3" s="869" t="s">
        <v>326</v>
      </c>
      <c r="I3" s="870"/>
      <c r="J3" s="869" t="s">
        <v>365</v>
      </c>
      <c r="K3" s="870"/>
      <c r="L3" s="869"/>
      <c r="M3" s="870"/>
      <c r="N3" s="869"/>
      <c r="O3" s="870"/>
      <c r="P3" s="869"/>
      <c r="Q3" s="870"/>
      <c r="R3" s="869"/>
      <c r="S3" s="870"/>
      <c r="T3" s="869"/>
      <c r="U3" s="870"/>
    </row>
    <row r="4" spans="1:21" s="612" customFormat="1" ht="21" customHeight="1" x14ac:dyDescent="0.25">
      <c r="A4" s="872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366</v>
      </c>
      <c r="K4" s="611" t="s">
        <v>367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73"/>
      <c r="B5" s="867" t="s">
        <v>337</v>
      </c>
      <c r="C5" s="868"/>
      <c r="D5" s="867" t="s">
        <v>325</v>
      </c>
      <c r="E5" s="868"/>
      <c r="F5" s="867" t="s">
        <v>330</v>
      </c>
      <c r="G5" s="874"/>
      <c r="H5" s="874"/>
      <c r="I5" s="868"/>
      <c r="J5" s="867" t="s">
        <v>368</v>
      </c>
      <c r="K5" s="868"/>
      <c r="L5" s="867"/>
      <c r="M5" s="868"/>
      <c r="N5" s="867"/>
      <c r="O5" s="868"/>
      <c r="P5" s="867"/>
      <c r="Q5" s="868"/>
      <c r="R5" s="867"/>
      <c r="S5" s="868"/>
      <c r="T5" s="867"/>
      <c r="U5" s="868"/>
    </row>
    <row r="6" spans="1:21" s="609" customFormat="1" ht="21" customHeight="1" x14ac:dyDescent="0.25">
      <c r="A6" s="841" t="s">
        <v>277</v>
      </c>
      <c r="B6" s="837" t="s">
        <v>271</v>
      </c>
      <c r="C6" s="838"/>
      <c r="D6" s="837" t="s">
        <v>296</v>
      </c>
      <c r="E6" s="838"/>
      <c r="F6" s="837" t="s">
        <v>304</v>
      </c>
      <c r="G6" s="838"/>
      <c r="H6" s="837" t="s">
        <v>419</v>
      </c>
      <c r="I6" s="838"/>
      <c r="J6" s="837"/>
      <c r="K6" s="838"/>
      <c r="L6" s="837"/>
      <c r="M6" s="838"/>
      <c r="N6" s="837"/>
      <c r="O6" s="838"/>
      <c r="P6" s="837"/>
      <c r="Q6" s="838"/>
      <c r="R6" s="837"/>
      <c r="S6" s="838"/>
      <c r="T6" s="837"/>
      <c r="U6" s="838"/>
    </row>
    <row r="7" spans="1:21" s="613" customFormat="1" ht="21" customHeight="1" x14ac:dyDescent="0.25">
      <c r="A7" s="842"/>
      <c r="B7" s="610" t="s">
        <v>327</v>
      </c>
      <c r="C7" s="611" t="s">
        <v>418</v>
      </c>
      <c r="D7" s="610" t="s">
        <v>359</v>
      </c>
      <c r="E7" s="611" t="s">
        <v>343</v>
      </c>
      <c r="F7" s="610" t="s">
        <v>362</v>
      </c>
      <c r="G7" s="611" t="s">
        <v>418</v>
      </c>
      <c r="H7" s="610" t="s">
        <v>284</v>
      </c>
      <c r="I7" s="611" t="s">
        <v>418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42"/>
      <c r="B8" s="839" t="s">
        <v>417</v>
      </c>
      <c r="C8" s="840"/>
      <c r="D8" s="839"/>
      <c r="E8" s="840"/>
      <c r="F8" s="839" t="s">
        <v>328</v>
      </c>
      <c r="G8" s="840"/>
      <c r="H8" s="839"/>
      <c r="I8" s="840"/>
      <c r="J8" s="839"/>
      <c r="K8" s="840"/>
      <c r="L8" s="839"/>
      <c r="M8" s="840"/>
      <c r="N8" s="839"/>
      <c r="O8" s="840"/>
      <c r="P8" s="839"/>
      <c r="Q8" s="840"/>
      <c r="R8" s="839"/>
      <c r="S8" s="840"/>
      <c r="T8" s="839"/>
      <c r="U8" s="840"/>
    </row>
    <row r="9" spans="1:21" s="797" customFormat="1" ht="21" customHeight="1" x14ac:dyDescent="0.25">
      <c r="A9" s="842"/>
      <c r="B9" s="837" t="s">
        <v>443</v>
      </c>
      <c r="C9" s="838"/>
      <c r="D9" s="837" t="s">
        <v>296</v>
      </c>
      <c r="E9" s="838"/>
      <c r="F9" s="837" t="s">
        <v>447</v>
      </c>
      <c r="G9" s="838"/>
      <c r="H9" s="837"/>
      <c r="I9" s="838"/>
      <c r="J9" s="837"/>
      <c r="K9" s="838"/>
      <c r="L9" s="837"/>
      <c r="M9" s="838"/>
      <c r="N9" s="837"/>
      <c r="O9" s="838"/>
      <c r="P9" s="837"/>
      <c r="Q9" s="838"/>
      <c r="R9" s="837"/>
      <c r="S9" s="838"/>
      <c r="T9" s="837"/>
      <c r="U9" s="838"/>
    </row>
    <row r="10" spans="1:21" s="613" customFormat="1" ht="21" customHeight="1" x14ac:dyDescent="0.25">
      <c r="A10" s="842"/>
      <c r="B10" s="610" t="s">
        <v>444</v>
      </c>
      <c r="C10" s="611" t="s">
        <v>418</v>
      </c>
      <c r="D10" s="610" t="s">
        <v>444</v>
      </c>
      <c r="E10" s="611" t="s">
        <v>314</v>
      </c>
      <c r="F10" s="610" t="s">
        <v>448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98" customFormat="1" ht="21" customHeight="1" x14ac:dyDescent="0.25">
      <c r="A11" s="843"/>
      <c r="B11" s="839" t="s">
        <v>446</v>
      </c>
      <c r="C11" s="840"/>
      <c r="D11" s="839" t="s">
        <v>445</v>
      </c>
      <c r="E11" s="840"/>
      <c r="F11" s="839" t="s">
        <v>445</v>
      </c>
      <c r="G11" s="840"/>
      <c r="H11" s="839"/>
      <c r="I11" s="840"/>
      <c r="J11" s="839"/>
      <c r="K11" s="840"/>
      <c r="L11" s="839"/>
      <c r="M11" s="840"/>
      <c r="N11" s="839"/>
      <c r="O11" s="840"/>
      <c r="P11" s="839"/>
      <c r="Q11" s="840"/>
      <c r="R11" s="839"/>
      <c r="S11" s="840"/>
      <c r="T11" s="839"/>
      <c r="U11" s="840"/>
    </row>
    <row r="12" spans="1:21" s="153" customFormat="1" ht="21" customHeight="1" x14ac:dyDescent="0.25">
      <c r="A12" s="864" t="s">
        <v>278</v>
      </c>
      <c r="B12" s="862" t="s">
        <v>303</v>
      </c>
      <c r="C12" s="863"/>
      <c r="D12" s="862" t="s">
        <v>310</v>
      </c>
      <c r="E12" s="863"/>
      <c r="F12" s="862"/>
      <c r="G12" s="863"/>
      <c r="H12" s="862"/>
      <c r="I12" s="863"/>
      <c r="J12" s="862"/>
      <c r="K12" s="863"/>
      <c r="L12" s="862"/>
      <c r="M12" s="863"/>
      <c r="N12" s="862"/>
      <c r="O12" s="863"/>
      <c r="P12" s="862"/>
      <c r="Q12" s="863"/>
      <c r="R12" s="862"/>
      <c r="S12" s="863"/>
      <c r="T12" s="862"/>
      <c r="U12" s="863"/>
    </row>
    <row r="13" spans="1:21" s="612" customFormat="1" ht="21" customHeight="1" x14ac:dyDescent="0.25">
      <c r="A13" s="865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66"/>
      <c r="B14" s="860" t="s">
        <v>307</v>
      </c>
      <c r="C14" s="861"/>
      <c r="D14" s="860" t="s">
        <v>315</v>
      </c>
      <c r="E14" s="861"/>
      <c r="F14" s="860"/>
      <c r="G14" s="861"/>
      <c r="H14" s="860"/>
      <c r="I14" s="861"/>
      <c r="J14" s="860"/>
      <c r="K14" s="861"/>
      <c r="L14" s="860"/>
      <c r="M14" s="861"/>
      <c r="N14" s="860"/>
      <c r="O14" s="861"/>
      <c r="P14" s="860"/>
      <c r="Q14" s="861"/>
      <c r="R14" s="860"/>
      <c r="S14" s="861"/>
      <c r="T14" s="860"/>
      <c r="U14" s="861"/>
    </row>
    <row r="15" spans="1:21" s="161" customFormat="1" ht="21" customHeight="1" x14ac:dyDescent="0.25">
      <c r="A15" s="857" t="s">
        <v>280</v>
      </c>
      <c r="B15" s="855" t="s">
        <v>285</v>
      </c>
      <c r="C15" s="856"/>
      <c r="D15" s="855" t="s">
        <v>285</v>
      </c>
      <c r="E15" s="856"/>
      <c r="F15" s="855"/>
      <c r="G15" s="856"/>
      <c r="H15" s="855"/>
      <c r="I15" s="856"/>
      <c r="J15" s="855"/>
      <c r="K15" s="856"/>
      <c r="L15" s="855"/>
      <c r="M15" s="856"/>
      <c r="N15" s="855"/>
      <c r="O15" s="856"/>
      <c r="P15" s="855"/>
      <c r="Q15" s="856"/>
      <c r="R15" s="855"/>
      <c r="S15" s="856"/>
      <c r="T15" s="855"/>
      <c r="U15" s="856"/>
    </row>
    <row r="16" spans="1:21" s="612" customFormat="1" ht="21" customHeight="1" x14ac:dyDescent="0.25">
      <c r="A16" s="858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9"/>
      <c r="B17" s="853" t="s">
        <v>339</v>
      </c>
      <c r="C17" s="854"/>
      <c r="D17" s="853" t="s">
        <v>298</v>
      </c>
      <c r="E17" s="854"/>
      <c r="F17" s="853"/>
      <c r="G17" s="854"/>
      <c r="H17" s="853"/>
      <c r="I17" s="854"/>
      <c r="J17" s="853"/>
      <c r="K17" s="854"/>
      <c r="L17" s="853"/>
      <c r="M17" s="854"/>
      <c r="N17" s="853"/>
      <c r="O17" s="854"/>
      <c r="P17" s="853"/>
      <c r="Q17" s="854"/>
      <c r="R17" s="853"/>
      <c r="S17" s="854"/>
      <c r="T17" s="853"/>
      <c r="U17" s="854"/>
    </row>
    <row r="18" spans="1:21" s="168" customFormat="1" ht="21" customHeight="1" x14ac:dyDescent="0.25">
      <c r="A18" s="850" t="s">
        <v>282</v>
      </c>
      <c r="B18" s="848" t="s">
        <v>288</v>
      </c>
      <c r="C18" s="849"/>
      <c r="D18" s="848" t="s">
        <v>361</v>
      </c>
      <c r="E18" s="849"/>
      <c r="F18" s="848" t="s">
        <v>290</v>
      </c>
      <c r="G18" s="849"/>
      <c r="H18" s="848" t="s">
        <v>340</v>
      </c>
      <c r="I18" s="849"/>
      <c r="J18" s="848"/>
      <c r="K18" s="849"/>
      <c r="L18" s="848"/>
      <c r="M18" s="849"/>
      <c r="N18" s="848"/>
      <c r="O18" s="849"/>
      <c r="P18" s="848"/>
      <c r="Q18" s="849"/>
      <c r="R18" s="848"/>
      <c r="S18" s="849"/>
      <c r="T18" s="848"/>
      <c r="U18" s="849"/>
    </row>
    <row r="19" spans="1:21" s="612" customFormat="1" ht="21" customHeight="1" x14ac:dyDescent="0.25">
      <c r="A19" s="851"/>
      <c r="B19" s="731" t="s">
        <v>289</v>
      </c>
      <c r="C19" s="611" t="s">
        <v>360</v>
      </c>
      <c r="D19" s="610" t="s">
        <v>362</v>
      </c>
      <c r="E19" s="611" t="s">
        <v>360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52"/>
      <c r="B20" s="846"/>
      <c r="C20" s="847"/>
      <c r="D20" s="846"/>
      <c r="E20" s="847"/>
      <c r="F20" s="846" t="s">
        <v>291</v>
      </c>
      <c r="G20" s="847"/>
      <c r="H20" s="846"/>
      <c r="I20" s="847"/>
      <c r="J20" s="846"/>
      <c r="K20" s="847"/>
      <c r="L20" s="846"/>
      <c r="M20" s="847"/>
      <c r="N20" s="846"/>
      <c r="O20" s="847"/>
      <c r="P20" s="846"/>
      <c r="Q20" s="847"/>
      <c r="R20" s="846"/>
      <c r="S20" s="847"/>
      <c r="T20" s="846"/>
      <c r="U20" s="847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75" t="s">
        <v>457</v>
      </c>
      <c r="B1" s="875"/>
      <c r="C1" s="875"/>
      <c r="D1" s="875"/>
      <c r="E1" s="875"/>
      <c r="F1" s="875"/>
      <c r="G1" s="875"/>
      <c r="H1" s="875"/>
      <c r="I1" s="875"/>
      <c r="J1" s="875"/>
      <c r="K1" s="875"/>
      <c r="L1" s="875"/>
      <c r="M1" s="875"/>
    </row>
    <row r="2" spans="1:21" s="141" customFormat="1" ht="21" customHeight="1" x14ac:dyDescent="0.25">
      <c r="A2" s="876" t="s">
        <v>276</v>
      </c>
      <c r="B2" s="869" t="s">
        <v>336</v>
      </c>
      <c r="C2" s="870"/>
      <c r="D2" s="869" t="s">
        <v>322</v>
      </c>
      <c r="E2" s="870"/>
      <c r="F2" s="869" t="s">
        <v>326</v>
      </c>
      <c r="G2" s="870"/>
      <c r="H2" s="869" t="s">
        <v>326</v>
      </c>
      <c r="I2" s="870"/>
      <c r="J2" s="869" t="s">
        <v>420</v>
      </c>
      <c r="K2" s="870"/>
      <c r="L2" s="869"/>
      <c r="M2" s="870"/>
      <c r="N2" s="869"/>
      <c r="O2" s="870"/>
      <c r="P2" s="869"/>
      <c r="Q2" s="870"/>
      <c r="R2" s="869"/>
      <c r="S2" s="870"/>
      <c r="T2" s="869"/>
      <c r="U2" s="870"/>
    </row>
    <row r="3" spans="1:21" s="612" customFormat="1" ht="21" customHeight="1" x14ac:dyDescent="0.25">
      <c r="A3" s="877"/>
      <c r="B3" s="803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392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7"/>
      <c r="B4" s="867" t="s">
        <v>337</v>
      </c>
      <c r="C4" s="868"/>
      <c r="D4" s="867" t="s">
        <v>325</v>
      </c>
      <c r="E4" s="868"/>
      <c r="F4" s="867" t="s">
        <v>330</v>
      </c>
      <c r="G4" s="874"/>
      <c r="H4" s="874"/>
      <c r="I4" s="868"/>
      <c r="J4" s="867" t="s">
        <v>428</v>
      </c>
      <c r="K4" s="868"/>
      <c r="L4" s="867"/>
      <c r="M4" s="868"/>
      <c r="N4" s="867"/>
      <c r="O4" s="868"/>
      <c r="P4" s="867"/>
      <c r="Q4" s="868"/>
      <c r="R4" s="867"/>
      <c r="S4" s="868"/>
      <c r="T4" s="867"/>
      <c r="U4" s="868"/>
    </row>
    <row r="5" spans="1:21" s="797" customFormat="1" ht="21" customHeight="1" x14ac:dyDescent="0.25">
      <c r="A5" s="842"/>
      <c r="B5" s="837" t="s">
        <v>443</v>
      </c>
      <c r="C5" s="838"/>
      <c r="D5" s="837" t="s">
        <v>442</v>
      </c>
      <c r="E5" s="838"/>
      <c r="F5" s="837" t="s">
        <v>296</v>
      </c>
      <c r="G5" s="838"/>
      <c r="H5" s="837"/>
      <c r="I5" s="838"/>
      <c r="J5" s="837"/>
      <c r="K5" s="838"/>
      <c r="L5" s="837"/>
      <c r="M5" s="838"/>
      <c r="N5" s="837"/>
      <c r="O5" s="838"/>
      <c r="P5" s="837"/>
      <c r="Q5" s="838"/>
      <c r="R5" s="837"/>
      <c r="S5" s="838"/>
      <c r="T5" s="837"/>
      <c r="U5" s="838"/>
    </row>
    <row r="6" spans="1:21" s="613" customFormat="1" ht="21" customHeight="1" x14ac:dyDescent="0.25">
      <c r="A6" s="842"/>
      <c r="B6" s="610" t="s">
        <v>444</v>
      </c>
      <c r="C6" s="611" t="s">
        <v>287</v>
      </c>
      <c r="D6" s="610" t="s">
        <v>287</v>
      </c>
      <c r="E6" s="611" t="s">
        <v>407</v>
      </c>
      <c r="F6" s="610" t="s">
        <v>444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98" customFormat="1" ht="21" customHeight="1" x14ac:dyDescent="0.25">
      <c r="A7" s="843"/>
      <c r="B7" s="839" t="s">
        <v>445</v>
      </c>
      <c r="C7" s="840"/>
      <c r="D7" s="839" t="s">
        <v>445</v>
      </c>
      <c r="E7" s="840"/>
      <c r="F7" s="839" t="s">
        <v>445</v>
      </c>
      <c r="G7" s="840"/>
      <c r="H7" s="839"/>
      <c r="I7" s="840"/>
      <c r="J7" s="839"/>
      <c r="K7" s="840"/>
      <c r="L7" s="839"/>
      <c r="M7" s="840"/>
      <c r="N7" s="839"/>
      <c r="O7" s="840"/>
      <c r="P7" s="839"/>
      <c r="Q7" s="840"/>
      <c r="R7" s="839"/>
      <c r="S7" s="840"/>
      <c r="T7" s="839"/>
      <c r="U7" s="840"/>
    </row>
    <row r="8" spans="1:21" s="153" customFormat="1" ht="21" customHeight="1" x14ac:dyDescent="0.25">
      <c r="A8" s="886" t="s">
        <v>279</v>
      </c>
      <c r="B8" s="884" t="s">
        <v>293</v>
      </c>
      <c r="C8" s="863"/>
      <c r="D8" s="862" t="s">
        <v>303</v>
      </c>
      <c r="E8" s="863"/>
      <c r="F8" s="862" t="s">
        <v>300</v>
      </c>
      <c r="G8" s="863"/>
      <c r="H8" s="862" t="s">
        <v>310</v>
      </c>
      <c r="I8" s="863"/>
      <c r="J8" s="862" t="s">
        <v>310</v>
      </c>
      <c r="K8" s="863"/>
      <c r="L8" s="862" t="s">
        <v>345</v>
      </c>
      <c r="M8" s="863"/>
      <c r="N8" s="862"/>
      <c r="O8" s="863"/>
      <c r="P8" s="862"/>
      <c r="Q8" s="863"/>
      <c r="R8" s="862"/>
      <c r="S8" s="863"/>
      <c r="T8" s="862"/>
      <c r="U8" s="863"/>
    </row>
    <row r="9" spans="1:21" s="612" customFormat="1" ht="21" customHeight="1" x14ac:dyDescent="0.25">
      <c r="A9" s="887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429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87"/>
      <c r="B10" s="885" t="s">
        <v>295</v>
      </c>
      <c r="C10" s="861"/>
      <c r="D10" s="860" t="s">
        <v>307</v>
      </c>
      <c r="E10" s="861"/>
      <c r="F10" s="860" t="s">
        <v>302</v>
      </c>
      <c r="G10" s="861"/>
      <c r="H10" s="860"/>
      <c r="I10" s="861"/>
      <c r="J10" s="860" t="s">
        <v>332</v>
      </c>
      <c r="K10" s="861"/>
      <c r="L10" s="860"/>
      <c r="M10" s="861"/>
      <c r="N10" s="860"/>
      <c r="O10" s="861"/>
      <c r="P10" s="860"/>
      <c r="Q10" s="861"/>
      <c r="R10" s="860"/>
      <c r="S10" s="861"/>
      <c r="T10" s="860"/>
      <c r="U10" s="861"/>
    </row>
    <row r="11" spans="1:21" s="153" customFormat="1" ht="21" customHeight="1" x14ac:dyDescent="0.25">
      <c r="A11" s="887"/>
      <c r="B11" s="884" t="s">
        <v>312</v>
      </c>
      <c r="C11" s="863"/>
      <c r="D11" s="862" t="s">
        <v>316</v>
      </c>
      <c r="E11" s="863"/>
      <c r="F11" s="862" t="s">
        <v>319</v>
      </c>
      <c r="G11" s="863"/>
      <c r="H11" s="862" t="s">
        <v>333</v>
      </c>
      <c r="I11" s="863"/>
      <c r="J11" s="862" t="s">
        <v>333</v>
      </c>
      <c r="K11" s="863"/>
      <c r="L11" s="862" t="s">
        <v>290</v>
      </c>
      <c r="M11" s="863"/>
      <c r="N11" s="862"/>
      <c r="O11" s="863"/>
      <c r="P11" s="862"/>
      <c r="Q11" s="863"/>
      <c r="R11" s="862"/>
      <c r="S11" s="863"/>
      <c r="T11" s="862"/>
      <c r="U11" s="863"/>
    </row>
    <row r="12" spans="1:21" s="612" customFormat="1" ht="21" customHeight="1" x14ac:dyDescent="0.25">
      <c r="A12" s="887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372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88"/>
      <c r="B13" s="885" t="s">
        <v>313</v>
      </c>
      <c r="C13" s="861"/>
      <c r="D13" s="860" t="s">
        <v>318</v>
      </c>
      <c r="E13" s="861"/>
      <c r="F13" s="860" t="s">
        <v>321</v>
      </c>
      <c r="G13" s="861"/>
      <c r="H13" s="860" t="s">
        <v>334</v>
      </c>
      <c r="I13" s="861"/>
      <c r="J13" s="860"/>
      <c r="K13" s="861"/>
      <c r="L13" s="860" t="s">
        <v>422</v>
      </c>
      <c r="M13" s="861"/>
      <c r="N13" s="860"/>
      <c r="O13" s="861"/>
      <c r="P13" s="860"/>
      <c r="Q13" s="861"/>
      <c r="R13" s="860"/>
      <c r="S13" s="861"/>
      <c r="T13" s="860"/>
      <c r="U13" s="861"/>
    </row>
    <row r="14" spans="1:21" s="161" customFormat="1" ht="21" customHeight="1" x14ac:dyDescent="0.25">
      <c r="A14" s="881" t="s">
        <v>281</v>
      </c>
      <c r="B14" s="889" t="s">
        <v>285</v>
      </c>
      <c r="C14" s="856"/>
      <c r="D14" s="855" t="s">
        <v>273</v>
      </c>
      <c r="E14" s="856"/>
      <c r="F14" s="855" t="s">
        <v>383</v>
      </c>
      <c r="G14" s="856"/>
      <c r="H14" s="855" t="s">
        <v>285</v>
      </c>
      <c r="I14" s="856"/>
      <c r="J14" s="855"/>
      <c r="K14" s="856"/>
      <c r="L14" s="855"/>
      <c r="M14" s="856"/>
      <c r="N14" s="855"/>
      <c r="O14" s="856"/>
      <c r="P14" s="855"/>
      <c r="Q14" s="856"/>
      <c r="R14" s="855"/>
      <c r="S14" s="856"/>
      <c r="T14" s="855"/>
      <c r="U14" s="856"/>
    </row>
    <row r="15" spans="1:21" s="612" customFormat="1" ht="21" customHeight="1" x14ac:dyDescent="0.25">
      <c r="A15" s="882"/>
      <c r="B15" s="613" t="s">
        <v>274</v>
      </c>
      <c r="C15" s="611" t="s">
        <v>294</v>
      </c>
      <c r="D15" s="741" t="s">
        <v>364</v>
      </c>
      <c r="E15" s="611" t="s">
        <v>363</v>
      </c>
      <c r="F15" s="610" t="s">
        <v>380</v>
      </c>
      <c r="G15" s="611" t="s">
        <v>292</v>
      </c>
      <c r="H15" s="610" t="s">
        <v>380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83"/>
      <c r="B16" s="890" t="s">
        <v>382</v>
      </c>
      <c r="C16" s="854"/>
      <c r="D16" s="890" t="s">
        <v>382</v>
      </c>
      <c r="E16" s="854"/>
      <c r="F16" s="853" t="s">
        <v>381</v>
      </c>
      <c r="G16" s="854"/>
      <c r="H16" s="853" t="s">
        <v>381</v>
      </c>
      <c r="I16" s="854"/>
      <c r="J16" s="853"/>
      <c r="K16" s="854"/>
      <c r="L16" s="853"/>
      <c r="M16" s="854"/>
      <c r="N16" s="853"/>
      <c r="O16" s="854"/>
      <c r="P16" s="853"/>
      <c r="Q16" s="854"/>
      <c r="R16" s="853"/>
      <c r="S16" s="854"/>
      <c r="T16" s="853"/>
      <c r="U16" s="854"/>
    </row>
    <row r="17" spans="1:21" s="168" customFormat="1" ht="21" customHeight="1" x14ac:dyDescent="0.25">
      <c r="A17" s="878" t="s">
        <v>283</v>
      </c>
      <c r="B17" s="848" t="s">
        <v>288</v>
      </c>
      <c r="C17" s="849"/>
      <c r="D17" s="848" t="s">
        <v>361</v>
      </c>
      <c r="E17" s="849"/>
      <c r="F17" s="848" t="s">
        <v>290</v>
      </c>
      <c r="G17" s="849"/>
      <c r="H17" s="848" t="s">
        <v>340</v>
      </c>
      <c r="I17" s="849"/>
      <c r="J17" s="848" t="s">
        <v>415</v>
      </c>
      <c r="K17" s="849"/>
      <c r="L17" s="848"/>
      <c r="M17" s="849"/>
      <c r="N17" s="848"/>
      <c r="O17" s="849"/>
      <c r="P17" s="848"/>
      <c r="Q17" s="849"/>
      <c r="R17" s="848"/>
      <c r="S17" s="849"/>
      <c r="T17" s="848"/>
      <c r="U17" s="849"/>
    </row>
    <row r="18" spans="1:21" s="612" customFormat="1" ht="21" customHeight="1" x14ac:dyDescent="0.25">
      <c r="A18" s="879"/>
      <c r="B18" s="730" t="s">
        <v>289</v>
      </c>
      <c r="C18" s="611" t="s">
        <v>360</v>
      </c>
      <c r="D18" s="610" t="s">
        <v>362</v>
      </c>
      <c r="E18" s="611" t="s">
        <v>360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416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80"/>
      <c r="B19" s="846"/>
      <c r="C19" s="847"/>
      <c r="D19" s="846"/>
      <c r="E19" s="847"/>
      <c r="F19" s="846" t="s">
        <v>291</v>
      </c>
      <c r="G19" s="847"/>
      <c r="H19" s="846"/>
      <c r="I19" s="847"/>
      <c r="J19" s="846"/>
      <c r="K19" s="847"/>
      <c r="L19" s="846"/>
      <c r="M19" s="847"/>
      <c r="N19" s="846"/>
      <c r="O19" s="847"/>
      <c r="P19" s="846"/>
      <c r="Q19" s="847"/>
      <c r="R19" s="846"/>
      <c r="S19" s="847"/>
      <c r="T19" s="846"/>
      <c r="U19" s="847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2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91" t="s">
        <v>369</v>
      </c>
      <c r="I1" s="891"/>
      <c r="J1" s="891"/>
      <c r="K1" s="891"/>
      <c r="L1" s="891"/>
      <c r="M1" s="891"/>
      <c r="N1" s="891"/>
      <c r="O1" s="891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58" t="s">
        <v>263</v>
      </c>
      <c r="B2" s="959"/>
      <c r="C2" s="959"/>
      <c r="D2" s="960"/>
      <c r="F2" s="935" t="s">
        <v>30</v>
      </c>
      <c r="G2" s="936"/>
      <c r="H2" s="943" t="s">
        <v>244</v>
      </c>
      <c r="I2" s="944"/>
      <c r="J2" s="944"/>
      <c r="K2" s="944"/>
      <c r="L2" s="944"/>
      <c r="M2" s="944"/>
      <c r="N2" s="944"/>
      <c r="O2" s="945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28" t="s">
        <v>220</v>
      </c>
      <c r="B3" s="929"/>
      <c r="C3" s="929"/>
      <c r="D3" s="930"/>
      <c r="F3" s="937"/>
      <c r="G3" s="938"/>
      <c r="H3" s="517" t="str">
        <f>"中級 (" &amp; HDRAG_GAMES_HBRUN_MED &amp; "場)"</f>
        <v>中級 (299場)</v>
      </c>
      <c r="I3" s="951" t="str">
        <f>"高級 (" &amp; HDRAG_GAMES_HBRUN_EXP &amp; "場)"</f>
        <v>高級 (225場)</v>
      </c>
      <c r="J3" s="952"/>
      <c r="K3" s="953"/>
      <c r="L3" s="951" t="str">
        <f>"超級 (" &amp; HDRAG_GAMES_HBRUN_MST &amp; "場)"</f>
        <v>超級 (232場)</v>
      </c>
      <c r="M3" s="952"/>
      <c r="N3" s="952"/>
      <c r="O3" s="961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47">
        <f>HDRAG_AVG_HBRUN_MED_ORB</f>
        <v>2.4381270903010033</v>
      </c>
      <c r="I5" s="946">
        <f>HDRAG_AVG_HBRUN_EXP_ORB</f>
        <v>4.4133333333333331</v>
      </c>
      <c r="J5" s="946">
        <f>HDRAG_AVG_HBRUN_EXP_TAIL</f>
        <v>2</v>
      </c>
      <c r="K5" s="948">
        <f>HDRAG_AVG_HBRUN_EXP_ORIHAL</f>
        <v>0.31555555555555553</v>
      </c>
      <c r="L5" s="946">
        <f>HDRAG_AVG_HBRUN_MST_ORB</f>
        <v>6.3965517241379306</v>
      </c>
      <c r="M5" s="946">
        <f>HDRAG_AVG_HBRUN_MST_TAIL</f>
        <v>2.0517241379310347</v>
      </c>
      <c r="N5" s="946">
        <f>HDRAG_AVG_HBRUN_MST_HORN</f>
        <v>1.9827586206896552</v>
      </c>
      <c r="O5" s="931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47"/>
      <c r="I6" s="946"/>
      <c r="J6" s="946"/>
      <c r="K6" s="948"/>
      <c r="L6" s="946"/>
      <c r="M6" s="985"/>
      <c r="N6" s="985"/>
      <c r="O6" s="932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39" t="s">
        <v>35</v>
      </c>
      <c r="G7" s="940"/>
      <c r="H7" s="923" t="s">
        <v>244</v>
      </c>
      <c r="I7" s="924"/>
      <c r="J7" s="924"/>
      <c r="K7" s="924"/>
      <c r="L7" s="924"/>
      <c r="M7" s="924"/>
      <c r="N7" s="924"/>
      <c r="O7" s="925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41"/>
      <c r="G8" s="942"/>
      <c r="H8" s="518" t="str">
        <f>"中級 (" &amp; HDRAG_GAMES_HMERC_MED &amp; "場)"</f>
        <v>中級 (246場)</v>
      </c>
      <c r="I8" s="988" t="str">
        <f>"高級 (" &amp; HDRAG_GAMES_HMERC_EXP &amp; "場)"</f>
        <v>高級 (524場)</v>
      </c>
      <c r="J8" s="989"/>
      <c r="K8" s="1002"/>
      <c r="L8" s="988" t="str">
        <f>"超級 (" &amp; HDRAG_GAMES_HMERC_MST &amp; "場)"</f>
        <v>超級 (356場)</v>
      </c>
      <c r="M8" s="989"/>
      <c r="N8" s="989"/>
      <c r="O8" s="990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26">
        <f>HDRAG_AVG_HMERC_MED_ORB</f>
        <v>2.3861788617886179</v>
      </c>
      <c r="I10" s="933">
        <f>HDRAG_AVG_HMERC_EXP_ORB</f>
        <v>4.4217557251908399</v>
      </c>
      <c r="J10" s="954">
        <f>HDRAG_AVG_HMERC_EXP_TAIL</f>
        <v>2.0152671755725189</v>
      </c>
      <c r="K10" s="949">
        <f>HDRAG_AVG_HMERC_EXP_ORIHAL</f>
        <v>0.35496183206106868</v>
      </c>
      <c r="L10" s="954">
        <f>HDRAG_AVG_HMERC_MST_ORB</f>
        <v>6.4241573033707864</v>
      </c>
      <c r="M10" s="954">
        <f>HDRAG_AVG_HMERC_MST_TAIL</f>
        <v>1.9213483146067416</v>
      </c>
      <c r="N10" s="954">
        <f>HDRAG_AVG_HMERC_MST_HORN</f>
        <v>2.1151685393258428</v>
      </c>
      <c r="O10" s="956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58" t="s">
        <v>264</v>
      </c>
      <c r="B11" s="959"/>
      <c r="C11" s="959"/>
      <c r="D11" s="960"/>
      <c r="F11" s="490" t="s">
        <v>237</v>
      </c>
      <c r="G11" s="491">
        <f>IF(HDRAG_HAS_REC_HMERC,HDRAG_HMERC_ITEMS + G9 + G10,0)</f>
        <v>3116</v>
      </c>
      <c r="H11" s="927"/>
      <c r="I11" s="934"/>
      <c r="J11" s="955"/>
      <c r="K11" s="950"/>
      <c r="L11" s="955"/>
      <c r="M11" s="955"/>
      <c r="N11" s="955"/>
      <c r="O11" s="957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92" t="s">
        <v>31</v>
      </c>
      <c r="G12" s="893"/>
      <c r="H12" s="916" t="s">
        <v>244</v>
      </c>
      <c r="I12" s="917"/>
      <c r="J12" s="917"/>
      <c r="K12" s="917"/>
      <c r="L12" s="917"/>
      <c r="M12" s="917"/>
      <c r="N12" s="917"/>
      <c r="O12" s="918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94"/>
      <c r="G13" s="895"/>
      <c r="H13" s="519" t="str">
        <f>"中級 (" &amp; HDRAG_GAMES_HMID_MED &amp; "場)"</f>
        <v>中級 (803場)</v>
      </c>
      <c r="I13" s="999" t="str">
        <f>"高級 (" &amp; HDRAG_GAMES_HMID_EXP &amp; "場)"</f>
        <v>高級 (471場)</v>
      </c>
      <c r="J13" s="1000"/>
      <c r="K13" s="1001"/>
      <c r="L13" s="999" t="str">
        <f>"超級 (" &amp; HDRAG_GAMES_HMID_MST &amp; "場)"</f>
        <v>超級 (131場)</v>
      </c>
      <c r="M13" s="1000"/>
      <c r="N13" s="1000"/>
      <c r="O13" s="1033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19">
        <f>HDRAG_AVG_HMID_MED_ORB</f>
        <v>2.5504358655043586</v>
      </c>
      <c r="I15" s="920">
        <f>HDRAG_AVG_HMID_EXP_ORB</f>
        <v>4.3949044585987265</v>
      </c>
      <c r="J15" s="920">
        <f>HDRAG_AVG_HMID_EXP_TAIL</f>
        <v>1.9660297239915074</v>
      </c>
      <c r="K15" s="914">
        <f>HDRAG_AVG_HMID_EXP_ORIHAL</f>
        <v>0.32484076433121017</v>
      </c>
      <c r="L15" s="920">
        <f>HDRAG_AVG_HMID_MST_ORB</f>
        <v>6.5038167938931295</v>
      </c>
      <c r="M15" s="920">
        <f>HDRAG_AVG_HMID_MST_TAIL</f>
        <v>1.9541984732824427</v>
      </c>
      <c r="N15" s="920">
        <f>HDRAG_AVG_HMID_MST_HORN</f>
        <v>2.0839694656488548</v>
      </c>
      <c r="O15" s="921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19"/>
      <c r="I16" s="920"/>
      <c r="J16" s="920"/>
      <c r="K16" s="914"/>
      <c r="L16" s="920"/>
      <c r="M16" s="987"/>
      <c r="N16" s="987"/>
      <c r="O16" s="922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96" t="s">
        <v>36</v>
      </c>
      <c r="G17" s="897"/>
      <c r="H17" s="904" t="s">
        <v>244</v>
      </c>
      <c r="I17" s="905"/>
      <c r="J17" s="905"/>
      <c r="K17" s="905"/>
      <c r="L17" s="905"/>
      <c r="M17" s="905"/>
      <c r="N17" s="905"/>
      <c r="O17" s="906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98"/>
      <c r="G18" s="899"/>
      <c r="H18" s="522" t="str">
        <f>"中級 (" &amp; HDRAG_GAMES_HJUP_MED &amp; "場)"</f>
        <v>中級 (443場)</v>
      </c>
      <c r="I18" s="996" t="str">
        <f>"高級 (" &amp; HDRAG_GAMES_HJUP_EXP &amp; "場)"</f>
        <v>高級 (435場)</v>
      </c>
      <c r="J18" s="997"/>
      <c r="K18" s="998"/>
      <c r="L18" s="996" t="str">
        <f>"超級 (" &amp; HDRAG_GAMES_HJUP_MST &amp; "場)"</f>
        <v>超級 (254場)</v>
      </c>
      <c r="M18" s="997"/>
      <c r="N18" s="997"/>
      <c r="O18" s="1032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907">
        <f>HDRAG_AVG_HJUP_MED_ORB</f>
        <v>2.4582392776523703</v>
      </c>
      <c r="I20" s="908">
        <f>HDRAG_AVG_HJUP_EXP_ORB</f>
        <v>4.4206896551724135</v>
      </c>
      <c r="J20" s="908">
        <f>HDRAG_AVG_HJUP_EXP_TAIL</f>
        <v>2.0045977011494251</v>
      </c>
      <c r="K20" s="915">
        <f>HDRAG_AVG_HJUP_EXP_ORIHAL</f>
        <v>0.30804597701149428</v>
      </c>
      <c r="L20" s="908">
        <f>HDRAG_AVG_HJUP_MST_ORB</f>
        <v>6.4763779527559056</v>
      </c>
      <c r="M20" s="908">
        <f>HDRAG_AVG_HJUP_MST_TAIL</f>
        <v>2.106299212598425</v>
      </c>
      <c r="N20" s="908">
        <f>HDRAG_AVG_HJUP_MST_HORN</f>
        <v>2.0393700787401574</v>
      </c>
      <c r="O20" s="909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907"/>
      <c r="I21" s="908"/>
      <c r="J21" s="908"/>
      <c r="K21" s="915"/>
      <c r="L21" s="908"/>
      <c r="M21" s="986"/>
      <c r="N21" s="986"/>
      <c r="O21" s="910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900" t="s">
        <v>37</v>
      </c>
      <c r="G22" s="901"/>
      <c r="H22" s="911" t="s">
        <v>244</v>
      </c>
      <c r="I22" s="912"/>
      <c r="J22" s="912"/>
      <c r="K22" s="912"/>
      <c r="L22" s="912"/>
      <c r="M22" s="912"/>
      <c r="N22" s="912"/>
      <c r="O22" s="913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902"/>
      <c r="G23" s="903"/>
      <c r="H23" s="525" t="str">
        <f>"中級 (" &amp; HDRAG_GAMES_HZOD_MED &amp; "場)"</f>
        <v>中級 (241場)</v>
      </c>
      <c r="I23" s="993" t="str">
        <f>"高級 (" &amp; HDRAG_GAMES_HZOD_EXP &amp; "場)"</f>
        <v>高級 (331場)</v>
      </c>
      <c r="J23" s="994"/>
      <c r="K23" s="995"/>
      <c r="L23" s="993" t="str">
        <f>"超級 (" &amp; HDRAG_GAMES_HZOD_MST &amp; "場)"</f>
        <v>超級 (397場)</v>
      </c>
      <c r="M23" s="994"/>
      <c r="N23" s="994"/>
      <c r="O23" s="1031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66">
        <f>HDRAG_AVG_HZOD_MED_ORB</f>
        <v>2.3692946058091287</v>
      </c>
      <c r="I25" s="968">
        <f>HDRAG_AVG_HZOD_EXP_ORB</f>
        <v>4.4410876132930515</v>
      </c>
      <c r="J25" s="968">
        <f>HDRAG_AVG_HZOD_EXP_TAIL</f>
        <v>1.9607250755287009</v>
      </c>
      <c r="K25" s="973">
        <f>HDRAG_AVG_HZOD_EXP_ORIHAL</f>
        <v>0.35649546827794559</v>
      </c>
      <c r="L25" s="968">
        <f>HDRAG_AVG_HZOD_MST_ORB</f>
        <v>6.3576826196473553</v>
      </c>
      <c r="M25" s="968">
        <f>HDRAG_AVG_HZOD_MST_TAIL</f>
        <v>2.005037783375315</v>
      </c>
      <c r="N25" s="968">
        <f>HDRAG_AVG_HZOD_MST_HORN</f>
        <v>1.9899244332493702</v>
      </c>
      <c r="O25" s="964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67"/>
      <c r="I26" s="969"/>
      <c r="J26" s="969"/>
      <c r="K26" s="974"/>
      <c r="L26" s="969"/>
      <c r="M26" s="969"/>
      <c r="N26" s="969"/>
      <c r="O26" s="965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70"/>
      <c r="I27" s="971"/>
      <c r="J27" s="971"/>
      <c r="K27" s="971"/>
      <c r="L27" s="971"/>
      <c r="M27" s="971"/>
      <c r="N27" s="971"/>
      <c r="O27" s="972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27" t="str">
        <f>"高級 (" &amp; HDRAG_GAMES_HBRUN_EXP + HDRAG_GAMES_HMERC_EXP + HDRAG_GAMES_HMID_EXP + HDRAG_GAMES_HJUP_EXP + HDRAG_GAMES_HZOD_EXP &amp; "場)"</f>
        <v>高級 (1986場)</v>
      </c>
      <c r="J28" s="1028"/>
      <c r="K28" s="1029"/>
      <c r="L28" s="1027" t="str">
        <f>"超級 (" &amp; HDRAG_GAMES_HBRUN_MST + HDRAG_GAMES_HMERC_MST + HDRAG_GAMES_HMID_MST + HDRAG_GAMES_HJUP_MST + HDRAG_GAMES_HZOD_MST &amp; "場)"</f>
        <v>超級 (1370場)</v>
      </c>
      <c r="M28" s="1028"/>
      <c r="N28" s="1028"/>
      <c r="O28" s="1030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34">
        <f>AVERAGE(DATA_HDRAG_HBRUN_MED_ORB,HDRAG_AVG_HMERC_MED_ORB,HDRAG_AVG_HMID_MED_ORB,HDRAG_AVG_HJUP_MED_ORB,HDRAG_AVG_HZOD_MED_ORB)</f>
        <v>2.4381655069661865</v>
      </c>
      <c r="I30" s="975">
        <f>AVERAGE(DATA_HDRAG_HBRUN_EXP_ORB,HDRAG_AVG_HMERC_EXP_ORB,HDRAG_AVG_HMID_EXP_ORB,HDRAG_AVG_HJUP_EXP_ORB,HDRAG_AVG_HZOD_EXP_ORB)</f>
        <v>4.4134429583067902</v>
      </c>
      <c r="J30" s="975">
        <f>AVERAGE(DATA_HDRAG_HBRUN_EXP_TAIL,HDRAG_AVG_HMERC_EXP_TAIL,HDRAG_AVG_HMID_EXP_TAIL,HDRAG_AVG_HJUP_EXP_TAIL,HDRAG_AVG_HZOD_EXP_TAIL)</f>
        <v>1.9997668981495291</v>
      </c>
      <c r="K30" s="991">
        <f>AVERAGE(DATA_HDRAG_HBRUN_EXP_ORIHAL,HDRAG_AVG_HMERC_EXP_ORIHAL,HDRAG_AVG_HMID_EXP_ORIHAL,HDRAG_AVG_HJUP_EXP_ORIHAL,HDRAG_AVG_HZOD_EXP_ORIHAL)</f>
        <v>0.3159141661208808</v>
      </c>
      <c r="L30" s="975">
        <f>AVERAGE(DATA_HDRAG_HBRUN_MST_ORB,HDRAG_AVG_HMERC_MST_ORB,HDRAG_AVG_HMID_MST_ORB,HDRAG_AVG_HJUP_MST_ORB,HDRAG_AVG_HZOD_MST_ORB)</f>
        <v>6.3972967570748613</v>
      </c>
      <c r="M30" s="975">
        <f>AVERAGE(DATA_HDRAG_HBRUN_MST_TAIL,HDRAG_AVG_HMERC_MST_TAIL,HDRAG_AVG_HMID_MST_TAIL,HDRAG_AVG_HJUP_MST_TAIL,HDRAG_AVG_HZOD_MST_TAIL)</f>
        <v>2.0507918804400971</v>
      </c>
      <c r="N30" s="975">
        <f>AVERAGE(DATA_HDRAG_HBRUN_MST_HORN,HDRAG_AVG_HMERC_MST_HORN,HDRAG_AVG_HMID_MST_HORN,HDRAG_AVG_HJUP_MST_HORN,HDRAG_AVG_HZOD_MST_HORN)</f>
        <v>1.9840187818515433</v>
      </c>
      <c r="O30" s="962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35"/>
      <c r="I31" s="976"/>
      <c r="J31" s="976"/>
      <c r="K31" s="992"/>
      <c r="L31" s="976"/>
      <c r="M31" s="976"/>
      <c r="N31" s="976"/>
      <c r="O31" s="963"/>
    </row>
    <row r="32" spans="1:18" ht="15.75" customHeight="1" x14ac:dyDescent="0.25">
      <c r="G32" s="334"/>
      <c r="R32" s="262"/>
    </row>
    <row r="33" spans="3:18" ht="28.5" customHeight="1" x14ac:dyDescent="0.25">
      <c r="F33" s="1003"/>
      <c r="G33" s="1004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1007" t="s">
        <v>24</v>
      </c>
      <c r="Q33" s="1008"/>
      <c r="R33" s="604" t="s">
        <v>323</v>
      </c>
    </row>
    <row r="34" spans="3:18" ht="16.5" customHeight="1" x14ac:dyDescent="0.25">
      <c r="F34" s="981" t="s">
        <v>30</v>
      </c>
      <c r="G34" s="982"/>
      <c r="H34" s="1048" t="s">
        <v>253</v>
      </c>
      <c r="I34" s="1005" t="s">
        <v>250</v>
      </c>
      <c r="J34" s="1005" t="s">
        <v>250</v>
      </c>
      <c r="K34" s="1005" t="s">
        <v>253</v>
      </c>
      <c r="L34" s="1005" t="s">
        <v>250</v>
      </c>
      <c r="M34" s="1005" t="s">
        <v>250</v>
      </c>
      <c r="N34" s="1005" t="s">
        <v>253</v>
      </c>
      <c r="O34" s="1054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83"/>
      <c r="G35" s="984"/>
      <c r="H35" s="1049"/>
      <c r="I35" s="1006"/>
      <c r="J35" s="1006"/>
      <c r="K35" s="1006"/>
      <c r="L35" s="1006"/>
      <c r="M35" s="1006"/>
      <c r="N35" s="1006"/>
      <c r="O35" s="1055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77" t="s">
        <v>35</v>
      </c>
      <c r="G38" s="978"/>
      <c r="H38" s="1056" t="s">
        <v>253</v>
      </c>
      <c r="I38" s="1050" t="s">
        <v>250</v>
      </c>
      <c r="J38" s="1050" t="s">
        <v>250</v>
      </c>
      <c r="K38" s="1050" t="s">
        <v>253</v>
      </c>
      <c r="L38" s="1050" t="s">
        <v>250</v>
      </c>
      <c r="M38" s="1050" t="s">
        <v>253</v>
      </c>
      <c r="N38" s="1050" t="s">
        <v>253</v>
      </c>
      <c r="O38" s="1052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79"/>
      <c r="G39" s="980"/>
      <c r="H39" s="1057"/>
      <c r="I39" s="1051"/>
      <c r="J39" s="1051"/>
      <c r="K39" s="1051"/>
      <c r="L39" s="1051"/>
      <c r="M39" s="1051"/>
      <c r="N39" s="1051"/>
      <c r="O39" s="1053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1040" t="s">
        <v>31</v>
      </c>
      <c r="G42" s="1041"/>
      <c r="H42" s="1038" t="s">
        <v>253</v>
      </c>
      <c r="I42" s="1036" t="s">
        <v>253</v>
      </c>
      <c r="J42" s="1036" t="s">
        <v>250</v>
      </c>
      <c r="K42" s="1036" t="s">
        <v>253</v>
      </c>
      <c r="L42" s="1036" t="s">
        <v>253</v>
      </c>
      <c r="M42" s="1036" t="s">
        <v>253</v>
      </c>
      <c r="N42" s="1036" t="s">
        <v>250</v>
      </c>
      <c r="O42" s="1046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1042"/>
      <c r="G43" s="1043"/>
      <c r="H43" s="1039"/>
      <c r="I43" s="1037"/>
      <c r="J43" s="1037"/>
      <c r="K43" s="1037"/>
      <c r="L43" s="1037"/>
      <c r="M43" s="1037"/>
      <c r="N43" s="1037"/>
      <c r="O43" s="1047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1019" t="s">
        <v>36</v>
      </c>
      <c r="G46" s="1020"/>
      <c r="H46" s="1023" t="s">
        <v>250</v>
      </c>
      <c r="I46" s="1025" t="s">
        <v>253</v>
      </c>
      <c r="J46" s="1025" t="s">
        <v>253</v>
      </c>
      <c r="K46" s="1025" t="s">
        <v>253</v>
      </c>
      <c r="L46" s="1025" t="s">
        <v>250</v>
      </c>
      <c r="M46" s="1025" t="s">
        <v>250</v>
      </c>
      <c r="N46" s="1025" t="s">
        <v>250</v>
      </c>
      <c r="O46" s="1044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21"/>
      <c r="G47" s="1022"/>
      <c r="H47" s="1024"/>
      <c r="I47" s="1026"/>
      <c r="J47" s="1026"/>
      <c r="K47" s="1026"/>
      <c r="L47" s="1026"/>
      <c r="M47" s="1026"/>
      <c r="N47" s="1026"/>
      <c r="O47" s="1045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1015" t="s">
        <v>37</v>
      </c>
      <c r="G50" s="1016"/>
      <c r="H50" s="1013" t="s">
        <v>253</v>
      </c>
      <c r="I50" s="1011" t="s">
        <v>253</v>
      </c>
      <c r="J50" s="1011" t="s">
        <v>250</v>
      </c>
      <c r="K50" s="1011" t="s">
        <v>250</v>
      </c>
      <c r="L50" s="1011" t="s">
        <v>253</v>
      </c>
      <c r="M50" s="1011" t="s">
        <v>250</v>
      </c>
      <c r="N50" s="1011" t="s">
        <v>253</v>
      </c>
      <c r="O50" s="1009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17"/>
      <c r="G51" s="1018"/>
      <c r="H51" s="1014"/>
      <c r="I51" s="1012"/>
      <c r="J51" s="1012"/>
      <c r="K51" s="1012"/>
      <c r="L51" s="1012"/>
      <c r="M51" s="1012"/>
      <c r="N51" s="1012"/>
      <c r="O51" s="1010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2" priority="2" operator="equal">
      <formula>"D524"</formula>
    </cfRule>
  </conditionalFormatting>
  <conditionalFormatting sqref="R34:R51">
    <cfRule type="cellIs" dxfId="11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44" t="s">
        <v>241</v>
      </c>
      <c r="C1" s="844"/>
      <c r="D1" s="844"/>
      <c r="E1" s="844" t="s">
        <v>246</v>
      </c>
      <c r="F1" s="844"/>
      <c r="G1" s="844"/>
      <c r="H1" s="844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44" t="s">
        <v>241</v>
      </c>
      <c r="C1" s="844"/>
      <c r="D1" s="844"/>
      <c r="E1" s="844" t="s">
        <v>246</v>
      </c>
      <c r="F1" s="844"/>
      <c r="G1" s="844"/>
      <c r="H1" s="844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800">
        <v>7</v>
      </c>
      <c r="F333" s="800">
        <v>2</v>
      </c>
      <c r="G333" s="800">
        <v>3</v>
      </c>
      <c r="H333" s="800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99">
        <v>5</v>
      </c>
      <c r="C523" s="799">
        <v>3</v>
      </c>
      <c r="D523" s="799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44" t="s">
        <v>241</v>
      </c>
      <c r="C1" s="844"/>
      <c r="D1" s="844"/>
      <c r="E1" s="844" t="s">
        <v>246</v>
      </c>
      <c r="F1" s="844"/>
      <c r="G1" s="844"/>
      <c r="H1" s="844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44" t="s">
        <v>241</v>
      </c>
      <c r="C1" s="844"/>
      <c r="D1" s="844"/>
      <c r="E1" s="844" t="s">
        <v>246</v>
      </c>
      <c r="F1" s="844"/>
      <c r="G1" s="844"/>
      <c r="H1" s="844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44" t="s">
        <v>241</v>
      </c>
      <c r="C1" s="844"/>
      <c r="D1" s="844"/>
      <c r="E1" s="844" t="s">
        <v>246</v>
      </c>
      <c r="F1" s="844"/>
      <c r="G1" s="844"/>
      <c r="H1" s="844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topLeftCell="A4" workbookViewId="0">
      <selection activeCell="J16" sqref="J16:K16"/>
    </sheetView>
  </sheetViews>
  <sheetFormatPr defaultColWidth="9.85546875" defaultRowHeight="15" x14ac:dyDescent="0.25"/>
  <cols>
    <col min="1" max="10" width="9.85546875" style="732"/>
    <col min="11" max="11" width="9.85546875" style="732" customWidth="1"/>
    <col min="12" max="16384" width="9.85546875" style="732"/>
  </cols>
  <sheetData>
    <row r="1" spans="1:21" ht="36" customHeight="1" x14ac:dyDescent="0.25">
      <c r="A1" s="875" t="s">
        <v>464</v>
      </c>
      <c r="B1" s="875"/>
      <c r="C1" s="875"/>
      <c r="D1" s="875"/>
      <c r="E1" s="875"/>
      <c r="F1" s="875"/>
      <c r="G1" s="875"/>
      <c r="H1" s="875"/>
      <c r="I1" s="875"/>
      <c r="J1" s="875"/>
      <c r="K1" s="875"/>
      <c r="L1" s="740"/>
      <c r="M1" s="740"/>
    </row>
    <row r="2" spans="1:21" s="737" customFormat="1" ht="21" customHeight="1" x14ac:dyDescent="0.25">
      <c r="A2" s="876" t="s">
        <v>346</v>
      </c>
      <c r="B2" s="869"/>
      <c r="C2" s="870"/>
      <c r="D2" s="869"/>
      <c r="E2" s="870"/>
      <c r="F2" s="869"/>
      <c r="G2" s="870"/>
      <c r="H2" s="869"/>
      <c r="I2" s="870"/>
      <c r="J2" s="869"/>
      <c r="K2" s="870"/>
      <c r="L2" s="869"/>
      <c r="M2" s="870"/>
      <c r="N2" s="869"/>
      <c r="O2" s="870"/>
      <c r="P2" s="869"/>
      <c r="Q2" s="870"/>
      <c r="R2" s="869"/>
      <c r="S2" s="870"/>
      <c r="T2" s="869"/>
      <c r="U2" s="870"/>
    </row>
    <row r="3" spans="1:21" s="612" customFormat="1" ht="21" customHeight="1" x14ac:dyDescent="0.25">
      <c r="A3" s="877"/>
      <c r="B3" s="736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7"/>
      <c r="B4" s="867"/>
      <c r="C4" s="868"/>
      <c r="D4" s="867"/>
      <c r="E4" s="868"/>
      <c r="F4" s="867"/>
      <c r="G4" s="874"/>
      <c r="H4" s="874"/>
      <c r="I4" s="868"/>
      <c r="J4" s="867"/>
      <c r="K4" s="868"/>
      <c r="L4" s="867"/>
      <c r="M4" s="868"/>
      <c r="N4" s="867"/>
      <c r="O4" s="868"/>
      <c r="P4" s="867"/>
      <c r="Q4" s="868"/>
      <c r="R4" s="867"/>
      <c r="S4" s="868"/>
      <c r="T4" s="867"/>
      <c r="U4" s="868"/>
    </row>
    <row r="5" spans="1:21" s="734" customFormat="1" ht="21" customHeight="1" x14ac:dyDescent="0.25">
      <c r="A5" s="841" t="s">
        <v>347</v>
      </c>
      <c r="B5" s="1068" t="s">
        <v>461</v>
      </c>
      <c r="C5" s="838"/>
      <c r="D5" s="1068" t="s">
        <v>461</v>
      </c>
      <c r="E5" s="838"/>
      <c r="F5" s="837" t="s">
        <v>466</v>
      </c>
      <c r="G5" s="838"/>
      <c r="H5" s="837" t="s">
        <v>468</v>
      </c>
      <c r="I5" s="838"/>
      <c r="J5" s="837" t="s">
        <v>447</v>
      </c>
      <c r="K5" s="838"/>
      <c r="L5" s="837"/>
      <c r="M5" s="838"/>
      <c r="N5" s="837"/>
      <c r="O5" s="838"/>
      <c r="P5" s="837"/>
      <c r="Q5" s="838"/>
      <c r="R5" s="837"/>
      <c r="S5" s="838"/>
      <c r="T5" s="837"/>
      <c r="U5" s="838"/>
    </row>
    <row r="6" spans="1:21" s="613" customFormat="1" ht="21" customHeight="1" x14ac:dyDescent="0.25">
      <c r="A6" s="842"/>
      <c r="B6" s="613" t="s">
        <v>407</v>
      </c>
      <c r="C6" s="611" t="s">
        <v>397</v>
      </c>
      <c r="D6" s="610" t="s">
        <v>444</v>
      </c>
      <c r="E6" s="611" t="s">
        <v>465</v>
      </c>
      <c r="F6" s="610" t="s">
        <v>308</v>
      </c>
      <c r="G6" s="611" t="s">
        <v>444</v>
      </c>
      <c r="H6" s="610" t="s">
        <v>444</v>
      </c>
      <c r="I6" s="611" t="s">
        <v>314</v>
      </c>
      <c r="J6" s="610" t="s">
        <v>469</v>
      </c>
      <c r="K6" s="611" t="s">
        <v>380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35" customFormat="1" ht="21" customHeight="1" x14ac:dyDescent="0.25">
      <c r="A7" s="843"/>
      <c r="B7" s="1067" t="s">
        <v>462</v>
      </c>
      <c r="C7" s="840"/>
      <c r="D7" s="839" t="s">
        <v>463</v>
      </c>
      <c r="E7" s="840"/>
      <c r="F7" s="839" t="s">
        <v>467</v>
      </c>
      <c r="G7" s="840"/>
      <c r="H7" s="839" t="s">
        <v>471</v>
      </c>
      <c r="I7" s="840"/>
      <c r="J7" s="839" t="s">
        <v>470</v>
      </c>
      <c r="K7" s="840"/>
      <c r="L7" s="839"/>
      <c r="M7" s="840"/>
      <c r="N7" s="839"/>
      <c r="O7" s="840"/>
      <c r="P7" s="839"/>
      <c r="Q7" s="840"/>
      <c r="R7" s="839"/>
      <c r="S7" s="840"/>
      <c r="T7" s="839"/>
      <c r="U7" s="840"/>
    </row>
    <row r="8" spans="1:21" s="738" customFormat="1" ht="21" customHeight="1" x14ac:dyDescent="0.25">
      <c r="A8" s="886" t="s">
        <v>348</v>
      </c>
      <c r="B8" s="884" t="s">
        <v>320</v>
      </c>
      <c r="C8" s="863"/>
      <c r="D8" s="862" t="s">
        <v>371</v>
      </c>
      <c r="E8" s="863"/>
      <c r="F8" s="862" t="s">
        <v>374</v>
      </c>
      <c r="G8" s="863"/>
      <c r="H8" s="862" t="s">
        <v>376</v>
      </c>
      <c r="I8" s="863"/>
      <c r="J8" s="862" t="s">
        <v>345</v>
      </c>
      <c r="K8" s="863"/>
      <c r="L8" s="862"/>
      <c r="M8" s="863"/>
      <c r="N8" s="862"/>
      <c r="O8" s="863"/>
      <c r="P8" s="862"/>
      <c r="Q8" s="863"/>
      <c r="R8" s="862"/>
      <c r="S8" s="863"/>
      <c r="T8" s="862"/>
      <c r="U8" s="863"/>
    </row>
    <row r="9" spans="1:21" s="612" customFormat="1" ht="21" customHeight="1" x14ac:dyDescent="0.25">
      <c r="A9" s="887"/>
      <c r="B9" s="613" t="s">
        <v>289</v>
      </c>
      <c r="C9" s="611" t="s">
        <v>306</v>
      </c>
      <c r="D9" s="610" t="s">
        <v>372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377</v>
      </c>
      <c r="J9" s="610" t="s">
        <v>297</v>
      </c>
      <c r="K9" s="611" t="s">
        <v>403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733" customFormat="1" ht="21" customHeight="1" x14ac:dyDescent="0.25">
      <c r="A10" s="887"/>
      <c r="B10" s="1058" t="s">
        <v>370</v>
      </c>
      <c r="C10" s="1059"/>
      <c r="D10" s="1060" t="s">
        <v>373</v>
      </c>
      <c r="E10" s="1059"/>
      <c r="F10" s="1060" t="s">
        <v>375</v>
      </c>
      <c r="G10" s="1059"/>
      <c r="H10" s="1060" t="s">
        <v>378</v>
      </c>
      <c r="I10" s="1059"/>
      <c r="J10" s="1060" t="s">
        <v>379</v>
      </c>
      <c r="K10" s="1059"/>
      <c r="L10" s="860"/>
      <c r="M10" s="861"/>
      <c r="N10" s="860"/>
      <c r="O10" s="861"/>
      <c r="P10" s="860"/>
      <c r="Q10" s="861"/>
      <c r="R10" s="860"/>
      <c r="S10" s="861"/>
      <c r="T10" s="860"/>
      <c r="U10" s="861"/>
    </row>
    <row r="11" spans="1:21" s="738" customFormat="1" ht="21" customHeight="1" x14ac:dyDescent="0.25">
      <c r="A11" s="887"/>
      <c r="B11" s="884" t="s">
        <v>362</v>
      </c>
      <c r="C11" s="863"/>
      <c r="D11" s="862" t="s">
        <v>455</v>
      </c>
      <c r="E11" s="863"/>
      <c r="F11" s="862" t="s">
        <v>459</v>
      </c>
      <c r="G11" s="863"/>
      <c r="H11" s="862"/>
      <c r="I11" s="863"/>
      <c r="J11" s="862"/>
      <c r="K11" s="863"/>
      <c r="L11" s="862"/>
      <c r="M11" s="863"/>
      <c r="N11" s="862"/>
      <c r="O11" s="863"/>
      <c r="P11" s="862"/>
      <c r="Q11" s="863"/>
      <c r="R11" s="862"/>
      <c r="S11" s="863"/>
      <c r="T11" s="862"/>
      <c r="U11" s="863"/>
    </row>
    <row r="12" spans="1:21" s="612" customFormat="1" ht="21" customHeight="1" x14ac:dyDescent="0.25">
      <c r="A12" s="887"/>
      <c r="B12" s="613" t="s">
        <v>418</v>
      </c>
      <c r="C12" s="611" t="s">
        <v>306</v>
      </c>
      <c r="D12" s="610" t="s">
        <v>456</v>
      </c>
      <c r="E12" s="611" t="s">
        <v>305</v>
      </c>
      <c r="F12" s="610" t="s">
        <v>306</v>
      </c>
      <c r="G12" s="611" t="s">
        <v>418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86" customFormat="1" ht="21" customHeight="1" x14ac:dyDescent="0.25">
      <c r="A13" s="888"/>
      <c r="B13" s="1058" t="s">
        <v>421</v>
      </c>
      <c r="C13" s="1059"/>
      <c r="D13" s="1060"/>
      <c r="E13" s="1059"/>
      <c r="F13" s="1060" t="s">
        <v>421</v>
      </c>
      <c r="G13" s="1059"/>
      <c r="H13" s="1060"/>
      <c r="I13" s="1059"/>
      <c r="J13" s="1060"/>
      <c r="K13" s="1059"/>
      <c r="L13" s="860"/>
      <c r="M13" s="861"/>
      <c r="N13" s="860"/>
      <c r="O13" s="861"/>
      <c r="P13" s="860"/>
      <c r="Q13" s="861"/>
      <c r="R13" s="860"/>
      <c r="S13" s="861"/>
      <c r="T13" s="860"/>
      <c r="U13" s="861"/>
    </row>
    <row r="14" spans="1:21" s="161" customFormat="1" ht="21" customHeight="1" x14ac:dyDescent="0.25">
      <c r="A14" s="857" t="s">
        <v>349</v>
      </c>
      <c r="B14" s="855" t="s">
        <v>390</v>
      </c>
      <c r="C14" s="856"/>
      <c r="D14" s="855" t="s">
        <v>399</v>
      </c>
      <c r="E14" s="856"/>
      <c r="F14" s="855" t="s">
        <v>398</v>
      </c>
      <c r="G14" s="856"/>
      <c r="H14" s="855" t="s">
        <v>396</v>
      </c>
      <c r="I14" s="856"/>
      <c r="J14" s="855" t="s">
        <v>405</v>
      </c>
      <c r="K14" s="856"/>
      <c r="L14" s="889"/>
      <c r="M14" s="856"/>
      <c r="N14" s="855"/>
      <c r="O14" s="856"/>
      <c r="P14" s="855"/>
      <c r="Q14" s="856"/>
      <c r="R14" s="855"/>
      <c r="S14" s="856"/>
      <c r="T14" s="855"/>
      <c r="U14" s="856"/>
    </row>
    <row r="15" spans="1:21" s="612" customFormat="1" ht="21" customHeight="1" x14ac:dyDescent="0.25">
      <c r="A15" s="858"/>
      <c r="B15" s="610" t="s">
        <v>380</v>
      </c>
      <c r="C15" s="611" t="s">
        <v>412</v>
      </c>
      <c r="D15" s="610" t="s">
        <v>289</v>
      </c>
      <c r="E15" s="611" t="s">
        <v>380</v>
      </c>
      <c r="F15" s="610" t="s">
        <v>406</v>
      </c>
      <c r="G15" s="611" t="s">
        <v>403</v>
      </c>
      <c r="H15" s="610" t="s">
        <v>397</v>
      </c>
      <c r="I15" s="611" t="s">
        <v>380</v>
      </c>
      <c r="J15" s="610" t="s">
        <v>305</v>
      </c>
      <c r="K15" s="611" t="s">
        <v>380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8"/>
      <c r="B16" s="853" t="s">
        <v>395</v>
      </c>
      <c r="C16" s="854"/>
      <c r="D16" s="1061" t="s">
        <v>402</v>
      </c>
      <c r="E16" s="1062"/>
      <c r="F16" s="853" t="s">
        <v>404</v>
      </c>
      <c r="G16" s="854"/>
      <c r="H16" s="853" t="s">
        <v>400</v>
      </c>
      <c r="I16" s="854"/>
      <c r="J16" s="853" t="s">
        <v>400</v>
      </c>
      <c r="K16" s="854"/>
      <c r="L16" s="890"/>
      <c r="M16" s="854"/>
      <c r="N16" s="853"/>
      <c r="O16" s="854"/>
      <c r="P16" s="853"/>
      <c r="Q16" s="854"/>
      <c r="R16" s="853"/>
      <c r="S16" s="854"/>
      <c r="T16" s="853"/>
      <c r="U16" s="854"/>
    </row>
    <row r="17" spans="1:21" s="161" customFormat="1" ht="21" customHeight="1" x14ac:dyDescent="0.25">
      <c r="A17" s="858"/>
      <c r="B17" s="855" t="s">
        <v>390</v>
      </c>
      <c r="C17" s="856"/>
      <c r="D17" s="855" t="s">
        <v>394</v>
      </c>
      <c r="E17" s="856"/>
      <c r="F17" s="855" t="s">
        <v>399</v>
      </c>
      <c r="G17" s="856"/>
      <c r="H17" s="1065" t="s">
        <v>452</v>
      </c>
      <c r="I17" s="1066"/>
      <c r="J17" s="1065"/>
      <c r="K17" s="1066"/>
      <c r="L17" s="855"/>
      <c r="M17" s="856"/>
      <c r="N17" s="855"/>
      <c r="O17" s="856"/>
      <c r="P17" s="855"/>
      <c r="Q17" s="856"/>
      <c r="R17" s="855"/>
      <c r="S17" s="856"/>
      <c r="T17" s="855"/>
      <c r="U17" s="856"/>
    </row>
    <row r="18" spans="1:21" s="612" customFormat="1" ht="21" customHeight="1" x14ac:dyDescent="0.25">
      <c r="A18" s="858"/>
      <c r="B18" s="610" t="s">
        <v>299</v>
      </c>
      <c r="C18" s="611" t="s">
        <v>392</v>
      </c>
      <c r="D18" s="610" t="s">
        <v>299</v>
      </c>
      <c r="E18" s="611" t="s">
        <v>392</v>
      </c>
      <c r="F18" s="610" t="s">
        <v>289</v>
      </c>
      <c r="G18" s="611" t="s">
        <v>392</v>
      </c>
      <c r="H18" s="610" t="s">
        <v>407</v>
      </c>
      <c r="I18" s="611" t="s">
        <v>372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8"/>
      <c r="B19" s="853" t="s">
        <v>393</v>
      </c>
      <c r="C19" s="854"/>
      <c r="D19" s="853" t="s">
        <v>411</v>
      </c>
      <c r="E19" s="854"/>
      <c r="F19" s="853" t="s">
        <v>401</v>
      </c>
      <c r="G19" s="854"/>
      <c r="H19" s="853"/>
      <c r="I19" s="854"/>
      <c r="J19" s="853"/>
      <c r="K19" s="854"/>
      <c r="L19" s="853"/>
      <c r="M19" s="854"/>
      <c r="N19" s="853"/>
      <c r="O19" s="854"/>
      <c r="P19" s="853"/>
      <c r="Q19" s="854"/>
      <c r="R19" s="853"/>
      <c r="S19" s="854"/>
      <c r="T19" s="853"/>
      <c r="U19" s="854"/>
    </row>
    <row r="20" spans="1:21" s="161" customFormat="1" ht="21" customHeight="1" x14ac:dyDescent="0.25">
      <c r="A20" s="858"/>
      <c r="B20" s="1065" t="s">
        <v>405</v>
      </c>
      <c r="C20" s="1066"/>
      <c r="D20" s="1065" t="s">
        <v>285</v>
      </c>
      <c r="E20" s="1066"/>
      <c r="F20" s="855" t="s">
        <v>390</v>
      </c>
      <c r="G20" s="856"/>
      <c r="H20" s="1065" t="s">
        <v>414</v>
      </c>
      <c r="I20" s="1066"/>
      <c r="J20" s="1065"/>
      <c r="K20" s="1066"/>
      <c r="L20" s="855"/>
      <c r="M20" s="856"/>
      <c r="N20" s="855"/>
      <c r="O20" s="856"/>
      <c r="P20" s="855"/>
      <c r="Q20" s="856"/>
      <c r="R20" s="855"/>
      <c r="S20" s="856"/>
      <c r="T20" s="855"/>
      <c r="U20" s="856"/>
    </row>
    <row r="21" spans="1:21" s="612" customFormat="1" ht="21" customHeight="1" x14ac:dyDescent="0.25">
      <c r="A21" s="858"/>
      <c r="B21" s="610" t="s">
        <v>305</v>
      </c>
      <c r="C21" s="611" t="s">
        <v>407</v>
      </c>
      <c r="D21" s="610" t="s">
        <v>294</v>
      </c>
      <c r="E21" s="611" t="s">
        <v>407</v>
      </c>
      <c r="F21" s="610" t="s">
        <v>391</v>
      </c>
      <c r="G21" s="611" t="s">
        <v>367</v>
      </c>
      <c r="H21" s="610" t="s">
        <v>308</v>
      </c>
      <c r="I21" s="611" t="s">
        <v>380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9"/>
      <c r="B22" s="853" t="s">
        <v>413</v>
      </c>
      <c r="C22" s="854"/>
      <c r="D22" s="853" t="s">
        <v>413</v>
      </c>
      <c r="E22" s="854"/>
      <c r="F22" s="853" t="s">
        <v>413</v>
      </c>
      <c r="G22" s="854"/>
      <c r="H22" s="853" t="s">
        <v>413</v>
      </c>
      <c r="I22" s="854"/>
      <c r="J22" s="853"/>
      <c r="K22" s="854"/>
      <c r="L22" s="853"/>
      <c r="M22" s="854"/>
      <c r="N22" s="853"/>
      <c r="O22" s="854"/>
      <c r="P22" s="853"/>
      <c r="Q22" s="854"/>
      <c r="R22" s="853"/>
      <c r="S22" s="854"/>
      <c r="T22" s="853"/>
      <c r="U22" s="854"/>
    </row>
    <row r="23" spans="1:21" s="739" customFormat="1" ht="21" customHeight="1" x14ac:dyDescent="0.25">
      <c r="A23" s="878" t="s">
        <v>350</v>
      </c>
      <c r="B23" s="1063"/>
      <c r="C23" s="1064"/>
      <c r="D23" s="1063"/>
      <c r="E23" s="1064"/>
      <c r="F23" s="848"/>
      <c r="G23" s="849"/>
      <c r="H23" s="848"/>
      <c r="I23" s="849"/>
      <c r="J23" s="848"/>
      <c r="K23" s="849"/>
      <c r="L23" s="848"/>
      <c r="M23" s="849"/>
      <c r="N23" s="848"/>
      <c r="O23" s="849"/>
      <c r="P23" s="848"/>
      <c r="Q23" s="849"/>
      <c r="R23" s="848"/>
      <c r="S23" s="849"/>
      <c r="T23" s="848"/>
      <c r="U23" s="849"/>
    </row>
    <row r="24" spans="1:21" s="612" customFormat="1" ht="21" customHeight="1" x14ac:dyDescent="0.25">
      <c r="A24" s="879"/>
      <c r="B24" s="736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80"/>
      <c r="B25" s="846"/>
      <c r="C25" s="847"/>
      <c r="D25" s="846"/>
      <c r="E25" s="847"/>
      <c r="F25" s="846"/>
      <c r="G25" s="847"/>
      <c r="H25" s="846"/>
      <c r="I25" s="847"/>
      <c r="J25" s="846"/>
      <c r="K25" s="847"/>
      <c r="L25" s="846"/>
      <c r="M25" s="847"/>
      <c r="N25" s="846"/>
      <c r="O25" s="847"/>
      <c r="P25" s="846"/>
      <c r="Q25" s="847"/>
      <c r="R25" s="846"/>
      <c r="S25" s="847"/>
      <c r="T25" s="846"/>
      <c r="U25" s="847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X35"/>
  <sheetViews>
    <sheetView zoomScale="101" zoomScaleNormal="100" workbookViewId="0">
      <selection activeCell="O33" sqref="O33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813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7.140625" style="625" customWidth="1"/>
    <col min="18" max="18" width="7.140625" style="622" customWidth="1"/>
    <col min="19" max="19" width="7.140625" style="625" customWidth="1"/>
    <col min="20" max="20" width="4" style="625" customWidth="1"/>
    <col min="21" max="22" width="7.140625" style="626" customWidth="1"/>
    <col min="23" max="23" width="36.5703125" style="625" customWidth="1"/>
    <col min="24" max="16384" width="9.28515625" style="625"/>
  </cols>
  <sheetData>
    <row r="1" spans="1:24" s="626" customFormat="1" ht="8.65" customHeight="1" x14ac:dyDescent="0.25">
      <c r="A1" s="626">
        <v>5</v>
      </c>
      <c r="E1" s="813"/>
      <c r="I1" s="240"/>
      <c r="J1" s="240"/>
      <c r="K1" s="240"/>
      <c r="L1" s="240"/>
      <c r="M1" s="240"/>
      <c r="N1" s="240"/>
      <c r="O1" s="240"/>
      <c r="P1" s="240"/>
      <c r="Q1" s="240"/>
      <c r="R1" s="698"/>
      <c r="S1" s="240"/>
      <c r="T1" s="240"/>
      <c r="U1" s="240"/>
      <c r="V1" s="240"/>
      <c r="W1" s="240"/>
    </row>
    <row r="2" spans="1:24" ht="15" customHeight="1" x14ac:dyDescent="0.25">
      <c r="C2" s="1071" t="s">
        <v>344</v>
      </c>
      <c r="D2" s="1113"/>
      <c r="E2" s="1072"/>
      <c r="F2" s="1075" t="s">
        <v>355</v>
      </c>
      <c r="G2" s="1075" t="s">
        <v>356</v>
      </c>
      <c r="I2" s="1084" t="s">
        <v>410</v>
      </c>
      <c r="J2" s="1114" t="s">
        <v>66</v>
      </c>
      <c r="K2" s="1071" t="s">
        <v>239</v>
      </c>
      <c r="L2" s="1072"/>
      <c r="M2" s="1071" t="s">
        <v>241</v>
      </c>
      <c r="N2" s="1113"/>
      <c r="O2" s="1072"/>
      <c r="P2" s="698"/>
      <c r="Q2" s="240"/>
      <c r="R2" s="240"/>
      <c r="S2" s="240"/>
      <c r="T2" s="240"/>
      <c r="U2" s="240"/>
      <c r="V2" s="625"/>
    </row>
    <row r="3" spans="1:24" ht="15.95" customHeight="1" x14ac:dyDescent="0.25">
      <c r="C3" s="649" t="s">
        <v>65</v>
      </c>
      <c r="D3" s="814" t="s">
        <v>64</v>
      </c>
      <c r="E3" s="816" t="s">
        <v>483</v>
      </c>
      <c r="F3" s="1076"/>
      <c r="G3" s="1076"/>
      <c r="I3" s="1085"/>
      <c r="J3" s="1115"/>
      <c r="K3" s="758" t="s">
        <v>25</v>
      </c>
      <c r="L3" s="760" t="s">
        <v>65</v>
      </c>
      <c r="M3" s="758" t="s">
        <v>25</v>
      </c>
      <c r="N3" s="759" t="s">
        <v>65</v>
      </c>
      <c r="O3" s="760" t="s">
        <v>64</v>
      </c>
      <c r="P3" s="699"/>
      <c r="Q3" s="691"/>
      <c r="R3" s="691"/>
      <c r="S3" s="691"/>
      <c r="T3" s="240"/>
      <c r="U3" s="240"/>
      <c r="V3" s="625"/>
    </row>
    <row r="4" spans="1:24" ht="21.95" customHeight="1" x14ac:dyDescent="0.25">
      <c r="B4" s="651" t="s">
        <v>346</v>
      </c>
      <c r="C4" s="660"/>
      <c r="D4" s="661"/>
      <c r="E4" s="661"/>
      <c r="F4" s="661"/>
      <c r="G4" s="662"/>
      <c r="I4" s="1085"/>
      <c r="J4" s="651" t="s">
        <v>346</v>
      </c>
      <c r="K4" s="757">
        <f>IFERROR(COUNT(AGITO_FLAME_STD_SILVER),"")</f>
        <v>0</v>
      </c>
      <c r="L4" s="679" t="str">
        <f>IFERROR(AVERAGE(AGITO_FLAME_STD_SILVER), "")</f>
        <v/>
      </c>
      <c r="M4" s="757">
        <f>IFERROR(COUNT(AGITO_FLAME_EXP_SILVER),"")</f>
        <v>0</v>
      </c>
      <c r="N4" s="679" t="str">
        <f>IFERROR(AVERAGE(AGITO_FLAME_EXP_SILVER),"")</f>
        <v/>
      </c>
      <c r="O4" s="680" t="str">
        <f>IFERROR(AVERAGE(AGITO_FLAME_EXP_GOLD),"")</f>
        <v/>
      </c>
      <c r="P4" s="699"/>
      <c r="Q4" s="697"/>
      <c r="R4" s="691"/>
      <c r="S4" s="691"/>
      <c r="T4" s="240"/>
      <c r="U4" s="240"/>
      <c r="V4" s="625"/>
    </row>
    <row r="5" spans="1:24" s="307" customFormat="1" ht="21.95" customHeight="1" x14ac:dyDescent="0.25">
      <c r="B5" s="652" t="s">
        <v>347</v>
      </c>
      <c r="C5" s="663">
        <v>1912</v>
      </c>
      <c r="D5" s="664">
        <v>2276</v>
      </c>
      <c r="E5" s="664"/>
      <c r="F5" s="664">
        <v>40</v>
      </c>
      <c r="G5" s="665">
        <v>15</v>
      </c>
      <c r="I5" s="1085"/>
      <c r="J5" s="652" t="s">
        <v>347</v>
      </c>
      <c r="K5" s="647">
        <f>IFERROR(COUNT(AGITO_WATER_STD_SILVER),"")</f>
        <v>70</v>
      </c>
      <c r="L5" s="681">
        <f>IFERROR(AVERAGE(AGITO_WATER_STD_SILVER), "")</f>
        <v>5.128571428571429</v>
      </c>
      <c r="M5" s="647">
        <f>IFERROR(COUNT(AGITO_WATER_EXP_SILVER),"")</f>
        <v>385</v>
      </c>
      <c r="N5" s="681">
        <f>IFERROR(AVERAGE(AGITO_WATER_EXP_SILVER),"")</f>
        <v>2.5844155844155843</v>
      </c>
      <c r="O5" s="682">
        <f>IFERROR(AVERAGE(AGITO_WATER_EXP_GOLD),"")</f>
        <v>3.4805194805194803</v>
      </c>
      <c r="P5" s="699"/>
      <c r="Q5" s="697"/>
      <c r="R5" s="691"/>
      <c r="S5" s="691"/>
      <c r="T5" s="240"/>
      <c r="U5" s="240"/>
    </row>
    <row r="6" spans="1:24" ht="21.95" customHeight="1" x14ac:dyDescent="0.25">
      <c r="B6" s="653" t="s">
        <v>348</v>
      </c>
      <c r="C6" s="666">
        <v>3616</v>
      </c>
      <c r="D6" s="667">
        <v>3191</v>
      </c>
      <c r="E6" s="667">
        <v>97</v>
      </c>
      <c r="F6" s="667">
        <v>40</v>
      </c>
      <c r="G6" s="668">
        <v>15</v>
      </c>
      <c r="I6" s="1085"/>
      <c r="J6" s="653" t="s">
        <v>348</v>
      </c>
      <c r="K6" s="648">
        <f>IFERROR(COUNT(AGITO_WIND_STD_SILVER),"")</f>
        <v>367</v>
      </c>
      <c r="L6" s="683">
        <f>IFERROR(AVERAGE(AGITO_WIND_STD_SILVER), "")</f>
        <v>5.1907356948228882</v>
      </c>
      <c r="M6" s="648">
        <f>IFERROR(COUNT(AGITO_WIND_EXP_SILVER),"")</f>
        <v>1064</v>
      </c>
      <c r="N6" s="683">
        <f>IFERROR(AVERAGE(AGITO_WIND_EXP_SILVER),"")</f>
        <v>2.6466165413533833</v>
      </c>
      <c r="O6" s="684">
        <f>IFERROR(AVERAGE(AGITO_WIND_EXP_GOLD),"")</f>
        <v>3.4398496240601504</v>
      </c>
      <c r="P6" s="699"/>
      <c r="Q6" s="697"/>
      <c r="R6" s="691"/>
      <c r="S6" s="691"/>
      <c r="T6" s="240"/>
      <c r="U6" s="240"/>
      <c r="V6" s="625"/>
    </row>
    <row r="7" spans="1:24" ht="21.95" customHeight="1" x14ac:dyDescent="0.25">
      <c r="B7" s="654" t="s">
        <v>349</v>
      </c>
      <c r="C7" s="669">
        <v>2253</v>
      </c>
      <c r="D7" s="670">
        <v>1843</v>
      </c>
      <c r="E7" s="670"/>
      <c r="F7" s="670">
        <v>40</v>
      </c>
      <c r="G7" s="671">
        <v>15</v>
      </c>
      <c r="I7" s="1085"/>
      <c r="J7" s="654" t="s">
        <v>349</v>
      </c>
      <c r="K7" s="762">
        <f>IFERROR(COUNT(AGITO_LIGHT_STD_SILVER),"")</f>
        <v>92</v>
      </c>
      <c r="L7" s="685">
        <f>IFERROR(AVERAGE(AGITO_LIGHT_STD_SILVER), "")</f>
        <v>5.2065217391304346</v>
      </c>
      <c r="M7" s="762">
        <f>IFERROR(COUNT(AGITO_LIGHT_EXP_SILVER),"")</f>
        <v>829</v>
      </c>
      <c r="N7" s="685">
        <f>IFERROR(AVERAGE(AGITO_LIGHT_EXP_SILVER),"")</f>
        <v>2.5693606755126659</v>
      </c>
      <c r="O7" s="686">
        <f>IFERROR(AVERAGE(AGITO_LIGHT_EXP_GOLD),"")</f>
        <v>3.5126658624849214</v>
      </c>
      <c r="P7" s="699" t="s">
        <v>358</v>
      </c>
      <c r="Q7" s="697"/>
      <c r="R7" s="691"/>
      <c r="S7" s="691"/>
      <c r="T7" s="240"/>
      <c r="U7" s="240"/>
      <c r="V7" s="625"/>
    </row>
    <row r="8" spans="1:24" s="307" customFormat="1" ht="21.95" customHeight="1" x14ac:dyDescent="0.25">
      <c r="B8" s="655" t="s">
        <v>350</v>
      </c>
      <c r="C8" s="672"/>
      <c r="D8" s="673"/>
      <c r="E8" s="673"/>
      <c r="F8" s="673"/>
      <c r="G8" s="674"/>
      <c r="I8" s="1085"/>
      <c r="J8" s="769" t="s">
        <v>350</v>
      </c>
      <c r="K8" s="763">
        <f>IFERROR(COUNT(AGITO_SHADOW_STD_SILVER),"")</f>
        <v>0</v>
      </c>
      <c r="L8" s="765" t="str">
        <f>IFERROR(AVERAGE(AGITO_SHADOW_STD_SILVER), "")</f>
        <v/>
      </c>
      <c r="M8" s="763">
        <f>IFERROR(COUNT(AGITO_SHADOW_EXP_SILVER),"")</f>
        <v>0</v>
      </c>
      <c r="N8" s="765" t="str">
        <f>IFERROR(AVERAGE(AGITO_SHADOW_EXP_SILVER),"")</f>
        <v/>
      </c>
      <c r="O8" s="773" t="str">
        <f>IFERROR(AVERAGE(AGITO_SHADOW_EXP_GOLD),"")</f>
        <v/>
      </c>
      <c r="P8" s="699"/>
      <c r="Q8" s="697"/>
      <c r="R8" s="691"/>
      <c r="S8" s="691"/>
      <c r="T8" s="240"/>
      <c r="U8" s="240"/>
    </row>
    <row r="9" spans="1:24" s="307" customFormat="1" ht="21.95" customHeight="1" x14ac:dyDescent="0.25">
      <c r="B9" s="613"/>
      <c r="C9" s="766"/>
      <c r="D9" s="766"/>
      <c r="E9" s="766"/>
      <c r="F9" s="766"/>
      <c r="G9" s="766"/>
      <c r="I9" s="1086"/>
      <c r="J9" s="770" t="s">
        <v>238</v>
      </c>
      <c r="K9" s="771">
        <f>IFERROR(COUNT(AGITO_FLAME_STD_SILVER,AGITO_WATER_STD_SILVER,AGITO_WIND_STD_SILVER,AGITO_LIGHT_STD_SILVER,AGITO_SHADOW_STD_SILVER),"")</f>
        <v>529</v>
      </c>
      <c r="L9" s="774">
        <f>IFERROR(AVERAGE(AGITO_FLAME_STD_SILVER,AGITO_WATER_STD_SILVER,AGITO_WIND_STD_SILVER,AGITO_LIGHT_STD_SILVER,AGITO_SHADOW_STD_SILVER),"")</f>
        <v>5.1852551984877131</v>
      </c>
      <c r="M9" s="771">
        <f>IFERROR(COUNT(AGITO_FLAME_EXP_SILVER,AGITO_WATER_EXP_SILVER,AGITO_WIND_EXP_SILVER,AGITO_LIGHT_EXP_SILVER,AGITO_SHADOW_EXP_SILVER),"")</f>
        <v>2278</v>
      </c>
      <c r="N9" s="774">
        <f>IFERROR(AVERAGE(AGITO_FLAME_EXP_SILVER,AGITO_WATER_EXP_SILVER,AGITO_WIND_EXP_SILVER,AGITO_LIGHT_EXP_SILVER,AGITO_SHADOW_EXP_SILVER),"")</f>
        <v>2.6079894644424932</v>
      </c>
      <c r="O9" s="772">
        <f>IFERROR(AVERAGE(AGITO_FLAME_EXP_GOLD,AGITO_WATER_EXP_GOLD,AGITO_WIND_EXP_GOLD,AGITO_LIGHT_EXP_GOLD,AGITO_SHADOW_EXP_GOLD),"")</f>
        <v>3.4732221246707637</v>
      </c>
      <c r="P9" s="767"/>
      <c r="Q9" s="768"/>
      <c r="R9" s="768"/>
      <c r="S9" s="699"/>
      <c r="T9" s="697"/>
      <c r="U9" s="691"/>
      <c r="V9" s="691"/>
      <c r="W9" s="240"/>
      <c r="X9" s="240"/>
    </row>
    <row r="10" spans="1:24" ht="15" customHeight="1" x14ac:dyDescent="0.25">
      <c r="B10" s="1118" t="s">
        <v>38</v>
      </c>
      <c r="C10" s="1071" t="s">
        <v>354</v>
      </c>
      <c r="D10" s="1113"/>
      <c r="E10" s="1113"/>
      <c r="F10" s="1113"/>
      <c r="G10" s="1072"/>
      <c r="I10" s="240"/>
      <c r="J10" s="240"/>
      <c r="K10" s="240"/>
      <c r="L10" s="240"/>
      <c r="M10" s="240"/>
      <c r="N10" s="240"/>
      <c r="O10" s="240"/>
      <c r="P10" s="240"/>
      <c r="Q10" s="240"/>
      <c r="R10" s="698"/>
      <c r="S10" s="240"/>
      <c r="T10" s="240"/>
      <c r="U10" s="240"/>
      <c r="V10" s="240"/>
      <c r="W10" s="240"/>
    </row>
    <row r="11" spans="1:24" x14ac:dyDescent="0.25">
      <c r="B11" s="1119"/>
      <c r="C11" s="1122" t="s">
        <v>65</v>
      </c>
      <c r="D11" s="891"/>
      <c r="E11" s="814"/>
      <c r="F11" s="891" t="s">
        <v>64</v>
      </c>
      <c r="G11" s="1121"/>
      <c r="I11" s="656"/>
      <c r="J11" s="657" t="s">
        <v>168</v>
      </c>
      <c r="K11" s="658" t="s">
        <v>7</v>
      </c>
      <c r="L11" s="658" t="s">
        <v>248</v>
      </c>
      <c r="M11" s="658" t="s">
        <v>5</v>
      </c>
      <c r="N11" s="658" t="s">
        <v>10</v>
      </c>
      <c r="O11" s="658" t="s">
        <v>13</v>
      </c>
      <c r="P11" s="658" t="s">
        <v>4</v>
      </c>
      <c r="Q11" s="659" t="s">
        <v>249</v>
      </c>
      <c r="R11" s="700" t="s">
        <v>357</v>
      </c>
      <c r="S11" s="1091" t="s">
        <v>24</v>
      </c>
      <c r="T11" s="1092"/>
      <c r="U11" s="764" t="s">
        <v>351</v>
      </c>
      <c r="V11" s="659" t="s">
        <v>352</v>
      </c>
      <c r="W11" s="690" t="s">
        <v>323</v>
      </c>
    </row>
    <row r="12" spans="1:24" s="307" customFormat="1" ht="18.95" customHeight="1" x14ac:dyDescent="0.25">
      <c r="B12" s="1119"/>
      <c r="C12" s="1125" t="str">
        <f>IF(ISBLANK(G4),"",INDEX(DATA_AGITO_BUILDING,G4+ 1, 1))</f>
        <v/>
      </c>
      <c r="D12" s="1123"/>
      <c r="E12" s="817"/>
      <c r="F12" s="1123" t="str">
        <f>IF(ISBLANK(G4),"",INDEX(DATA_AGITO_BUILDING,G4+ 1, 2))</f>
        <v/>
      </c>
      <c r="G12" s="1124"/>
      <c r="I12" s="981" t="s">
        <v>346</v>
      </c>
      <c r="J12" s="1093"/>
      <c r="K12" s="1095"/>
      <c r="L12" s="1095"/>
      <c r="M12" s="1095"/>
      <c r="N12" s="1095"/>
      <c r="O12" s="1095"/>
      <c r="P12" s="1095"/>
      <c r="Q12" s="1097"/>
      <c r="R12" s="703" t="str" cm="1">
        <f t="array" ref="R12">IF(ISBLANK(C4),"",(SUM(J14:Q14) + C4) / AGITO_WEAPON_MUB_SILVER)</f>
        <v/>
      </c>
      <c r="S12" s="615" cm="1">
        <f t="array" ref="S12">-(F4 * AGITO_WEAPON_MUB_SILVER - SUM(J14:Q14) - C4)</f>
        <v>0</v>
      </c>
      <c r="T12" s="689" t="s">
        <v>65</v>
      </c>
      <c r="U12" s="677" t="str">
        <f>IF(S12&lt;0, _xlfn.CEILING.MATH(-S12/L4),"")</f>
        <v/>
      </c>
      <c r="V12" s="687" t="str">
        <f>IF(S12&lt;0, _xlfn.CEILING.MATH(-S12/N4),"")</f>
        <v/>
      </c>
      <c r="W12" s="692" t="str">
        <f>IFERROR((-F4 * AGITO_WEAPON_MUB_SILVER - S12)/(-F4 * AGITO_WEAPON_MUB_SILVER),"")</f>
        <v/>
      </c>
    </row>
    <row r="13" spans="1:24" s="307" customFormat="1" ht="18.95" customHeight="1" x14ac:dyDescent="0.25">
      <c r="B13" s="1119"/>
      <c r="C13" s="1125"/>
      <c r="D13" s="1123"/>
      <c r="E13" s="817"/>
      <c r="F13" s="1123"/>
      <c r="G13" s="1124"/>
      <c r="I13" s="983"/>
      <c r="J13" s="1094"/>
      <c r="K13" s="1096"/>
      <c r="L13" s="1096"/>
      <c r="M13" s="1096"/>
      <c r="N13" s="1096"/>
      <c r="O13" s="1096"/>
      <c r="P13" s="1096"/>
      <c r="Q13" s="1098"/>
      <c r="R13" s="704" t="str" cm="1">
        <f t="array" ref="R13">IF(ISBLANK(D4),"",(SUM(J15:Q15) + D4) / AGITO_WEAPON_MUB_GOLD)</f>
        <v/>
      </c>
      <c r="S13" s="616" cm="1">
        <f t="array" ref="S13">-(F4 * AGITO_WEAPON_MUB_GOLD - SUM(J15:Q15) - D4)</f>
        <v>0</v>
      </c>
      <c r="T13" s="633" t="s">
        <v>64</v>
      </c>
      <c r="U13" s="678"/>
      <c r="V13" s="688" t="str">
        <f>IF(S13&lt;0, _xlfn.CEILING.MATH(-S13/O4),"")</f>
        <v/>
      </c>
      <c r="W13" s="693" t="str">
        <f>IFERROR((-F4 * AGITO_WEAPON_MUB_GOLD - S13)/(-F4 * AGITO_WEAPON_MUB_GOLD),"")</f>
        <v/>
      </c>
    </row>
    <row r="14" spans="1:24" ht="18.75" hidden="1" customHeight="1" x14ac:dyDescent="0.25">
      <c r="B14" s="1119"/>
      <c r="C14" s="776"/>
      <c r="D14" s="777"/>
      <c r="E14" s="777"/>
      <c r="F14" s="778"/>
      <c r="G14" s="779"/>
      <c r="I14" s="632"/>
      <c r="J14" s="708">
        <f>_xlfn.IFNA(VLOOKUP(J12,DATA_AGITO_WEAPON,2,FALSE), 0)</f>
        <v>0</v>
      </c>
      <c r="K14" s="709">
        <f>_xlfn.IFNA(VLOOKUP(K12,DATA_AGITO_WEAPON,2,FALSE), 0)</f>
        <v>0</v>
      </c>
      <c r="L14" s="709">
        <f>_xlfn.IFNA(VLOOKUP(L12,DATA_AGITO_WEAPON,2,FALSE), 0)</f>
        <v>0</v>
      </c>
      <c r="M14" s="709">
        <f>_xlfn.IFNA(VLOOKUP(M12,DATA_AGITO_WEAPON,2,FALSE), 0)</f>
        <v>0</v>
      </c>
      <c r="N14" s="709">
        <f>_xlfn.IFNA(VLOOKUP(N12,DATA_AGITO_WEAPON,2,FALSE), 0)</f>
        <v>0</v>
      </c>
      <c r="O14" s="709">
        <f>_xlfn.IFNA(VLOOKUP(O12,DATA_AGITO_WEAPON,2,FALSE), 0)</f>
        <v>0</v>
      </c>
      <c r="P14" s="709">
        <f>_xlfn.IFNA(VLOOKUP(P12,DATA_AGITO_WEAPON,2,FALSE), 0)</f>
        <v>0</v>
      </c>
      <c r="Q14" s="710">
        <f>_xlfn.IFNA(VLOOKUP(Q12,DATA_AGITO_WEAPON,2,FALSE), 0)</f>
        <v>0</v>
      </c>
      <c r="R14" s="705"/>
      <c r="S14" s="639"/>
      <c r="T14" s="759"/>
      <c r="U14" s="775"/>
      <c r="V14" s="646"/>
      <c r="W14" s="693"/>
    </row>
    <row r="15" spans="1:24" ht="24" hidden="1" customHeight="1" x14ac:dyDescent="0.25">
      <c r="B15" s="1119"/>
      <c r="C15" s="776"/>
      <c r="D15" s="777"/>
      <c r="E15" s="777"/>
      <c r="F15" s="778"/>
      <c r="G15" s="779"/>
      <c r="I15" s="557"/>
      <c r="J15" s="711">
        <f>_xlfn.IFNA(VLOOKUP(J12,DATA_AGITO_WEAPON,3,FALSE), 0)</f>
        <v>0</v>
      </c>
      <c r="K15" s="712">
        <f>_xlfn.IFNA(VLOOKUP(K12,DATA_AGITO_WEAPON,3,FALSE), 0)</f>
        <v>0</v>
      </c>
      <c r="L15" s="712">
        <f>_xlfn.IFNA(VLOOKUP(L12,DATA_AGITO_WEAPON,3,FALSE), 0)</f>
        <v>0</v>
      </c>
      <c r="M15" s="712">
        <f>_xlfn.IFNA(VLOOKUP(M12,DATA_AGITO_WEAPON,3,FALSE), 0)</f>
        <v>0</v>
      </c>
      <c r="N15" s="712">
        <f>_xlfn.IFNA(VLOOKUP(N12,DATA_AGITO_WEAPON,3,FALSE), 0)</f>
        <v>0</v>
      </c>
      <c r="O15" s="712">
        <f>_xlfn.IFNA(VLOOKUP(O12,DATA_AGITO_WEAPON,3,FALSE), 0)</f>
        <v>0</v>
      </c>
      <c r="P15" s="712">
        <f>_xlfn.IFNA(VLOOKUP(P12,DATA_AGITO_WEAPON,3,FALSE), 0)</f>
        <v>0</v>
      </c>
      <c r="Q15" s="713">
        <f>_xlfn.IFNA(VLOOKUP(Q12,DATA_AGITO_WEAPON,3,FALSE), 0)</f>
        <v>0</v>
      </c>
      <c r="R15" s="705"/>
      <c r="S15" s="641"/>
      <c r="T15" s="761"/>
      <c r="U15" s="678"/>
      <c r="V15" s="688"/>
      <c r="W15" s="696"/>
    </row>
    <row r="16" spans="1:24" s="307" customFormat="1" ht="18.95" customHeight="1" x14ac:dyDescent="0.25">
      <c r="B16" s="1119"/>
      <c r="C16" s="1126">
        <f>IF(ISBLANK(G5),"",INDEX(DATA_AGITO_BUILDING,G5+ 1, 1))</f>
        <v>0</v>
      </c>
      <c r="D16" s="1127"/>
      <c r="E16" s="818"/>
      <c r="F16" s="1128">
        <f>IF(ISBLANK(G5),"",INDEX(DATA_AGITO_BUILDING,G5+ 1, 2))</f>
        <v>0</v>
      </c>
      <c r="G16" s="1128"/>
      <c r="I16" s="977" t="s">
        <v>347</v>
      </c>
      <c r="J16" s="1109">
        <v>614</v>
      </c>
      <c r="K16" s="1089">
        <v>614</v>
      </c>
      <c r="L16" s="1089">
        <v>614</v>
      </c>
      <c r="M16" s="1089">
        <v>614</v>
      </c>
      <c r="N16" s="1089">
        <v>614</v>
      </c>
      <c r="O16" s="1089">
        <v>614</v>
      </c>
      <c r="P16" s="1089">
        <v>614</v>
      </c>
      <c r="Q16" s="1103">
        <v>614</v>
      </c>
      <c r="R16" s="703" cm="1">
        <f t="array" ref="R16">IF(ISBLANK(C5),"",(SUM(J18:Q18) + C5) / AGITO_WEAPON_MUB_SILVER)</f>
        <v>17.559999999999999</v>
      </c>
      <c r="S16" s="615" cm="1">
        <f t="array" ref="S16">-(F5 * AGITO_WEAPON_MUB_SILVER - SUM(J18:Q18) - C5)</f>
        <v>-4488</v>
      </c>
      <c r="T16" s="689" t="s">
        <v>65</v>
      </c>
      <c r="U16" s="775">
        <f>IF(S16&lt;0, _xlfn.CEILING.MATH(-S16/L5),"")</f>
        <v>876</v>
      </c>
      <c r="V16" s="646">
        <f>IF(S16&lt;0, _xlfn.CEILING.MATH(-S16/N5),"")</f>
        <v>1737</v>
      </c>
      <c r="W16" s="692">
        <f>IFERROR((-F5 * AGITO_WEAPON_MUB_SILVER - S16)/(-F5 * AGITO_WEAPON_MUB_SILVER),"")</f>
        <v>0.439</v>
      </c>
    </row>
    <row r="17" spans="2:23" s="307" customFormat="1" ht="18.95" customHeight="1" x14ac:dyDescent="0.25">
      <c r="B17" s="1119"/>
      <c r="C17" s="1126"/>
      <c r="D17" s="1127"/>
      <c r="E17" s="818"/>
      <c r="F17" s="1128"/>
      <c r="G17" s="1128"/>
      <c r="I17" s="979"/>
      <c r="J17" s="1110"/>
      <c r="K17" s="1090"/>
      <c r="L17" s="1090"/>
      <c r="M17" s="1090"/>
      <c r="N17" s="1090"/>
      <c r="O17" s="1090"/>
      <c r="P17" s="1090"/>
      <c r="Q17" s="1104"/>
      <c r="R17" s="704" cm="1">
        <f t="array" ref="R17">IF(ISBLANK(D5),"",(SUM(J19:Q19) + D5) / AGITO_WEAPON_MUB_GOLD)</f>
        <v>23.173333333333332</v>
      </c>
      <c r="S17" s="616" cm="1">
        <f t="array" ref="S17">-(F5 * AGITO_WEAPON_MUB_GOLD - SUM(J19:Q19) - D5)</f>
        <v>-2524</v>
      </c>
      <c r="T17" s="633" t="s">
        <v>64</v>
      </c>
      <c r="U17" s="678"/>
      <c r="V17" s="688">
        <f>IF(S17&lt;0, _xlfn.CEILING.MATH(-S17/O5),"")</f>
        <v>726</v>
      </c>
      <c r="W17" s="693">
        <f>IFERROR((-F5 * AGITO_WEAPON_MUB_GOLD - S17)/(-F5 * AGITO_WEAPON_MUB_GOLD),"")</f>
        <v>0.57933333333333337</v>
      </c>
    </row>
    <row r="18" spans="2:23" ht="18.95" hidden="1" customHeight="1" x14ac:dyDescent="0.25">
      <c r="B18" s="1119"/>
      <c r="C18" s="780"/>
      <c r="D18" s="777"/>
      <c r="E18" s="777"/>
      <c r="F18" s="781"/>
      <c r="G18" s="779"/>
      <c r="I18" s="631"/>
      <c r="J18" s="714">
        <f>_xlfn.IFNA(VLOOKUP(J16,DATA_AGITO_WEAPON,2,FALSE), 0)</f>
        <v>200</v>
      </c>
      <c r="K18" s="715">
        <f>_xlfn.IFNA(VLOOKUP(K16,DATA_AGITO_WEAPON,2,FALSE), 0)</f>
        <v>200</v>
      </c>
      <c r="L18" s="715">
        <f>_xlfn.IFNA(VLOOKUP(L16,DATA_AGITO_WEAPON,2,FALSE), 0)</f>
        <v>200</v>
      </c>
      <c r="M18" s="715">
        <f>_xlfn.IFNA(VLOOKUP(M16,DATA_AGITO_WEAPON,2,FALSE), 0)</f>
        <v>200</v>
      </c>
      <c r="N18" s="715">
        <f>_xlfn.IFNA(VLOOKUP(N16,DATA_AGITO_WEAPON,2,FALSE), 0)</f>
        <v>200</v>
      </c>
      <c r="O18" s="715">
        <f>_xlfn.IFNA(VLOOKUP(O16,DATA_AGITO_WEAPON,2,FALSE), 0)</f>
        <v>200</v>
      </c>
      <c r="P18" s="715">
        <f>_xlfn.IFNA(VLOOKUP(P16,DATA_AGITO_WEAPON,2,FALSE), 0)</f>
        <v>200</v>
      </c>
      <c r="Q18" s="716">
        <f>_xlfn.IFNA(VLOOKUP(Q16,DATA_AGITO_WEAPON,2,FALSE), 0)</f>
        <v>200</v>
      </c>
      <c r="R18" s="705"/>
      <c r="S18" s="639"/>
      <c r="T18" s="634"/>
      <c r="U18" s="646"/>
      <c r="V18" s="646"/>
      <c r="W18" s="694"/>
    </row>
    <row r="19" spans="2:23" ht="18.95" hidden="1" customHeight="1" x14ac:dyDescent="0.25">
      <c r="B19" s="1119"/>
      <c r="C19" s="780"/>
      <c r="D19" s="777"/>
      <c r="E19" s="777"/>
      <c r="F19" s="781"/>
      <c r="G19" s="779"/>
      <c r="I19" s="556"/>
      <c r="J19" s="717">
        <f>_xlfn.IFNA(VLOOKUP(J16,DATA_AGITO_WEAPON,3,FALSE), 0)</f>
        <v>150</v>
      </c>
      <c r="K19" s="718">
        <f>_xlfn.IFNA(VLOOKUP(K16,DATA_AGITO_WEAPON,3,FALSE), 0)</f>
        <v>150</v>
      </c>
      <c r="L19" s="718">
        <f>_xlfn.IFNA(VLOOKUP(L16,DATA_AGITO_WEAPON,3,FALSE), 0)</f>
        <v>150</v>
      </c>
      <c r="M19" s="718">
        <f>_xlfn.IFNA(VLOOKUP(M16,DATA_AGITO_WEAPON,3,FALSE), 0)</f>
        <v>150</v>
      </c>
      <c r="N19" s="718">
        <f>_xlfn.IFNA(VLOOKUP(N16,DATA_AGITO_WEAPON,3,FALSE), 0)</f>
        <v>150</v>
      </c>
      <c r="O19" s="718">
        <f>_xlfn.IFNA(VLOOKUP(O16,DATA_AGITO_WEAPON,3,FALSE), 0)</f>
        <v>150</v>
      </c>
      <c r="P19" s="718">
        <f>_xlfn.IFNA(VLOOKUP(P16,DATA_AGITO_WEAPON,3,FALSE), 0)</f>
        <v>150</v>
      </c>
      <c r="Q19" s="719">
        <f>_xlfn.IFNA(VLOOKUP(Q16,DATA_AGITO_WEAPON,3,FALSE), 0)</f>
        <v>150</v>
      </c>
      <c r="R19" s="705"/>
      <c r="S19" s="641"/>
      <c r="T19" s="650"/>
      <c r="U19" s="646"/>
      <c r="V19" s="646"/>
      <c r="W19" s="695"/>
    </row>
    <row r="20" spans="2:23" s="307" customFormat="1" ht="18.95" customHeight="1" x14ac:dyDescent="0.25">
      <c r="B20" s="1119"/>
      <c r="C20" s="1129">
        <f>IF(ISBLANK(G6),"",INDEX(DATA_AGITO_BUILDING,G6+ 1, 1))</f>
        <v>0</v>
      </c>
      <c r="D20" s="1130"/>
      <c r="E20" s="819"/>
      <c r="F20" s="1131">
        <f>IF(ISBLANK(G6),"",INDEX(DATA_AGITO_BUILDING,G6+ 1, 2))</f>
        <v>0</v>
      </c>
      <c r="G20" s="1131"/>
      <c r="I20" s="1040" t="s">
        <v>348</v>
      </c>
      <c r="J20" s="1116">
        <v>614</v>
      </c>
      <c r="K20" s="1105">
        <v>614</v>
      </c>
      <c r="L20" s="1105">
        <v>614</v>
      </c>
      <c r="M20" s="1105">
        <v>614</v>
      </c>
      <c r="N20" s="1105">
        <v>614</v>
      </c>
      <c r="O20" s="1105">
        <v>614</v>
      </c>
      <c r="P20" s="1105">
        <v>614</v>
      </c>
      <c r="Q20" s="1107">
        <v>614</v>
      </c>
      <c r="R20" s="703" cm="1">
        <f t="array" ref="R20">IF(ISBLANK(C6),"",(SUM(J22:Q22) + C6) / AGITO_WEAPON_MUB_SILVER)</f>
        <v>26.08</v>
      </c>
      <c r="S20" s="615" cm="1">
        <f t="array" ref="S20">-(F6 * AGITO_WEAPON_MUB_SILVER - SUM(J22:Q22) - C6)</f>
        <v>-2784</v>
      </c>
      <c r="T20" s="689" t="s">
        <v>65</v>
      </c>
      <c r="U20" s="677">
        <f>IF(S20&lt;0, _xlfn.CEILING.MATH(-S20/L6),"")</f>
        <v>537</v>
      </c>
      <c r="V20" s="687">
        <f>IF(S20&lt;0, _xlfn.CEILING.MATH(-S20/N6),"")</f>
        <v>1052</v>
      </c>
      <c r="W20" s="692">
        <f>IFERROR((-F6 * AGITO_WEAPON_MUB_SILVER - S20)/(-F6 * AGITO_WEAPON_MUB_SILVER),"")</f>
        <v>0.65200000000000002</v>
      </c>
    </row>
    <row r="21" spans="2:23" s="307" customFormat="1" ht="18.95" customHeight="1" x14ac:dyDescent="0.25">
      <c r="B21" s="1119"/>
      <c r="C21" s="1129"/>
      <c r="D21" s="1130"/>
      <c r="E21" s="819"/>
      <c r="F21" s="1131"/>
      <c r="G21" s="1131"/>
      <c r="I21" s="1042"/>
      <c r="J21" s="1117"/>
      <c r="K21" s="1106"/>
      <c r="L21" s="1106"/>
      <c r="M21" s="1106"/>
      <c r="N21" s="1106"/>
      <c r="O21" s="1106"/>
      <c r="P21" s="1106"/>
      <c r="Q21" s="1108"/>
      <c r="R21" s="704" cm="1">
        <f t="array" ref="R21">IF(ISBLANK(D6),"",(SUM(J23:Q23) + D6) / AGITO_WEAPON_MUB_GOLD)</f>
        <v>29.273333333333333</v>
      </c>
      <c r="S21" s="616" cm="1">
        <f t="array" ref="S21">-(F6 * AGITO_WEAPON_MUB_GOLD - SUM(J23:Q23) - D6)</f>
        <v>-1609</v>
      </c>
      <c r="T21" s="633" t="s">
        <v>64</v>
      </c>
      <c r="U21" s="678"/>
      <c r="V21" s="688">
        <f>IF(S21&lt;0, _xlfn.CEILING.MATH(-S21/O6),"")</f>
        <v>468</v>
      </c>
      <c r="W21" s="693">
        <f>IFERROR((-F6 * AGITO_WEAPON_MUB_GOLD - S21)/(-F6 * AGITO_WEAPON_MUB_GOLD),"")</f>
        <v>0.73183333333333334</v>
      </c>
    </row>
    <row r="22" spans="2:23" ht="24.75" hidden="1" customHeight="1" x14ac:dyDescent="0.25">
      <c r="B22" s="1119"/>
      <c r="C22" s="782"/>
      <c r="D22" s="777"/>
      <c r="E22" s="777"/>
      <c r="F22" s="783"/>
      <c r="G22" s="779"/>
      <c r="I22" s="627"/>
      <c r="J22" s="720">
        <f>_xlfn.IFNA(VLOOKUP(J20,DATA_AGITO_WEAPON,2,FALSE), 0)</f>
        <v>200</v>
      </c>
      <c r="K22" s="721">
        <f>_xlfn.IFNA(VLOOKUP(K20,DATA_AGITO_WEAPON,2,FALSE), 0)</f>
        <v>200</v>
      </c>
      <c r="L22" s="721">
        <f>_xlfn.IFNA(VLOOKUP(L20,DATA_AGITO_WEAPON,2,FALSE), 0)</f>
        <v>200</v>
      </c>
      <c r="M22" s="721">
        <f>_xlfn.IFNA(VLOOKUP(M20,DATA_AGITO_WEAPON,2,FALSE), 0)</f>
        <v>200</v>
      </c>
      <c r="N22" s="721">
        <f>_xlfn.IFNA(VLOOKUP(N20,DATA_AGITO_WEAPON,2,FALSE), 0)</f>
        <v>200</v>
      </c>
      <c r="O22" s="721">
        <f>_xlfn.IFNA(VLOOKUP(O20,DATA_AGITO_WEAPON,2,FALSE), 0)</f>
        <v>200</v>
      </c>
      <c r="P22" s="721">
        <f>_xlfn.IFNA(VLOOKUP(P20,DATA_AGITO_WEAPON,2,FALSE), 0)</f>
        <v>200</v>
      </c>
      <c r="Q22" s="722">
        <f>_xlfn.IFNA(VLOOKUP(Q20,DATA_AGITO_WEAPON,2,FALSE), 0)</f>
        <v>200</v>
      </c>
      <c r="R22" s="705"/>
      <c r="S22" s="639"/>
      <c r="T22" s="634"/>
      <c r="U22" s="646"/>
      <c r="V22" s="646"/>
      <c r="W22" s="694"/>
    </row>
    <row r="23" spans="2:23" ht="35.25" hidden="1" customHeight="1" x14ac:dyDescent="0.25">
      <c r="B23" s="1119"/>
      <c r="C23" s="782"/>
      <c r="D23" s="777"/>
      <c r="E23" s="777"/>
      <c r="F23" s="783"/>
      <c r="G23" s="779"/>
      <c r="I23" s="627"/>
      <c r="J23" s="720">
        <f>_xlfn.IFNA(VLOOKUP(J20,DATA_AGITO_WEAPON,3,FALSE), 0)</f>
        <v>150</v>
      </c>
      <c r="K23" s="721">
        <f>_xlfn.IFNA(VLOOKUP(K20,DATA_AGITO_WEAPON,3,FALSE), 0)</f>
        <v>150</v>
      </c>
      <c r="L23" s="721">
        <f>_xlfn.IFNA(VLOOKUP(L20,DATA_AGITO_WEAPON,3,FALSE), 0)</f>
        <v>150</v>
      </c>
      <c r="M23" s="721">
        <f>_xlfn.IFNA(VLOOKUP(M20,DATA_AGITO_WEAPON,3,FALSE), 0)</f>
        <v>150</v>
      </c>
      <c r="N23" s="721">
        <f>_xlfn.IFNA(VLOOKUP(N20,DATA_AGITO_WEAPON,3,FALSE), 0)</f>
        <v>150</v>
      </c>
      <c r="O23" s="721">
        <f>_xlfn.IFNA(VLOOKUP(O20,DATA_AGITO_WEAPON,3,FALSE), 0)</f>
        <v>150</v>
      </c>
      <c r="P23" s="721">
        <f>_xlfn.IFNA(VLOOKUP(P20,DATA_AGITO_WEAPON,3,FALSE), 0)</f>
        <v>150</v>
      </c>
      <c r="Q23" s="722">
        <f>_xlfn.IFNA(VLOOKUP(Q20,DATA_AGITO_WEAPON,3,FALSE), 0)</f>
        <v>150</v>
      </c>
      <c r="R23" s="705"/>
      <c r="S23" s="639"/>
      <c r="T23" s="634"/>
      <c r="U23" s="646"/>
      <c r="V23" s="646"/>
      <c r="W23" s="695"/>
    </row>
    <row r="24" spans="2:23" ht="18.95" customHeight="1" x14ac:dyDescent="0.25">
      <c r="B24" s="1119"/>
      <c r="C24" s="1132">
        <f>IF(ISBLANK(G7),"",INDEX(DATA_AGITO_BUILDING,G7+ 1, 1))</f>
        <v>0</v>
      </c>
      <c r="D24" s="1133"/>
      <c r="E24" s="820"/>
      <c r="F24" s="1077">
        <f>IF(ISBLANK(G7),"",INDEX(DATA_AGITO_BUILDING,G7+ 1, 2))</f>
        <v>0</v>
      </c>
      <c r="G24" s="1077"/>
      <c r="I24" s="1019" t="s">
        <v>349</v>
      </c>
      <c r="J24" s="1087">
        <v>614</v>
      </c>
      <c r="K24" s="1073">
        <v>614</v>
      </c>
      <c r="L24" s="1073">
        <v>614</v>
      </c>
      <c r="M24" s="1073">
        <v>614</v>
      </c>
      <c r="N24" s="1073">
        <v>614</v>
      </c>
      <c r="O24" s="1073">
        <v>614</v>
      </c>
      <c r="P24" s="1073">
        <v>614</v>
      </c>
      <c r="Q24" s="1111">
        <v>614</v>
      </c>
      <c r="R24" s="703" cm="1">
        <f t="array" ref="R24">IF(ISBLANK(C7),"",(SUM(J26:Q26) + C7) / AGITO_WEAPON_MUB_SILVER)</f>
        <v>19.265000000000001</v>
      </c>
      <c r="S24" s="615" cm="1">
        <f t="array" ref="S24">-(F7 * AGITO_WEAPON_MUB_SILVER - SUM(J26:Q26) - C7)</f>
        <v>-4147</v>
      </c>
      <c r="T24" s="689" t="s">
        <v>65</v>
      </c>
      <c r="U24" s="677">
        <f>IF(S24&lt;0, _xlfn.CEILING.MATH(-S24/L7),"")</f>
        <v>797</v>
      </c>
      <c r="V24" s="687">
        <f>IF(S24&lt;0, _xlfn.CEILING.MATH(-S24/N7),"")</f>
        <v>1615</v>
      </c>
      <c r="W24" s="692">
        <f>IFERROR((-F7 * AGITO_WEAPON_MUB_SILVER - S24)/(-F7 * AGITO_WEAPON_MUB_SILVER),"")</f>
        <v>0.48162500000000003</v>
      </c>
    </row>
    <row r="25" spans="2:23" ht="18.95" customHeight="1" x14ac:dyDescent="0.25">
      <c r="B25" s="1119"/>
      <c r="C25" s="1132"/>
      <c r="D25" s="1133"/>
      <c r="E25" s="820"/>
      <c r="F25" s="1077"/>
      <c r="G25" s="1077"/>
      <c r="I25" s="1021"/>
      <c r="J25" s="1088"/>
      <c r="K25" s="1074"/>
      <c r="L25" s="1074"/>
      <c r="M25" s="1074"/>
      <c r="N25" s="1074"/>
      <c r="O25" s="1074"/>
      <c r="P25" s="1074"/>
      <c r="Q25" s="1112"/>
      <c r="R25" s="704" cm="1">
        <f t="array" ref="R25">IF(ISBLANK(D7),"",(SUM(J27:Q27) + D7) / AGITO_WEAPON_MUB_GOLD)</f>
        <v>20.286666666666665</v>
      </c>
      <c r="S25" s="616" cm="1">
        <f t="array" ref="S25">-(F7 * AGITO_WEAPON_MUB_GOLD - SUM(J27:Q27) - D7)</f>
        <v>-2957</v>
      </c>
      <c r="T25" s="633" t="s">
        <v>64</v>
      </c>
      <c r="U25" s="678"/>
      <c r="V25" s="688">
        <f>IF(S25&lt;0, _xlfn.CEILING.MATH(-S25/O7),"")</f>
        <v>842</v>
      </c>
      <c r="W25" s="693">
        <f>IFERROR((-F7 * AGITO_WEAPON_MUB_GOLD - S25)/(-F7 * AGITO_WEAPON_MUB_GOLD),"")</f>
        <v>0.50716666666666665</v>
      </c>
    </row>
    <row r="26" spans="2:23" ht="18.95" hidden="1" customHeight="1" x14ac:dyDescent="0.25">
      <c r="B26" s="1119"/>
      <c r="C26" s="784"/>
      <c r="D26" s="777"/>
      <c r="E26" s="777"/>
      <c r="F26" s="785"/>
      <c r="G26" s="779"/>
      <c r="I26" s="630"/>
      <c r="J26" s="723">
        <f>_xlfn.IFNA(VLOOKUP(J24,DATA_AGITO_WEAPON,2,FALSE), 0)</f>
        <v>200</v>
      </c>
      <c r="K26" s="724">
        <f>_xlfn.IFNA(VLOOKUP(K24,DATA_AGITO_WEAPON,2,FALSE), 0)</f>
        <v>200</v>
      </c>
      <c r="L26" s="724">
        <f>_xlfn.IFNA(VLOOKUP(L24,DATA_AGITO_WEAPON,2,FALSE), 0)</f>
        <v>200</v>
      </c>
      <c r="M26" s="724">
        <f>_xlfn.IFNA(VLOOKUP(M24,DATA_AGITO_WEAPON,2,FALSE), 0)</f>
        <v>200</v>
      </c>
      <c r="N26" s="724">
        <f>_xlfn.IFNA(VLOOKUP(N24,DATA_AGITO_WEAPON,2,FALSE), 0)</f>
        <v>200</v>
      </c>
      <c r="O26" s="724">
        <f>_xlfn.IFNA(VLOOKUP(O24,DATA_AGITO_WEAPON,2,FALSE), 0)</f>
        <v>200</v>
      </c>
      <c r="P26" s="724">
        <f>_xlfn.IFNA(VLOOKUP(P24,DATA_AGITO_WEAPON,2,FALSE), 0)</f>
        <v>200</v>
      </c>
      <c r="Q26" s="725">
        <f>_xlfn.IFNA(VLOOKUP(Q24,DATA_AGITO_WEAPON,2,FALSE), 0)</f>
        <v>200</v>
      </c>
      <c r="R26" s="705"/>
      <c r="S26" s="639"/>
      <c r="T26" s="634"/>
      <c r="U26" s="646"/>
      <c r="V26" s="646"/>
      <c r="W26" s="693"/>
    </row>
    <row r="27" spans="2:23" ht="18.95" hidden="1" customHeight="1" x14ac:dyDescent="0.25">
      <c r="B27" s="1119"/>
      <c r="C27" s="784"/>
      <c r="D27" s="777"/>
      <c r="E27" s="777"/>
      <c r="F27" s="785"/>
      <c r="G27" s="779"/>
      <c r="I27" s="554"/>
      <c r="J27" s="726">
        <f>_xlfn.IFNA(VLOOKUP(J24,DATA_AGITO_WEAPON,3,FALSE), 0)</f>
        <v>150</v>
      </c>
      <c r="K27" s="727">
        <f>_xlfn.IFNA(VLOOKUP(K24,DATA_AGITO_WEAPON,3,FALSE), 0)</f>
        <v>150</v>
      </c>
      <c r="L27" s="727">
        <f>_xlfn.IFNA(VLOOKUP(L24,DATA_AGITO_WEAPON,3,FALSE), 0)</f>
        <v>150</v>
      </c>
      <c r="M27" s="727">
        <f>_xlfn.IFNA(VLOOKUP(M24,DATA_AGITO_WEAPON,3,FALSE), 0)</f>
        <v>150</v>
      </c>
      <c r="N27" s="727">
        <f>_xlfn.IFNA(VLOOKUP(N24,DATA_AGITO_WEAPON,3,FALSE), 0)</f>
        <v>150</v>
      </c>
      <c r="O27" s="727">
        <f>_xlfn.IFNA(VLOOKUP(O24,DATA_AGITO_WEAPON,3,FALSE), 0)</f>
        <v>150</v>
      </c>
      <c r="P27" s="727">
        <f>_xlfn.IFNA(VLOOKUP(P24,DATA_AGITO_WEAPON,3,FALSE), 0)</f>
        <v>150</v>
      </c>
      <c r="Q27" s="728">
        <f>_xlfn.IFNA(VLOOKUP(Q24,DATA_AGITO_WEAPON,3,FALSE), 0)</f>
        <v>150</v>
      </c>
      <c r="R27" s="705"/>
      <c r="S27" s="641"/>
      <c r="T27" s="650"/>
      <c r="U27" s="646"/>
      <c r="V27" s="646"/>
      <c r="W27" s="693"/>
    </row>
    <row r="28" spans="2:23" ht="18.95" customHeight="1" x14ac:dyDescent="0.25">
      <c r="B28" s="1119"/>
      <c r="C28" s="1082" t="str">
        <f>IF(ISBLANK(G8),"",INDEX(DATA_AGITO_BUILDING,G8+ 1, 1))</f>
        <v/>
      </c>
      <c r="D28" s="1078"/>
      <c r="E28" s="821"/>
      <c r="F28" s="1078" t="str">
        <f>IF(ISBLANK(G8),"",INDEX(DATA_AGITO_BUILDING,G8+ 1, 2))</f>
        <v/>
      </c>
      <c r="G28" s="1079"/>
      <c r="I28" s="1015" t="s">
        <v>350</v>
      </c>
      <c r="J28" s="1069"/>
      <c r="K28" s="1099"/>
      <c r="L28" s="1099"/>
      <c r="M28" s="1099"/>
      <c r="N28" s="1099"/>
      <c r="O28" s="1099"/>
      <c r="P28" s="1099"/>
      <c r="Q28" s="1101"/>
      <c r="R28" s="706" t="str" cm="1">
        <f t="array" ref="R28">IF(ISBLANK(C8),"",(SUM(J30:Q30) + C8) / AGITO_WEAPON_MUB_SILVER)</f>
        <v/>
      </c>
      <c r="S28" s="615" cm="1">
        <f t="array" ref="S28">-(F8 * AGITO_WEAPON_MUB_SILVER - SUM(J30:Q30) - C8)</f>
        <v>0</v>
      </c>
      <c r="T28" s="689" t="s">
        <v>65</v>
      </c>
      <c r="U28" s="677" t="str">
        <f>IF(S28&lt;0, _xlfn.CEILING.MATH(-S28/L8),"")</f>
        <v/>
      </c>
      <c r="V28" s="687" t="str">
        <f>IF(S28&lt;0, _xlfn.CEILING.MATH(-S28/N8),"")</f>
        <v/>
      </c>
      <c r="W28" s="692" t="str">
        <f>IFERROR((-F8 * AGITO_WEAPON_MUB_SILVER - S28)/(-F8 * AGITO_WEAPON_MUB_SILVER),"")</f>
        <v/>
      </c>
    </row>
    <row r="29" spans="2:23" ht="18.95" customHeight="1" x14ac:dyDescent="0.25">
      <c r="B29" s="1120"/>
      <c r="C29" s="1083"/>
      <c r="D29" s="1080"/>
      <c r="E29" s="822"/>
      <c r="F29" s="1080"/>
      <c r="G29" s="1081"/>
      <c r="I29" s="1017"/>
      <c r="J29" s="1070"/>
      <c r="K29" s="1100"/>
      <c r="L29" s="1100"/>
      <c r="M29" s="1100"/>
      <c r="N29" s="1100"/>
      <c r="O29" s="1100"/>
      <c r="P29" s="1100"/>
      <c r="Q29" s="1102"/>
      <c r="R29" s="707" t="str" cm="1">
        <f t="array" ref="R29">IF(ISBLANK(D8),"",(SUM(J31:Q31) + D8) / AGITO_WEAPON_MUB_GOLD)</f>
        <v/>
      </c>
      <c r="S29" s="617" cm="1">
        <f t="array" ref="S29">-(F8 * AGITO_WEAPON_MUB_GOLD - SUM(J31:Q31) - D8)</f>
        <v>0</v>
      </c>
      <c r="T29" s="328" t="s">
        <v>64</v>
      </c>
      <c r="U29" s="678"/>
      <c r="V29" s="688" t="str">
        <f>IF(S29&lt;0, _xlfn.CEILING.MATH(-S29/O8),"")</f>
        <v/>
      </c>
      <c r="W29" s="696" t="str">
        <f>IFERROR((-F8 * AGITO_WEAPON_MUB_GOLD - S29)/(-F8 * AGITO_WEAPON_MUB_GOLD),"")</f>
        <v/>
      </c>
    </row>
    <row r="30" spans="2:23" hidden="1" x14ac:dyDescent="0.25">
      <c r="C30" s="307"/>
      <c r="D30" s="307"/>
      <c r="E30" s="307"/>
      <c r="I30" s="583"/>
      <c r="J30" s="583">
        <f>_xlfn.IFNA(VLOOKUP(J28,DATA_AGITO_WEAPON,2,FALSE), 0)</f>
        <v>0</v>
      </c>
      <c r="K30" s="503">
        <f>_xlfn.IFNA(VLOOKUP(K28,DATA_AGITO_WEAPON,2,FALSE), 0)</f>
        <v>0</v>
      </c>
      <c r="L30" s="503">
        <f>_xlfn.IFNA(VLOOKUP(L28,DATA_AGITO_WEAPON,2,FALSE), 0)</f>
        <v>0</v>
      </c>
      <c r="M30" s="503">
        <f>_xlfn.IFNA(VLOOKUP(M28,DATA_AGITO_WEAPON,2,FALSE), 0)</f>
        <v>0</v>
      </c>
      <c r="N30" s="503">
        <f>_xlfn.IFNA(VLOOKUP(N28,DATA_AGITO_WEAPON,2,FALSE), 0)</f>
        <v>0</v>
      </c>
      <c r="O30" s="503">
        <f>_xlfn.IFNA(VLOOKUP(O28,DATA_AGITO_WEAPON,2,FALSE), 0)</f>
        <v>0</v>
      </c>
      <c r="P30" s="503">
        <f>_xlfn.IFNA(VLOOKUP(P28,DATA_AGITO_WEAPON,2,FALSE), 0)</f>
        <v>0</v>
      </c>
      <c r="Q30" s="584">
        <f>_xlfn.IFNA(VLOOKUP(Q28,DATA_AGITO_WEAPON,2,FALSE), 0)</f>
        <v>0</v>
      </c>
      <c r="R30" s="701"/>
      <c r="S30" s="643"/>
      <c r="T30" s="640"/>
      <c r="U30" s="640"/>
      <c r="V30" s="640"/>
      <c r="W30" s="605"/>
    </row>
    <row r="31" spans="2:23" hidden="1" x14ac:dyDescent="0.25">
      <c r="I31" s="628"/>
      <c r="J31" s="628">
        <f>_xlfn.IFNA(VLOOKUP(J28,DATA_AGITO_WEAPON,3,FALSE), 0)</f>
        <v>0</v>
      </c>
      <c r="K31" s="504">
        <f>_xlfn.IFNA(VLOOKUP(K28,DATA_AGITO_WEAPON,3,FALSE), 0)</f>
        <v>0</v>
      </c>
      <c r="L31" s="504">
        <f>_xlfn.IFNA(VLOOKUP(L28,DATA_AGITO_WEAPON,3,FALSE), 0)</f>
        <v>0</v>
      </c>
      <c r="M31" s="504">
        <f>_xlfn.IFNA(VLOOKUP(M28,DATA_AGITO_WEAPON,3,FALSE), 0)</f>
        <v>0</v>
      </c>
      <c r="N31" s="504">
        <f>_xlfn.IFNA(VLOOKUP(N28,DATA_AGITO_WEAPON,3,FALSE), 0)</f>
        <v>0</v>
      </c>
      <c r="O31" s="504">
        <f>_xlfn.IFNA(VLOOKUP(O28,DATA_AGITO_WEAPON,3,FALSE), 0)</f>
        <v>0</v>
      </c>
      <c r="P31" s="504">
        <f>_xlfn.IFNA(VLOOKUP(P28,DATA_AGITO_WEAPON,3,FALSE), 0)</f>
        <v>0</v>
      </c>
      <c r="Q31" s="629">
        <f>_xlfn.IFNA(VLOOKUP(Q28,DATA_AGITO_WEAPON,3,FALSE), 0)</f>
        <v>0</v>
      </c>
      <c r="R31" s="702"/>
      <c r="S31" s="644"/>
      <c r="T31" s="642"/>
      <c r="U31" s="642"/>
      <c r="V31" s="642"/>
      <c r="W31" s="606" t="str">
        <f>IFERROR(IF(T29=0,100%,(HDRAG_MAX_BUILDING - T29)/HDRAG_MAX_BUILDING),"")</f>
        <v/>
      </c>
    </row>
    <row r="35" spans="9:9" x14ac:dyDescent="0.25">
      <c r="I35" s="729"/>
    </row>
  </sheetData>
  <mergeCells count="67">
    <mergeCell ref="C2:E2"/>
    <mergeCell ref="B10:B29"/>
    <mergeCell ref="C10:G10"/>
    <mergeCell ref="F11:G11"/>
    <mergeCell ref="C11:D11"/>
    <mergeCell ref="F12:G13"/>
    <mergeCell ref="C12:D13"/>
    <mergeCell ref="C16:D17"/>
    <mergeCell ref="F16:G17"/>
    <mergeCell ref="C20:D21"/>
    <mergeCell ref="F20:G21"/>
    <mergeCell ref="C24:D25"/>
    <mergeCell ref="M2:O2"/>
    <mergeCell ref="K2:L2"/>
    <mergeCell ref="J2:J3"/>
    <mergeCell ref="M28:M29"/>
    <mergeCell ref="N28:N29"/>
    <mergeCell ref="O28:O29"/>
    <mergeCell ref="M16:M17"/>
    <mergeCell ref="N16:N17"/>
    <mergeCell ref="O16:O17"/>
    <mergeCell ref="L20:L21"/>
    <mergeCell ref="M20:M21"/>
    <mergeCell ref="N20:N21"/>
    <mergeCell ref="O20:O21"/>
    <mergeCell ref="J20:J21"/>
    <mergeCell ref="K20:K21"/>
    <mergeCell ref="P28:P29"/>
    <mergeCell ref="Q28:Q29"/>
    <mergeCell ref="P16:P17"/>
    <mergeCell ref="Q16:Q17"/>
    <mergeCell ref="I20:I21"/>
    <mergeCell ref="P20:P21"/>
    <mergeCell ref="Q20:Q21"/>
    <mergeCell ref="M24:M25"/>
    <mergeCell ref="N24:N25"/>
    <mergeCell ref="O24:O25"/>
    <mergeCell ref="J16:J17"/>
    <mergeCell ref="P24:P25"/>
    <mergeCell ref="Q24:Q25"/>
    <mergeCell ref="K28:K29"/>
    <mergeCell ref="L28:L29"/>
    <mergeCell ref="K16:K17"/>
    <mergeCell ref="S11:T11"/>
    <mergeCell ref="J12:J13"/>
    <mergeCell ref="K12:K13"/>
    <mergeCell ref="L12:L13"/>
    <mergeCell ref="M12:M13"/>
    <mergeCell ref="N12:N13"/>
    <mergeCell ref="O12:O13"/>
    <mergeCell ref="P12:P13"/>
    <mergeCell ref="Q12:Q13"/>
    <mergeCell ref="I16:I17"/>
    <mergeCell ref="J28:J29"/>
    <mergeCell ref="L24:L25"/>
    <mergeCell ref="I12:I13"/>
    <mergeCell ref="F2:F3"/>
    <mergeCell ref="I28:I29"/>
    <mergeCell ref="F24:G25"/>
    <mergeCell ref="F28:G29"/>
    <mergeCell ref="C28:D29"/>
    <mergeCell ref="I2:I9"/>
    <mergeCell ref="G2:G3"/>
    <mergeCell ref="I24:I25"/>
    <mergeCell ref="J24:J25"/>
    <mergeCell ref="K24:K25"/>
    <mergeCell ref="L16:L17"/>
  </mergeCells>
  <conditionalFormatting sqref="W12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W13:W15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W16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W17:W19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W20:W23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W24:W27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W28:W31 T9 Q8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J12:R29">
    <cfRule type="cellIs" dxfId="10" priority="12" operator="equal">
      <formula>"D524"</formula>
    </cfRule>
  </conditionalFormatting>
  <conditionalFormatting sqref="W12:W29 T9 Q8">
    <cfRule type="cellIs" dxfId="9" priority="11" operator="lessThan">
      <formula>1</formula>
    </cfRule>
  </conditionalFormatting>
  <conditionalFormatting sqref="Q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Q4">
    <cfRule type="cellIs" dxfId="8" priority="9" operator="lessThan">
      <formula>1</formula>
    </cfRule>
  </conditionalFormatting>
  <conditionalFormatting sqref="Q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Q5">
    <cfRule type="cellIs" dxfId="7" priority="7" operator="lessThan">
      <formula>1</formula>
    </cfRule>
  </conditionalFormatting>
  <conditionalFormatting sqref="Q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Q6">
    <cfRule type="cellIs" dxfId="6" priority="5" operator="lessThan">
      <formula>1</formula>
    </cfRule>
  </conditionalFormatting>
  <conditionalFormatting sqref="Q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Q7">
    <cfRule type="cellIs" dxfId="5" priority="3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W12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W13:W15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W17:W19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W20:W23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W24:W27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W28:W31 T9 Q8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Q4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Q5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Q6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Q7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A1066"/>
  <sheetViews>
    <sheetView tabSelected="1" topLeftCell="A51" zoomScaleNormal="100" workbookViewId="0">
      <selection activeCell="U59" sqref="U59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1" customWidth="1"/>
    <col min="8" max="12" width="4.7109375" style="51" customWidth="1"/>
    <col min="13" max="13" width="4.7109375" style="201" customWidth="1"/>
    <col min="14" max="14" width="4.7109375" style="318" customWidth="1"/>
    <col min="15" max="15" width="4.7109375" style="202" customWidth="1"/>
    <col min="16" max="16" width="4.7109375" style="206" customWidth="1"/>
    <col min="17" max="17" width="4.7109375" style="178" customWidth="1"/>
    <col min="18" max="18" width="4.7109375" style="207" customWidth="1"/>
    <col min="19" max="23" width="9.28515625" style="626"/>
    <col min="24" max="24" width="9.28515625" style="645"/>
    <col min="25" max="16384" width="9.28515625" style="625"/>
  </cols>
  <sheetData>
    <row r="1" spans="1:26" x14ac:dyDescent="0.25">
      <c r="A1" s="636" t="s">
        <v>239</v>
      </c>
      <c r="B1" s="1134" t="s">
        <v>241</v>
      </c>
      <c r="C1" s="1135"/>
      <c r="D1" s="638" t="s">
        <v>239</v>
      </c>
      <c r="E1" s="1136" t="s">
        <v>241</v>
      </c>
      <c r="F1" s="1137"/>
      <c r="G1" s="675" t="s">
        <v>239</v>
      </c>
      <c r="H1" s="1058" t="s">
        <v>241</v>
      </c>
      <c r="I1" s="1058"/>
      <c r="J1" s="1058" t="s">
        <v>246</v>
      </c>
      <c r="K1" s="1058"/>
      <c r="L1" s="1059"/>
      <c r="M1" s="637" t="s">
        <v>239</v>
      </c>
      <c r="N1" s="1138" t="s">
        <v>241</v>
      </c>
      <c r="O1" s="1139"/>
      <c r="P1" s="635" t="s">
        <v>239</v>
      </c>
      <c r="Q1" s="1140" t="s">
        <v>241</v>
      </c>
      <c r="R1" s="1141"/>
      <c r="T1" s="626" t="s">
        <v>353</v>
      </c>
      <c r="U1" s="626" t="s">
        <v>65</v>
      </c>
      <c r="V1" s="626" t="s">
        <v>64</v>
      </c>
      <c r="X1" s="645">
        <v>610</v>
      </c>
      <c r="Y1" s="625">
        <v>40</v>
      </c>
      <c r="Z1" s="625">
        <v>30</v>
      </c>
    </row>
    <row r="2" spans="1:26" x14ac:dyDescent="0.25">
      <c r="A2" s="183" t="s">
        <v>65</v>
      </c>
      <c r="B2" s="532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676" t="s">
        <v>65</v>
      </c>
      <c r="H2" s="531" t="s">
        <v>65</v>
      </c>
      <c r="I2" s="812" t="s">
        <v>64</v>
      </c>
      <c r="J2" s="812" t="s">
        <v>64</v>
      </c>
      <c r="K2" s="815" t="s">
        <v>11</v>
      </c>
      <c r="L2" s="812" t="s">
        <v>242</v>
      </c>
      <c r="M2" s="198" t="s">
        <v>65</v>
      </c>
      <c r="N2" s="199" t="s">
        <v>65</v>
      </c>
      <c r="O2" s="200" t="s">
        <v>64</v>
      </c>
      <c r="P2" s="203" t="s">
        <v>65</v>
      </c>
      <c r="Q2" s="534" t="s">
        <v>65</v>
      </c>
      <c r="R2" s="205" t="s">
        <v>64</v>
      </c>
      <c r="T2" s="626">
        <v>0</v>
      </c>
      <c r="U2" s="626">
        <v>405</v>
      </c>
      <c r="V2" s="626">
        <v>25</v>
      </c>
      <c r="X2" s="645">
        <v>611</v>
      </c>
      <c r="Y2" s="625">
        <v>80</v>
      </c>
      <c r="Z2" s="625">
        <v>60</v>
      </c>
    </row>
    <row r="3" spans="1:26" x14ac:dyDescent="0.25">
      <c r="D3" s="191">
        <v>5</v>
      </c>
      <c r="E3" s="261">
        <v>3</v>
      </c>
      <c r="F3" s="192">
        <v>4</v>
      </c>
      <c r="G3" s="621">
        <v>5</v>
      </c>
      <c r="H3" s="51">
        <v>4</v>
      </c>
      <c r="I3" s="51">
        <v>3</v>
      </c>
      <c r="J3" s="51">
        <v>1</v>
      </c>
      <c r="K3" s="51">
        <v>3</v>
      </c>
      <c r="L3" s="51">
        <v>1</v>
      </c>
      <c r="M3" s="201">
        <v>5</v>
      </c>
      <c r="N3" s="318">
        <v>3</v>
      </c>
      <c r="O3" s="202">
        <v>4</v>
      </c>
      <c r="T3" s="626">
        <v>1</v>
      </c>
      <c r="U3" s="626">
        <v>385</v>
      </c>
      <c r="V3" s="626">
        <v>25</v>
      </c>
      <c r="X3" s="645">
        <v>612</v>
      </c>
      <c r="Y3" s="625">
        <v>120</v>
      </c>
      <c r="Z3" s="625">
        <v>90</v>
      </c>
    </row>
    <row r="4" spans="1:26" x14ac:dyDescent="0.25">
      <c r="D4" s="191">
        <v>5</v>
      </c>
      <c r="E4" s="261">
        <v>2</v>
      </c>
      <c r="F4" s="192">
        <v>3</v>
      </c>
      <c r="G4" s="621">
        <v>5</v>
      </c>
      <c r="H4" s="51">
        <v>3</v>
      </c>
      <c r="I4" s="51">
        <v>3</v>
      </c>
      <c r="J4" s="51">
        <v>1</v>
      </c>
      <c r="K4" s="51">
        <v>4</v>
      </c>
      <c r="L4" s="51">
        <v>1</v>
      </c>
      <c r="M4" s="201">
        <v>5</v>
      </c>
      <c r="N4" s="318">
        <v>2</v>
      </c>
      <c r="O4" s="202">
        <v>3</v>
      </c>
      <c r="T4" s="626">
        <v>2</v>
      </c>
      <c r="U4" s="626">
        <v>375</v>
      </c>
      <c r="V4" s="626">
        <v>25</v>
      </c>
      <c r="X4" s="645">
        <v>613</v>
      </c>
      <c r="Y4" s="625">
        <v>160</v>
      </c>
      <c r="Z4" s="625">
        <v>120</v>
      </c>
    </row>
    <row r="5" spans="1:26" x14ac:dyDescent="0.25">
      <c r="D5" s="191">
        <v>5</v>
      </c>
      <c r="E5" s="261">
        <v>2</v>
      </c>
      <c r="F5" s="192">
        <v>3</v>
      </c>
      <c r="G5" s="621">
        <v>5</v>
      </c>
      <c r="H5" s="51">
        <v>4</v>
      </c>
      <c r="I5" s="51">
        <v>3</v>
      </c>
      <c r="J5" s="51">
        <v>2</v>
      </c>
      <c r="K5" s="51">
        <v>2</v>
      </c>
      <c r="L5" s="51">
        <v>1</v>
      </c>
      <c r="M5" s="201">
        <v>5</v>
      </c>
      <c r="N5" s="318">
        <v>2</v>
      </c>
      <c r="O5" s="202">
        <v>3</v>
      </c>
      <c r="T5" s="626">
        <v>3</v>
      </c>
      <c r="U5" s="626">
        <v>365</v>
      </c>
      <c r="V5" s="626">
        <v>25</v>
      </c>
      <c r="X5" s="645">
        <v>614</v>
      </c>
      <c r="Y5" s="625">
        <v>200</v>
      </c>
      <c r="Z5" s="625">
        <v>150</v>
      </c>
    </row>
    <row r="6" spans="1:26" x14ac:dyDescent="0.25">
      <c r="D6" s="191">
        <v>5</v>
      </c>
      <c r="E6" s="261">
        <v>3</v>
      </c>
      <c r="F6" s="192">
        <v>4</v>
      </c>
      <c r="G6" s="621">
        <v>5</v>
      </c>
      <c r="H6" s="51">
        <v>3</v>
      </c>
      <c r="I6" s="51">
        <v>4</v>
      </c>
      <c r="J6" s="51">
        <v>3</v>
      </c>
      <c r="K6" s="51">
        <v>3</v>
      </c>
      <c r="L6" s="51">
        <v>1</v>
      </c>
      <c r="M6" s="201">
        <v>5</v>
      </c>
      <c r="N6" s="318">
        <v>3</v>
      </c>
      <c r="O6" s="202">
        <v>3</v>
      </c>
      <c r="T6" s="626">
        <v>4</v>
      </c>
      <c r="U6" s="626">
        <v>345</v>
      </c>
      <c r="V6" s="626">
        <v>25</v>
      </c>
    </row>
    <row r="7" spans="1:26" x14ac:dyDescent="0.25">
      <c r="D7" s="191">
        <v>5</v>
      </c>
      <c r="E7" s="261">
        <v>3</v>
      </c>
      <c r="F7" s="192">
        <v>3</v>
      </c>
      <c r="G7" s="621">
        <v>5</v>
      </c>
      <c r="H7" s="51">
        <v>2</v>
      </c>
      <c r="I7" s="51">
        <v>3</v>
      </c>
      <c r="J7" s="51">
        <v>3</v>
      </c>
      <c r="K7" s="51">
        <v>2</v>
      </c>
      <c r="L7" s="51">
        <v>1</v>
      </c>
      <c r="M7" s="201">
        <v>5</v>
      </c>
      <c r="N7" s="318">
        <v>3</v>
      </c>
      <c r="O7" s="202">
        <v>4</v>
      </c>
      <c r="T7" s="626">
        <v>5</v>
      </c>
      <c r="U7" s="626">
        <v>325</v>
      </c>
      <c r="V7" s="626">
        <v>25</v>
      </c>
    </row>
    <row r="8" spans="1:26" x14ac:dyDescent="0.25">
      <c r="D8" s="191">
        <v>5</v>
      </c>
      <c r="E8" s="261">
        <v>3</v>
      </c>
      <c r="F8" s="192">
        <v>3</v>
      </c>
      <c r="G8" s="621">
        <v>5</v>
      </c>
      <c r="H8" s="51">
        <v>3</v>
      </c>
      <c r="I8" s="51">
        <v>3</v>
      </c>
      <c r="J8" s="51">
        <v>1</v>
      </c>
      <c r="K8" s="51">
        <v>4</v>
      </c>
      <c r="L8" s="51">
        <v>1</v>
      </c>
      <c r="M8" s="201">
        <v>5</v>
      </c>
      <c r="N8" s="318">
        <v>2</v>
      </c>
      <c r="O8" s="202">
        <v>4</v>
      </c>
      <c r="T8" s="626">
        <v>6</v>
      </c>
      <c r="U8" s="626">
        <v>295</v>
      </c>
      <c r="V8" s="626">
        <v>25</v>
      </c>
    </row>
    <row r="9" spans="1:26" x14ac:dyDescent="0.25">
      <c r="D9" s="191">
        <v>6</v>
      </c>
      <c r="E9" s="261">
        <v>3</v>
      </c>
      <c r="F9" s="192">
        <v>4</v>
      </c>
      <c r="G9" s="621">
        <v>5</v>
      </c>
      <c r="H9" s="51">
        <v>2</v>
      </c>
      <c r="I9" s="51">
        <v>3</v>
      </c>
      <c r="J9" s="51">
        <v>2</v>
      </c>
      <c r="K9" s="51">
        <v>4</v>
      </c>
      <c r="L9" s="51">
        <v>1</v>
      </c>
      <c r="M9" s="201">
        <v>5</v>
      </c>
      <c r="N9" s="318">
        <v>2</v>
      </c>
      <c r="O9" s="202">
        <v>3</v>
      </c>
      <c r="T9" s="626">
        <v>7</v>
      </c>
      <c r="U9" s="626">
        <v>265</v>
      </c>
      <c r="V9" s="626">
        <v>25</v>
      </c>
    </row>
    <row r="10" spans="1:26" x14ac:dyDescent="0.25">
      <c r="D10" s="191">
        <v>5</v>
      </c>
      <c r="E10" s="261">
        <v>3</v>
      </c>
      <c r="F10" s="192">
        <v>4</v>
      </c>
      <c r="G10" s="621">
        <v>5</v>
      </c>
      <c r="H10" s="51">
        <v>3</v>
      </c>
      <c r="I10" s="51">
        <v>3</v>
      </c>
      <c r="J10" s="51">
        <v>3</v>
      </c>
      <c r="K10" s="51">
        <v>3</v>
      </c>
      <c r="L10" s="51">
        <v>1</v>
      </c>
      <c r="M10" s="201">
        <v>5</v>
      </c>
      <c r="N10" s="318">
        <v>2</v>
      </c>
      <c r="O10" s="202">
        <v>4</v>
      </c>
      <c r="T10" s="626">
        <v>8</v>
      </c>
      <c r="U10" s="626">
        <v>235</v>
      </c>
      <c r="V10" s="626">
        <v>25</v>
      </c>
    </row>
    <row r="11" spans="1:26" x14ac:dyDescent="0.25">
      <c r="D11" s="191">
        <v>6</v>
      </c>
      <c r="E11" s="261">
        <v>3</v>
      </c>
      <c r="F11" s="192">
        <v>4</v>
      </c>
      <c r="G11" s="621">
        <v>5</v>
      </c>
      <c r="H11" s="51">
        <v>2</v>
      </c>
      <c r="I11" s="51">
        <v>3</v>
      </c>
      <c r="J11" s="51">
        <v>2</v>
      </c>
      <c r="K11" s="51">
        <v>3</v>
      </c>
      <c r="L11" s="51">
        <v>2</v>
      </c>
      <c r="M11" s="201">
        <v>5</v>
      </c>
      <c r="N11" s="318">
        <v>3</v>
      </c>
      <c r="O11" s="202">
        <v>5</v>
      </c>
      <c r="T11" s="626">
        <v>9</v>
      </c>
      <c r="U11" s="626">
        <v>205</v>
      </c>
      <c r="V11" s="626">
        <v>25</v>
      </c>
    </row>
    <row r="12" spans="1:26" x14ac:dyDescent="0.25">
      <c r="D12" s="191">
        <v>6</v>
      </c>
      <c r="E12" s="261">
        <v>3</v>
      </c>
      <c r="F12" s="192">
        <v>3</v>
      </c>
      <c r="G12" s="621">
        <v>5</v>
      </c>
      <c r="H12" s="51">
        <v>3</v>
      </c>
      <c r="I12" s="51">
        <v>3</v>
      </c>
      <c r="J12" s="51">
        <v>2</v>
      </c>
      <c r="K12" s="51">
        <v>2</v>
      </c>
      <c r="L12" s="51">
        <v>1</v>
      </c>
      <c r="M12" s="201">
        <v>6</v>
      </c>
      <c r="N12" s="318">
        <v>3</v>
      </c>
      <c r="O12" s="202">
        <v>3</v>
      </c>
      <c r="T12" s="626">
        <v>10</v>
      </c>
      <c r="U12" s="626">
        <v>175</v>
      </c>
      <c r="V12" s="626">
        <v>25</v>
      </c>
    </row>
    <row r="13" spans="1:26" x14ac:dyDescent="0.25">
      <c r="D13" s="191">
        <v>5</v>
      </c>
      <c r="E13" s="261">
        <v>2</v>
      </c>
      <c r="F13" s="192">
        <v>4</v>
      </c>
      <c r="G13" s="621">
        <v>5</v>
      </c>
      <c r="H13" s="51">
        <v>2</v>
      </c>
      <c r="I13" s="51">
        <v>3</v>
      </c>
      <c r="J13" s="51">
        <v>2</v>
      </c>
      <c r="K13" s="51">
        <v>4</v>
      </c>
      <c r="L13" s="51">
        <v>1</v>
      </c>
      <c r="M13" s="201">
        <v>5</v>
      </c>
      <c r="N13" s="318">
        <v>3</v>
      </c>
      <c r="O13" s="202">
        <v>3</v>
      </c>
      <c r="T13" s="626">
        <v>11</v>
      </c>
      <c r="U13" s="626">
        <v>140</v>
      </c>
      <c r="V13" s="626">
        <v>20</v>
      </c>
    </row>
    <row r="14" spans="1:26" x14ac:dyDescent="0.25">
      <c r="D14" s="191">
        <v>5</v>
      </c>
      <c r="E14" s="261">
        <v>2</v>
      </c>
      <c r="F14" s="192">
        <v>3</v>
      </c>
      <c r="G14" s="621">
        <v>6</v>
      </c>
      <c r="H14" s="51">
        <v>3</v>
      </c>
      <c r="I14" s="51">
        <v>4</v>
      </c>
      <c r="J14" s="51">
        <v>3</v>
      </c>
      <c r="K14" s="51">
        <v>3</v>
      </c>
      <c r="L14" s="51">
        <v>1</v>
      </c>
      <c r="M14" s="201">
        <v>5</v>
      </c>
      <c r="N14" s="318">
        <v>2</v>
      </c>
      <c r="O14" s="202">
        <v>4</v>
      </c>
      <c r="T14" s="626">
        <v>12</v>
      </c>
      <c r="U14" s="626">
        <v>105</v>
      </c>
      <c r="V14" s="626">
        <v>15</v>
      </c>
    </row>
    <row r="15" spans="1:26" x14ac:dyDescent="0.25">
      <c r="D15" s="191">
        <v>5</v>
      </c>
      <c r="E15" s="261">
        <v>2</v>
      </c>
      <c r="F15" s="192">
        <v>4</v>
      </c>
      <c r="G15" s="621">
        <v>5</v>
      </c>
      <c r="H15" s="51">
        <v>2</v>
      </c>
      <c r="I15" s="51">
        <v>5</v>
      </c>
      <c r="J15" s="51">
        <v>3</v>
      </c>
      <c r="K15" s="51">
        <v>4</v>
      </c>
      <c r="L15" s="51">
        <v>1</v>
      </c>
      <c r="M15" s="201">
        <v>5</v>
      </c>
      <c r="N15" s="318">
        <v>2</v>
      </c>
      <c r="O15" s="202">
        <v>4</v>
      </c>
      <c r="T15" s="626">
        <v>13</v>
      </c>
      <c r="U15" s="626">
        <v>70</v>
      </c>
      <c r="V15" s="626">
        <v>10</v>
      </c>
    </row>
    <row r="16" spans="1:26" x14ac:dyDescent="0.25">
      <c r="D16" s="191">
        <v>5</v>
      </c>
      <c r="E16" s="261">
        <v>4</v>
      </c>
      <c r="F16" s="192">
        <v>4</v>
      </c>
      <c r="G16" s="621">
        <v>5</v>
      </c>
      <c r="H16" s="51">
        <v>3</v>
      </c>
      <c r="I16" s="51">
        <v>3</v>
      </c>
      <c r="J16" s="51">
        <v>2</v>
      </c>
      <c r="K16" s="51">
        <v>4</v>
      </c>
      <c r="L16" s="51">
        <v>1</v>
      </c>
      <c r="M16" s="201">
        <v>5</v>
      </c>
      <c r="N16" s="318">
        <v>2</v>
      </c>
      <c r="O16" s="202">
        <v>3</v>
      </c>
      <c r="T16" s="626">
        <v>14</v>
      </c>
      <c r="U16" s="626">
        <v>35</v>
      </c>
      <c r="V16" s="626">
        <v>5</v>
      </c>
    </row>
    <row r="17" spans="4:27" x14ac:dyDescent="0.25">
      <c r="D17" s="191">
        <v>5</v>
      </c>
      <c r="E17" s="261">
        <v>4</v>
      </c>
      <c r="F17" s="192">
        <v>3</v>
      </c>
      <c r="G17" s="621">
        <v>5</v>
      </c>
      <c r="H17" s="51">
        <v>3</v>
      </c>
      <c r="I17" s="51">
        <v>4</v>
      </c>
      <c r="J17" s="51">
        <v>1</v>
      </c>
      <c r="K17" s="51">
        <v>3</v>
      </c>
      <c r="L17" s="51">
        <v>2</v>
      </c>
      <c r="M17" s="201">
        <v>6</v>
      </c>
      <c r="N17" s="318">
        <v>2</v>
      </c>
      <c r="O17" s="202">
        <v>3</v>
      </c>
      <c r="T17" s="626">
        <v>15</v>
      </c>
      <c r="U17" s="626">
        <v>0</v>
      </c>
      <c r="V17" s="626">
        <v>0</v>
      </c>
    </row>
    <row r="18" spans="4:27" x14ac:dyDescent="0.25">
      <c r="D18" s="191">
        <v>5</v>
      </c>
      <c r="E18" s="261">
        <v>4</v>
      </c>
      <c r="F18" s="192">
        <v>3</v>
      </c>
      <c r="G18" s="621">
        <v>5</v>
      </c>
      <c r="H18" s="51">
        <v>4</v>
      </c>
      <c r="I18" s="51">
        <v>3</v>
      </c>
      <c r="J18" s="51">
        <v>2</v>
      </c>
      <c r="K18" s="51">
        <v>4</v>
      </c>
      <c r="L18" s="51">
        <v>1</v>
      </c>
      <c r="M18" s="201">
        <v>5</v>
      </c>
      <c r="N18" s="318">
        <v>4</v>
      </c>
      <c r="O18" s="202">
        <v>5</v>
      </c>
    </row>
    <row r="19" spans="4:27" x14ac:dyDescent="0.25">
      <c r="D19" s="191">
        <v>5</v>
      </c>
      <c r="E19" s="261">
        <v>4</v>
      </c>
      <c r="F19" s="192">
        <v>5</v>
      </c>
      <c r="G19" s="621">
        <v>5</v>
      </c>
      <c r="H19" s="51">
        <v>3</v>
      </c>
      <c r="I19" s="51">
        <v>3</v>
      </c>
      <c r="J19" s="51">
        <v>3</v>
      </c>
      <c r="K19" s="51">
        <v>3</v>
      </c>
      <c r="L19" s="51">
        <v>1</v>
      </c>
      <c r="M19" s="201">
        <v>5</v>
      </c>
      <c r="N19" s="318">
        <v>2</v>
      </c>
      <c r="O19" s="202">
        <v>4</v>
      </c>
      <c r="T19" s="745" t="s">
        <v>388</v>
      </c>
      <c r="U19" s="743" t="s">
        <v>1</v>
      </c>
      <c r="V19" s="744" t="s">
        <v>0</v>
      </c>
      <c r="W19" s="744" t="s">
        <v>389</v>
      </c>
      <c r="X19" s="748" t="s">
        <v>25</v>
      </c>
      <c r="Y19" s="751" t="s">
        <v>385</v>
      </c>
      <c r="Z19" s="744" t="s">
        <v>386</v>
      </c>
      <c r="AA19" s="752" t="s">
        <v>384</v>
      </c>
    </row>
    <row r="20" spans="4:27" x14ac:dyDescent="0.25">
      <c r="D20" s="191">
        <v>5</v>
      </c>
      <c r="E20" s="261">
        <v>3</v>
      </c>
      <c r="F20" s="192">
        <v>4</v>
      </c>
      <c r="G20" s="621">
        <v>5</v>
      </c>
      <c r="H20" s="51">
        <v>2</v>
      </c>
      <c r="I20" s="51">
        <v>3</v>
      </c>
      <c r="J20" s="51">
        <v>1</v>
      </c>
      <c r="K20" s="51">
        <v>2</v>
      </c>
      <c r="L20" s="51">
        <v>1</v>
      </c>
      <c r="M20" s="201">
        <v>5</v>
      </c>
      <c r="N20" s="318">
        <v>3</v>
      </c>
      <c r="O20" s="202">
        <v>3</v>
      </c>
      <c r="T20" s="746">
        <v>1</v>
      </c>
      <c r="U20" s="569">
        <v>3</v>
      </c>
      <c r="V20" s="262">
        <v>3</v>
      </c>
      <c r="W20" s="262">
        <v>0</v>
      </c>
      <c r="X20" s="749">
        <f>_xlfn.CEILING.MATH(W20/5.225)</f>
        <v>0</v>
      </c>
      <c r="Y20" s="753" t="s">
        <v>387</v>
      </c>
      <c r="Z20" s="262">
        <v>0</v>
      </c>
      <c r="AA20" s="749">
        <v>0</v>
      </c>
    </row>
    <row r="21" spans="4:27" x14ac:dyDescent="0.25">
      <c r="D21" s="191">
        <v>5</v>
      </c>
      <c r="E21" s="261">
        <v>3</v>
      </c>
      <c r="F21" s="192">
        <v>3</v>
      </c>
      <c r="G21" s="621">
        <v>5</v>
      </c>
      <c r="H21" s="51">
        <v>2</v>
      </c>
      <c r="I21" s="51">
        <v>5</v>
      </c>
      <c r="J21" s="51">
        <v>3</v>
      </c>
      <c r="K21" s="51">
        <v>3</v>
      </c>
      <c r="L21" s="51">
        <v>2</v>
      </c>
      <c r="M21" s="201">
        <v>5</v>
      </c>
      <c r="N21" s="318">
        <v>2</v>
      </c>
      <c r="O21" s="202">
        <v>4</v>
      </c>
      <c r="T21" s="746">
        <f>T20+1</f>
        <v>2</v>
      </c>
      <c r="U21" s="569">
        <v>4</v>
      </c>
      <c r="V21" s="262">
        <v>3.5</v>
      </c>
      <c r="W21" s="262">
        <v>0</v>
      </c>
      <c r="X21" s="749">
        <f>_xlfn.CEILING.MATH(W21/5.225)</f>
        <v>0</v>
      </c>
      <c r="Y21" s="753">
        <f>U21-U20</f>
        <v>1</v>
      </c>
      <c r="Z21" s="267">
        <f>V21-V20</f>
        <v>0.5</v>
      </c>
      <c r="AA21" s="754">
        <f t="shared" ref="AA21:AA34" si="0">X21-X20</f>
        <v>0</v>
      </c>
    </row>
    <row r="22" spans="4:27" x14ac:dyDescent="0.25">
      <c r="D22" s="191">
        <v>5</v>
      </c>
      <c r="E22" s="261">
        <v>2</v>
      </c>
      <c r="F22" s="192">
        <v>3</v>
      </c>
      <c r="G22" s="621">
        <v>5</v>
      </c>
      <c r="H22" s="51">
        <v>3</v>
      </c>
      <c r="I22" s="51">
        <v>3</v>
      </c>
      <c r="J22" s="51">
        <v>2</v>
      </c>
      <c r="K22" s="51">
        <v>2</v>
      </c>
      <c r="L22" s="51">
        <v>1</v>
      </c>
      <c r="M22" s="201">
        <v>5</v>
      </c>
      <c r="N22" s="318">
        <v>2</v>
      </c>
      <c r="O22" s="202">
        <v>3</v>
      </c>
      <c r="T22" s="746">
        <f t="shared" ref="T22:T34" si="1">T21+1</f>
        <v>3</v>
      </c>
      <c r="U22" s="569">
        <v>4.5</v>
      </c>
      <c r="V22" s="262">
        <v>4.5</v>
      </c>
      <c r="W22" s="262">
        <v>0</v>
      </c>
      <c r="X22" s="749">
        <f t="shared" ref="X22:X34" si="2">_xlfn.CEILING.MATH(W22/5.225)</f>
        <v>0</v>
      </c>
      <c r="Y22" s="753">
        <f t="shared" ref="Y22:Y34" si="3">U22-U21</f>
        <v>0.5</v>
      </c>
      <c r="Z22" s="267">
        <f t="shared" ref="Z22:Z34" si="4">V22-V21</f>
        <v>1</v>
      </c>
      <c r="AA22" s="754">
        <f t="shared" si="0"/>
        <v>0</v>
      </c>
    </row>
    <row r="23" spans="4:27" x14ac:dyDescent="0.25">
      <c r="D23" s="191">
        <v>5</v>
      </c>
      <c r="E23" s="261">
        <v>3</v>
      </c>
      <c r="F23" s="192">
        <v>3</v>
      </c>
      <c r="G23" s="621">
        <v>5</v>
      </c>
      <c r="H23" s="51">
        <v>2</v>
      </c>
      <c r="I23" s="51">
        <v>3</v>
      </c>
      <c r="J23" s="51">
        <v>1</v>
      </c>
      <c r="K23" s="51">
        <v>2</v>
      </c>
      <c r="L23" s="51">
        <v>1</v>
      </c>
      <c r="M23" s="201">
        <v>5</v>
      </c>
      <c r="N23" s="318">
        <v>2</v>
      </c>
      <c r="O23" s="202">
        <v>3</v>
      </c>
      <c r="T23" s="746">
        <f t="shared" si="1"/>
        <v>4</v>
      </c>
      <c r="U23" s="569">
        <v>5.5</v>
      </c>
      <c r="V23" s="262">
        <v>5</v>
      </c>
      <c r="W23" s="262">
        <v>20</v>
      </c>
      <c r="X23" s="749">
        <f t="shared" si="2"/>
        <v>4</v>
      </c>
      <c r="Y23" s="753">
        <f t="shared" si="3"/>
        <v>1</v>
      </c>
      <c r="Z23" s="267">
        <f t="shared" si="4"/>
        <v>0.5</v>
      </c>
      <c r="AA23" s="754">
        <f t="shared" si="0"/>
        <v>4</v>
      </c>
    </row>
    <row r="24" spans="4:27" x14ac:dyDescent="0.25">
      <c r="D24" s="191">
        <v>5</v>
      </c>
      <c r="E24" s="261">
        <v>2</v>
      </c>
      <c r="F24" s="192">
        <v>3</v>
      </c>
      <c r="G24" s="621">
        <v>5</v>
      </c>
      <c r="H24" s="51">
        <v>2</v>
      </c>
      <c r="I24" s="51">
        <v>3</v>
      </c>
      <c r="J24" s="51">
        <v>3</v>
      </c>
      <c r="K24" s="51">
        <v>3</v>
      </c>
      <c r="L24" s="51">
        <v>1</v>
      </c>
      <c r="M24" s="201">
        <v>5</v>
      </c>
      <c r="N24" s="318">
        <v>2</v>
      </c>
      <c r="O24" s="202">
        <v>3</v>
      </c>
      <c r="T24" s="746">
        <f t="shared" si="1"/>
        <v>5</v>
      </c>
      <c r="U24" s="569">
        <v>6</v>
      </c>
      <c r="V24" s="262">
        <v>6</v>
      </c>
      <c r="W24" s="262">
        <v>40</v>
      </c>
      <c r="X24" s="749">
        <f t="shared" si="2"/>
        <v>8</v>
      </c>
      <c r="Y24" s="753">
        <f t="shared" si="3"/>
        <v>0.5</v>
      </c>
      <c r="Z24" s="267">
        <f t="shared" si="4"/>
        <v>1</v>
      </c>
      <c r="AA24" s="754">
        <f t="shared" si="0"/>
        <v>4</v>
      </c>
    </row>
    <row r="25" spans="4:27" x14ac:dyDescent="0.25">
      <c r="D25" s="191">
        <v>5</v>
      </c>
      <c r="E25" s="261">
        <v>2</v>
      </c>
      <c r="F25" s="192">
        <v>3</v>
      </c>
      <c r="G25" s="621">
        <v>5</v>
      </c>
      <c r="H25" s="51">
        <v>3</v>
      </c>
      <c r="I25" s="51">
        <v>3</v>
      </c>
      <c r="J25" s="51">
        <v>2</v>
      </c>
      <c r="K25" s="51">
        <v>4</v>
      </c>
      <c r="L25" s="51">
        <v>1</v>
      </c>
      <c r="M25" s="201">
        <v>5</v>
      </c>
      <c r="N25" s="318">
        <v>2</v>
      </c>
      <c r="O25" s="202">
        <v>3</v>
      </c>
      <c r="T25" s="746">
        <f t="shared" si="1"/>
        <v>6</v>
      </c>
      <c r="U25" s="569">
        <v>7</v>
      </c>
      <c r="V25" s="262">
        <v>6.5</v>
      </c>
      <c r="W25" s="262">
        <v>70</v>
      </c>
      <c r="X25" s="749">
        <f t="shared" si="2"/>
        <v>14</v>
      </c>
      <c r="Y25" s="753">
        <f t="shared" si="3"/>
        <v>1</v>
      </c>
      <c r="Z25" s="267">
        <f t="shared" si="4"/>
        <v>0.5</v>
      </c>
      <c r="AA25" s="754">
        <f t="shared" si="0"/>
        <v>6</v>
      </c>
    </row>
    <row r="26" spans="4:27" x14ac:dyDescent="0.25">
      <c r="D26" s="191">
        <v>5</v>
      </c>
      <c r="E26" s="261">
        <v>4</v>
      </c>
      <c r="F26" s="192">
        <v>4</v>
      </c>
      <c r="G26" s="621">
        <v>5</v>
      </c>
      <c r="H26" s="51">
        <v>2</v>
      </c>
      <c r="I26" s="51">
        <v>4</v>
      </c>
      <c r="J26" s="51">
        <v>1</v>
      </c>
      <c r="K26" s="51">
        <v>3</v>
      </c>
      <c r="L26" s="51">
        <v>1</v>
      </c>
      <c r="M26" s="201">
        <v>5</v>
      </c>
      <c r="N26" s="318">
        <v>2</v>
      </c>
      <c r="O26" s="202">
        <v>3</v>
      </c>
      <c r="T26" s="746">
        <f t="shared" si="1"/>
        <v>7</v>
      </c>
      <c r="U26" s="569">
        <v>7.5</v>
      </c>
      <c r="V26" s="262">
        <v>7.5</v>
      </c>
      <c r="W26" s="262">
        <v>100</v>
      </c>
      <c r="X26" s="749">
        <f t="shared" si="2"/>
        <v>20</v>
      </c>
      <c r="Y26" s="753">
        <f t="shared" si="3"/>
        <v>0.5</v>
      </c>
      <c r="Z26" s="267">
        <f t="shared" si="4"/>
        <v>1</v>
      </c>
      <c r="AA26" s="754">
        <f t="shared" si="0"/>
        <v>6</v>
      </c>
    </row>
    <row r="27" spans="4:27" x14ac:dyDescent="0.25">
      <c r="D27" s="191">
        <v>5</v>
      </c>
      <c r="E27" s="261">
        <v>3</v>
      </c>
      <c r="F27" s="192">
        <v>3</v>
      </c>
      <c r="G27" s="621">
        <v>5</v>
      </c>
      <c r="H27" s="51">
        <v>2</v>
      </c>
      <c r="I27" s="51">
        <v>5</v>
      </c>
      <c r="J27" s="51">
        <v>2</v>
      </c>
      <c r="K27" s="51">
        <v>3</v>
      </c>
      <c r="L27" s="51">
        <v>1</v>
      </c>
      <c r="M27" s="201">
        <v>5</v>
      </c>
      <c r="N27" s="318">
        <v>3</v>
      </c>
      <c r="O27" s="202">
        <v>4</v>
      </c>
      <c r="T27" s="746">
        <f t="shared" si="1"/>
        <v>8</v>
      </c>
      <c r="U27" s="569">
        <v>8.5</v>
      </c>
      <c r="V27" s="262">
        <v>8</v>
      </c>
      <c r="W27" s="262">
        <v>130</v>
      </c>
      <c r="X27" s="749">
        <f t="shared" si="2"/>
        <v>25</v>
      </c>
      <c r="Y27" s="753">
        <f t="shared" si="3"/>
        <v>1</v>
      </c>
      <c r="Z27" s="267">
        <f t="shared" si="4"/>
        <v>0.5</v>
      </c>
      <c r="AA27" s="754">
        <f t="shared" si="0"/>
        <v>5</v>
      </c>
    </row>
    <row r="28" spans="4:27" x14ac:dyDescent="0.25">
      <c r="D28" s="191">
        <v>5</v>
      </c>
      <c r="E28" s="261">
        <v>4</v>
      </c>
      <c r="F28" s="192">
        <v>4</v>
      </c>
      <c r="G28" s="621">
        <v>5</v>
      </c>
      <c r="H28" s="51">
        <v>2</v>
      </c>
      <c r="I28" s="51">
        <v>3</v>
      </c>
      <c r="J28" s="51">
        <v>1</v>
      </c>
      <c r="K28" s="51">
        <v>3</v>
      </c>
      <c r="L28" s="51">
        <v>1</v>
      </c>
      <c r="M28" s="201">
        <v>5</v>
      </c>
      <c r="N28" s="318">
        <v>2</v>
      </c>
      <c r="O28" s="202">
        <v>3</v>
      </c>
      <c r="T28" s="746">
        <f t="shared" si="1"/>
        <v>9</v>
      </c>
      <c r="U28" s="569">
        <v>9</v>
      </c>
      <c r="V28" s="262">
        <v>9</v>
      </c>
      <c r="W28" s="262">
        <v>160</v>
      </c>
      <c r="X28" s="749">
        <f t="shared" si="2"/>
        <v>31</v>
      </c>
      <c r="Y28" s="753">
        <f t="shared" si="3"/>
        <v>0.5</v>
      </c>
      <c r="Z28" s="267">
        <f t="shared" si="4"/>
        <v>1</v>
      </c>
      <c r="AA28" s="754">
        <f t="shared" si="0"/>
        <v>6</v>
      </c>
    </row>
    <row r="29" spans="4:27" x14ac:dyDescent="0.25">
      <c r="D29" s="191">
        <v>5</v>
      </c>
      <c r="E29" s="261">
        <v>2</v>
      </c>
      <c r="F29" s="192">
        <v>3</v>
      </c>
      <c r="G29" s="621">
        <v>7</v>
      </c>
      <c r="H29" s="51">
        <v>4</v>
      </c>
      <c r="I29" s="51">
        <v>2</v>
      </c>
      <c r="J29" s="51">
        <v>2</v>
      </c>
      <c r="K29" s="51">
        <v>4</v>
      </c>
      <c r="L29" s="51">
        <v>1</v>
      </c>
      <c r="M29" s="201">
        <v>5</v>
      </c>
      <c r="N29" s="318">
        <v>2</v>
      </c>
      <c r="O29" s="202">
        <v>5</v>
      </c>
      <c r="T29" s="746">
        <f t="shared" si="1"/>
        <v>10</v>
      </c>
      <c r="U29" s="569">
        <v>11</v>
      </c>
      <c r="V29" s="262">
        <v>11</v>
      </c>
      <c r="W29" s="262">
        <v>190</v>
      </c>
      <c r="X29" s="749">
        <f t="shared" si="2"/>
        <v>37</v>
      </c>
      <c r="Y29" s="753">
        <f t="shared" si="3"/>
        <v>2</v>
      </c>
      <c r="Z29" s="267">
        <f t="shared" si="4"/>
        <v>2</v>
      </c>
      <c r="AA29" s="754">
        <f t="shared" si="0"/>
        <v>6</v>
      </c>
    </row>
    <row r="30" spans="4:27" x14ac:dyDescent="0.25">
      <c r="D30" s="191">
        <v>5</v>
      </c>
      <c r="E30" s="261">
        <v>2</v>
      </c>
      <c r="F30" s="192">
        <v>4</v>
      </c>
      <c r="G30" s="621">
        <v>6</v>
      </c>
      <c r="H30" s="51">
        <v>3</v>
      </c>
      <c r="I30" s="51">
        <v>3</v>
      </c>
      <c r="J30" s="51">
        <v>3</v>
      </c>
      <c r="K30" s="51">
        <v>4</v>
      </c>
      <c r="L30" s="51">
        <v>1</v>
      </c>
      <c r="M30" s="201">
        <v>5</v>
      </c>
      <c r="N30" s="318">
        <v>2</v>
      </c>
      <c r="O30" s="202">
        <v>4</v>
      </c>
      <c r="T30" s="746">
        <f t="shared" si="1"/>
        <v>11</v>
      </c>
      <c r="U30" s="569">
        <v>12</v>
      </c>
      <c r="V30" s="262">
        <v>12</v>
      </c>
      <c r="W30" s="262">
        <v>225</v>
      </c>
      <c r="X30" s="749">
        <f t="shared" si="2"/>
        <v>44</v>
      </c>
      <c r="Y30" s="753">
        <f t="shared" si="3"/>
        <v>1</v>
      </c>
      <c r="Z30" s="267">
        <f t="shared" si="4"/>
        <v>1</v>
      </c>
      <c r="AA30" s="754">
        <f t="shared" si="0"/>
        <v>7</v>
      </c>
    </row>
    <row r="31" spans="4:27" x14ac:dyDescent="0.25">
      <c r="D31" s="191">
        <v>5</v>
      </c>
      <c r="E31" s="261">
        <v>3</v>
      </c>
      <c r="F31" s="192">
        <v>4</v>
      </c>
      <c r="G31" s="621">
        <v>5</v>
      </c>
      <c r="H31" s="51">
        <v>2</v>
      </c>
      <c r="I31" s="51">
        <v>4</v>
      </c>
      <c r="J31" s="51">
        <v>2</v>
      </c>
      <c r="K31" s="51">
        <v>4</v>
      </c>
      <c r="L31" s="51">
        <v>1</v>
      </c>
      <c r="M31" s="201">
        <v>5</v>
      </c>
      <c r="N31" s="318">
        <v>4</v>
      </c>
      <c r="O31" s="202">
        <v>3</v>
      </c>
      <c r="T31" s="746">
        <f t="shared" si="1"/>
        <v>12</v>
      </c>
      <c r="U31" s="569">
        <v>13</v>
      </c>
      <c r="V31" s="262">
        <v>13</v>
      </c>
      <c r="W31" s="262">
        <v>260</v>
      </c>
      <c r="X31" s="749">
        <f t="shared" si="2"/>
        <v>50</v>
      </c>
      <c r="Y31" s="753">
        <f t="shared" si="3"/>
        <v>1</v>
      </c>
      <c r="Z31" s="267">
        <f t="shared" si="4"/>
        <v>1</v>
      </c>
      <c r="AA31" s="754">
        <f t="shared" si="0"/>
        <v>6</v>
      </c>
    </row>
    <row r="32" spans="4:27" x14ac:dyDescent="0.25">
      <c r="D32" s="191">
        <v>5</v>
      </c>
      <c r="E32" s="261">
        <v>2</v>
      </c>
      <c r="F32" s="192">
        <v>4</v>
      </c>
      <c r="G32" s="621">
        <v>5</v>
      </c>
      <c r="H32" s="51">
        <v>3</v>
      </c>
      <c r="I32" s="51">
        <v>3</v>
      </c>
      <c r="J32" s="51">
        <v>3</v>
      </c>
      <c r="K32" s="51">
        <v>2</v>
      </c>
      <c r="L32" s="51">
        <v>1</v>
      </c>
      <c r="M32" s="201">
        <v>5</v>
      </c>
      <c r="N32" s="318">
        <v>3</v>
      </c>
      <c r="O32" s="202">
        <v>5</v>
      </c>
      <c r="T32" s="746">
        <f t="shared" si="1"/>
        <v>13</v>
      </c>
      <c r="U32" s="569">
        <v>14</v>
      </c>
      <c r="V32" s="262">
        <v>14</v>
      </c>
      <c r="W32" s="262">
        <v>295</v>
      </c>
      <c r="X32" s="749">
        <f t="shared" si="2"/>
        <v>57</v>
      </c>
      <c r="Y32" s="753">
        <f t="shared" si="3"/>
        <v>1</v>
      </c>
      <c r="Z32" s="267">
        <f t="shared" si="4"/>
        <v>1</v>
      </c>
      <c r="AA32" s="754">
        <f t="shared" si="0"/>
        <v>7</v>
      </c>
    </row>
    <row r="33" spans="4:27" x14ac:dyDescent="0.25">
      <c r="D33" s="191">
        <v>5</v>
      </c>
      <c r="E33" s="261">
        <v>2</v>
      </c>
      <c r="F33" s="192">
        <v>3</v>
      </c>
      <c r="G33" s="621">
        <v>5</v>
      </c>
      <c r="H33" s="51">
        <v>2</v>
      </c>
      <c r="I33" s="51">
        <v>3</v>
      </c>
      <c r="J33" s="51">
        <v>2</v>
      </c>
      <c r="K33" s="51">
        <v>4</v>
      </c>
      <c r="L33" s="51">
        <v>1</v>
      </c>
      <c r="M33" s="201">
        <v>5</v>
      </c>
      <c r="N33" s="318">
        <v>3</v>
      </c>
      <c r="O33" s="202">
        <v>4</v>
      </c>
      <c r="T33" s="746">
        <f t="shared" si="1"/>
        <v>14</v>
      </c>
      <c r="U33" s="569">
        <v>15</v>
      </c>
      <c r="V33" s="262">
        <v>15</v>
      </c>
      <c r="W33" s="262">
        <v>330</v>
      </c>
      <c r="X33" s="749">
        <f t="shared" si="2"/>
        <v>64</v>
      </c>
      <c r="Y33" s="753">
        <f t="shared" si="3"/>
        <v>1</v>
      </c>
      <c r="Z33" s="267">
        <f t="shared" si="4"/>
        <v>1</v>
      </c>
      <c r="AA33" s="754">
        <f t="shared" si="0"/>
        <v>7</v>
      </c>
    </row>
    <row r="34" spans="4:27" x14ac:dyDescent="0.25">
      <c r="D34" s="191">
        <v>5</v>
      </c>
      <c r="E34" s="261">
        <v>2</v>
      </c>
      <c r="F34" s="192">
        <v>4</v>
      </c>
      <c r="G34" s="621">
        <v>5</v>
      </c>
      <c r="H34" s="51">
        <v>3</v>
      </c>
      <c r="I34" s="51">
        <v>3</v>
      </c>
      <c r="J34" s="51">
        <v>1</v>
      </c>
      <c r="K34" s="51">
        <v>4</v>
      </c>
      <c r="L34" s="51">
        <v>1</v>
      </c>
      <c r="M34" s="201">
        <v>5</v>
      </c>
      <c r="N34" s="318">
        <v>2</v>
      </c>
      <c r="O34" s="202">
        <v>5</v>
      </c>
      <c r="T34" s="747">
        <f t="shared" si="1"/>
        <v>15</v>
      </c>
      <c r="U34" s="602">
        <v>16</v>
      </c>
      <c r="V34" s="742">
        <v>16</v>
      </c>
      <c r="W34" s="742">
        <v>365</v>
      </c>
      <c r="X34" s="750">
        <f t="shared" si="2"/>
        <v>70</v>
      </c>
      <c r="Y34" s="755">
        <f t="shared" si="3"/>
        <v>1</v>
      </c>
      <c r="Z34" s="271">
        <f t="shared" si="4"/>
        <v>1</v>
      </c>
      <c r="AA34" s="756">
        <f t="shared" si="0"/>
        <v>6</v>
      </c>
    </row>
    <row r="35" spans="4:27" x14ac:dyDescent="0.25">
      <c r="D35" s="191">
        <v>5</v>
      </c>
      <c r="E35" s="261">
        <v>2</v>
      </c>
      <c r="F35" s="192">
        <v>3</v>
      </c>
      <c r="G35" s="621">
        <v>5</v>
      </c>
      <c r="H35" s="51">
        <v>3</v>
      </c>
      <c r="I35" s="51">
        <v>5</v>
      </c>
      <c r="J35" s="51">
        <v>2</v>
      </c>
      <c r="K35" s="51">
        <v>3</v>
      </c>
      <c r="L35" s="51">
        <v>1</v>
      </c>
      <c r="M35" s="201">
        <v>5</v>
      </c>
      <c r="N35" s="318">
        <v>2</v>
      </c>
      <c r="O35" s="202">
        <v>4</v>
      </c>
    </row>
    <row r="36" spans="4:27" x14ac:dyDescent="0.25">
      <c r="D36" s="191">
        <v>5</v>
      </c>
      <c r="E36" s="261">
        <v>3</v>
      </c>
      <c r="F36" s="192">
        <v>3</v>
      </c>
      <c r="G36" s="621">
        <v>5</v>
      </c>
      <c r="H36" s="51">
        <v>2</v>
      </c>
      <c r="I36" s="51">
        <v>3</v>
      </c>
      <c r="J36" s="51">
        <v>2</v>
      </c>
      <c r="K36" s="51">
        <v>4</v>
      </c>
      <c r="L36" s="51">
        <v>1</v>
      </c>
      <c r="M36" s="201">
        <v>5</v>
      </c>
      <c r="N36" s="318">
        <v>2</v>
      </c>
      <c r="O36" s="202">
        <v>4</v>
      </c>
    </row>
    <row r="37" spans="4:27" x14ac:dyDescent="0.25">
      <c r="D37" s="191">
        <v>5</v>
      </c>
      <c r="E37" s="261">
        <v>2</v>
      </c>
      <c r="F37" s="192">
        <v>4</v>
      </c>
      <c r="G37" s="621">
        <v>5</v>
      </c>
      <c r="H37" s="51">
        <v>3</v>
      </c>
      <c r="I37" s="51">
        <v>4</v>
      </c>
      <c r="J37" s="51">
        <v>3</v>
      </c>
      <c r="K37" s="51">
        <v>2</v>
      </c>
      <c r="L37" s="51">
        <v>1</v>
      </c>
      <c r="M37" s="201">
        <v>5</v>
      </c>
      <c r="N37" s="318">
        <v>3</v>
      </c>
      <c r="O37" s="202">
        <v>4</v>
      </c>
    </row>
    <row r="38" spans="4:27" x14ac:dyDescent="0.25">
      <c r="D38" s="191">
        <v>5</v>
      </c>
      <c r="E38" s="261">
        <v>3</v>
      </c>
      <c r="F38" s="192">
        <v>4</v>
      </c>
      <c r="G38" s="621">
        <v>5</v>
      </c>
      <c r="H38" s="51">
        <v>2</v>
      </c>
      <c r="I38" s="51">
        <v>4</v>
      </c>
      <c r="J38" s="51">
        <v>2</v>
      </c>
      <c r="K38" s="51">
        <v>3</v>
      </c>
      <c r="L38" s="51">
        <v>1</v>
      </c>
      <c r="M38" s="201">
        <v>5</v>
      </c>
      <c r="N38" s="318">
        <v>2</v>
      </c>
      <c r="O38" s="202">
        <v>3</v>
      </c>
    </row>
    <row r="39" spans="4:27" x14ac:dyDescent="0.25">
      <c r="D39" s="191">
        <v>5</v>
      </c>
      <c r="E39" s="261">
        <v>3</v>
      </c>
      <c r="F39" s="192">
        <v>4</v>
      </c>
      <c r="G39" s="621">
        <v>5</v>
      </c>
      <c r="H39" s="51">
        <v>2</v>
      </c>
      <c r="I39" s="51">
        <v>5</v>
      </c>
      <c r="J39" s="51">
        <v>1</v>
      </c>
      <c r="K39" s="51">
        <v>3</v>
      </c>
      <c r="L39" s="51">
        <v>1</v>
      </c>
      <c r="M39" s="201">
        <v>7</v>
      </c>
      <c r="N39" s="318">
        <v>2</v>
      </c>
      <c r="O39" s="202">
        <v>4</v>
      </c>
    </row>
    <row r="40" spans="4:27" x14ac:dyDescent="0.25">
      <c r="D40" s="191">
        <v>6</v>
      </c>
      <c r="E40" s="261">
        <v>3</v>
      </c>
      <c r="F40" s="192">
        <v>3</v>
      </c>
      <c r="G40" s="621">
        <v>5</v>
      </c>
      <c r="H40" s="51">
        <v>2</v>
      </c>
      <c r="I40" s="51">
        <v>3</v>
      </c>
      <c r="J40" s="51">
        <v>2</v>
      </c>
      <c r="K40" s="51">
        <v>4</v>
      </c>
      <c r="L40" s="51">
        <v>2</v>
      </c>
      <c r="M40" s="201">
        <v>5</v>
      </c>
      <c r="N40" s="318">
        <v>3</v>
      </c>
      <c r="O40" s="202">
        <v>3</v>
      </c>
    </row>
    <row r="41" spans="4:27" x14ac:dyDescent="0.25">
      <c r="D41" s="191">
        <v>5</v>
      </c>
      <c r="E41" s="261">
        <v>2</v>
      </c>
      <c r="F41" s="192">
        <v>3</v>
      </c>
      <c r="G41" s="621">
        <v>5</v>
      </c>
      <c r="H41" s="51">
        <v>2</v>
      </c>
      <c r="I41" s="51">
        <v>4</v>
      </c>
      <c r="J41" s="51">
        <v>2</v>
      </c>
      <c r="K41" s="51">
        <v>2</v>
      </c>
      <c r="L41" s="51">
        <v>1</v>
      </c>
      <c r="M41" s="201">
        <v>5</v>
      </c>
      <c r="N41" s="318">
        <v>3</v>
      </c>
      <c r="O41" s="202">
        <v>3</v>
      </c>
    </row>
    <row r="42" spans="4:27" x14ac:dyDescent="0.25">
      <c r="D42" s="191">
        <v>6</v>
      </c>
      <c r="E42" s="261">
        <v>4</v>
      </c>
      <c r="F42" s="192">
        <v>4</v>
      </c>
      <c r="G42" s="621">
        <v>5</v>
      </c>
      <c r="H42" s="51">
        <v>2</v>
      </c>
      <c r="I42" s="51">
        <v>3</v>
      </c>
      <c r="J42" s="51">
        <v>2</v>
      </c>
      <c r="K42" s="51">
        <v>2</v>
      </c>
      <c r="L42" s="51">
        <v>1</v>
      </c>
      <c r="M42" s="201">
        <v>5</v>
      </c>
      <c r="N42" s="318">
        <v>2</v>
      </c>
      <c r="O42" s="202">
        <v>5</v>
      </c>
    </row>
    <row r="43" spans="4:27" x14ac:dyDescent="0.25">
      <c r="D43" s="191">
        <v>6</v>
      </c>
      <c r="E43" s="261">
        <v>3</v>
      </c>
      <c r="F43" s="192">
        <v>4</v>
      </c>
      <c r="G43" s="621">
        <v>5</v>
      </c>
      <c r="H43" s="51">
        <v>3</v>
      </c>
      <c r="I43" s="51">
        <v>4</v>
      </c>
      <c r="J43" s="51">
        <v>1</v>
      </c>
      <c r="K43" s="51">
        <v>3</v>
      </c>
      <c r="L43" s="51">
        <v>1</v>
      </c>
      <c r="M43" s="201">
        <v>5</v>
      </c>
      <c r="N43" s="318">
        <v>3</v>
      </c>
      <c r="O43" s="202">
        <v>3</v>
      </c>
    </row>
    <row r="44" spans="4:27" x14ac:dyDescent="0.25">
      <c r="D44" s="191">
        <v>5</v>
      </c>
      <c r="E44" s="261">
        <v>2</v>
      </c>
      <c r="F44" s="192">
        <v>3</v>
      </c>
      <c r="G44" s="621">
        <v>5</v>
      </c>
      <c r="H44" s="51">
        <v>2</v>
      </c>
      <c r="I44" s="51">
        <v>3</v>
      </c>
      <c r="J44" s="51">
        <v>3</v>
      </c>
      <c r="K44" s="51">
        <v>3</v>
      </c>
      <c r="L44" s="51">
        <v>1</v>
      </c>
      <c r="M44" s="201">
        <v>5</v>
      </c>
      <c r="N44" s="318">
        <v>2</v>
      </c>
      <c r="O44" s="202">
        <v>3</v>
      </c>
    </row>
    <row r="45" spans="4:27" x14ac:dyDescent="0.25">
      <c r="D45" s="191">
        <v>5</v>
      </c>
      <c r="E45" s="261">
        <v>2</v>
      </c>
      <c r="F45" s="192">
        <v>3</v>
      </c>
      <c r="G45" s="621">
        <v>5</v>
      </c>
      <c r="H45" s="51">
        <v>4</v>
      </c>
      <c r="I45" s="51">
        <v>5</v>
      </c>
      <c r="J45" s="51">
        <v>3</v>
      </c>
      <c r="K45" s="51">
        <v>4</v>
      </c>
      <c r="L45" s="51">
        <v>1</v>
      </c>
      <c r="M45" s="201">
        <v>6</v>
      </c>
      <c r="N45" s="318">
        <v>3</v>
      </c>
      <c r="O45" s="202">
        <v>4</v>
      </c>
    </row>
    <row r="46" spans="4:27" x14ac:dyDescent="0.25">
      <c r="D46" s="191">
        <v>5</v>
      </c>
      <c r="E46" s="261">
        <v>2</v>
      </c>
      <c r="F46" s="192">
        <v>3</v>
      </c>
      <c r="G46" s="621">
        <v>5</v>
      </c>
      <c r="H46" s="51">
        <v>3</v>
      </c>
      <c r="I46" s="51">
        <v>3</v>
      </c>
      <c r="J46" s="51">
        <v>1</v>
      </c>
      <c r="K46" s="51">
        <v>3</v>
      </c>
      <c r="L46" s="51">
        <v>1</v>
      </c>
      <c r="M46" s="201">
        <v>5</v>
      </c>
      <c r="N46" s="318">
        <v>2</v>
      </c>
      <c r="O46" s="202">
        <v>4</v>
      </c>
    </row>
    <row r="47" spans="4:27" x14ac:dyDescent="0.25">
      <c r="D47" s="191">
        <v>5</v>
      </c>
      <c r="E47" s="261">
        <v>2</v>
      </c>
      <c r="F47" s="192">
        <v>3</v>
      </c>
      <c r="G47" s="621">
        <v>5</v>
      </c>
      <c r="H47" s="51">
        <v>2</v>
      </c>
      <c r="I47" s="51">
        <v>5</v>
      </c>
      <c r="J47" s="51">
        <v>2</v>
      </c>
      <c r="K47" s="51">
        <v>4</v>
      </c>
      <c r="L47" s="51">
        <v>1</v>
      </c>
      <c r="M47" s="201">
        <v>5</v>
      </c>
      <c r="N47" s="318">
        <v>4</v>
      </c>
      <c r="O47" s="202">
        <v>3</v>
      </c>
    </row>
    <row r="48" spans="4:27" x14ac:dyDescent="0.25">
      <c r="D48" s="191">
        <v>5</v>
      </c>
      <c r="E48" s="261">
        <v>4</v>
      </c>
      <c r="F48" s="192">
        <v>5</v>
      </c>
      <c r="G48" s="621">
        <v>5</v>
      </c>
      <c r="H48" s="51">
        <v>2</v>
      </c>
      <c r="I48" s="51">
        <v>5</v>
      </c>
      <c r="J48" s="51">
        <v>3</v>
      </c>
      <c r="K48" s="51">
        <v>2</v>
      </c>
      <c r="L48" s="51">
        <v>1</v>
      </c>
      <c r="M48" s="201">
        <v>5</v>
      </c>
      <c r="N48" s="318">
        <v>2</v>
      </c>
      <c r="O48" s="202">
        <v>3</v>
      </c>
    </row>
    <row r="49" spans="4:15" x14ac:dyDescent="0.25">
      <c r="D49" s="191">
        <v>5</v>
      </c>
      <c r="E49" s="261">
        <v>3</v>
      </c>
      <c r="F49" s="192">
        <v>4</v>
      </c>
      <c r="G49" s="621">
        <v>7</v>
      </c>
      <c r="H49" s="51">
        <v>3</v>
      </c>
      <c r="I49" s="51">
        <v>4</v>
      </c>
      <c r="J49" s="51">
        <v>2</v>
      </c>
      <c r="K49" s="51">
        <v>3</v>
      </c>
      <c r="L49" s="51">
        <v>1</v>
      </c>
      <c r="M49" s="201">
        <v>6</v>
      </c>
      <c r="N49" s="318">
        <v>2</v>
      </c>
      <c r="O49" s="202">
        <v>3</v>
      </c>
    </row>
    <row r="50" spans="4:15" x14ac:dyDescent="0.25">
      <c r="D50" s="191">
        <v>5</v>
      </c>
      <c r="E50" s="261">
        <v>2</v>
      </c>
      <c r="F50" s="192">
        <v>3</v>
      </c>
      <c r="G50" s="621">
        <v>6</v>
      </c>
      <c r="H50" s="51">
        <v>2</v>
      </c>
      <c r="I50" s="51">
        <v>3</v>
      </c>
      <c r="J50" s="51">
        <v>3</v>
      </c>
      <c r="K50" s="51">
        <v>2</v>
      </c>
      <c r="L50" s="51">
        <v>1</v>
      </c>
      <c r="M50" s="201">
        <v>5</v>
      </c>
      <c r="N50" s="318">
        <v>2</v>
      </c>
      <c r="O50" s="202">
        <v>4</v>
      </c>
    </row>
    <row r="51" spans="4:15" x14ac:dyDescent="0.25">
      <c r="D51" s="191">
        <v>5</v>
      </c>
      <c r="E51" s="261">
        <v>2</v>
      </c>
      <c r="F51" s="192">
        <v>4</v>
      </c>
      <c r="G51" s="621">
        <v>5</v>
      </c>
      <c r="H51" s="51">
        <v>2</v>
      </c>
      <c r="I51" s="51">
        <v>4</v>
      </c>
      <c r="J51" s="51">
        <v>2</v>
      </c>
      <c r="K51" s="51">
        <v>3</v>
      </c>
      <c r="L51" s="51">
        <v>1</v>
      </c>
      <c r="M51" s="201">
        <v>7</v>
      </c>
      <c r="N51" s="318">
        <v>4</v>
      </c>
      <c r="O51" s="202">
        <v>3</v>
      </c>
    </row>
    <row r="52" spans="4:15" x14ac:dyDescent="0.25">
      <c r="D52" s="191">
        <v>5</v>
      </c>
      <c r="E52" s="261">
        <v>4</v>
      </c>
      <c r="F52" s="192">
        <v>3</v>
      </c>
      <c r="G52" s="621">
        <v>6</v>
      </c>
      <c r="H52" s="51">
        <v>2</v>
      </c>
      <c r="I52" s="51">
        <v>5</v>
      </c>
      <c r="J52" s="51">
        <v>1</v>
      </c>
      <c r="K52" s="51">
        <v>4</v>
      </c>
      <c r="L52" s="51">
        <v>1</v>
      </c>
      <c r="M52" s="201">
        <v>5</v>
      </c>
      <c r="N52" s="318">
        <v>3</v>
      </c>
      <c r="O52" s="202">
        <v>5</v>
      </c>
    </row>
    <row r="53" spans="4:15" x14ac:dyDescent="0.25">
      <c r="D53" s="191">
        <v>5</v>
      </c>
      <c r="E53" s="261">
        <v>2</v>
      </c>
      <c r="F53" s="192">
        <v>4</v>
      </c>
      <c r="G53" s="621">
        <v>5</v>
      </c>
      <c r="H53" s="51">
        <v>3</v>
      </c>
      <c r="I53" s="51">
        <v>4</v>
      </c>
      <c r="J53" s="51">
        <v>3</v>
      </c>
      <c r="K53" s="51">
        <v>4</v>
      </c>
      <c r="L53" s="51">
        <v>1</v>
      </c>
      <c r="M53" s="201">
        <v>5</v>
      </c>
      <c r="N53" s="318">
        <v>2</v>
      </c>
      <c r="O53" s="202">
        <v>4</v>
      </c>
    </row>
    <row r="54" spans="4:15" x14ac:dyDescent="0.25">
      <c r="D54" s="191">
        <v>5</v>
      </c>
      <c r="E54" s="261">
        <v>2</v>
      </c>
      <c r="F54" s="192">
        <v>4</v>
      </c>
      <c r="G54" s="621">
        <v>5</v>
      </c>
      <c r="H54" s="51">
        <v>3</v>
      </c>
      <c r="I54" s="51">
        <v>4</v>
      </c>
      <c r="J54" s="51">
        <v>1</v>
      </c>
      <c r="K54" s="51">
        <v>4</v>
      </c>
      <c r="L54" s="51">
        <v>1</v>
      </c>
      <c r="M54" s="201">
        <v>5</v>
      </c>
      <c r="N54" s="318">
        <v>4</v>
      </c>
      <c r="O54" s="202">
        <v>3</v>
      </c>
    </row>
    <row r="55" spans="4:15" x14ac:dyDescent="0.25">
      <c r="D55" s="191">
        <v>5</v>
      </c>
      <c r="E55" s="261">
        <v>2</v>
      </c>
      <c r="F55" s="192">
        <v>4</v>
      </c>
      <c r="G55" s="621">
        <v>5</v>
      </c>
      <c r="H55" s="51">
        <v>3</v>
      </c>
      <c r="I55" s="51">
        <v>3</v>
      </c>
      <c r="J55" s="51">
        <v>2</v>
      </c>
      <c r="K55" s="51">
        <v>2</v>
      </c>
      <c r="L55" s="51">
        <v>1</v>
      </c>
      <c r="M55" s="201">
        <v>7</v>
      </c>
      <c r="N55" s="318">
        <v>3</v>
      </c>
      <c r="O55" s="202">
        <v>4</v>
      </c>
    </row>
    <row r="56" spans="4:15" x14ac:dyDescent="0.25">
      <c r="D56" s="191">
        <v>5</v>
      </c>
      <c r="E56" s="261">
        <v>2</v>
      </c>
      <c r="F56" s="192">
        <v>3</v>
      </c>
      <c r="G56" s="621">
        <v>5</v>
      </c>
      <c r="H56" s="51">
        <v>3</v>
      </c>
      <c r="I56" s="51">
        <v>3</v>
      </c>
      <c r="J56" s="51">
        <v>2</v>
      </c>
      <c r="K56" s="51">
        <v>2</v>
      </c>
      <c r="L56" s="51">
        <v>1</v>
      </c>
      <c r="M56" s="201">
        <v>5</v>
      </c>
      <c r="N56" s="318">
        <v>2</v>
      </c>
      <c r="O56" s="202">
        <v>3</v>
      </c>
    </row>
    <row r="57" spans="4:15" x14ac:dyDescent="0.25">
      <c r="D57" s="191">
        <v>5</v>
      </c>
      <c r="E57" s="261">
        <v>3</v>
      </c>
      <c r="F57" s="192">
        <v>5</v>
      </c>
      <c r="G57" s="621">
        <v>5</v>
      </c>
      <c r="H57" s="51">
        <v>4</v>
      </c>
      <c r="I57" s="51">
        <v>4</v>
      </c>
      <c r="J57" s="51">
        <v>3</v>
      </c>
      <c r="K57" s="51">
        <v>2</v>
      </c>
      <c r="L57" s="51">
        <v>1</v>
      </c>
      <c r="M57" s="201">
        <v>5</v>
      </c>
      <c r="N57" s="318">
        <v>3</v>
      </c>
      <c r="O57" s="202">
        <v>5</v>
      </c>
    </row>
    <row r="58" spans="4:15" x14ac:dyDescent="0.25">
      <c r="D58" s="191">
        <v>5</v>
      </c>
      <c r="E58" s="261">
        <v>2</v>
      </c>
      <c r="F58" s="192">
        <v>3</v>
      </c>
      <c r="G58" s="621">
        <v>5</v>
      </c>
      <c r="H58" s="51">
        <v>3</v>
      </c>
      <c r="I58" s="51">
        <v>4</v>
      </c>
      <c r="J58" s="51">
        <v>2</v>
      </c>
      <c r="K58" s="51">
        <v>4</v>
      </c>
      <c r="L58" s="51">
        <v>1</v>
      </c>
      <c r="M58" s="201">
        <v>5</v>
      </c>
      <c r="N58" s="318">
        <v>3</v>
      </c>
      <c r="O58" s="202">
        <v>3</v>
      </c>
    </row>
    <row r="59" spans="4:15" x14ac:dyDescent="0.25">
      <c r="D59" s="191">
        <v>5</v>
      </c>
      <c r="E59" s="261">
        <v>2</v>
      </c>
      <c r="F59" s="192">
        <v>4</v>
      </c>
      <c r="G59" s="621">
        <v>5</v>
      </c>
      <c r="H59" s="51">
        <v>3</v>
      </c>
      <c r="I59" s="51">
        <v>3</v>
      </c>
      <c r="J59" s="51">
        <v>1</v>
      </c>
      <c r="K59" s="51">
        <v>2</v>
      </c>
      <c r="L59" s="51">
        <v>1</v>
      </c>
      <c r="M59" s="201">
        <v>7</v>
      </c>
      <c r="N59" s="318">
        <v>3</v>
      </c>
      <c r="O59" s="202">
        <v>3</v>
      </c>
    </row>
    <row r="60" spans="4:15" x14ac:dyDescent="0.25">
      <c r="D60" s="191">
        <v>5</v>
      </c>
      <c r="E60" s="261">
        <v>3</v>
      </c>
      <c r="F60" s="192">
        <v>4</v>
      </c>
      <c r="G60" s="621">
        <v>5</v>
      </c>
      <c r="H60" s="51">
        <v>4</v>
      </c>
      <c r="I60" s="51">
        <v>3</v>
      </c>
      <c r="J60" s="51">
        <v>2</v>
      </c>
      <c r="K60" s="51">
        <v>4</v>
      </c>
      <c r="L60" s="51">
        <v>1</v>
      </c>
      <c r="M60" s="201">
        <v>5</v>
      </c>
      <c r="N60" s="318">
        <v>2</v>
      </c>
      <c r="O60" s="202">
        <v>3</v>
      </c>
    </row>
    <row r="61" spans="4:15" x14ac:dyDescent="0.25">
      <c r="D61" s="191">
        <v>6</v>
      </c>
      <c r="E61" s="261">
        <v>3</v>
      </c>
      <c r="F61" s="192">
        <v>4</v>
      </c>
      <c r="G61" s="621">
        <v>5</v>
      </c>
      <c r="H61" s="51">
        <v>2</v>
      </c>
      <c r="I61" s="51">
        <v>3</v>
      </c>
      <c r="J61" s="51">
        <v>3</v>
      </c>
      <c r="K61" s="51">
        <v>4</v>
      </c>
      <c r="L61" s="51">
        <v>1</v>
      </c>
      <c r="M61" s="201">
        <v>5</v>
      </c>
      <c r="N61" s="318">
        <v>3</v>
      </c>
      <c r="O61" s="202">
        <v>3</v>
      </c>
    </row>
    <row r="62" spans="4:15" x14ac:dyDescent="0.25">
      <c r="D62" s="191">
        <v>5</v>
      </c>
      <c r="E62" s="261">
        <v>3</v>
      </c>
      <c r="F62" s="192">
        <v>5</v>
      </c>
      <c r="G62" s="621">
        <v>5</v>
      </c>
      <c r="H62" s="51">
        <v>2</v>
      </c>
      <c r="I62" s="51">
        <v>3</v>
      </c>
      <c r="J62" s="51">
        <v>1</v>
      </c>
      <c r="K62" s="51">
        <v>3</v>
      </c>
      <c r="L62" s="51">
        <v>1</v>
      </c>
      <c r="M62" s="201">
        <v>5</v>
      </c>
      <c r="N62" s="318">
        <v>2</v>
      </c>
      <c r="O62" s="202">
        <v>3</v>
      </c>
    </row>
    <row r="63" spans="4:15" x14ac:dyDescent="0.25">
      <c r="D63" s="191">
        <v>5</v>
      </c>
      <c r="E63" s="261">
        <v>2</v>
      </c>
      <c r="F63" s="192">
        <v>3</v>
      </c>
      <c r="G63" s="621">
        <v>5</v>
      </c>
      <c r="H63" s="51">
        <v>2</v>
      </c>
      <c r="I63" s="51">
        <v>3</v>
      </c>
      <c r="J63" s="51">
        <v>3</v>
      </c>
      <c r="K63" s="51">
        <v>4</v>
      </c>
      <c r="L63" s="51">
        <v>1</v>
      </c>
      <c r="M63" s="201">
        <v>5</v>
      </c>
      <c r="N63" s="318">
        <v>2</v>
      </c>
      <c r="O63" s="202">
        <v>3</v>
      </c>
    </row>
    <row r="64" spans="4:15" x14ac:dyDescent="0.25">
      <c r="D64" s="191">
        <v>5</v>
      </c>
      <c r="E64" s="261">
        <v>4</v>
      </c>
      <c r="F64" s="192">
        <v>3</v>
      </c>
      <c r="G64" s="621">
        <v>5</v>
      </c>
      <c r="H64" s="51">
        <v>3</v>
      </c>
      <c r="I64" s="51">
        <v>4</v>
      </c>
      <c r="J64" s="51">
        <v>1</v>
      </c>
      <c r="K64" s="51">
        <v>3</v>
      </c>
      <c r="L64" s="51">
        <v>1</v>
      </c>
      <c r="M64" s="201">
        <v>5</v>
      </c>
      <c r="N64" s="318">
        <v>3</v>
      </c>
      <c r="O64" s="202">
        <v>3</v>
      </c>
    </row>
    <row r="65" spans="4:15" x14ac:dyDescent="0.25">
      <c r="D65" s="191">
        <v>6</v>
      </c>
      <c r="E65" s="261">
        <v>2</v>
      </c>
      <c r="F65" s="192">
        <v>3</v>
      </c>
      <c r="G65" s="621">
        <v>5</v>
      </c>
      <c r="H65" s="51">
        <v>3</v>
      </c>
      <c r="I65" s="51">
        <v>4</v>
      </c>
      <c r="J65" s="51">
        <v>2</v>
      </c>
      <c r="K65" s="51">
        <v>4</v>
      </c>
      <c r="L65" s="51">
        <v>1</v>
      </c>
      <c r="M65" s="201">
        <v>5</v>
      </c>
      <c r="N65" s="318">
        <v>3</v>
      </c>
      <c r="O65" s="202">
        <v>3</v>
      </c>
    </row>
    <row r="66" spans="4:15" x14ac:dyDescent="0.25">
      <c r="D66" s="191">
        <v>5</v>
      </c>
      <c r="E66" s="261">
        <v>2</v>
      </c>
      <c r="F66" s="192">
        <v>4</v>
      </c>
      <c r="G66" s="621">
        <v>5</v>
      </c>
      <c r="H66" s="51">
        <v>2</v>
      </c>
      <c r="I66" s="51">
        <v>4</v>
      </c>
      <c r="J66" s="51">
        <v>1</v>
      </c>
      <c r="K66" s="51">
        <v>2</v>
      </c>
      <c r="L66" s="51">
        <v>1</v>
      </c>
      <c r="M66" s="201">
        <v>5</v>
      </c>
      <c r="N66" s="318">
        <v>2</v>
      </c>
      <c r="O66" s="202">
        <v>3</v>
      </c>
    </row>
    <row r="67" spans="4:15" x14ac:dyDescent="0.25">
      <c r="D67" s="191">
        <v>5</v>
      </c>
      <c r="E67" s="261">
        <v>4</v>
      </c>
      <c r="F67" s="192">
        <v>4</v>
      </c>
      <c r="G67" s="621">
        <v>5</v>
      </c>
      <c r="H67" s="51">
        <v>2</v>
      </c>
      <c r="I67" s="51">
        <v>5</v>
      </c>
      <c r="J67" s="51">
        <v>3</v>
      </c>
      <c r="K67" s="51">
        <v>3</v>
      </c>
      <c r="L67" s="51">
        <v>1</v>
      </c>
      <c r="M67" s="201">
        <v>5</v>
      </c>
      <c r="N67" s="318">
        <v>2</v>
      </c>
      <c r="O67" s="202">
        <v>3</v>
      </c>
    </row>
    <row r="68" spans="4:15" x14ac:dyDescent="0.25">
      <c r="D68" s="191">
        <v>5</v>
      </c>
      <c r="E68" s="261">
        <v>3</v>
      </c>
      <c r="F68" s="192">
        <v>3</v>
      </c>
      <c r="G68" s="621">
        <v>5</v>
      </c>
      <c r="H68" s="51">
        <v>2</v>
      </c>
      <c r="I68" s="51">
        <v>3</v>
      </c>
      <c r="J68" s="51">
        <v>1</v>
      </c>
      <c r="K68" s="51">
        <v>2</v>
      </c>
      <c r="L68" s="51">
        <v>1</v>
      </c>
      <c r="M68" s="201">
        <v>5</v>
      </c>
      <c r="N68" s="318">
        <v>3</v>
      </c>
      <c r="O68" s="202">
        <v>4</v>
      </c>
    </row>
    <row r="69" spans="4:15" x14ac:dyDescent="0.25">
      <c r="D69" s="191">
        <v>5</v>
      </c>
      <c r="E69" s="261">
        <v>2</v>
      </c>
      <c r="F69" s="192">
        <v>3</v>
      </c>
      <c r="G69" s="621">
        <v>5</v>
      </c>
      <c r="H69" s="51">
        <v>3</v>
      </c>
      <c r="I69" s="51">
        <v>4</v>
      </c>
      <c r="J69" s="51">
        <v>3</v>
      </c>
      <c r="K69" s="51">
        <v>2</v>
      </c>
      <c r="L69" s="51">
        <v>1</v>
      </c>
      <c r="M69" s="201">
        <v>6</v>
      </c>
      <c r="N69" s="318">
        <v>3</v>
      </c>
      <c r="O69" s="202">
        <v>4</v>
      </c>
    </row>
    <row r="70" spans="4:15" x14ac:dyDescent="0.25">
      <c r="D70" s="191">
        <v>5</v>
      </c>
      <c r="E70" s="261">
        <v>2</v>
      </c>
      <c r="F70" s="192">
        <v>5</v>
      </c>
      <c r="G70" s="621">
        <v>6</v>
      </c>
      <c r="H70" s="51">
        <v>3</v>
      </c>
      <c r="I70" s="51">
        <v>3</v>
      </c>
      <c r="J70" s="51">
        <v>1</v>
      </c>
      <c r="K70" s="51">
        <v>4</v>
      </c>
      <c r="L70" s="51">
        <v>1</v>
      </c>
      <c r="M70" s="201">
        <v>5</v>
      </c>
      <c r="N70" s="318">
        <v>3</v>
      </c>
      <c r="O70" s="202">
        <v>5</v>
      </c>
    </row>
    <row r="71" spans="4:15" x14ac:dyDescent="0.25">
      <c r="D71" s="191">
        <v>6</v>
      </c>
      <c r="E71" s="261">
        <v>2</v>
      </c>
      <c r="F71" s="192">
        <v>3</v>
      </c>
      <c r="G71" s="621">
        <v>5</v>
      </c>
      <c r="H71" s="51">
        <v>2</v>
      </c>
      <c r="I71" s="51">
        <v>3</v>
      </c>
      <c r="J71" s="51">
        <v>3</v>
      </c>
      <c r="K71" s="51">
        <v>2</v>
      </c>
      <c r="L71" s="51">
        <v>2</v>
      </c>
      <c r="M71" s="201">
        <v>6</v>
      </c>
      <c r="N71" s="318">
        <v>3</v>
      </c>
      <c r="O71" s="202">
        <v>3</v>
      </c>
    </row>
    <row r="72" spans="4:15" x14ac:dyDescent="0.25">
      <c r="D72" s="191">
        <v>5</v>
      </c>
      <c r="E72" s="261">
        <v>2</v>
      </c>
      <c r="F72" s="192">
        <v>3</v>
      </c>
      <c r="G72" s="621">
        <v>6</v>
      </c>
      <c r="H72" s="51">
        <v>2</v>
      </c>
      <c r="I72" s="51">
        <v>3</v>
      </c>
      <c r="J72" s="51">
        <v>1</v>
      </c>
      <c r="K72" s="51">
        <v>4</v>
      </c>
      <c r="L72" s="51">
        <v>2</v>
      </c>
      <c r="M72" s="201">
        <v>5</v>
      </c>
      <c r="N72" s="318">
        <v>2</v>
      </c>
      <c r="O72" s="202">
        <v>4</v>
      </c>
    </row>
    <row r="73" spans="4:15" x14ac:dyDescent="0.25">
      <c r="E73" s="261">
        <v>2</v>
      </c>
      <c r="F73" s="192">
        <v>3</v>
      </c>
      <c r="G73" s="621">
        <v>5</v>
      </c>
      <c r="H73" s="51">
        <v>3</v>
      </c>
      <c r="I73" s="51">
        <v>4</v>
      </c>
      <c r="J73" s="51">
        <v>2</v>
      </c>
      <c r="K73" s="51">
        <v>4</v>
      </c>
      <c r="L73" s="51">
        <v>1</v>
      </c>
      <c r="M73" s="201">
        <v>5</v>
      </c>
      <c r="N73" s="318">
        <v>4</v>
      </c>
      <c r="O73" s="202">
        <v>4</v>
      </c>
    </row>
    <row r="74" spans="4:15" x14ac:dyDescent="0.25">
      <c r="E74" s="261">
        <v>2</v>
      </c>
      <c r="F74" s="192">
        <v>4</v>
      </c>
      <c r="G74" s="621">
        <v>5</v>
      </c>
      <c r="H74" s="51">
        <v>2</v>
      </c>
      <c r="I74" s="51">
        <v>4</v>
      </c>
      <c r="J74" s="51">
        <v>2</v>
      </c>
      <c r="K74" s="51">
        <v>2</v>
      </c>
      <c r="L74" s="51">
        <v>1</v>
      </c>
      <c r="M74" s="201">
        <v>5</v>
      </c>
      <c r="N74" s="318">
        <v>2</v>
      </c>
      <c r="O74" s="202">
        <v>3</v>
      </c>
    </row>
    <row r="75" spans="4:15" x14ac:dyDescent="0.25">
      <c r="E75" s="261">
        <v>2</v>
      </c>
      <c r="F75" s="192">
        <v>3</v>
      </c>
      <c r="G75" s="621">
        <v>5</v>
      </c>
      <c r="H75" s="51">
        <v>2</v>
      </c>
      <c r="I75" s="51">
        <v>3</v>
      </c>
      <c r="J75" s="51">
        <v>2</v>
      </c>
      <c r="K75" s="51">
        <v>2</v>
      </c>
      <c r="L75" s="51">
        <v>1</v>
      </c>
      <c r="M75" s="201">
        <v>5</v>
      </c>
      <c r="N75" s="318">
        <v>3</v>
      </c>
      <c r="O75" s="202">
        <v>3</v>
      </c>
    </row>
    <row r="76" spans="4:15" x14ac:dyDescent="0.25">
      <c r="E76" s="261">
        <v>2</v>
      </c>
      <c r="F76" s="192">
        <v>3</v>
      </c>
      <c r="G76" s="621">
        <v>6</v>
      </c>
      <c r="H76" s="51">
        <v>2</v>
      </c>
      <c r="I76" s="51">
        <v>3</v>
      </c>
      <c r="J76" s="51">
        <v>2</v>
      </c>
      <c r="K76" s="51">
        <v>4</v>
      </c>
      <c r="L76" s="51">
        <v>2</v>
      </c>
      <c r="M76" s="201">
        <v>5</v>
      </c>
      <c r="N76" s="318">
        <v>3</v>
      </c>
      <c r="O76" s="202">
        <v>3</v>
      </c>
    </row>
    <row r="77" spans="4:15" x14ac:dyDescent="0.25">
      <c r="E77" s="261">
        <v>2</v>
      </c>
      <c r="F77" s="192">
        <v>4</v>
      </c>
      <c r="G77" s="621">
        <v>5</v>
      </c>
      <c r="H77" s="51">
        <v>3</v>
      </c>
      <c r="I77" s="51">
        <v>3</v>
      </c>
      <c r="J77" s="51">
        <v>2</v>
      </c>
      <c r="K77" s="51">
        <v>2</v>
      </c>
      <c r="L77" s="51">
        <v>1</v>
      </c>
      <c r="M77" s="201">
        <v>5</v>
      </c>
      <c r="N77" s="318">
        <v>3</v>
      </c>
      <c r="O77" s="202">
        <v>3</v>
      </c>
    </row>
    <row r="78" spans="4:15" x14ac:dyDescent="0.25">
      <c r="E78" s="261">
        <v>2</v>
      </c>
      <c r="F78" s="192">
        <v>3</v>
      </c>
      <c r="G78" s="621">
        <v>5</v>
      </c>
      <c r="H78" s="51">
        <v>3</v>
      </c>
      <c r="I78" s="51">
        <v>3</v>
      </c>
      <c r="J78" s="51">
        <v>2</v>
      </c>
      <c r="K78" s="51">
        <v>4</v>
      </c>
      <c r="L78" s="51">
        <v>1</v>
      </c>
      <c r="M78" s="201">
        <v>5</v>
      </c>
      <c r="N78" s="318">
        <v>2</v>
      </c>
      <c r="O78" s="202">
        <v>3</v>
      </c>
    </row>
    <row r="79" spans="4:15" x14ac:dyDescent="0.25">
      <c r="E79" s="261">
        <v>2</v>
      </c>
      <c r="F79" s="192">
        <v>4</v>
      </c>
      <c r="G79" s="621">
        <v>5</v>
      </c>
      <c r="H79" s="51">
        <v>3</v>
      </c>
      <c r="I79" s="51">
        <v>3</v>
      </c>
      <c r="J79" s="51">
        <v>3</v>
      </c>
      <c r="K79" s="51">
        <v>4</v>
      </c>
      <c r="L79" s="51">
        <v>1</v>
      </c>
      <c r="M79" s="201">
        <v>5</v>
      </c>
      <c r="N79" s="318">
        <v>3</v>
      </c>
      <c r="O79" s="202">
        <v>4</v>
      </c>
    </row>
    <row r="80" spans="4:15" x14ac:dyDescent="0.25">
      <c r="E80" s="261">
        <v>2</v>
      </c>
      <c r="F80" s="192">
        <v>3</v>
      </c>
      <c r="G80" s="621">
        <v>5</v>
      </c>
      <c r="H80" s="51">
        <v>3</v>
      </c>
      <c r="I80" s="51">
        <v>3</v>
      </c>
      <c r="J80" s="51">
        <v>2</v>
      </c>
      <c r="K80" s="51">
        <v>4</v>
      </c>
      <c r="L80" s="51">
        <v>1</v>
      </c>
      <c r="M80" s="201">
        <v>5</v>
      </c>
      <c r="N80" s="318">
        <v>4</v>
      </c>
      <c r="O80" s="202">
        <v>5</v>
      </c>
    </row>
    <row r="81" spans="5:15" x14ac:dyDescent="0.25">
      <c r="E81" s="261">
        <v>3</v>
      </c>
      <c r="F81" s="192">
        <v>5</v>
      </c>
      <c r="G81" s="621">
        <v>5</v>
      </c>
      <c r="H81" s="51">
        <v>2</v>
      </c>
      <c r="I81" s="51">
        <v>3</v>
      </c>
      <c r="J81" s="51">
        <v>2</v>
      </c>
      <c r="K81" s="51">
        <v>3</v>
      </c>
      <c r="L81" s="51">
        <v>1</v>
      </c>
      <c r="M81" s="201">
        <v>5</v>
      </c>
      <c r="N81" s="318">
        <v>2</v>
      </c>
      <c r="O81" s="202">
        <v>4</v>
      </c>
    </row>
    <row r="82" spans="5:15" x14ac:dyDescent="0.25">
      <c r="E82" s="261">
        <v>4</v>
      </c>
      <c r="F82" s="192">
        <v>4</v>
      </c>
      <c r="G82" s="621">
        <v>5</v>
      </c>
      <c r="H82" s="51">
        <v>4</v>
      </c>
      <c r="I82" s="51">
        <v>3</v>
      </c>
      <c r="M82" s="201">
        <v>6</v>
      </c>
      <c r="N82" s="318">
        <v>3</v>
      </c>
      <c r="O82" s="202">
        <v>5</v>
      </c>
    </row>
    <row r="83" spans="5:15" x14ac:dyDescent="0.25">
      <c r="E83" s="261">
        <v>2</v>
      </c>
      <c r="F83" s="192">
        <v>3</v>
      </c>
      <c r="G83" s="621">
        <v>5</v>
      </c>
      <c r="H83" s="51">
        <v>3</v>
      </c>
      <c r="I83" s="51">
        <v>3</v>
      </c>
      <c r="M83" s="201">
        <v>5</v>
      </c>
      <c r="N83" s="318">
        <v>2</v>
      </c>
      <c r="O83" s="202">
        <v>3</v>
      </c>
    </row>
    <row r="84" spans="5:15" x14ac:dyDescent="0.25">
      <c r="E84" s="261">
        <v>2</v>
      </c>
      <c r="F84" s="192">
        <v>5</v>
      </c>
      <c r="G84" s="621">
        <v>5</v>
      </c>
      <c r="H84" s="51">
        <v>3</v>
      </c>
      <c r="I84" s="51">
        <v>3</v>
      </c>
      <c r="M84" s="201">
        <v>6</v>
      </c>
      <c r="N84" s="318">
        <v>3</v>
      </c>
      <c r="O84" s="202">
        <v>3</v>
      </c>
    </row>
    <row r="85" spans="5:15" x14ac:dyDescent="0.25">
      <c r="E85" s="261">
        <v>2</v>
      </c>
      <c r="F85" s="192">
        <v>3</v>
      </c>
      <c r="G85" s="621">
        <v>5</v>
      </c>
      <c r="H85" s="51">
        <v>2</v>
      </c>
      <c r="I85" s="51">
        <v>3</v>
      </c>
      <c r="M85" s="201">
        <v>5</v>
      </c>
      <c r="N85" s="318">
        <v>2</v>
      </c>
      <c r="O85" s="202">
        <v>4</v>
      </c>
    </row>
    <row r="86" spans="5:15" x14ac:dyDescent="0.25">
      <c r="E86" s="261">
        <v>2</v>
      </c>
      <c r="F86" s="192">
        <v>3</v>
      </c>
      <c r="G86" s="621">
        <v>7</v>
      </c>
      <c r="H86" s="51">
        <v>3</v>
      </c>
      <c r="I86" s="51">
        <v>3</v>
      </c>
      <c r="M86" s="201">
        <v>6</v>
      </c>
      <c r="N86" s="318">
        <v>3</v>
      </c>
      <c r="O86" s="202">
        <v>3</v>
      </c>
    </row>
    <row r="87" spans="5:15" x14ac:dyDescent="0.25">
      <c r="E87" s="261">
        <v>2</v>
      </c>
      <c r="F87" s="192">
        <v>3</v>
      </c>
      <c r="G87" s="621">
        <v>5</v>
      </c>
      <c r="H87" s="51">
        <v>4</v>
      </c>
      <c r="I87" s="51">
        <v>3</v>
      </c>
      <c r="M87" s="201">
        <v>7</v>
      </c>
      <c r="N87" s="318">
        <v>2</v>
      </c>
      <c r="O87" s="202">
        <v>4</v>
      </c>
    </row>
    <row r="88" spans="5:15" x14ac:dyDescent="0.25">
      <c r="E88" s="261">
        <v>2</v>
      </c>
      <c r="F88" s="192">
        <v>3</v>
      </c>
      <c r="G88" s="621">
        <v>5</v>
      </c>
      <c r="H88" s="51">
        <v>2</v>
      </c>
      <c r="I88" s="51">
        <v>4</v>
      </c>
      <c r="M88" s="201">
        <v>5</v>
      </c>
      <c r="N88" s="318">
        <v>2</v>
      </c>
      <c r="O88" s="202">
        <v>3</v>
      </c>
    </row>
    <row r="89" spans="5:15" x14ac:dyDescent="0.25">
      <c r="E89" s="261">
        <v>2</v>
      </c>
      <c r="F89" s="192">
        <v>4</v>
      </c>
      <c r="G89" s="621">
        <v>5</v>
      </c>
      <c r="H89" s="51">
        <v>3</v>
      </c>
      <c r="I89" s="51">
        <v>3</v>
      </c>
      <c r="M89" s="201">
        <v>5</v>
      </c>
      <c r="N89" s="318">
        <v>2</v>
      </c>
      <c r="O89" s="202">
        <v>4</v>
      </c>
    </row>
    <row r="90" spans="5:15" x14ac:dyDescent="0.25">
      <c r="E90" s="261">
        <v>2</v>
      </c>
      <c r="F90" s="192">
        <v>3</v>
      </c>
      <c r="G90" s="621">
        <v>5</v>
      </c>
      <c r="H90" s="51">
        <v>2</v>
      </c>
      <c r="I90" s="51">
        <v>3</v>
      </c>
      <c r="M90" s="201">
        <v>5</v>
      </c>
      <c r="N90" s="318">
        <v>2</v>
      </c>
      <c r="O90" s="202">
        <v>3</v>
      </c>
    </row>
    <row r="91" spans="5:15" x14ac:dyDescent="0.25">
      <c r="E91" s="261">
        <v>3</v>
      </c>
      <c r="F91" s="192">
        <v>3</v>
      </c>
      <c r="G91" s="621">
        <v>5</v>
      </c>
      <c r="H91" s="51">
        <v>3</v>
      </c>
      <c r="I91" s="51">
        <v>3</v>
      </c>
      <c r="M91" s="201">
        <v>5</v>
      </c>
      <c r="N91" s="318">
        <v>2</v>
      </c>
      <c r="O91" s="202">
        <v>4</v>
      </c>
    </row>
    <row r="92" spans="5:15" x14ac:dyDescent="0.25">
      <c r="E92" s="261">
        <v>2</v>
      </c>
      <c r="F92" s="192">
        <v>3</v>
      </c>
      <c r="G92" s="621">
        <v>5</v>
      </c>
      <c r="H92" s="51">
        <v>2</v>
      </c>
      <c r="I92" s="51">
        <v>3</v>
      </c>
      <c r="M92" s="201">
        <v>5</v>
      </c>
      <c r="N92" s="318">
        <v>2</v>
      </c>
      <c r="O92" s="202">
        <v>3</v>
      </c>
    </row>
    <row r="93" spans="5:15" x14ac:dyDescent="0.25">
      <c r="E93" s="261">
        <v>2</v>
      </c>
      <c r="F93" s="192">
        <v>5</v>
      </c>
      <c r="G93" s="621">
        <v>5</v>
      </c>
      <c r="H93" s="51">
        <v>4</v>
      </c>
      <c r="I93" s="51">
        <v>3</v>
      </c>
      <c r="M93" s="201">
        <v>5</v>
      </c>
      <c r="N93" s="318">
        <v>2</v>
      </c>
      <c r="O93" s="202">
        <v>3</v>
      </c>
    </row>
    <row r="94" spans="5:15" x14ac:dyDescent="0.25">
      <c r="E94" s="261">
        <v>3</v>
      </c>
      <c r="F94" s="192">
        <v>3</v>
      </c>
      <c r="G94" s="621">
        <v>5</v>
      </c>
      <c r="H94" s="51">
        <v>2</v>
      </c>
      <c r="I94" s="51">
        <v>3</v>
      </c>
      <c r="M94" s="201">
        <v>5</v>
      </c>
      <c r="N94" s="318">
        <v>2</v>
      </c>
      <c r="O94" s="202">
        <v>3</v>
      </c>
    </row>
    <row r="95" spans="5:15" x14ac:dyDescent="0.25">
      <c r="E95" s="261">
        <v>2</v>
      </c>
      <c r="F95" s="192">
        <v>4</v>
      </c>
      <c r="G95" s="621">
        <v>5</v>
      </c>
      <c r="H95" s="51">
        <v>3</v>
      </c>
      <c r="I95" s="51">
        <v>3</v>
      </c>
      <c r="N95" s="318">
        <v>3</v>
      </c>
      <c r="O95" s="202">
        <v>3</v>
      </c>
    </row>
    <row r="96" spans="5:15" x14ac:dyDescent="0.25">
      <c r="E96" s="261">
        <v>2</v>
      </c>
      <c r="F96" s="192">
        <v>3</v>
      </c>
      <c r="G96" s="621">
        <v>5</v>
      </c>
      <c r="H96" s="51">
        <v>4</v>
      </c>
      <c r="I96" s="51">
        <v>4</v>
      </c>
      <c r="N96" s="318">
        <v>3</v>
      </c>
      <c r="O96" s="202">
        <v>3</v>
      </c>
    </row>
    <row r="97" spans="5:15" x14ac:dyDescent="0.25">
      <c r="E97" s="261">
        <v>2</v>
      </c>
      <c r="F97" s="192">
        <v>4</v>
      </c>
      <c r="G97" s="621">
        <v>5</v>
      </c>
      <c r="H97" s="51">
        <v>2</v>
      </c>
      <c r="I97" s="51">
        <v>3</v>
      </c>
      <c r="N97" s="318">
        <v>3</v>
      </c>
      <c r="O97" s="202">
        <v>3</v>
      </c>
    </row>
    <row r="98" spans="5:15" x14ac:dyDescent="0.25">
      <c r="E98" s="261">
        <v>2</v>
      </c>
      <c r="F98" s="192">
        <v>4</v>
      </c>
      <c r="G98" s="621">
        <v>7</v>
      </c>
      <c r="H98" s="51">
        <v>2</v>
      </c>
      <c r="I98" s="51">
        <v>3</v>
      </c>
      <c r="N98" s="318">
        <v>2</v>
      </c>
      <c r="O98" s="202">
        <v>4</v>
      </c>
    </row>
    <row r="99" spans="5:15" x14ac:dyDescent="0.25">
      <c r="E99" s="261">
        <v>2</v>
      </c>
      <c r="F99" s="192">
        <v>3</v>
      </c>
      <c r="G99" s="621">
        <v>5</v>
      </c>
      <c r="H99" s="51">
        <v>2</v>
      </c>
      <c r="I99" s="51">
        <v>4</v>
      </c>
      <c r="N99" s="318">
        <v>2</v>
      </c>
      <c r="O99" s="202">
        <v>4</v>
      </c>
    </row>
    <row r="100" spans="5:15" x14ac:dyDescent="0.25">
      <c r="E100" s="261">
        <v>2</v>
      </c>
      <c r="F100" s="192">
        <v>3</v>
      </c>
      <c r="G100" s="621">
        <v>5</v>
      </c>
      <c r="H100" s="51">
        <v>3</v>
      </c>
      <c r="I100" s="51">
        <v>3</v>
      </c>
      <c r="N100" s="318">
        <v>2</v>
      </c>
      <c r="O100" s="202">
        <v>3</v>
      </c>
    </row>
    <row r="101" spans="5:15" x14ac:dyDescent="0.25">
      <c r="E101" s="261">
        <v>2</v>
      </c>
      <c r="F101" s="192">
        <v>3</v>
      </c>
      <c r="G101" s="621">
        <v>5</v>
      </c>
      <c r="H101" s="51">
        <v>4</v>
      </c>
      <c r="I101" s="51">
        <v>3</v>
      </c>
      <c r="N101" s="318">
        <v>2</v>
      </c>
      <c r="O101" s="202">
        <v>3</v>
      </c>
    </row>
    <row r="102" spans="5:15" x14ac:dyDescent="0.25">
      <c r="E102" s="261">
        <v>2</v>
      </c>
      <c r="F102" s="192">
        <v>4</v>
      </c>
      <c r="G102" s="621">
        <v>5</v>
      </c>
      <c r="H102" s="51">
        <v>4</v>
      </c>
      <c r="I102" s="51">
        <v>3</v>
      </c>
      <c r="N102" s="318">
        <v>4</v>
      </c>
      <c r="O102" s="202">
        <v>3</v>
      </c>
    </row>
    <row r="103" spans="5:15" x14ac:dyDescent="0.25">
      <c r="E103" s="261">
        <v>3</v>
      </c>
      <c r="F103" s="192">
        <v>3</v>
      </c>
      <c r="G103" s="621">
        <v>5</v>
      </c>
      <c r="H103" s="51">
        <v>3</v>
      </c>
      <c r="I103" s="51">
        <v>4</v>
      </c>
      <c r="N103" s="318">
        <v>3</v>
      </c>
      <c r="O103" s="202">
        <v>4</v>
      </c>
    </row>
    <row r="104" spans="5:15" x14ac:dyDescent="0.25">
      <c r="E104" s="261">
        <v>3</v>
      </c>
      <c r="F104" s="192">
        <v>4</v>
      </c>
      <c r="G104" s="621">
        <v>5</v>
      </c>
      <c r="H104" s="51">
        <v>4</v>
      </c>
      <c r="I104" s="51">
        <v>3</v>
      </c>
      <c r="N104" s="318">
        <v>2</v>
      </c>
      <c r="O104" s="202">
        <v>3</v>
      </c>
    </row>
    <row r="105" spans="5:15" x14ac:dyDescent="0.25">
      <c r="E105" s="261">
        <v>3</v>
      </c>
      <c r="F105" s="192">
        <v>4</v>
      </c>
      <c r="G105" s="621">
        <v>7</v>
      </c>
      <c r="H105" s="51">
        <v>3</v>
      </c>
      <c r="I105" s="51">
        <v>5</v>
      </c>
      <c r="N105" s="318">
        <v>2</v>
      </c>
      <c r="O105" s="202">
        <v>4</v>
      </c>
    </row>
    <row r="106" spans="5:15" x14ac:dyDescent="0.25">
      <c r="E106" s="261">
        <v>3</v>
      </c>
      <c r="F106" s="192">
        <v>3</v>
      </c>
      <c r="G106" s="621">
        <v>5</v>
      </c>
      <c r="H106" s="51">
        <v>3</v>
      </c>
      <c r="I106" s="51">
        <v>4</v>
      </c>
      <c r="N106" s="318">
        <v>2</v>
      </c>
      <c r="O106" s="202">
        <v>4</v>
      </c>
    </row>
    <row r="107" spans="5:15" x14ac:dyDescent="0.25">
      <c r="E107" s="261">
        <v>2</v>
      </c>
      <c r="F107" s="192">
        <v>3</v>
      </c>
      <c r="G107" s="621">
        <v>7</v>
      </c>
      <c r="H107" s="51">
        <v>3</v>
      </c>
      <c r="I107" s="51">
        <v>3</v>
      </c>
      <c r="N107" s="318">
        <v>2</v>
      </c>
      <c r="O107" s="202">
        <v>4</v>
      </c>
    </row>
    <row r="108" spans="5:15" x14ac:dyDescent="0.25">
      <c r="E108" s="261">
        <v>3</v>
      </c>
      <c r="F108" s="192">
        <v>4</v>
      </c>
      <c r="G108" s="621">
        <v>7</v>
      </c>
      <c r="H108" s="51">
        <v>2</v>
      </c>
      <c r="I108" s="51">
        <v>3</v>
      </c>
      <c r="N108" s="318">
        <v>2</v>
      </c>
      <c r="O108" s="202">
        <v>4</v>
      </c>
    </row>
    <row r="109" spans="5:15" x14ac:dyDescent="0.25">
      <c r="E109" s="261">
        <v>2</v>
      </c>
      <c r="F109" s="192">
        <v>3</v>
      </c>
      <c r="G109" s="621">
        <v>5</v>
      </c>
      <c r="H109" s="51">
        <v>3</v>
      </c>
      <c r="I109" s="51">
        <v>3</v>
      </c>
      <c r="N109" s="318">
        <v>3</v>
      </c>
      <c r="O109" s="202">
        <v>3</v>
      </c>
    </row>
    <row r="110" spans="5:15" x14ac:dyDescent="0.25">
      <c r="E110" s="261">
        <v>4</v>
      </c>
      <c r="F110" s="192">
        <v>3</v>
      </c>
      <c r="G110" s="621">
        <v>5</v>
      </c>
      <c r="H110" s="51">
        <v>2</v>
      </c>
      <c r="I110" s="51">
        <v>3</v>
      </c>
      <c r="N110" s="318">
        <v>2</v>
      </c>
      <c r="O110" s="202">
        <v>3</v>
      </c>
    </row>
    <row r="111" spans="5:15" x14ac:dyDescent="0.25">
      <c r="E111" s="261">
        <v>2</v>
      </c>
      <c r="F111" s="192">
        <v>5</v>
      </c>
      <c r="G111" s="621">
        <v>5</v>
      </c>
      <c r="H111" s="51">
        <v>2</v>
      </c>
      <c r="I111" s="51">
        <v>3</v>
      </c>
      <c r="N111" s="318">
        <v>3</v>
      </c>
      <c r="O111" s="202">
        <v>3</v>
      </c>
    </row>
    <row r="112" spans="5:15" x14ac:dyDescent="0.25">
      <c r="E112" s="261">
        <v>2</v>
      </c>
      <c r="F112" s="192">
        <v>4</v>
      </c>
      <c r="G112" s="621">
        <v>5</v>
      </c>
      <c r="H112" s="51">
        <v>3</v>
      </c>
      <c r="I112" s="51">
        <v>3</v>
      </c>
      <c r="N112" s="318">
        <v>2</v>
      </c>
      <c r="O112" s="202">
        <v>4</v>
      </c>
    </row>
    <row r="113" spans="5:15" x14ac:dyDescent="0.25">
      <c r="E113" s="261">
        <v>2</v>
      </c>
      <c r="F113" s="192">
        <v>3</v>
      </c>
      <c r="G113" s="621">
        <v>5</v>
      </c>
      <c r="H113" s="51">
        <v>2</v>
      </c>
      <c r="I113" s="51">
        <v>4</v>
      </c>
      <c r="N113" s="318">
        <v>3</v>
      </c>
      <c r="O113" s="202">
        <v>3</v>
      </c>
    </row>
    <row r="114" spans="5:15" x14ac:dyDescent="0.25">
      <c r="E114" s="261">
        <v>2</v>
      </c>
      <c r="F114" s="192">
        <v>3</v>
      </c>
      <c r="G114" s="621">
        <v>5</v>
      </c>
      <c r="H114" s="51">
        <v>3</v>
      </c>
      <c r="I114" s="51">
        <v>3</v>
      </c>
      <c r="N114" s="318">
        <v>2</v>
      </c>
      <c r="O114" s="202">
        <v>3</v>
      </c>
    </row>
    <row r="115" spans="5:15" x14ac:dyDescent="0.25">
      <c r="E115" s="261">
        <v>2</v>
      </c>
      <c r="F115" s="192">
        <v>4</v>
      </c>
      <c r="G115" s="621">
        <v>6</v>
      </c>
      <c r="H115" s="51">
        <v>2</v>
      </c>
      <c r="I115" s="51">
        <v>3</v>
      </c>
      <c r="N115" s="318">
        <v>2</v>
      </c>
      <c r="O115" s="202">
        <v>3</v>
      </c>
    </row>
    <row r="116" spans="5:15" x14ac:dyDescent="0.25">
      <c r="E116" s="261">
        <v>2</v>
      </c>
      <c r="F116" s="192">
        <v>3</v>
      </c>
      <c r="G116" s="621">
        <v>5</v>
      </c>
      <c r="H116" s="51">
        <v>4</v>
      </c>
      <c r="I116" s="51">
        <v>3</v>
      </c>
      <c r="N116" s="318">
        <v>3</v>
      </c>
      <c r="O116" s="202">
        <v>3</v>
      </c>
    </row>
    <row r="117" spans="5:15" x14ac:dyDescent="0.25">
      <c r="E117" s="261">
        <v>2</v>
      </c>
      <c r="F117" s="192">
        <v>3</v>
      </c>
      <c r="G117" s="621">
        <v>5</v>
      </c>
      <c r="H117" s="51">
        <v>2</v>
      </c>
      <c r="I117" s="51">
        <v>5</v>
      </c>
      <c r="N117" s="318">
        <v>2</v>
      </c>
      <c r="O117" s="202">
        <v>4</v>
      </c>
    </row>
    <row r="118" spans="5:15" x14ac:dyDescent="0.25">
      <c r="E118" s="261">
        <v>2</v>
      </c>
      <c r="F118" s="192">
        <v>4</v>
      </c>
      <c r="G118" s="621">
        <v>5</v>
      </c>
      <c r="H118" s="51">
        <v>3</v>
      </c>
      <c r="I118" s="51">
        <v>4</v>
      </c>
      <c r="N118" s="318">
        <v>2</v>
      </c>
      <c r="O118" s="202">
        <v>3</v>
      </c>
    </row>
    <row r="119" spans="5:15" x14ac:dyDescent="0.25">
      <c r="E119" s="261">
        <v>3</v>
      </c>
      <c r="F119" s="192">
        <v>3</v>
      </c>
      <c r="G119" s="621">
        <v>6</v>
      </c>
      <c r="H119" s="51">
        <v>3</v>
      </c>
      <c r="I119" s="51">
        <v>3</v>
      </c>
      <c r="N119" s="318">
        <v>3</v>
      </c>
      <c r="O119" s="202">
        <v>3</v>
      </c>
    </row>
    <row r="120" spans="5:15" x14ac:dyDescent="0.25">
      <c r="E120" s="261">
        <v>2</v>
      </c>
      <c r="F120" s="192">
        <v>4</v>
      </c>
      <c r="G120" s="621">
        <v>5</v>
      </c>
      <c r="H120" s="51">
        <v>3</v>
      </c>
      <c r="I120" s="51">
        <v>5</v>
      </c>
      <c r="N120" s="318">
        <v>2</v>
      </c>
      <c r="O120" s="202">
        <v>4</v>
      </c>
    </row>
    <row r="121" spans="5:15" x14ac:dyDescent="0.25">
      <c r="E121" s="261">
        <v>3</v>
      </c>
      <c r="F121" s="192">
        <v>3</v>
      </c>
      <c r="G121" s="621">
        <v>5</v>
      </c>
      <c r="H121" s="51">
        <v>4</v>
      </c>
      <c r="I121" s="51">
        <v>3</v>
      </c>
      <c r="N121" s="318">
        <v>2</v>
      </c>
      <c r="O121" s="202">
        <v>3</v>
      </c>
    </row>
    <row r="122" spans="5:15" x14ac:dyDescent="0.25">
      <c r="E122" s="261">
        <v>3</v>
      </c>
      <c r="F122" s="192">
        <v>3</v>
      </c>
      <c r="G122" s="621">
        <v>5</v>
      </c>
      <c r="H122" s="51">
        <v>3</v>
      </c>
      <c r="I122" s="51">
        <v>3</v>
      </c>
      <c r="N122" s="318">
        <v>2</v>
      </c>
      <c r="O122" s="202">
        <v>3</v>
      </c>
    </row>
    <row r="123" spans="5:15" x14ac:dyDescent="0.25">
      <c r="E123" s="261">
        <v>2</v>
      </c>
      <c r="F123" s="192">
        <v>3</v>
      </c>
      <c r="G123" s="621">
        <v>5</v>
      </c>
      <c r="H123" s="51">
        <v>2</v>
      </c>
      <c r="I123" s="51">
        <v>3</v>
      </c>
      <c r="N123" s="318">
        <v>3</v>
      </c>
      <c r="O123" s="202">
        <v>4</v>
      </c>
    </row>
    <row r="124" spans="5:15" x14ac:dyDescent="0.25">
      <c r="E124" s="261">
        <v>2</v>
      </c>
      <c r="F124" s="192">
        <v>4</v>
      </c>
      <c r="G124" s="621">
        <v>5</v>
      </c>
      <c r="H124" s="51">
        <v>2</v>
      </c>
      <c r="I124" s="51">
        <v>3</v>
      </c>
      <c r="N124" s="318">
        <v>2</v>
      </c>
      <c r="O124" s="202">
        <v>3</v>
      </c>
    </row>
    <row r="125" spans="5:15" x14ac:dyDescent="0.25">
      <c r="E125" s="261">
        <v>4</v>
      </c>
      <c r="F125" s="192">
        <v>4</v>
      </c>
      <c r="G125" s="621">
        <v>5</v>
      </c>
      <c r="H125" s="51">
        <v>3</v>
      </c>
      <c r="I125" s="51">
        <v>4</v>
      </c>
      <c r="N125" s="318">
        <v>3</v>
      </c>
      <c r="O125" s="202">
        <v>3</v>
      </c>
    </row>
    <row r="126" spans="5:15" x14ac:dyDescent="0.25">
      <c r="E126" s="261">
        <v>2</v>
      </c>
      <c r="F126" s="192">
        <v>5</v>
      </c>
      <c r="G126" s="621">
        <v>5</v>
      </c>
      <c r="H126" s="51">
        <v>3</v>
      </c>
      <c r="I126" s="51">
        <v>4</v>
      </c>
      <c r="N126" s="318">
        <v>3</v>
      </c>
      <c r="O126" s="202">
        <v>5</v>
      </c>
    </row>
    <row r="127" spans="5:15" x14ac:dyDescent="0.25">
      <c r="E127" s="261">
        <v>2</v>
      </c>
      <c r="F127" s="192">
        <v>4</v>
      </c>
      <c r="G127" s="621">
        <v>6</v>
      </c>
      <c r="H127" s="51">
        <v>3</v>
      </c>
      <c r="I127" s="51">
        <v>4</v>
      </c>
      <c r="N127" s="318">
        <v>3</v>
      </c>
      <c r="O127" s="202">
        <v>4</v>
      </c>
    </row>
    <row r="128" spans="5:15" x14ac:dyDescent="0.25">
      <c r="E128" s="261">
        <v>3</v>
      </c>
      <c r="F128" s="192">
        <v>3</v>
      </c>
      <c r="G128" s="621">
        <v>5</v>
      </c>
      <c r="H128" s="51">
        <v>3</v>
      </c>
      <c r="I128" s="51">
        <v>5</v>
      </c>
      <c r="N128" s="318">
        <v>4</v>
      </c>
      <c r="O128" s="202">
        <v>4</v>
      </c>
    </row>
    <row r="129" spans="5:15" x14ac:dyDescent="0.25">
      <c r="E129" s="261">
        <v>2</v>
      </c>
      <c r="F129" s="192">
        <v>4</v>
      </c>
      <c r="G129" s="621">
        <v>5</v>
      </c>
      <c r="H129" s="51">
        <v>2</v>
      </c>
      <c r="I129" s="51">
        <v>3</v>
      </c>
      <c r="N129" s="318">
        <v>2</v>
      </c>
      <c r="O129" s="202">
        <v>3</v>
      </c>
    </row>
    <row r="130" spans="5:15" x14ac:dyDescent="0.25">
      <c r="E130" s="261">
        <v>3</v>
      </c>
      <c r="F130" s="192">
        <v>3</v>
      </c>
      <c r="G130" s="621">
        <v>5</v>
      </c>
      <c r="H130" s="51">
        <v>3</v>
      </c>
      <c r="I130" s="51">
        <v>3</v>
      </c>
      <c r="N130" s="318">
        <v>2</v>
      </c>
      <c r="O130" s="202">
        <v>5</v>
      </c>
    </row>
    <row r="131" spans="5:15" x14ac:dyDescent="0.25">
      <c r="E131" s="261">
        <v>3</v>
      </c>
      <c r="F131" s="192">
        <v>3</v>
      </c>
      <c r="G131" s="621">
        <v>5</v>
      </c>
      <c r="H131" s="51">
        <v>3</v>
      </c>
      <c r="I131" s="51">
        <v>3</v>
      </c>
      <c r="N131" s="318">
        <v>2</v>
      </c>
      <c r="O131" s="202">
        <v>3</v>
      </c>
    </row>
    <row r="132" spans="5:15" x14ac:dyDescent="0.25">
      <c r="E132" s="261">
        <v>3</v>
      </c>
      <c r="F132" s="192">
        <v>3</v>
      </c>
      <c r="G132" s="621">
        <v>6</v>
      </c>
      <c r="H132" s="51">
        <v>2</v>
      </c>
      <c r="I132" s="51">
        <v>3</v>
      </c>
      <c r="N132" s="318">
        <v>3</v>
      </c>
      <c r="O132" s="202">
        <v>4</v>
      </c>
    </row>
    <row r="133" spans="5:15" x14ac:dyDescent="0.25">
      <c r="E133" s="261">
        <v>2</v>
      </c>
      <c r="F133" s="192">
        <v>3</v>
      </c>
      <c r="G133" s="621">
        <v>5</v>
      </c>
      <c r="H133" s="51">
        <v>3</v>
      </c>
      <c r="I133" s="51">
        <v>3</v>
      </c>
      <c r="N133" s="318">
        <v>2</v>
      </c>
      <c r="O133" s="202">
        <v>3</v>
      </c>
    </row>
    <row r="134" spans="5:15" x14ac:dyDescent="0.25">
      <c r="E134" s="261">
        <v>2</v>
      </c>
      <c r="F134" s="192">
        <v>3</v>
      </c>
      <c r="G134" s="621">
        <v>5</v>
      </c>
      <c r="H134" s="51">
        <v>3</v>
      </c>
      <c r="I134" s="51">
        <v>4</v>
      </c>
      <c r="N134" s="318">
        <v>2</v>
      </c>
      <c r="O134" s="202">
        <v>3</v>
      </c>
    </row>
    <row r="135" spans="5:15" x14ac:dyDescent="0.25">
      <c r="E135" s="261">
        <v>2</v>
      </c>
      <c r="F135" s="192">
        <v>5</v>
      </c>
      <c r="G135" s="621">
        <v>5</v>
      </c>
      <c r="H135" s="51">
        <v>2</v>
      </c>
      <c r="I135" s="51">
        <v>3</v>
      </c>
      <c r="N135" s="318">
        <v>2</v>
      </c>
      <c r="O135" s="202">
        <v>3</v>
      </c>
    </row>
    <row r="136" spans="5:15" x14ac:dyDescent="0.25">
      <c r="E136" s="261">
        <v>2</v>
      </c>
      <c r="F136" s="192">
        <v>3</v>
      </c>
      <c r="G136" s="621">
        <v>5</v>
      </c>
      <c r="H136" s="51">
        <v>3</v>
      </c>
      <c r="I136" s="51">
        <v>3</v>
      </c>
      <c r="N136" s="318">
        <v>2</v>
      </c>
      <c r="O136" s="202">
        <v>3</v>
      </c>
    </row>
    <row r="137" spans="5:15" x14ac:dyDescent="0.25">
      <c r="E137" s="261">
        <v>4</v>
      </c>
      <c r="F137" s="192">
        <v>3</v>
      </c>
      <c r="G137" s="621">
        <v>7</v>
      </c>
      <c r="H137" s="51">
        <v>2</v>
      </c>
      <c r="I137" s="51">
        <v>3</v>
      </c>
      <c r="N137" s="318">
        <v>2</v>
      </c>
      <c r="O137" s="202">
        <v>4</v>
      </c>
    </row>
    <row r="138" spans="5:15" x14ac:dyDescent="0.25">
      <c r="E138" s="261">
        <v>2</v>
      </c>
      <c r="F138" s="192">
        <v>5</v>
      </c>
      <c r="G138" s="621">
        <v>5</v>
      </c>
      <c r="H138" s="51">
        <v>3</v>
      </c>
      <c r="I138" s="51">
        <v>3</v>
      </c>
      <c r="N138" s="318">
        <v>2</v>
      </c>
      <c r="O138" s="202">
        <v>3</v>
      </c>
    </row>
    <row r="139" spans="5:15" x14ac:dyDescent="0.25">
      <c r="E139" s="261">
        <v>2</v>
      </c>
      <c r="F139" s="192">
        <v>3</v>
      </c>
      <c r="G139" s="621">
        <v>5</v>
      </c>
      <c r="H139" s="51">
        <v>3</v>
      </c>
      <c r="I139" s="51">
        <v>3</v>
      </c>
      <c r="N139" s="318">
        <v>4</v>
      </c>
      <c r="O139" s="202">
        <v>4</v>
      </c>
    </row>
    <row r="140" spans="5:15" x14ac:dyDescent="0.25">
      <c r="E140" s="261">
        <v>3</v>
      </c>
      <c r="F140" s="192">
        <v>3</v>
      </c>
      <c r="G140" s="621">
        <v>5</v>
      </c>
      <c r="H140" s="51">
        <v>2</v>
      </c>
      <c r="I140" s="51">
        <v>5</v>
      </c>
      <c r="N140" s="318">
        <v>2</v>
      </c>
      <c r="O140" s="202">
        <v>3</v>
      </c>
    </row>
    <row r="141" spans="5:15" x14ac:dyDescent="0.25">
      <c r="E141" s="261">
        <v>2</v>
      </c>
      <c r="F141" s="192">
        <v>5</v>
      </c>
      <c r="G141" s="621">
        <v>6</v>
      </c>
      <c r="H141" s="51">
        <v>2</v>
      </c>
      <c r="I141" s="51">
        <v>3</v>
      </c>
      <c r="N141" s="318">
        <v>2</v>
      </c>
      <c r="O141" s="202">
        <v>3</v>
      </c>
    </row>
    <row r="142" spans="5:15" x14ac:dyDescent="0.25">
      <c r="E142" s="261">
        <v>2</v>
      </c>
      <c r="F142" s="192">
        <v>3</v>
      </c>
      <c r="G142" s="621">
        <v>5</v>
      </c>
      <c r="H142" s="51">
        <v>2</v>
      </c>
      <c r="I142" s="51">
        <v>4</v>
      </c>
      <c r="N142" s="318">
        <v>3</v>
      </c>
      <c r="O142" s="202">
        <v>5</v>
      </c>
    </row>
    <row r="143" spans="5:15" x14ac:dyDescent="0.25">
      <c r="E143" s="261">
        <v>4</v>
      </c>
      <c r="F143" s="192">
        <v>3</v>
      </c>
      <c r="G143" s="621">
        <v>5</v>
      </c>
      <c r="H143" s="51">
        <v>3</v>
      </c>
      <c r="I143" s="51">
        <v>3</v>
      </c>
      <c r="N143" s="318">
        <v>4</v>
      </c>
      <c r="O143" s="202">
        <v>4</v>
      </c>
    </row>
    <row r="144" spans="5:15" x14ac:dyDescent="0.25">
      <c r="E144" s="261">
        <v>4</v>
      </c>
      <c r="F144" s="192">
        <v>4</v>
      </c>
      <c r="G144" s="621">
        <v>5</v>
      </c>
      <c r="H144" s="51">
        <v>2</v>
      </c>
      <c r="I144" s="51">
        <v>5</v>
      </c>
      <c r="N144" s="318">
        <v>2</v>
      </c>
      <c r="O144" s="202">
        <v>3</v>
      </c>
    </row>
    <row r="145" spans="5:15" x14ac:dyDescent="0.25">
      <c r="E145" s="261">
        <v>3</v>
      </c>
      <c r="F145" s="192">
        <v>3</v>
      </c>
      <c r="G145" s="621">
        <v>5</v>
      </c>
      <c r="H145" s="51">
        <v>3</v>
      </c>
      <c r="I145" s="51">
        <v>4</v>
      </c>
      <c r="N145" s="318">
        <v>2</v>
      </c>
      <c r="O145" s="202">
        <v>4</v>
      </c>
    </row>
    <row r="146" spans="5:15" x14ac:dyDescent="0.25">
      <c r="E146" s="261">
        <v>2</v>
      </c>
      <c r="F146" s="192">
        <v>3</v>
      </c>
      <c r="G146" s="621">
        <v>5</v>
      </c>
      <c r="H146" s="51">
        <v>2</v>
      </c>
      <c r="I146" s="51">
        <v>3</v>
      </c>
      <c r="N146" s="318">
        <v>2</v>
      </c>
      <c r="O146" s="202">
        <v>3</v>
      </c>
    </row>
    <row r="147" spans="5:15" x14ac:dyDescent="0.25">
      <c r="E147" s="261">
        <v>3</v>
      </c>
      <c r="F147" s="192">
        <v>3</v>
      </c>
      <c r="G147" s="621">
        <v>5</v>
      </c>
      <c r="H147" s="51">
        <v>4</v>
      </c>
      <c r="I147" s="51">
        <v>4</v>
      </c>
      <c r="N147" s="318">
        <v>2</v>
      </c>
      <c r="O147" s="202">
        <v>3</v>
      </c>
    </row>
    <row r="148" spans="5:15" x14ac:dyDescent="0.25">
      <c r="E148" s="261">
        <v>2</v>
      </c>
      <c r="F148" s="192">
        <v>3</v>
      </c>
      <c r="G148" s="621">
        <v>7</v>
      </c>
      <c r="H148" s="51">
        <v>2</v>
      </c>
      <c r="I148" s="51">
        <v>5</v>
      </c>
      <c r="N148" s="318">
        <v>2</v>
      </c>
      <c r="O148" s="202">
        <v>4</v>
      </c>
    </row>
    <row r="149" spans="5:15" x14ac:dyDescent="0.25">
      <c r="E149" s="261">
        <v>3</v>
      </c>
      <c r="F149" s="192">
        <v>3</v>
      </c>
      <c r="G149" s="621">
        <v>5</v>
      </c>
      <c r="H149" s="51">
        <v>2</v>
      </c>
      <c r="I149" s="51">
        <v>3</v>
      </c>
      <c r="N149" s="318">
        <v>3</v>
      </c>
      <c r="O149" s="202">
        <v>3</v>
      </c>
    </row>
    <row r="150" spans="5:15" x14ac:dyDescent="0.25">
      <c r="E150" s="261">
        <v>2</v>
      </c>
      <c r="F150" s="192">
        <v>3</v>
      </c>
      <c r="G150" s="621">
        <v>5</v>
      </c>
      <c r="H150" s="51">
        <v>2</v>
      </c>
      <c r="I150" s="51">
        <v>3</v>
      </c>
      <c r="N150" s="318">
        <v>2</v>
      </c>
      <c r="O150" s="202">
        <v>3</v>
      </c>
    </row>
    <row r="151" spans="5:15" x14ac:dyDescent="0.25">
      <c r="E151" s="261">
        <v>2</v>
      </c>
      <c r="F151" s="192">
        <v>3</v>
      </c>
      <c r="G151" s="621">
        <v>5</v>
      </c>
      <c r="H151" s="51">
        <v>2</v>
      </c>
      <c r="I151" s="51">
        <v>3</v>
      </c>
      <c r="N151" s="318">
        <v>3</v>
      </c>
      <c r="O151" s="202">
        <v>3</v>
      </c>
    </row>
    <row r="152" spans="5:15" x14ac:dyDescent="0.25">
      <c r="E152" s="261">
        <v>3</v>
      </c>
      <c r="F152" s="192">
        <v>3</v>
      </c>
      <c r="G152" s="621">
        <v>5</v>
      </c>
      <c r="H152" s="51">
        <v>3</v>
      </c>
      <c r="I152" s="51">
        <v>3</v>
      </c>
      <c r="N152" s="318">
        <v>2</v>
      </c>
      <c r="O152" s="202">
        <v>4</v>
      </c>
    </row>
    <row r="153" spans="5:15" x14ac:dyDescent="0.25">
      <c r="E153" s="261">
        <v>2</v>
      </c>
      <c r="F153" s="192">
        <v>4</v>
      </c>
      <c r="G153" s="621">
        <v>5</v>
      </c>
      <c r="H153" s="51">
        <v>2</v>
      </c>
      <c r="I153" s="51">
        <v>3</v>
      </c>
      <c r="N153" s="318">
        <v>2</v>
      </c>
      <c r="O153" s="202">
        <v>5</v>
      </c>
    </row>
    <row r="154" spans="5:15" x14ac:dyDescent="0.25">
      <c r="E154" s="261">
        <v>3</v>
      </c>
      <c r="F154" s="192">
        <v>3</v>
      </c>
      <c r="G154" s="621">
        <v>5</v>
      </c>
      <c r="H154" s="51">
        <v>3</v>
      </c>
      <c r="I154" s="51">
        <v>5</v>
      </c>
      <c r="N154" s="318">
        <v>2</v>
      </c>
      <c r="O154" s="202">
        <v>3</v>
      </c>
    </row>
    <row r="155" spans="5:15" x14ac:dyDescent="0.25">
      <c r="E155" s="261">
        <v>2</v>
      </c>
      <c r="F155" s="192">
        <v>3</v>
      </c>
      <c r="G155" s="621">
        <v>5</v>
      </c>
      <c r="H155" s="51">
        <v>3</v>
      </c>
      <c r="I155" s="51">
        <v>3</v>
      </c>
      <c r="N155" s="318">
        <v>3</v>
      </c>
      <c r="O155" s="202">
        <v>3</v>
      </c>
    </row>
    <row r="156" spans="5:15" x14ac:dyDescent="0.25">
      <c r="E156" s="261">
        <v>3</v>
      </c>
      <c r="F156" s="192">
        <v>4</v>
      </c>
      <c r="G156" s="621">
        <v>5</v>
      </c>
      <c r="H156" s="51">
        <v>4</v>
      </c>
      <c r="I156" s="51">
        <v>3</v>
      </c>
      <c r="N156" s="318">
        <v>4</v>
      </c>
      <c r="O156" s="202">
        <v>3</v>
      </c>
    </row>
    <row r="157" spans="5:15" x14ac:dyDescent="0.25">
      <c r="E157" s="261">
        <v>4</v>
      </c>
      <c r="F157" s="192">
        <v>4</v>
      </c>
      <c r="G157" s="621">
        <v>5</v>
      </c>
      <c r="H157" s="51">
        <v>3</v>
      </c>
      <c r="I157" s="51">
        <v>4</v>
      </c>
      <c r="N157" s="318">
        <v>2</v>
      </c>
      <c r="O157" s="202">
        <v>4</v>
      </c>
    </row>
    <row r="158" spans="5:15" x14ac:dyDescent="0.25">
      <c r="E158" s="261">
        <v>2</v>
      </c>
      <c r="F158" s="192">
        <v>4</v>
      </c>
      <c r="G158" s="621">
        <v>5</v>
      </c>
      <c r="H158" s="51">
        <v>3</v>
      </c>
      <c r="I158" s="51">
        <v>4</v>
      </c>
      <c r="N158" s="318">
        <v>3</v>
      </c>
      <c r="O158" s="202">
        <v>3</v>
      </c>
    </row>
    <row r="159" spans="5:15" x14ac:dyDescent="0.25">
      <c r="E159" s="261">
        <v>3</v>
      </c>
      <c r="F159" s="192">
        <v>3</v>
      </c>
      <c r="G159" s="621">
        <v>6</v>
      </c>
      <c r="H159" s="51">
        <v>4</v>
      </c>
      <c r="I159" s="51">
        <v>4</v>
      </c>
      <c r="N159" s="318">
        <v>2</v>
      </c>
      <c r="O159" s="202">
        <v>3</v>
      </c>
    </row>
    <row r="160" spans="5:15" x14ac:dyDescent="0.25">
      <c r="E160" s="261">
        <v>3</v>
      </c>
      <c r="F160" s="192">
        <v>3</v>
      </c>
      <c r="G160" s="621">
        <v>6</v>
      </c>
      <c r="H160" s="51">
        <v>2</v>
      </c>
      <c r="I160" s="51">
        <v>4</v>
      </c>
      <c r="N160" s="318">
        <v>3</v>
      </c>
      <c r="O160" s="202">
        <v>3</v>
      </c>
    </row>
    <row r="161" spans="5:15" x14ac:dyDescent="0.25">
      <c r="E161" s="261">
        <v>3</v>
      </c>
      <c r="F161" s="192">
        <v>3</v>
      </c>
      <c r="G161" s="621">
        <v>5</v>
      </c>
      <c r="H161" s="51">
        <v>2</v>
      </c>
      <c r="I161" s="51">
        <v>4</v>
      </c>
      <c r="N161" s="318">
        <v>3</v>
      </c>
      <c r="O161" s="202">
        <v>5</v>
      </c>
    </row>
    <row r="162" spans="5:15" x14ac:dyDescent="0.25">
      <c r="E162" s="261">
        <v>3</v>
      </c>
      <c r="F162" s="192">
        <v>3</v>
      </c>
      <c r="G162" s="621">
        <v>5</v>
      </c>
      <c r="H162" s="51">
        <v>3</v>
      </c>
      <c r="I162" s="51">
        <v>3</v>
      </c>
      <c r="N162" s="318">
        <v>2</v>
      </c>
      <c r="O162" s="202">
        <v>3</v>
      </c>
    </row>
    <row r="163" spans="5:15" x14ac:dyDescent="0.25">
      <c r="E163" s="261">
        <v>3</v>
      </c>
      <c r="F163" s="192">
        <v>3</v>
      </c>
      <c r="G163" s="621">
        <v>5</v>
      </c>
      <c r="H163" s="51">
        <v>2</v>
      </c>
      <c r="I163" s="51">
        <v>4</v>
      </c>
      <c r="N163" s="318">
        <v>3</v>
      </c>
      <c r="O163" s="202">
        <v>3</v>
      </c>
    </row>
    <row r="164" spans="5:15" x14ac:dyDescent="0.25">
      <c r="E164" s="261">
        <v>2</v>
      </c>
      <c r="F164" s="192">
        <v>3</v>
      </c>
      <c r="G164" s="621">
        <v>5</v>
      </c>
      <c r="H164" s="51">
        <v>3</v>
      </c>
      <c r="I164" s="51">
        <v>3</v>
      </c>
      <c r="N164" s="318">
        <v>2</v>
      </c>
      <c r="O164" s="202">
        <v>3</v>
      </c>
    </row>
    <row r="165" spans="5:15" x14ac:dyDescent="0.25">
      <c r="E165" s="261">
        <v>2</v>
      </c>
      <c r="F165" s="192">
        <v>3</v>
      </c>
      <c r="G165" s="621">
        <v>5</v>
      </c>
      <c r="H165" s="51">
        <v>2</v>
      </c>
      <c r="I165" s="51">
        <v>3</v>
      </c>
      <c r="N165" s="318">
        <v>3</v>
      </c>
      <c r="O165" s="202">
        <v>3</v>
      </c>
    </row>
    <row r="166" spans="5:15" x14ac:dyDescent="0.25">
      <c r="E166" s="261">
        <v>4</v>
      </c>
      <c r="F166" s="192">
        <v>3</v>
      </c>
      <c r="G166" s="621">
        <v>7</v>
      </c>
      <c r="H166" s="51">
        <v>3</v>
      </c>
      <c r="I166" s="51">
        <v>4</v>
      </c>
      <c r="N166" s="318">
        <v>2</v>
      </c>
      <c r="O166" s="202">
        <v>3</v>
      </c>
    </row>
    <row r="167" spans="5:15" x14ac:dyDescent="0.25">
      <c r="E167" s="261">
        <v>3</v>
      </c>
      <c r="F167" s="192">
        <v>4</v>
      </c>
      <c r="G167" s="621">
        <v>6</v>
      </c>
      <c r="H167" s="51">
        <v>2</v>
      </c>
      <c r="I167" s="51">
        <v>3</v>
      </c>
      <c r="N167" s="318">
        <v>2</v>
      </c>
      <c r="O167" s="202">
        <v>3</v>
      </c>
    </row>
    <row r="168" spans="5:15" x14ac:dyDescent="0.25">
      <c r="E168" s="261">
        <v>3</v>
      </c>
      <c r="F168" s="192">
        <v>3</v>
      </c>
      <c r="G168" s="621">
        <v>5</v>
      </c>
      <c r="H168" s="51">
        <v>3</v>
      </c>
      <c r="I168" s="51">
        <v>3</v>
      </c>
      <c r="N168" s="318">
        <v>2</v>
      </c>
      <c r="O168" s="202">
        <v>3</v>
      </c>
    </row>
    <row r="169" spans="5:15" x14ac:dyDescent="0.25">
      <c r="E169" s="261">
        <v>2</v>
      </c>
      <c r="F169" s="192">
        <v>3</v>
      </c>
      <c r="G169" s="621">
        <v>6</v>
      </c>
      <c r="H169" s="51">
        <v>3</v>
      </c>
      <c r="I169" s="51">
        <v>3</v>
      </c>
      <c r="N169" s="318">
        <v>3</v>
      </c>
      <c r="O169" s="202">
        <v>3</v>
      </c>
    </row>
    <row r="170" spans="5:15" x14ac:dyDescent="0.25">
      <c r="E170" s="261">
        <v>3</v>
      </c>
      <c r="F170" s="192">
        <v>3</v>
      </c>
      <c r="G170" s="621">
        <v>5</v>
      </c>
      <c r="H170" s="51">
        <v>3</v>
      </c>
      <c r="I170" s="51">
        <v>3</v>
      </c>
      <c r="N170" s="318">
        <v>3</v>
      </c>
      <c r="O170" s="202">
        <v>3</v>
      </c>
    </row>
    <row r="171" spans="5:15" x14ac:dyDescent="0.25">
      <c r="E171" s="261">
        <v>3</v>
      </c>
      <c r="F171" s="192">
        <v>5</v>
      </c>
      <c r="G171" s="621">
        <v>5</v>
      </c>
      <c r="H171" s="51">
        <v>4</v>
      </c>
      <c r="I171" s="51">
        <v>4</v>
      </c>
      <c r="N171" s="318">
        <v>2</v>
      </c>
      <c r="O171" s="202">
        <v>4</v>
      </c>
    </row>
    <row r="172" spans="5:15" x14ac:dyDescent="0.25">
      <c r="E172" s="261">
        <v>3</v>
      </c>
      <c r="F172" s="192">
        <v>3</v>
      </c>
      <c r="G172" s="621">
        <v>6</v>
      </c>
      <c r="H172" s="51">
        <v>2</v>
      </c>
      <c r="I172" s="51">
        <v>3</v>
      </c>
      <c r="N172" s="318">
        <v>2</v>
      </c>
      <c r="O172" s="202">
        <v>4</v>
      </c>
    </row>
    <row r="173" spans="5:15" x14ac:dyDescent="0.25">
      <c r="E173" s="261">
        <v>2</v>
      </c>
      <c r="F173" s="192">
        <v>3</v>
      </c>
      <c r="G173" s="621">
        <v>5</v>
      </c>
      <c r="H173" s="51">
        <v>2</v>
      </c>
      <c r="I173" s="51">
        <v>3</v>
      </c>
      <c r="N173" s="318">
        <v>3</v>
      </c>
      <c r="O173" s="202">
        <v>4</v>
      </c>
    </row>
    <row r="174" spans="5:15" x14ac:dyDescent="0.25">
      <c r="E174" s="261">
        <v>2</v>
      </c>
      <c r="F174" s="192">
        <v>3</v>
      </c>
      <c r="G174" s="621">
        <v>5</v>
      </c>
      <c r="H174" s="51">
        <v>3</v>
      </c>
      <c r="I174" s="51">
        <v>3</v>
      </c>
      <c r="N174" s="318">
        <v>3</v>
      </c>
      <c r="O174" s="202">
        <v>3</v>
      </c>
    </row>
    <row r="175" spans="5:15" x14ac:dyDescent="0.25">
      <c r="E175" s="261">
        <v>2</v>
      </c>
      <c r="F175" s="192">
        <v>3</v>
      </c>
      <c r="G175" s="621">
        <v>5</v>
      </c>
      <c r="H175" s="51">
        <v>2</v>
      </c>
      <c r="I175" s="51">
        <v>4</v>
      </c>
      <c r="N175" s="318">
        <v>2</v>
      </c>
      <c r="O175" s="202">
        <v>5</v>
      </c>
    </row>
    <row r="176" spans="5:15" x14ac:dyDescent="0.25">
      <c r="E176" s="261">
        <v>4</v>
      </c>
      <c r="F176" s="192">
        <v>3</v>
      </c>
      <c r="G176" s="621">
        <v>5</v>
      </c>
      <c r="H176" s="51">
        <v>3</v>
      </c>
      <c r="I176" s="51">
        <v>3</v>
      </c>
      <c r="N176" s="318">
        <v>2</v>
      </c>
      <c r="O176" s="202">
        <v>3</v>
      </c>
    </row>
    <row r="177" spans="5:15" x14ac:dyDescent="0.25">
      <c r="E177" s="261">
        <v>2</v>
      </c>
      <c r="F177" s="192">
        <v>3</v>
      </c>
      <c r="G177" s="621">
        <v>5</v>
      </c>
      <c r="H177" s="51">
        <v>2</v>
      </c>
      <c r="I177" s="51">
        <v>3</v>
      </c>
      <c r="N177" s="318">
        <v>2</v>
      </c>
      <c r="O177" s="202">
        <v>5</v>
      </c>
    </row>
    <row r="178" spans="5:15" x14ac:dyDescent="0.25">
      <c r="E178" s="261">
        <v>3</v>
      </c>
      <c r="F178" s="192">
        <v>3</v>
      </c>
      <c r="G178" s="621">
        <v>5</v>
      </c>
      <c r="H178" s="51">
        <v>2</v>
      </c>
      <c r="I178" s="51">
        <v>3</v>
      </c>
      <c r="N178" s="318">
        <v>3</v>
      </c>
      <c r="O178" s="202">
        <v>4</v>
      </c>
    </row>
    <row r="179" spans="5:15" x14ac:dyDescent="0.25">
      <c r="E179" s="261">
        <v>3</v>
      </c>
      <c r="F179" s="192">
        <v>3</v>
      </c>
      <c r="G179" s="621">
        <v>5</v>
      </c>
      <c r="H179" s="51">
        <v>4</v>
      </c>
      <c r="I179" s="51">
        <v>3</v>
      </c>
      <c r="N179" s="318">
        <v>4</v>
      </c>
      <c r="O179" s="202">
        <v>3</v>
      </c>
    </row>
    <row r="180" spans="5:15" x14ac:dyDescent="0.25">
      <c r="E180" s="261">
        <v>2</v>
      </c>
      <c r="F180" s="192">
        <v>3</v>
      </c>
      <c r="G180" s="621">
        <v>5</v>
      </c>
      <c r="H180" s="51">
        <v>4</v>
      </c>
      <c r="I180" s="51">
        <v>3</v>
      </c>
      <c r="N180" s="318">
        <v>3</v>
      </c>
      <c r="O180" s="202">
        <v>4</v>
      </c>
    </row>
    <row r="181" spans="5:15" x14ac:dyDescent="0.25">
      <c r="E181" s="261">
        <v>3</v>
      </c>
      <c r="F181" s="192">
        <v>4</v>
      </c>
      <c r="G181" s="621">
        <v>5</v>
      </c>
      <c r="H181" s="51">
        <v>2</v>
      </c>
      <c r="I181" s="51">
        <v>3</v>
      </c>
      <c r="N181" s="318">
        <v>2</v>
      </c>
      <c r="O181" s="202">
        <v>3</v>
      </c>
    </row>
    <row r="182" spans="5:15" x14ac:dyDescent="0.25">
      <c r="E182" s="261">
        <v>2</v>
      </c>
      <c r="F182" s="192">
        <v>3</v>
      </c>
      <c r="G182" s="621">
        <v>5</v>
      </c>
      <c r="H182" s="51">
        <v>3</v>
      </c>
      <c r="I182" s="51">
        <v>3</v>
      </c>
      <c r="N182" s="318">
        <v>3</v>
      </c>
      <c r="O182" s="202">
        <v>4</v>
      </c>
    </row>
    <row r="183" spans="5:15" x14ac:dyDescent="0.25">
      <c r="E183" s="261">
        <v>3</v>
      </c>
      <c r="F183" s="192">
        <v>3</v>
      </c>
      <c r="G183" s="621">
        <v>5</v>
      </c>
      <c r="H183" s="51">
        <v>3</v>
      </c>
      <c r="I183" s="51">
        <v>5</v>
      </c>
      <c r="N183" s="318">
        <v>2</v>
      </c>
      <c r="O183" s="202">
        <v>3</v>
      </c>
    </row>
    <row r="184" spans="5:15" x14ac:dyDescent="0.25">
      <c r="E184" s="261">
        <v>3</v>
      </c>
      <c r="F184" s="192">
        <v>3</v>
      </c>
      <c r="G184" s="621">
        <v>7</v>
      </c>
      <c r="H184" s="51">
        <v>3</v>
      </c>
      <c r="I184" s="51">
        <v>3</v>
      </c>
      <c r="N184" s="318">
        <v>3</v>
      </c>
      <c r="O184" s="202">
        <v>4</v>
      </c>
    </row>
    <row r="185" spans="5:15" x14ac:dyDescent="0.25">
      <c r="E185" s="261">
        <v>2</v>
      </c>
      <c r="F185" s="192">
        <v>4</v>
      </c>
      <c r="G185" s="621">
        <v>5</v>
      </c>
      <c r="H185" s="51">
        <v>4</v>
      </c>
      <c r="I185" s="51">
        <v>3</v>
      </c>
      <c r="N185" s="318">
        <v>3</v>
      </c>
      <c r="O185" s="202">
        <v>4</v>
      </c>
    </row>
    <row r="186" spans="5:15" x14ac:dyDescent="0.25">
      <c r="E186" s="261">
        <v>3</v>
      </c>
      <c r="F186" s="192">
        <v>3</v>
      </c>
      <c r="G186" s="621">
        <v>5</v>
      </c>
      <c r="H186" s="51">
        <v>4</v>
      </c>
      <c r="I186" s="51">
        <v>4</v>
      </c>
      <c r="N186" s="318">
        <v>2</v>
      </c>
      <c r="O186" s="202">
        <v>5</v>
      </c>
    </row>
    <row r="187" spans="5:15" x14ac:dyDescent="0.25">
      <c r="E187" s="261">
        <v>2</v>
      </c>
      <c r="F187" s="192">
        <v>4</v>
      </c>
      <c r="G187" s="621">
        <v>5</v>
      </c>
      <c r="H187" s="51">
        <v>3</v>
      </c>
      <c r="I187" s="51">
        <v>3</v>
      </c>
      <c r="N187" s="318">
        <v>2</v>
      </c>
      <c r="O187" s="202">
        <v>3</v>
      </c>
    </row>
    <row r="188" spans="5:15" x14ac:dyDescent="0.25">
      <c r="E188" s="261">
        <v>2</v>
      </c>
      <c r="F188" s="192">
        <v>4</v>
      </c>
      <c r="G188" s="621">
        <v>7</v>
      </c>
      <c r="H188" s="51">
        <v>3</v>
      </c>
      <c r="I188" s="51">
        <v>4</v>
      </c>
      <c r="N188" s="318">
        <v>3</v>
      </c>
      <c r="O188" s="202">
        <v>4</v>
      </c>
    </row>
    <row r="189" spans="5:15" x14ac:dyDescent="0.25">
      <c r="E189" s="261">
        <v>3</v>
      </c>
      <c r="F189" s="192">
        <v>3</v>
      </c>
      <c r="G189" s="621">
        <v>5</v>
      </c>
      <c r="H189" s="51">
        <v>3</v>
      </c>
      <c r="I189" s="51">
        <v>3</v>
      </c>
      <c r="N189" s="318">
        <v>4</v>
      </c>
      <c r="O189" s="202">
        <v>4</v>
      </c>
    </row>
    <row r="190" spans="5:15" x14ac:dyDescent="0.25">
      <c r="E190" s="261">
        <v>4</v>
      </c>
      <c r="F190" s="192">
        <v>3</v>
      </c>
      <c r="G190" s="621">
        <v>5</v>
      </c>
      <c r="H190" s="51">
        <v>3</v>
      </c>
      <c r="I190" s="51">
        <v>5</v>
      </c>
      <c r="N190" s="318">
        <v>4</v>
      </c>
      <c r="O190" s="202">
        <v>3</v>
      </c>
    </row>
    <row r="191" spans="5:15" x14ac:dyDescent="0.25">
      <c r="E191" s="261">
        <v>3</v>
      </c>
      <c r="F191" s="192">
        <v>3</v>
      </c>
      <c r="G191" s="621">
        <v>5</v>
      </c>
      <c r="H191" s="51">
        <v>3</v>
      </c>
      <c r="I191" s="51">
        <v>4</v>
      </c>
      <c r="N191" s="318">
        <v>3</v>
      </c>
      <c r="O191" s="202">
        <v>3</v>
      </c>
    </row>
    <row r="192" spans="5:15" x14ac:dyDescent="0.25">
      <c r="E192" s="261">
        <v>2</v>
      </c>
      <c r="F192" s="192">
        <v>3</v>
      </c>
      <c r="G192" s="621">
        <v>5</v>
      </c>
      <c r="H192" s="51">
        <v>2</v>
      </c>
      <c r="I192" s="51">
        <v>4</v>
      </c>
      <c r="N192" s="318">
        <v>2</v>
      </c>
      <c r="O192" s="202">
        <v>3</v>
      </c>
    </row>
    <row r="193" spans="5:15" x14ac:dyDescent="0.25">
      <c r="E193" s="261">
        <v>3</v>
      </c>
      <c r="F193" s="192">
        <v>3</v>
      </c>
      <c r="G193" s="621">
        <v>6</v>
      </c>
      <c r="H193" s="51">
        <v>2</v>
      </c>
      <c r="I193" s="51">
        <v>3</v>
      </c>
      <c r="N193" s="318">
        <v>3</v>
      </c>
      <c r="O193" s="202">
        <v>4</v>
      </c>
    </row>
    <row r="194" spans="5:15" x14ac:dyDescent="0.25">
      <c r="E194" s="261">
        <v>3</v>
      </c>
      <c r="F194" s="192">
        <v>3</v>
      </c>
      <c r="G194" s="621">
        <v>7</v>
      </c>
      <c r="H194" s="51">
        <v>2</v>
      </c>
      <c r="I194" s="51">
        <v>5</v>
      </c>
      <c r="N194" s="318">
        <v>2</v>
      </c>
      <c r="O194" s="202">
        <v>3</v>
      </c>
    </row>
    <row r="195" spans="5:15" x14ac:dyDescent="0.25">
      <c r="E195" s="261">
        <v>2</v>
      </c>
      <c r="F195" s="192">
        <v>4</v>
      </c>
      <c r="G195" s="621">
        <v>6</v>
      </c>
      <c r="H195" s="51">
        <v>3</v>
      </c>
      <c r="I195" s="51">
        <v>3</v>
      </c>
      <c r="N195" s="318">
        <v>2</v>
      </c>
      <c r="O195" s="202">
        <v>5</v>
      </c>
    </row>
    <row r="196" spans="5:15" x14ac:dyDescent="0.25">
      <c r="E196" s="261">
        <v>3</v>
      </c>
      <c r="F196" s="192">
        <v>4</v>
      </c>
      <c r="G196" s="621">
        <v>5</v>
      </c>
      <c r="H196" s="51">
        <v>3</v>
      </c>
      <c r="I196" s="51">
        <v>3</v>
      </c>
      <c r="N196" s="318">
        <v>3</v>
      </c>
      <c r="O196" s="202">
        <v>5</v>
      </c>
    </row>
    <row r="197" spans="5:15" x14ac:dyDescent="0.25">
      <c r="E197" s="261">
        <v>3</v>
      </c>
      <c r="F197" s="192">
        <v>3</v>
      </c>
      <c r="G197" s="621">
        <v>5</v>
      </c>
      <c r="H197" s="51">
        <v>2</v>
      </c>
      <c r="I197" s="51">
        <v>4</v>
      </c>
      <c r="N197" s="318">
        <v>3</v>
      </c>
      <c r="O197" s="202">
        <v>4</v>
      </c>
    </row>
    <row r="198" spans="5:15" x14ac:dyDescent="0.25">
      <c r="E198" s="261">
        <v>3</v>
      </c>
      <c r="F198" s="192">
        <v>3</v>
      </c>
      <c r="G198" s="621">
        <v>5</v>
      </c>
      <c r="H198" s="51">
        <v>2</v>
      </c>
      <c r="I198" s="51">
        <v>3</v>
      </c>
      <c r="N198" s="318">
        <v>3</v>
      </c>
      <c r="O198" s="202">
        <v>3</v>
      </c>
    </row>
    <row r="199" spans="5:15" x14ac:dyDescent="0.25">
      <c r="E199" s="261">
        <v>3</v>
      </c>
      <c r="F199" s="192">
        <v>4</v>
      </c>
      <c r="G199" s="621">
        <v>7</v>
      </c>
      <c r="H199" s="51">
        <v>2</v>
      </c>
      <c r="I199" s="51">
        <v>5</v>
      </c>
      <c r="N199" s="318">
        <v>2</v>
      </c>
      <c r="O199" s="202">
        <v>3</v>
      </c>
    </row>
    <row r="200" spans="5:15" x14ac:dyDescent="0.25">
      <c r="E200" s="261">
        <v>2</v>
      </c>
      <c r="F200" s="192">
        <v>4</v>
      </c>
      <c r="G200" s="621">
        <v>5</v>
      </c>
      <c r="H200" s="51">
        <v>2</v>
      </c>
      <c r="I200" s="51">
        <v>4</v>
      </c>
      <c r="N200" s="318">
        <v>4</v>
      </c>
      <c r="O200" s="202">
        <v>4</v>
      </c>
    </row>
    <row r="201" spans="5:15" x14ac:dyDescent="0.25">
      <c r="E201" s="261">
        <v>2</v>
      </c>
      <c r="F201" s="192">
        <v>3</v>
      </c>
      <c r="G201" s="621">
        <v>6</v>
      </c>
      <c r="H201" s="51">
        <v>3</v>
      </c>
      <c r="I201" s="51">
        <v>4</v>
      </c>
      <c r="N201" s="318">
        <v>2</v>
      </c>
      <c r="O201" s="202">
        <v>3</v>
      </c>
    </row>
    <row r="202" spans="5:15" x14ac:dyDescent="0.25">
      <c r="E202" s="261">
        <v>2</v>
      </c>
      <c r="F202" s="192">
        <v>4</v>
      </c>
      <c r="G202" s="621">
        <v>5</v>
      </c>
      <c r="H202" s="51">
        <v>3</v>
      </c>
      <c r="I202" s="51">
        <v>3</v>
      </c>
      <c r="N202" s="318">
        <v>3</v>
      </c>
      <c r="O202" s="202">
        <v>3</v>
      </c>
    </row>
    <row r="203" spans="5:15" x14ac:dyDescent="0.25">
      <c r="E203" s="261">
        <v>3</v>
      </c>
      <c r="F203" s="192">
        <v>3</v>
      </c>
      <c r="G203" s="621">
        <v>5</v>
      </c>
      <c r="H203" s="51">
        <v>3</v>
      </c>
      <c r="I203" s="51">
        <v>3</v>
      </c>
      <c r="N203" s="318">
        <v>3</v>
      </c>
      <c r="O203" s="202">
        <v>4</v>
      </c>
    </row>
    <row r="204" spans="5:15" x14ac:dyDescent="0.25">
      <c r="E204" s="261">
        <v>2</v>
      </c>
      <c r="F204" s="192">
        <v>5</v>
      </c>
      <c r="G204" s="621">
        <v>5</v>
      </c>
      <c r="H204" s="51">
        <v>3</v>
      </c>
      <c r="I204" s="51">
        <v>3</v>
      </c>
      <c r="N204" s="318">
        <v>2</v>
      </c>
      <c r="O204" s="202">
        <v>3</v>
      </c>
    </row>
    <row r="205" spans="5:15" x14ac:dyDescent="0.25">
      <c r="E205" s="261">
        <v>2</v>
      </c>
      <c r="F205" s="192">
        <v>3</v>
      </c>
      <c r="G205" s="621">
        <v>5</v>
      </c>
      <c r="H205" s="51">
        <v>2</v>
      </c>
      <c r="I205" s="51">
        <v>3</v>
      </c>
      <c r="N205" s="318">
        <v>2</v>
      </c>
      <c r="O205" s="202">
        <v>3</v>
      </c>
    </row>
    <row r="206" spans="5:15" x14ac:dyDescent="0.25">
      <c r="E206" s="261">
        <v>3</v>
      </c>
      <c r="F206" s="192">
        <v>3</v>
      </c>
      <c r="G206" s="621">
        <v>6</v>
      </c>
      <c r="H206" s="51">
        <v>4</v>
      </c>
      <c r="I206" s="51">
        <v>4</v>
      </c>
      <c r="N206" s="318">
        <v>3</v>
      </c>
      <c r="O206" s="202">
        <v>3</v>
      </c>
    </row>
    <row r="207" spans="5:15" x14ac:dyDescent="0.25">
      <c r="E207" s="261">
        <v>4</v>
      </c>
      <c r="F207" s="192">
        <v>3</v>
      </c>
      <c r="G207" s="621">
        <v>5</v>
      </c>
      <c r="H207" s="51">
        <v>2</v>
      </c>
      <c r="I207" s="51">
        <v>4</v>
      </c>
      <c r="N207" s="318">
        <v>2</v>
      </c>
      <c r="O207" s="202">
        <v>3</v>
      </c>
    </row>
    <row r="208" spans="5:15" x14ac:dyDescent="0.25">
      <c r="E208" s="261">
        <v>2</v>
      </c>
      <c r="F208" s="192">
        <v>3</v>
      </c>
      <c r="G208" s="621">
        <v>6</v>
      </c>
      <c r="H208" s="51">
        <v>2</v>
      </c>
      <c r="I208" s="51">
        <v>3</v>
      </c>
      <c r="N208" s="318">
        <v>2</v>
      </c>
      <c r="O208" s="202">
        <v>3</v>
      </c>
    </row>
    <row r="209" spans="5:15" x14ac:dyDescent="0.25">
      <c r="E209" s="261">
        <v>2</v>
      </c>
      <c r="F209" s="192">
        <v>3</v>
      </c>
      <c r="G209" s="621">
        <v>5</v>
      </c>
      <c r="H209" s="51">
        <v>2</v>
      </c>
      <c r="I209" s="51">
        <v>3</v>
      </c>
      <c r="N209" s="318">
        <v>2</v>
      </c>
      <c r="O209" s="202">
        <v>4</v>
      </c>
    </row>
    <row r="210" spans="5:15" x14ac:dyDescent="0.25">
      <c r="E210" s="261">
        <v>2</v>
      </c>
      <c r="F210" s="192">
        <v>4</v>
      </c>
      <c r="G210" s="621">
        <v>5</v>
      </c>
      <c r="H210" s="51">
        <v>3</v>
      </c>
      <c r="I210" s="51">
        <v>3</v>
      </c>
      <c r="N210" s="318">
        <v>2</v>
      </c>
      <c r="O210" s="202">
        <v>4</v>
      </c>
    </row>
    <row r="211" spans="5:15" x14ac:dyDescent="0.25">
      <c r="E211" s="261">
        <v>3</v>
      </c>
      <c r="F211" s="192">
        <v>5</v>
      </c>
      <c r="G211" s="621">
        <v>5</v>
      </c>
      <c r="H211" s="51">
        <v>2</v>
      </c>
      <c r="I211" s="51">
        <v>4</v>
      </c>
      <c r="N211" s="318">
        <v>2</v>
      </c>
      <c r="O211" s="202">
        <v>3</v>
      </c>
    </row>
    <row r="212" spans="5:15" x14ac:dyDescent="0.25">
      <c r="E212" s="261">
        <v>2</v>
      </c>
      <c r="F212" s="192">
        <v>3</v>
      </c>
      <c r="G212" s="621">
        <v>5</v>
      </c>
      <c r="H212" s="51">
        <v>2</v>
      </c>
      <c r="I212" s="51">
        <v>5</v>
      </c>
      <c r="N212" s="318">
        <v>2</v>
      </c>
      <c r="O212" s="202">
        <v>3</v>
      </c>
    </row>
    <row r="213" spans="5:15" x14ac:dyDescent="0.25">
      <c r="E213" s="261">
        <v>2</v>
      </c>
      <c r="F213" s="192">
        <v>4</v>
      </c>
      <c r="G213" s="621">
        <v>7</v>
      </c>
      <c r="H213" s="51">
        <v>2</v>
      </c>
      <c r="I213" s="51">
        <v>4</v>
      </c>
      <c r="N213" s="318">
        <v>3</v>
      </c>
      <c r="O213" s="202">
        <v>5</v>
      </c>
    </row>
    <row r="214" spans="5:15" x14ac:dyDescent="0.25">
      <c r="E214" s="261">
        <v>2</v>
      </c>
      <c r="F214" s="192">
        <v>4</v>
      </c>
      <c r="G214" s="621">
        <v>5</v>
      </c>
      <c r="H214" s="51">
        <v>2</v>
      </c>
      <c r="I214" s="51">
        <v>5</v>
      </c>
      <c r="N214" s="318">
        <v>2</v>
      </c>
      <c r="O214" s="202">
        <v>3</v>
      </c>
    </row>
    <row r="215" spans="5:15" x14ac:dyDescent="0.25">
      <c r="E215" s="261">
        <v>2</v>
      </c>
      <c r="F215" s="192">
        <v>4</v>
      </c>
      <c r="G215" s="621">
        <v>5</v>
      </c>
      <c r="H215" s="51">
        <v>2</v>
      </c>
      <c r="I215" s="51">
        <v>4</v>
      </c>
      <c r="N215" s="318">
        <v>4</v>
      </c>
      <c r="O215" s="202">
        <v>3</v>
      </c>
    </row>
    <row r="216" spans="5:15" x14ac:dyDescent="0.25">
      <c r="E216" s="261">
        <v>3</v>
      </c>
      <c r="F216" s="192">
        <v>3</v>
      </c>
      <c r="G216" s="621">
        <v>5</v>
      </c>
      <c r="H216" s="51">
        <v>3</v>
      </c>
      <c r="I216" s="51">
        <v>3</v>
      </c>
      <c r="N216" s="318">
        <v>2</v>
      </c>
      <c r="O216" s="202">
        <v>3</v>
      </c>
    </row>
    <row r="217" spans="5:15" x14ac:dyDescent="0.25">
      <c r="E217" s="261">
        <v>2</v>
      </c>
      <c r="F217" s="192">
        <v>3</v>
      </c>
      <c r="G217" s="621">
        <v>5</v>
      </c>
      <c r="H217" s="51">
        <v>3</v>
      </c>
      <c r="I217" s="51">
        <v>3</v>
      </c>
      <c r="N217" s="318">
        <v>4</v>
      </c>
      <c r="O217" s="202">
        <v>5</v>
      </c>
    </row>
    <row r="218" spans="5:15" x14ac:dyDescent="0.25">
      <c r="E218" s="261">
        <v>2</v>
      </c>
      <c r="F218" s="192">
        <v>5</v>
      </c>
      <c r="G218" s="621">
        <v>5</v>
      </c>
      <c r="H218" s="51">
        <v>3</v>
      </c>
      <c r="I218" s="51">
        <v>3</v>
      </c>
      <c r="N218" s="318">
        <v>3</v>
      </c>
      <c r="O218" s="202">
        <v>3</v>
      </c>
    </row>
    <row r="219" spans="5:15" x14ac:dyDescent="0.25">
      <c r="E219" s="261">
        <v>3</v>
      </c>
      <c r="F219" s="192">
        <v>3</v>
      </c>
      <c r="G219" s="621">
        <v>6</v>
      </c>
      <c r="H219" s="51">
        <v>3</v>
      </c>
      <c r="I219" s="51">
        <v>3</v>
      </c>
      <c r="N219" s="318">
        <v>2</v>
      </c>
      <c r="O219" s="202">
        <v>3</v>
      </c>
    </row>
    <row r="220" spans="5:15" x14ac:dyDescent="0.25">
      <c r="E220" s="261">
        <v>2</v>
      </c>
      <c r="F220" s="192">
        <v>5</v>
      </c>
      <c r="G220" s="621">
        <v>5</v>
      </c>
      <c r="H220" s="51">
        <v>3</v>
      </c>
      <c r="I220" s="51">
        <v>3</v>
      </c>
      <c r="N220" s="318">
        <v>2</v>
      </c>
      <c r="O220" s="202">
        <v>5</v>
      </c>
    </row>
    <row r="221" spans="5:15" x14ac:dyDescent="0.25">
      <c r="E221" s="261">
        <v>2</v>
      </c>
      <c r="F221" s="192">
        <v>4</v>
      </c>
      <c r="G221" s="621">
        <v>5</v>
      </c>
      <c r="H221" s="51">
        <v>2</v>
      </c>
      <c r="I221" s="51">
        <v>3</v>
      </c>
      <c r="N221" s="318">
        <v>3</v>
      </c>
      <c r="O221" s="202">
        <v>3</v>
      </c>
    </row>
    <row r="222" spans="5:15" x14ac:dyDescent="0.25">
      <c r="E222" s="261">
        <v>3</v>
      </c>
      <c r="F222" s="192">
        <v>3</v>
      </c>
      <c r="G222" s="621">
        <v>5</v>
      </c>
      <c r="H222" s="51">
        <v>3</v>
      </c>
      <c r="I222" s="51">
        <v>3</v>
      </c>
      <c r="N222" s="318">
        <v>2</v>
      </c>
      <c r="O222" s="202">
        <v>3</v>
      </c>
    </row>
    <row r="223" spans="5:15" x14ac:dyDescent="0.25">
      <c r="E223" s="261">
        <v>2</v>
      </c>
      <c r="F223" s="192">
        <v>3</v>
      </c>
      <c r="G223" s="621">
        <v>5</v>
      </c>
      <c r="H223" s="51">
        <v>2</v>
      </c>
      <c r="I223" s="51">
        <v>4</v>
      </c>
      <c r="N223" s="318">
        <v>2</v>
      </c>
      <c r="O223" s="202">
        <v>3</v>
      </c>
    </row>
    <row r="224" spans="5:15" x14ac:dyDescent="0.25">
      <c r="E224" s="261">
        <v>3</v>
      </c>
      <c r="F224" s="192">
        <v>4</v>
      </c>
      <c r="G224" s="621">
        <v>5</v>
      </c>
      <c r="H224" s="51">
        <v>3</v>
      </c>
      <c r="I224" s="51">
        <v>5</v>
      </c>
      <c r="N224" s="318">
        <v>2</v>
      </c>
      <c r="O224" s="202">
        <v>3</v>
      </c>
    </row>
    <row r="225" spans="5:15" x14ac:dyDescent="0.25">
      <c r="E225" s="261">
        <v>3</v>
      </c>
      <c r="F225" s="192">
        <v>3</v>
      </c>
      <c r="G225" s="621">
        <v>7</v>
      </c>
      <c r="H225" s="51">
        <v>4</v>
      </c>
      <c r="I225" s="51">
        <v>3</v>
      </c>
      <c r="N225" s="318">
        <v>2</v>
      </c>
      <c r="O225" s="202">
        <v>4</v>
      </c>
    </row>
    <row r="226" spans="5:15" x14ac:dyDescent="0.25">
      <c r="E226" s="261">
        <v>2</v>
      </c>
      <c r="F226" s="192">
        <v>4</v>
      </c>
      <c r="G226" s="621">
        <v>5</v>
      </c>
      <c r="H226" s="51">
        <v>2</v>
      </c>
      <c r="I226" s="51">
        <v>4</v>
      </c>
      <c r="N226" s="318">
        <v>2</v>
      </c>
      <c r="O226" s="202">
        <v>3</v>
      </c>
    </row>
    <row r="227" spans="5:15" x14ac:dyDescent="0.25">
      <c r="E227" s="261">
        <v>3</v>
      </c>
      <c r="F227" s="192">
        <v>3</v>
      </c>
      <c r="G227" s="621">
        <v>5</v>
      </c>
      <c r="H227" s="51">
        <v>2</v>
      </c>
      <c r="I227" s="51">
        <v>3</v>
      </c>
      <c r="N227" s="318">
        <v>2</v>
      </c>
      <c r="O227" s="202">
        <v>4</v>
      </c>
    </row>
    <row r="228" spans="5:15" x14ac:dyDescent="0.25">
      <c r="E228" s="261">
        <v>2</v>
      </c>
      <c r="F228" s="192">
        <v>3</v>
      </c>
      <c r="G228" s="621">
        <v>5</v>
      </c>
      <c r="H228" s="51">
        <v>2</v>
      </c>
      <c r="I228" s="51">
        <v>3</v>
      </c>
      <c r="N228" s="318">
        <v>3</v>
      </c>
      <c r="O228" s="202">
        <v>3</v>
      </c>
    </row>
    <row r="229" spans="5:15" x14ac:dyDescent="0.25">
      <c r="E229" s="261">
        <v>2</v>
      </c>
      <c r="F229" s="192">
        <v>4</v>
      </c>
      <c r="G229" s="621">
        <v>5</v>
      </c>
      <c r="H229" s="51">
        <v>3</v>
      </c>
      <c r="I229" s="51">
        <v>3</v>
      </c>
      <c r="N229" s="318">
        <v>3</v>
      </c>
      <c r="O229" s="202">
        <v>4</v>
      </c>
    </row>
    <row r="230" spans="5:15" x14ac:dyDescent="0.25">
      <c r="E230" s="261">
        <v>2</v>
      </c>
      <c r="F230" s="192">
        <v>4</v>
      </c>
      <c r="G230" s="621">
        <v>5</v>
      </c>
      <c r="H230" s="51">
        <v>3</v>
      </c>
      <c r="I230" s="51">
        <v>3</v>
      </c>
      <c r="N230" s="318">
        <v>3</v>
      </c>
      <c r="O230" s="202">
        <v>3</v>
      </c>
    </row>
    <row r="231" spans="5:15" x14ac:dyDescent="0.25">
      <c r="E231" s="261">
        <v>2</v>
      </c>
      <c r="F231" s="192">
        <v>3</v>
      </c>
      <c r="G231" s="621">
        <v>5</v>
      </c>
      <c r="H231" s="51">
        <v>2</v>
      </c>
      <c r="I231" s="51">
        <v>3</v>
      </c>
      <c r="N231" s="318">
        <v>3</v>
      </c>
      <c r="O231" s="202">
        <v>3</v>
      </c>
    </row>
    <row r="232" spans="5:15" x14ac:dyDescent="0.25">
      <c r="E232" s="261">
        <v>3</v>
      </c>
      <c r="F232" s="192">
        <v>4</v>
      </c>
      <c r="G232" s="621">
        <v>5</v>
      </c>
      <c r="H232" s="51">
        <v>4</v>
      </c>
      <c r="I232" s="51">
        <v>5</v>
      </c>
      <c r="N232" s="318">
        <v>4</v>
      </c>
      <c r="O232" s="202">
        <v>3</v>
      </c>
    </row>
    <row r="233" spans="5:15" x14ac:dyDescent="0.25">
      <c r="E233" s="261">
        <v>4</v>
      </c>
      <c r="F233" s="192">
        <v>4</v>
      </c>
      <c r="G233" s="621">
        <v>5</v>
      </c>
      <c r="H233" s="51">
        <v>3</v>
      </c>
      <c r="I233" s="51">
        <v>4</v>
      </c>
      <c r="N233" s="318">
        <v>2</v>
      </c>
      <c r="O233" s="202">
        <v>3</v>
      </c>
    </row>
    <row r="234" spans="5:15" x14ac:dyDescent="0.25">
      <c r="E234" s="261">
        <v>3</v>
      </c>
      <c r="F234" s="192">
        <v>3</v>
      </c>
      <c r="G234" s="621">
        <v>5</v>
      </c>
      <c r="H234" s="51">
        <v>3</v>
      </c>
      <c r="I234" s="51">
        <v>3</v>
      </c>
      <c r="N234" s="318">
        <v>2</v>
      </c>
      <c r="O234" s="202">
        <v>3</v>
      </c>
    </row>
    <row r="235" spans="5:15" x14ac:dyDescent="0.25">
      <c r="E235" s="261">
        <v>2</v>
      </c>
      <c r="F235" s="192">
        <v>3</v>
      </c>
      <c r="G235" s="621">
        <v>7</v>
      </c>
      <c r="H235" s="51">
        <v>3</v>
      </c>
      <c r="I235" s="51">
        <v>3</v>
      </c>
      <c r="N235" s="318">
        <v>4</v>
      </c>
      <c r="O235" s="202">
        <v>3</v>
      </c>
    </row>
    <row r="236" spans="5:15" x14ac:dyDescent="0.25">
      <c r="E236" s="261">
        <v>2</v>
      </c>
      <c r="F236" s="192">
        <v>3</v>
      </c>
      <c r="G236" s="621">
        <v>7</v>
      </c>
      <c r="H236" s="51">
        <v>2</v>
      </c>
      <c r="I236" s="51">
        <v>3</v>
      </c>
      <c r="N236" s="318">
        <v>3</v>
      </c>
      <c r="O236" s="202">
        <v>3</v>
      </c>
    </row>
    <row r="237" spans="5:15" x14ac:dyDescent="0.25">
      <c r="E237" s="261">
        <v>2</v>
      </c>
      <c r="F237" s="192">
        <v>4</v>
      </c>
      <c r="G237" s="621">
        <v>5</v>
      </c>
      <c r="H237" s="51">
        <v>2</v>
      </c>
      <c r="I237" s="51">
        <v>3</v>
      </c>
      <c r="N237" s="318">
        <v>3</v>
      </c>
      <c r="O237" s="202">
        <v>3</v>
      </c>
    </row>
    <row r="238" spans="5:15" x14ac:dyDescent="0.25">
      <c r="E238" s="261">
        <v>3</v>
      </c>
      <c r="F238" s="192">
        <v>3</v>
      </c>
      <c r="G238" s="621">
        <v>5</v>
      </c>
      <c r="H238" s="51">
        <v>2</v>
      </c>
      <c r="I238" s="51">
        <v>3</v>
      </c>
      <c r="N238" s="318">
        <v>3</v>
      </c>
      <c r="O238" s="202">
        <v>3</v>
      </c>
    </row>
    <row r="239" spans="5:15" x14ac:dyDescent="0.25">
      <c r="E239" s="261">
        <v>3</v>
      </c>
      <c r="F239" s="192">
        <v>4</v>
      </c>
      <c r="G239" s="621">
        <v>5</v>
      </c>
      <c r="H239" s="51">
        <v>3</v>
      </c>
      <c r="I239" s="51">
        <v>4</v>
      </c>
      <c r="N239" s="318">
        <v>3</v>
      </c>
      <c r="O239" s="202">
        <v>3</v>
      </c>
    </row>
    <row r="240" spans="5:15" x14ac:dyDescent="0.25">
      <c r="E240" s="261">
        <v>4</v>
      </c>
      <c r="F240" s="192">
        <v>4</v>
      </c>
      <c r="G240" s="621">
        <v>5</v>
      </c>
      <c r="H240" s="51">
        <v>4</v>
      </c>
      <c r="I240" s="51">
        <v>4</v>
      </c>
      <c r="N240" s="318">
        <v>3</v>
      </c>
      <c r="O240" s="202">
        <v>3</v>
      </c>
    </row>
    <row r="241" spans="5:15" x14ac:dyDescent="0.25">
      <c r="E241" s="261">
        <v>3</v>
      </c>
      <c r="F241" s="192">
        <v>3</v>
      </c>
      <c r="G241" s="621">
        <v>5</v>
      </c>
      <c r="H241" s="51">
        <v>4</v>
      </c>
      <c r="I241" s="51">
        <v>3</v>
      </c>
      <c r="N241" s="318">
        <v>3</v>
      </c>
      <c r="O241" s="202">
        <v>3</v>
      </c>
    </row>
    <row r="242" spans="5:15" x14ac:dyDescent="0.25">
      <c r="E242" s="261">
        <v>3</v>
      </c>
      <c r="F242" s="192">
        <v>4</v>
      </c>
      <c r="G242" s="621">
        <v>5</v>
      </c>
      <c r="H242" s="51">
        <v>2</v>
      </c>
      <c r="I242" s="51">
        <v>4</v>
      </c>
      <c r="N242" s="318">
        <v>2</v>
      </c>
      <c r="O242" s="202">
        <v>3</v>
      </c>
    </row>
    <row r="243" spans="5:15" x14ac:dyDescent="0.25">
      <c r="E243" s="261">
        <v>3</v>
      </c>
      <c r="F243" s="192">
        <v>4</v>
      </c>
      <c r="G243" s="621">
        <v>5</v>
      </c>
      <c r="H243" s="51">
        <v>2</v>
      </c>
      <c r="I243" s="51">
        <v>5</v>
      </c>
      <c r="N243" s="318">
        <v>4</v>
      </c>
      <c r="O243" s="202">
        <v>3</v>
      </c>
    </row>
    <row r="244" spans="5:15" x14ac:dyDescent="0.25">
      <c r="E244" s="261">
        <v>3</v>
      </c>
      <c r="F244" s="192">
        <v>5</v>
      </c>
      <c r="G244" s="621">
        <v>5</v>
      </c>
      <c r="H244" s="51">
        <v>3</v>
      </c>
      <c r="I244" s="51">
        <v>3</v>
      </c>
      <c r="N244" s="318">
        <v>2</v>
      </c>
      <c r="O244" s="202">
        <v>3</v>
      </c>
    </row>
    <row r="245" spans="5:15" x14ac:dyDescent="0.25">
      <c r="E245" s="261">
        <v>3</v>
      </c>
      <c r="F245" s="192">
        <v>3</v>
      </c>
      <c r="G245" s="621">
        <v>5</v>
      </c>
      <c r="H245" s="51">
        <v>2</v>
      </c>
      <c r="I245" s="51">
        <v>5</v>
      </c>
      <c r="N245" s="318">
        <v>4</v>
      </c>
      <c r="O245" s="202">
        <v>3</v>
      </c>
    </row>
    <row r="246" spans="5:15" x14ac:dyDescent="0.25">
      <c r="E246" s="261">
        <v>2</v>
      </c>
      <c r="F246" s="192">
        <v>3</v>
      </c>
      <c r="G246" s="621">
        <v>5</v>
      </c>
      <c r="H246" s="51">
        <v>3</v>
      </c>
      <c r="I246" s="51">
        <v>3</v>
      </c>
      <c r="N246" s="318">
        <v>3</v>
      </c>
      <c r="O246" s="202">
        <v>3</v>
      </c>
    </row>
    <row r="247" spans="5:15" x14ac:dyDescent="0.25">
      <c r="E247" s="261">
        <v>2</v>
      </c>
      <c r="F247" s="192">
        <v>3</v>
      </c>
      <c r="G247" s="621">
        <v>5</v>
      </c>
      <c r="H247" s="51">
        <v>2</v>
      </c>
      <c r="I247" s="51">
        <v>3</v>
      </c>
      <c r="N247" s="318">
        <v>2</v>
      </c>
      <c r="O247" s="202">
        <v>3</v>
      </c>
    </row>
    <row r="248" spans="5:15" x14ac:dyDescent="0.25">
      <c r="E248" s="261">
        <v>2</v>
      </c>
      <c r="F248" s="192">
        <v>4</v>
      </c>
      <c r="G248" s="621">
        <v>5</v>
      </c>
      <c r="H248" s="51">
        <v>2</v>
      </c>
      <c r="I248" s="51">
        <v>3</v>
      </c>
      <c r="N248" s="318">
        <v>2</v>
      </c>
      <c r="O248" s="202">
        <v>4</v>
      </c>
    </row>
    <row r="249" spans="5:15" x14ac:dyDescent="0.25">
      <c r="E249" s="261">
        <v>2</v>
      </c>
      <c r="F249" s="192">
        <v>3</v>
      </c>
      <c r="G249" s="621">
        <v>5</v>
      </c>
      <c r="H249" s="51">
        <v>2</v>
      </c>
      <c r="I249" s="51">
        <v>3</v>
      </c>
      <c r="N249" s="318">
        <v>3</v>
      </c>
      <c r="O249" s="202">
        <v>3</v>
      </c>
    </row>
    <row r="250" spans="5:15" x14ac:dyDescent="0.25">
      <c r="E250" s="261">
        <v>2</v>
      </c>
      <c r="F250" s="192">
        <v>4</v>
      </c>
      <c r="G250" s="621">
        <v>5</v>
      </c>
      <c r="H250" s="51">
        <v>2</v>
      </c>
      <c r="I250" s="51">
        <v>4</v>
      </c>
      <c r="N250" s="318">
        <v>2</v>
      </c>
      <c r="O250" s="202">
        <v>3</v>
      </c>
    </row>
    <row r="251" spans="5:15" x14ac:dyDescent="0.25">
      <c r="E251" s="261">
        <v>3</v>
      </c>
      <c r="F251" s="192">
        <v>3</v>
      </c>
      <c r="G251" s="621">
        <v>5</v>
      </c>
      <c r="H251" s="51">
        <v>2</v>
      </c>
      <c r="I251" s="51">
        <v>4</v>
      </c>
      <c r="N251" s="318">
        <v>2</v>
      </c>
      <c r="O251" s="202">
        <v>3</v>
      </c>
    </row>
    <row r="252" spans="5:15" x14ac:dyDescent="0.25">
      <c r="E252" s="261">
        <v>2</v>
      </c>
      <c r="F252" s="192">
        <v>3</v>
      </c>
      <c r="G252" s="621">
        <v>5</v>
      </c>
      <c r="H252" s="51">
        <v>3</v>
      </c>
      <c r="I252" s="51">
        <v>3</v>
      </c>
      <c r="N252" s="318">
        <v>2</v>
      </c>
      <c r="O252" s="202">
        <v>4</v>
      </c>
    </row>
    <row r="253" spans="5:15" x14ac:dyDescent="0.25">
      <c r="E253" s="261">
        <v>2</v>
      </c>
      <c r="F253" s="192">
        <v>3</v>
      </c>
      <c r="G253" s="621">
        <v>5</v>
      </c>
      <c r="H253" s="51">
        <v>2</v>
      </c>
      <c r="I253" s="51">
        <v>5</v>
      </c>
      <c r="N253" s="318">
        <v>3</v>
      </c>
      <c r="O253" s="202">
        <v>3</v>
      </c>
    </row>
    <row r="254" spans="5:15" x14ac:dyDescent="0.25">
      <c r="E254" s="261">
        <v>3</v>
      </c>
      <c r="F254" s="192">
        <v>5</v>
      </c>
      <c r="G254" s="621">
        <v>5</v>
      </c>
      <c r="H254" s="51">
        <v>4</v>
      </c>
      <c r="I254" s="51">
        <v>5</v>
      </c>
      <c r="N254" s="318">
        <v>2</v>
      </c>
      <c r="O254" s="202">
        <v>4</v>
      </c>
    </row>
    <row r="255" spans="5:15" x14ac:dyDescent="0.25">
      <c r="E255" s="261">
        <v>3</v>
      </c>
      <c r="F255" s="192">
        <v>4</v>
      </c>
      <c r="G255" s="621">
        <v>5</v>
      </c>
      <c r="H255" s="51">
        <v>3</v>
      </c>
      <c r="I255" s="51">
        <v>3</v>
      </c>
      <c r="N255" s="318">
        <v>2</v>
      </c>
      <c r="O255" s="202">
        <v>5</v>
      </c>
    </row>
    <row r="256" spans="5:15" x14ac:dyDescent="0.25">
      <c r="E256" s="261">
        <v>3</v>
      </c>
      <c r="F256" s="192">
        <v>4</v>
      </c>
      <c r="G256" s="621">
        <v>5</v>
      </c>
      <c r="H256" s="51">
        <v>3</v>
      </c>
      <c r="I256" s="51">
        <v>3</v>
      </c>
      <c r="N256" s="318">
        <v>2</v>
      </c>
      <c r="O256" s="202">
        <v>3</v>
      </c>
    </row>
    <row r="257" spans="5:15" x14ac:dyDescent="0.25">
      <c r="E257" s="261">
        <v>4</v>
      </c>
      <c r="F257" s="192">
        <v>4</v>
      </c>
      <c r="G257" s="621">
        <v>5</v>
      </c>
      <c r="H257" s="51">
        <v>3</v>
      </c>
      <c r="I257" s="51">
        <v>4</v>
      </c>
      <c r="N257" s="318">
        <v>2</v>
      </c>
      <c r="O257" s="202">
        <v>4</v>
      </c>
    </row>
    <row r="258" spans="5:15" x14ac:dyDescent="0.25">
      <c r="E258" s="261">
        <v>3</v>
      </c>
      <c r="F258" s="192">
        <v>3</v>
      </c>
      <c r="G258" s="621">
        <v>5</v>
      </c>
      <c r="H258" s="51">
        <v>3</v>
      </c>
      <c r="I258" s="51">
        <v>4</v>
      </c>
      <c r="N258" s="318">
        <v>3</v>
      </c>
      <c r="O258" s="202">
        <v>5</v>
      </c>
    </row>
    <row r="259" spans="5:15" x14ac:dyDescent="0.25">
      <c r="E259" s="261">
        <v>3</v>
      </c>
      <c r="F259" s="192">
        <v>3</v>
      </c>
      <c r="G259" s="621">
        <v>6</v>
      </c>
      <c r="H259" s="51">
        <v>4</v>
      </c>
      <c r="I259" s="51">
        <v>3</v>
      </c>
      <c r="N259" s="318">
        <v>3</v>
      </c>
      <c r="O259" s="202">
        <v>3</v>
      </c>
    </row>
    <row r="260" spans="5:15" x14ac:dyDescent="0.25">
      <c r="E260" s="261">
        <v>3</v>
      </c>
      <c r="F260" s="192">
        <v>4</v>
      </c>
      <c r="G260" s="621">
        <v>5</v>
      </c>
      <c r="H260" s="51">
        <v>3</v>
      </c>
      <c r="I260" s="51">
        <v>3</v>
      </c>
      <c r="N260" s="318">
        <v>3</v>
      </c>
      <c r="O260" s="202">
        <v>3</v>
      </c>
    </row>
    <row r="261" spans="5:15" x14ac:dyDescent="0.25">
      <c r="E261" s="261">
        <v>3</v>
      </c>
      <c r="F261" s="192">
        <v>3</v>
      </c>
      <c r="G261" s="621">
        <v>5</v>
      </c>
      <c r="H261" s="51">
        <v>2</v>
      </c>
      <c r="I261" s="51">
        <v>3</v>
      </c>
      <c r="N261" s="318">
        <v>2</v>
      </c>
      <c r="O261" s="202">
        <v>4</v>
      </c>
    </row>
    <row r="262" spans="5:15" x14ac:dyDescent="0.25">
      <c r="E262" s="261">
        <v>2</v>
      </c>
      <c r="F262" s="192">
        <v>3</v>
      </c>
      <c r="G262" s="621">
        <v>5</v>
      </c>
      <c r="H262" s="51">
        <v>2</v>
      </c>
      <c r="I262" s="51">
        <v>3</v>
      </c>
      <c r="N262" s="318">
        <v>2</v>
      </c>
      <c r="O262" s="202">
        <v>5</v>
      </c>
    </row>
    <row r="263" spans="5:15" x14ac:dyDescent="0.25">
      <c r="E263" s="261">
        <v>3</v>
      </c>
      <c r="F263" s="192">
        <v>4</v>
      </c>
      <c r="G263" s="621">
        <v>5</v>
      </c>
      <c r="H263" s="51">
        <v>3</v>
      </c>
      <c r="I263" s="51">
        <v>4</v>
      </c>
      <c r="N263" s="318">
        <v>3</v>
      </c>
      <c r="O263" s="202">
        <v>3</v>
      </c>
    </row>
    <row r="264" spans="5:15" x14ac:dyDescent="0.25">
      <c r="E264" s="261">
        <v>3</v>
      </c>
      <c r="F264" s="192">
        <v>5</v>
      </c>
      <c r="G264" s="621">
        <v>5</v>
      </c>
      <c r="H264" s="51">
        <v>3</v>
      </c>
      <c r="I264" s="51">
        <v>3</v>
      </c>
      <c r="N264" s="318">
        <v>3</v>
      </c>
      <c r="O264" s="202">
        <v>3</v>
      </c>
    </row>
    <row r="265" spans="5:15" x14ac:dyDescent="0.25">
      <c r="E265" s="261">
        <v>4</v>
      </c>
      <c r="F265" s="192">
        <v>3</v>
      </c>
      <c r="G265" s="621">
        <v>5</v>
      </c>
      <c r="H265" s="51">
        <v>3</v>
      </c>
      <c r="I265" s="51">
        <v>3</v>
      </c>
      <c r="N265" s="318">
        <v>2</v>
      </c>
      <c r="O265" s="202">
        <v>4</v>
      </c>
    </row>
    <row r="266" spans="5:15" x14ac:dyDescent="0.25">
      <c r="E266" s="261">
        <v>2</v>
      </c>
      <c r="F266" s="192">
        <v>3</v>
      </c>
      <c r="G266" s="621">
        <v>5</v>
      </c>
      <c r="H266" s="51">
        <v>2</v>
      </c>
      <c r="I266" s="51">
        <v>3</v>
      </c>
      <c r="N266" s="318">
        <v>3</v>
      </c>
      <c r="O266" s="202">
        <v>3</v>
      </c>
    </row>
    <row r="267" spans="5:15" x14ac:dyDescent="0.25">
      <c r="E267" s="261">
        <v>2</v>
      </c>
      <c r="F267" s="192">
        <v>3</v>
      </c>
      <c r="G267" s="621">
        <v>5</v>
      </c>
      <c r="H267" s="51">
        <v>3</v>
      </c>
      <c r="I267" s="51">
        <v>3</v>
      </c>
      <c r="N267" s="318">
        <v>2</v>
      </c>
      <c r="O267" s="202">
        <v>4</v>
      </c>
    </row>
    <row r="268" spans="5:15" x14ac:dyDescent="0.25">
      <c r="E268" s="261">
        <v>2</v>
      </c>
      <c r="F268" s="192">
        <v>5</v>
      </c>
      <c r="G268" s="621">
        <v>6</v>
      </c>
      <c r="H268" s="51">
        <v>2</v>
      </c>
      <c r="I268" s="51">
        <v>3</v>
      </c>
      <c r="N268" s="318">
        <v>3</v>
      </c>
      <c r="O268" s="202">
        <v>3</v>
      </c>
    </row>
    <row r="269" spans="5:15" x14ac:dyDescent="0.25">
      <c r="E269" s="261">
        <v>4</v>
      </c>
      <c r="F269" s="192">
        <v>3</v>
      </c>
      <c r="G269" s="621">
        <v>5</v>
      </c>
      <c r="H269" s="51">
        <v>3</v>
      </c>
      <c r="I269" s="51">
        <v>3</v>
      </c>
      <c r="N269" s="318">
        <v>2</v>
      </c>
      <c r="O269" s="202">
        <v>4</v>
      </c>
    </row>
    <row r="270" spans="5:15" x14ac:dyDescent="0.25">
      <c r="E270" s="261">
        <v>2</v>
      </c>
      <c r="F270" s="192">
        <v>3</v>
      </c>
      <c r="G270" s="621">
        <v>5</v>
      </c>
      <c r="H270" s="51">
        <v>3</v>
      </c>
      <c r="I270" s="51">
        <v>3</v>
      </c>
      <c r="N270" s="318">
        <v>2</v>
      </c>
      <c r="O270" s="202">
        <v>4</v>
      </c>
    </row>
    <row r="271" spans="5:15" x14ac:dyDescent="0.25">
      <c r="E271" s="261">
        <v>3</v>
      </c>
      <c r="F271" s="192">
        <v>3</v>
      </c>
      <c r="G271" s="621">
        <v>5</v>
      </c>
      <c r="H271" s="51">
        <v>3</v>
      </c>
      <c r="I271" s="51">
        <v>3</v>
      </c>
      <c r="N271" s="318">
        <v>4</v>
      </c>
      <c r="O271" s="202">
        <v>3</v>
      </c>
    </row>
    <row r="272" spans="5:15" x14ac:dyDescent="0.25">
      <c r="E272" s="261">
        <v>2</v>
      </c>
      <c r="F272" s="192">
        <v>3</v>
      </c>
      <c r="G272" s="621">
        <v>5</v>
      </c>
      <c r="H272" s="51">
        <v>2</v>
      </c>
      <c r="I272" s="51">
        <v>3</v>
      </c>
      <c r="N272" s="318">
        <v>2</v>
      </c>
      <c r="O272" s="202">
        <v>3</v>
      </c>
    </row>
    <row r="273" spans="5:15" x14ac:dyDescent="0.25">
      <c r="E273" s="261">
        <v>3</v>
      </c>
      <c r="F273" s="192">
        <v>3</v>
      </c>
      <c r="G273" s="621">
        <v>5</v>
      </c>
      <c r="H273" s="51">
        <v>4</v>
      </c>
      <c r="I273" s="51">
        <v>5</v>
      </c>
      <c r="N273" s="318">
        <v>3</v>
      </c>
      <c r="O273" s="202">
        <v>4</v>
      </c>
    </row>
    <row r="274" spans="5:15" x14ac:dyDescent="0.25">
      <c r="E274" s="261">
        <v>2</v>
      </c>
      <c r="F274" s="192">
        <v>3</v>
      </c>
      <c r="G274" s="621">
        <v>5</v>
      </c>
      <c r="H274" s="51">
        <v>2</v>
      </c>
      <c r="I274" s="51">
        <v>4</v>
      </c>
      <c r="N274" s="318">
        <v>2</v>
      </c>
      <c r="O274" s="202">
        <v>3</v>
      </c>
    </row>
    <row r="275" spans="5:15" x14ac:dyDescent="0.25">
      <c r="E275" s="261">
        <v>3</v>
      </c>
      <c r="F275" s="192">
        <v>4</v>
      </c>
      <c r="G275" s="621">
        <v>5</v>
      </c>
      <c r="H275" s="51">
        <v>3</v>
      </c>
      <c r="I275" s="51">
        <v>4</v>
      </c>
      <c r="N275" s="318">
        <v>3</v>
      </c>
      <c r="O275" s="202">
        <v>4</v>
      </c>
    </row>
    <row r="276" spans="5:15" x14ac:dyDescent="0.25">
      <c r="E276" s="261">
        <v>3</v>
      </c>
      <c r="F276" s="192">
        <v>4</v>
      </c>
      <c r="G276" s="621">
        <v>5</v>
      </c>
      <c r="H276" s="51">
        <v>3</v>
      </c>
      <c r="I276" s="51">
        <v>4</v>
      </c>
      <c r="N276" s="318">
        <v>4</v>
      </c>
      <c r="O276" s="202">
        <v>3</v>
      </c>
    </row>
    <row r="277" spans="5:15" x14ac:dyDescent="0.25">
      <c r="E277" s="261">
        <v>2</v>
      </c>
      <c r="F277" s="192">
        <v>3</v>
      </c>
      <c r="G277" s="621">
        <v>5</v>
      </c>
      <c r="H277" s="51">
        <v>3</v>
      </c>
      <c r="I277" s="51">
        <v>3</v>
      </c>
      <c r="N277" s="318">
        <v>2</v>
      </c>
      <c r="O277" s="202">
        <v>5</v>
      </c>
    </row>
    <row r="278" spans="5:15" x14ac:dyDescent="0.25">
      <c r="E278" s="261">
        <v>2</v>
      </c>
      <c r="F278" s="192">
        <v>3</v>
      </c>
      <c r="G278" s="621">
        <v>5</v>
      </c>
      <c r="H278" s="51">
        <v>3</v>
      </c>
      <c r="I278" s="51">
        <v>4</v>
      </c>
      <c r="N278" s="318">
        <v>3</v>
      </c>
      <c r="O278" s="202">
        <v>5</v>
      </c>
    </row>
    <row r="279" spans="5:15" x14ac:dyDescent="0.25">
      <c r="E279" s="261">
        <v>3</v>
      </c>
      <c r="F279" s="192">
        <v>3</v>
      </c>
      <c r="G279" s="621">
        <v>5</v>
      </c>
      <c r="H279" s="51">
        <v>2</v>
      </c>
      <c r="I279" s="51">
        <v>3</v>
      </c>
      <c r="N279" s="318">
        <v>2</v>
      </c>
      <c r="O279" s="202">
        <v>5</v>
      </c>
    </row>
    <row r="280" spans="5:15" x14ac:dyDescent="0.25">
      <c r="E280" s="261">
        <v>2</v>
      </c>
      <c r="F280" s="192">
        <v>4</v>
      </c>
      <c r="G280" s="621">
        <v>5</v>
      </c>
      <c r="H280" s="51">
        <v>3</v>
      </c>
      <c r="I280" s="51">
        <v>4</v>
      </c>
      <c r="N280" s="318">
        <v>2</v>
      </c>
      <c r="O280" s="202">
        <v>4</v>
      </c>
    </row>
    <row r="281" spans="5:15" x14ac:dyDescent="0.25">
      <c r="E281" s="261">
        <v>3</v>
      </c>
      <c r="F281" s="192">
        <v>3</v>
      </c>
      <c r="G281" s="621">
        <v>5</v>
      </c>
      <c r="H281" s="51">
        <v>4</v>
      </c>
      <c r="I281" s="51">
        <v>3</v>
      </c>
      <c r="N281" s="318">
        <v>2</v>
      </c>
      <c r="O281" s="202">
        <v>4</v>
      </c>
    </row>
    <row r="282" spans="5:15" x14ac:dyDescent="0.25">
      <c r="E282" s="261">
        <v>3</v>
      </c>
      <c r="F282" s="192">
        <v>3</v>
      </c>
      <c r="G282" s="621">
        <v>5</v>
      </c>
      <c r="H282" s="51">
        <v>2</v>
      </c>
      <c r="I282" s="51">
        <v>3</v>
      </c>
      <c r="N282" s="318">
        <v>2</v>
      </c>
      <c r="O282" s="202">
        <v>4</v>
      </c>
    </row>
    <row r="283" spans="5:15" x14ac:dyDescent="0.25">
      <c r="E283" s="261">
        <v>3</v>
      </c>
      <c r="F283" s="192">
        <v>4</v>
      </c>
      <c r="G283" s="621">
        <v>5</v>
      </c>
      <c r="H283" s="51">
        <v>4</v>
      </c>
      <c r="I283" s="51">
        <v>3</v>
      </c>
      <c r="N283" s="318">
        <v>2</v>
      </c>
      <c r="O283" s="202">
        <v>3</v>
      </c>
    </row>
    <row r="284" spans="5:15" x14ac:dyDescent="0.25">
      <c r="E284" s="261">
        <v>2</v>
      </c>
      <c r="F284" s="192">
        <v>3</v>
      </c>
      <c r="G284" s="621">
        <v>5</v>
      </c>
      <c r="H284" s="51">
        <v>3</v>
      </c>
      <c r="I284" s="51">
        <v>4</v>
      </c>
      <c r="N284" s="318">
        <v>2</v>
      </c>
      <c r="O284" s="202">
        <v>3</v>
      </c>
    </row>
    <row r="285" spans="5:15" x14ac:dyDescent="0.25">
      <c r="E285" s="261">
        <v>2</v>
      </c>
      <c r="F285" s="192">
        <v>4</v>
      </c>
      <c r="G285" s="621">
        <v>5</v>
      </c>
      <c r="H285" s="51">
        <v>3</v>
      </c>
      <c r="I285" s="51">
        <v>3</v>
      </c>
      <c r="N285" s="318">
        <v>2</v>
      </c>
      <c r="O285" s="202">
        <v>3</v>
      </c>
    </row>
    <row r="286" spans="5:15" x14ac:dyDescent="0.25">
      <c r="E286" s="261">
        <v>3</v>
      </c>
      <c r="F286" s="192">
        <v>4</v>
      </c>
      <c r="G286" s="621">
        <v>5</v>
      </c>
      <c r="H286" s="51">
        <v>2</v>
      </c>
      <c r="I286" s="51">
        <v>3</v>
      </c>
      <c r="N286" s="318">
        <v>3</v>
      </c>
      <c r="O286" s="202">
        <v>3</v>
      </c>
    </row>
    <row r="287" spans="5:15" x14ac:dyDescent="0.25">
      <c r="E287" s="261">
        <v>4</v>
      </c>
      <c r="F287" s="192">
        <v>3</v>
      </c>
      <c r="G287" s="621">
        <v>5</v>
      </c>
      <c r="H287" s="51">
        <v>2</v>
      </c>
      <c r="I287" s="51">
        <v>3</v>
      </c>
      <c r="N287" s="318">
        <v>2</v>
      </c>
      <c r="O287" s="202">
        <v>4</v>
      </c>
    </row>
    <row r="288" spans="5:15" x14ac:dyDescent="0.25">
      <c r="E288" s="261">
        <v>2</v>
      </c>
      <c r="F288" s="192">
        <v>4</v>
      </c>
      <c r="G288" s="621">
        <v>5</v>
      </c>
      <c r="H288" s="51">
        <v>4</v>
      </c>
      <c r="I288" s="51">
        <v>3</v>
      </c>
      <c r="N288" s="318">
        <v>3</v>
      </c>
      <c r="O288" s="202">
        <v>3</v>
      </c>
    </row>
    <row r="289" spans="5:15" x14ac:dyDescent="0.25">
      <c r="E289" s="261">
        <v>2</v>
      </c>
      <c r="F289" s="192">
        <v>3</v>
      </c>
      <c r="G289" s="621">
        <v>5</v>
      </c>
      <c r="H289" s="51">
        <v>3</v>
      </c>
      <c r="I289" s="51">
        <v>3</v>
      </c>
      <c r="N289" s="318">
        <v>3</v>
      </c>
      <c r="O289" s="202">
        <v>3</v>
      </c>
    </row>
    <row r="290" spans="5:15" x14ac:dyDescent="0.25">
      <c r="E290" s="261">
        <v>2</v>
      </c>
      <c r="F290" s="192">
        <v>3</v>
      </c>
      <c r="G290" s="621">
        <v>5</v>
      </c>
      <c r="H290" s="51">
        <v>4</v>
      </c>
      <c r="I290" s="51">
        <v>4</v>
      </c>
      <c r="N290" s="318">
        <v>2</v>
      </c>
      <c r="O290" s="202">
        <v>3</v>
      </c>
    </row>
    <row r="291" spans="5:15" x14ac:dyDescent="0.25">
      <c r="E291" s="261">
        <v>2</v>
      </c>
      <c r="F291" s="192">
        <v>4</v>
      </c>
      <c r="G291" s="621">
        <v>5</v>
      </c>
      <c r="H291" s="51">
        <v>3</v>
      </c>
      <c r="I291" s="51">
        <v>3</v>
      </c>
      <c r="N291" s="318">
        <v>2</v>
      </c>
      <c r="O291" s="202">
        <v>3</v>
      </c>
    </row>
    <row r="292" spans="5:15" x14ac:dyDescent="0.25">
      <c r="E292" s="261">
        <v>2</v>
      </c>
      <c r="F292" s="192">
        <v>3</v>
      </c>
      <c r="G292" s="621">
        <v>5</v>
      </c>
      <c r="H292" s="51">
        <v>3</v>
      </c>
      <c r="I292" s="51">
        <v>4</v>
      </c>
      <c r="N292" s="318">
        <v>2</v>
      </c>
      <c r="O292" s="202">
        <v>4</v>
      </c>
    </row>
    <row r="293" spans="5:15" x14ac:dyDescent="0.25">
      <c r="E293" s="261">
        <v>2</v>
      </c>
      <c r="F293" s="192">
        <v>3</v>
      </c>
      <c r="G293" s="621">
        <v>6</v>
      </c>
      <c r="H293" s="51">
        <v>3</v>
      </c>
      <c r="I293" s="51">
        <v>3</v>
      </c>
      <c r="N293" s="318">
        <v>3</v>
      </c>
      <c r="O293" s="202">
        <v>4</v>
      </c>
    </row>
    <row r="294" spans="5:15" x14ac:dyDescent="0.25">
      <c r="E294" s="261">
        <v>4</v>
      </c>
      <c r="F294" s="192">
        <v>3</v>
      </c>
      <c r="G294" s="621">
        <v>5</v>
      </c>
      <c r="H294" s="51">
        <v>2</v>
      </c>
      <c r="I294" s="51">
        <v>4</v>
      </c>
      <c r="N294" s="318">
        <v>3</v>
      </c>
      <c r="O294" s="202">
        <v>3</v>
      </c>
    </row>
    <row r="295" spans="5:15" x14ac:dyDescent="0.25">
      <c r="E295" s="261">
        <v>3</v>
      </c>
      <c r="F295" s="192">
        <v>3</v>
      </c>
      <c r="G295" s="621">
        <v>5</v>
      </c>
      <c r="H295" s="51">
        <v>3</v>
      </c>
      <c r="I295" s="51">
        <v>3</v>
      </c>
      <c r="N295" s="318">
        <v>2</v>
      </c>
      <c r="O295" s="202">
        <v>3</v>
      </c>
    </row>
    <row r="296" spans="5:15" x14ac:dyDescent="0.25">
      <c r="E296" s="261">
        <v>2</v>
      </c>
      <c r="F296" s="192">
        <v>3</v>
      </c>
      <c r="G296" s="621">
        <v>5</v>
      </c>
      <c r="H296" s="51">
        <v>2</v>
      </c>
      <c r="I296" s="51">
        <v>3</v>
      </c>
      <c r="N296" s="318">
        <v>2</v>
      </c>
      <c r="O296" s="202">
        <v>3</v>
      </c>
    </row>
    <row r="297" spans="5:15" x14ac:dyDescent="0.25">
      <c r="E297" s="261">
        <v>2</v>
      </c>
      <c r="F297" s="192">
        <v>5</v>
      </c>
      <c r="G297" s="621">
        <v>5</v>
      </c>
      <c r="H297" s="51">
        <v>3</v>
      </c>
      <c r="I297" s="51">
        <v>3</v>
      </c>
      <c r="N297" s="318">
        <v>3</v>
      </c>
      <c r="O297" s="202">
        <v>5</v>
      </c>
    </row>
    <row r="298" spans="5:15" x14ac:dyDescent="0.25">
      <c r="E298" s="261">
        <v>2</v>
      </c>
      <c r="F298" s="192">
        <v>4</v>
      </c>
      <c r="G298" s="621">
        <v>5</v>
      </c>
      <c r="H298" s="51">
        <v>3</v>
      </c>
      <c r="I298" s="51">
        <v>4</v>
      </c>
      <c r="N298" s="318">
        <v>2</v>
      </c>
      <c r="O298" s="202">
        <v>4</v>
      </c>
    </row>
    <row r="299" spans="5:15" x14ac:dyDescent="0.25">
      <c r="E299" s="261">
        <v>4</v>
      </c>
      <c r="F299" s="192">
        <v>3</v>
      </c>
      <c r="G299" s="621">
        <v>5</v>
      </c>
      <c r="H299" s="51">
        <v>3</v>
      </c>
      <c r="I299" s="51">
        <v>3</v>
      </c>
      <c r="N299" s="318">
        <v>2</v>
      </c>
      <c r="O299" s="202">
        <v>3</v>
      </c>
    </row>
    <row r="300" spans="5:15" x14ac:dyDescent="0.25">
      <c r="E300" s="261">
        <v>2</v>
      </c>
      <c r="F300" s="192">
        <v>3</v>
      </c>
      <c r="G300" s="621">
        <v>5</v>
      </c>
      <c r="H300" s="51">
        <v>2</v>
      </c>
      <c r="I300" s="51">
        <v>5</v>
      </c>
      <c r="N300" s="318">
        <v>3</v>
      </c>
      <c r="O300" s="202">
        <v>3</v>
      </c>
    </row>
    <row r="301" spans="5:15" x14ac:dyDescent="0.25">
      <c r="E301" s="261">
        <v>3</v>
      </c>
      <c r="F301" s="192">
        <v>3</v>
      </c>
      <c r="G301" s="621">
        <v>7</v>
      </c>
      <c r="H301" s="51">
        <v>2</v>
      </c>
      <c r="I301" s="51">
        <v>3</v>
      </c>
      <c r="N301" s="318">
        <v>3</v>
      </c>
      <c r="O301" s="202">
        <v>3</v>
      </c>
    </row>
    <row r="302" spans="5:15" x14ac:dyDescent="0.25">
      <c r="E302" s="261">
        <v>3</v>
      </c>
      <c r="F302" s="192">
        <v>3</v>
      </c>
      <c r="G302" s="621">
        <v>5</v>
      </c>
      <c r="H302" s="51">
        <v>2</v>
      </c>
      <c r="I302" s="51">
        <v>4</v>
      </c>
      <c r="N302" s="318">
        <v>3</v>
      </c>
      <c r="O302" s="202">
        <v>3</v>
      </c>
    </row>
    <row r="303" spans="5:15" x14ac:dyDescent="0.25">
      <c r="E303" s="261">
        <v>3</v>
      </c>
      <c r="F303" s="192">
        <v>4</v>
      </c>
      <c r="G303" s="621">
        <v>5</v>
      </c>
      <c r="H303" s="51">
        <v>3</v>
      </c>
      <c r="I303" s="51">
        <v>3</v>
      </c>
      <c r="N303" s="318">
        <v>2</v>
      </c>
      <c r="O303" s="202">
        <v>4</v>
      </c>
    </row>
    <row r="304" spans="5:15" x14ac:dyDescent="0.25">
      <c r="E304" s="261">
        <v>2</v>
      </c>
      <c r="F304" s="192">
        <v>5</v>
      </c>
      <c r="G304" s="621">
        <v>5</v>
      </c>
      <c r="H304" s="51">
        <v>2</v>
      </c>
      <c r="I304" s="51">
        <v>3</v>
      </c>
      <c r="N304" s="318">
        <v>2</v>
      </c>
      <c r="O304" s="202">
        <v>3</v>
      </c>
    </row>
    <row r="305" spans="5:15" x14ac:dyDescent="0.25">
      <c r="E305" s="261">
        <v>3</v>
      </c>
      <c r="F305" s="192">
        <v>4</v>
      </c>
      <c r="G305" s="621">
        <v>5</v>
      </c>
      <c r="H305" s="51">
        <v>3</v>
      </c>
      <c r="I305" s="51">
        <v>3</v>
      </c>
      <c r="N305" s="318">
        <v>3</v>
      </c>
      <c r="O305" s="202">
        <v>4</v>
      </c>
    </row>
    <row r="306" spans="5:15" x14ac:dyDescent="0.25">
      <c r="E306" s="261">
        <v>4</v>
      </c>
      <c r="F306" s="192">
        <v>3</v>
      </c>
      <c r="G306" s="621">
        <v>5</v>
      </c>
      <c r="H306" s="51">
        <v>3</v>
      </c>
      <c r="I306" s="51">
        <v>4</v>
      </c>
      <c r="N306" s="318">
        <v>3</v>
      </c>
      <c r="O306" s="202">
        <v>4</v>
      </c>
    </row>
    <row r="307" spans="5:15" x14ac:dyDescent="0.25">
      <c r="E307" s="261">
        <v>2</v>
      </c>
      <c r="F307" s="192">
        <v>4</v>
      </c>
      <c r="G307" s="621">
        <v>5</v>
      </c>
      <c r="H307" s="51">
        <v>3</v>
      </c>
      <c r="I307" s="51">
        <v>3</v>
      </c>
      <c r="N307" s="318">
        <v>2</v>
      </c>
      <c r="O307" s="202">
        <v>3</v>
      </c>
    </row>
    <row r="308" spans="5:15" x14ac:dyDescent="0.25">
      <c r="E308" s="261">
        <v>2</v>
      </c>
      <c r="F308" s="192">
        <v>4</v>
      </c>
      <c r="G308" s="621">
        <v>5</v>
      </c>
      <c r="H308" s="51">
        <v>3</v>
      </c>
      <c r="I308" s="51">
        <v>4</v>
      </c>
      <c r="N308" s="318">
        <v>3</v>
      </c>
      <c r="O308" s="202">
        <v>4</v>
      </c>
    </row>
    <row r="309" spans="5:15" x14ac:dyDescent="0.25">
      <c r="E309" s="261">
        <v>2</v>
      </c>
      <c r="F309" s="192">
        <v>3</v>
      </c>
      <c r="G309" s="621">
        <v>5</v>
      </c>
      <c r="H309" s="51">
        <v>2</v>
      </c>
      <c r="I309" s="51">
        <v>5</v>
      </c>
      <c r="N309" s="318">
        <v>4</v>
      </c>
      <c r="O309" s="202">
        <v>4</v>
      </c>
    </row>
    <row r="310" spans="5:15" x14ac:dyDescent="0.25">
      <c r="E310" s="261">
        <v>4</v>
      </c>
      <c r="F310" s="192">
        <v>3</v>
      </c>
      <c r="G310" s="621">
        <v>5</v>
      </c>
      <c r="H310" s="51">
        <v>3</v>
      </c>
      <c r="I310" s="51">
        <v>4</v>
      </c>
      <c r="N310" s="318">
        <v>2</v>
      </c>
      <c r="O310" s="202">
        <v>3</v>
      </c>
    </row>
    <row r="311" spans="5:15" x14ac:dyDescent="0.25">
      <c r="E311" s="261">
        <v>3</v>
      </c>
      <c r="F311" s="192">
        <v>5</v>
      </c>
      <c r="G311" s="621">
        <v>5</v>
      </c>
      <c r="H311" s="51">
        <v>3</v>
      </c>
      <c r="I311" s="51">
        <v>3</v>
      </c>
      <c r="N311" s="318">
        <v>3</v>
      </c>
      <c r="O311" s="202">
        <v>3</v>
      </c>
    </row>
    <row r="312" spans="5:15" x14ac:dyDescent="0.25">
      <c r="E312" s="261">
        <v>3</v>
      </c>
      <c r="F312" s="192">
        <v>4</v>
      </c>
      <c r="G312" s="621">
        <v>5</v>
      </c>
      <c r="H312" s="51">
        <v>2</v>
      </c>
      <c r="I312" s="51">
        <v>3</v>
      </c>
      <c r="N312" s="318">
        <v>3</v>
      </c>
      <c r="O312" s="202">
        <v>4</v>
      </c>
    </row>
    <row r="313" spans="5:15" x14ac:dyDescent="0.25">
      <c r="E313" s="261">
        <v>3</v>
      </c>
      <c r="F313" s="192">
        <v>3</v>
      </c>
      <c r="G313" s="621">
        <v>5</v>
      </c>
      <c r="H313" s="51">
        <v>3</v>
      </c>
      <c r="I313" s="51">
        <v>4</v>
      </c>
      <c r="N313" s="318">
        <v>2</v>
      </c>
      <c r="O313" s="202">
        <v>4</v>
      </c>
    </row>
    <row r="314" spans="5:15" x14ac:dyDescent="0.25">
      <c r="E314" s="261">
        <v>2</v>
      </c>
      <c r="F314" s="192">
        <v>3</v>
      </c>
      <c r="G314" s="621">
        <v>5</v>
      </c>
      <c r="H314" s="51">
        <v>2</v>
      </c>
      <c r="I314" s="51">
        <v>3</v>
      </c>
      <c r="N314" s="318">
        <v>2</v>
      </c>
      <c r="O314" s="202">
        <v>3</v>
      </c>
    </row>
    <row r="315" spans="5:15" x14ac:dyDescent="0.25">
      <c r="E315" s="261">
        <v>2</v>
      </c>
      <c r="F315" s="192">
        <v>3</v>
      </c>
      <c r="G315" s="621">
        <v>5</v>
      </c>
      <c r="H315" s="51">
        <v>4</v>
      </c>
      <c r="I315" s="51">
        <v>4</v>
      </c>
      <c r="N315" s="318">
        <v>2</v>
      </c>
      <c r="O315" s="202">
        <v>3</v>
      </c>
    </row>
    <row r="316" spans="5:15" x14ac:dyDescent="0.25">
      <c r="E316" s="261">
        <v>3</v>
      </c>
      <c r="F316" s="192">
        <v>3</v>
      </c>
      <c r="G316" s="621">
        <v>5</v>
      </c>
      <c r="H316" s="51">
        <v>4</v>
      </c>
      <c r="I316" s="51">
        <v>3</v>
      </c>
      <c r="N316" s="318">
        <v>2</v>
      </c>
      <c r="O316" s="202">
        <v>3</v>
      </c>
    </row>
    <row r="317" spans="5:15" x14ac:dyDescent="0.25">
      <c r="E317" s="261">
        <v>3</v>
      </c>
      <c r="F317" s="192">
        <v>4</v>
      </c>
      <c r="G317" s="621">
        <v>5</v>
      </c>
      <c r="H317" s="51">
        <v>4</v>
      </c>
      <c r="I317" s="51">
        <v>3</v>
      </c>
      <c r="N317" s="318">
        <v>2</v>
      </c>
      <c r="O317" s="202">
        <v>3</v>
      </c>
    </row>
    <row r="318" spans="5:15" x14ac:dyDescent="0.25">
      <c r="E318" s="261">
        <v>2</v>
      </c>
      <c r="F318" s="192">
        <v>3</v>
      </c>
      <c r="G318" s="621">
        <v>5</v>
      </c>
      <c r="H318" s="51">
        <v>2</v>
      </c>
      <c r="I318" s="51">
        <v>3</v>
      </c>
      <c r="N318" s="318">
        <v>3</v>
      </c>
      <c r="O318" s="202">
        <v>4</v>
      </c>
    </row>
    <row r="319" spans="5:15" x14ac:dyDescent="0.25">
      <c r="E319" s="261">
        <v>4</v>
      </c>
      <c r="F319" s="192">
        <v>3</v>
      </c>
      <c r="G319" s="621">
        <v>5</v>
      </c>
      <c r="H319" s="51">
        <v>2</v>
      </c>
      <c r="I319" s="51">
        <v>3</v>
      </c>
      <c r="N319" s="318">
        <v>3</v>
      </c>
      <c r="O319" s="202">
        <v>3</v>
      </c>
    </row>
    <row r="320" spans="5:15" x14ac:dyDescent="0.25">
      <c r="E320" s="261">
        <v>2</v>
      </c>
      <c r="F320" s="192">
        <v>3</v>
      </c>
      <c r="G320" s="621">
        <v>5</v>
      </c>
      <c r="H320" s="51">
        <v>2</v>
      </c>
      <c r="I320" s="51">
        <v>3</v>
      </c>
      <c r="N320" s="318">
        <v>2</v>
      </c>
      <c r="O320" s="202">
        <v>5</v>
      </c>
    </row>
    <row r="321" spans="5:15" x14ac:dyDescent="0.25">
      <c r="E321" s="261">
        <v>2</v>
      </c>
      <c r="F321" s="192">
        <v>4</v>
      </c>
      <c r="G321" s="621">
        <v>6</v>
      </c>
      <c r="H321" s="51">
        <v>3</v>
      </c>
      <c r="I321" s="51">
        <v>3</v>
      </c>
      <c r="N321" s="318">
        <v>3</v>
      </c>
      <c r="O321" s="202">
        <v>3</v>
      </c>
    </row>
    <row r="322" spans="5:15" x14ac:dyDescent="0.25">
      <c r="E322" s="261">
        <v>3</v>
      </c>
      <c r="F322" s="192">
        <v>3</v>
      </c>
      <c r="G322" s="621">
        <v>5</v>
      </c>
      <c r="H322" s="51">
        <v>3</v>
      </c>
      <c r="I322" s="51">
        <v>3</v>
      </c>
      <c r="N322" s="318">
        <v>2</v>
      </c>
      <c r="O322" s="202">
        <v>4</v>
      </c>
    </row>
    <row r="323" spans="5:15" x14ac:dyDescent="0.25">
      <c r="E323" s="261">
        <v>2</v>
      </c>
      <c r="F323" s="192">
        <v>4</v>
      </c>
      <c r="G323" s="621">
        <v>5</v>
      </c>
      <c r="H323" s="51">
        <v>2</v>
      </c>
      <c r="I323" s="51">
        <v>5</v>
      </c>
      <c r="N323" s="318">
        <v>3</v>
      </c>
      <c r="O323" s="202">
        <v>3</v>
      </c>
    </row>
    <row r="324" spans="5:15" x14ac:dyDescent="0.25">
      <c r="E324" s="261">
        <v>3</v>
      </c>
      <c r="F324" s="192">
        <v>3</v>
      </c>
      <c r="G324" s="621">
        <v>5</v>
      </c>
      <c r="H324" s="51">
        <v>3</v>
      </c>
      <c r="I324" s="51">
        <v>3</v>
      </c>
      <c r="N324" s="318">
        <v>4</v>
      </c>
      <c r="O324" s="202">
        <v>3</v>
      </c>
    </row>
    <row r="325" spans="5:15" x14ac:dyDescent="0.25">
      <c r="E325" s="261">
        <v>3</v>
      </c>
      <c r="F325" s="192">
        <v>3</v>
      </c>
      <c r="G325" s="621">
        <v>5</v>
      </c>
      <c r="H325" s="51">
        <v>3</v>
      </c>
      <c r="I325" s="51">
        <v>4</v>
      </c>
      <c r="N325" s="318">
        <v>3</v>
      </c>
      <c r="O325" s="202">
        <v>3</v>
      </c>
    </row>
    <row r="326" spans="5:15" x14ac:dyDescent="0.25">
      <c r="E326" s="261">
        <v>2</v>
      </c>
      <c r="F326" s="192">
        <v>5</v>
      </c>
      <c r="G326" s="621">
        <v>5</v>
      </c>
      <c r="H326" s="51">
        <v>2</v>
      </c>
      <c r="I326" s="51">
        <v>3</v>
      </c>
      <c r="N326" s="318">
        <v>2</v>
      </c>
      <c r="O326" s="202">
        <v>3</v>
      </c>
    </row>
    <row r="327" spans="5:15" x14ac:dyDescent="0.25">
      <c r="E327" s="261">
        <v>3</v>
      </c>
      <c r="F327" s="192">
        <v>5</v>
      </c>
      <c r="G327" s="621">
        <v>5</v>
      </c>
      <c r="H327" s="51">
        <v>2</v>
      </c>
      <c r="I327" s="51">
        <v>3</v>
      </c>
      <c r="N327" s="318">
        <v>4</v>
      </c>
      <c r="O327" s="202">
        <v>4</v>
      </c>
    </row>
    <row r="328" spans="5:15" x14ac:dyDescent="0.25">
      <c r="E328" s="261">
        <v>2</v>
      </c>
      <c r="F328" s="192">
        <v>3</v>
      </c>
      <c r="G328" s="621">
        <v>5</v>
      </c>
      <c r="H328" s="51">
        <v>3</v>
      </c>
      <c r="I328" s="51">
        <v>4</v>
      </c>
      <c r="N328" s="318">
        <v>3</v>
      </c>
      <c r="O328" s="202">
        <v>3</v>
      </c>
    </row>
    <row r="329" spans="5:15" x14ac:dyDescent="0.25">
      <c r="E329" s="261">
        <v>3</v>
      </c>
      <c r="F329" s="192">
        <v>4</v>
      </c>
      <c r="G329" s="621">
        <v>5</v>
      </c>
      <c r="H329" s="51">
        <v>3</v>
      </c>
      <c r="I329" s="51">
        <v>3</v>
      </c>
      <c r="N329" s="318">
        <v>4</v>
      </c>
      <c r="O329" s="202">
        <v>3</v>
      </c>
    </row>
    <row r="330" spans="5:15" x14ac:dyDescent="0.25">
      <c r="E330" s="261">
        <v>3</v>
      </c>
      <c r="F330" s="192">
        <v>3</v>
      </c>
      <c r="G330" s="621">
        <v>5</v>
      </c>
      <c r="H330" s="51">
        <v>2</v>
      </c>
      <c r="I330" s="51">
        <v>3</v>
      </c>
      <c r="N330" s="318">
        <v>2</v>
      </c>
      <c r="O330" s="202">
        <v>4</v>
      </c>
    </row>
    <row r="331" spans="5:15" x14ac:dyDescent="0.25">
      <c r="E331" s="261">
        <v>3</v>
      </c>
      <c r="F331" s="192">
        <v>3</v>
      </c>
      <c r="G331" s="621">
        <v>5</v>
      </c>
      <c r="H331" s="51">
        <v>2</v>
      </c>
      <c r="I331" s="51">
        <v>3</v>
      </c>
      <c r="N331" s="318">
        <v>4</v>
      </c>
      <c r="O331" s="202">
        <v>3</v>
      </c>
    </row>
    <row r="332" spans="5:15" x14ac:dyDescent="0.25">
      <c r="E332" s="261">
        <v>3</v>
      </c>
      <c r="F332" s="192">
        <v>4</v>
      </c>
      <c r="G332" s="621">
        <v>5</v>
      </c>
      <c r="H332" s="51">
        <v>2</v>
      </c>
      <c r="I332" s="51">
        <v>3</v>
      </c>
      <c r="N332" s="318">
        <v>2</v>
      </c>
      <c r="O332" s="202">
        <v>3</v>
      </c>
    </row>
    <row r="333" spans="5:15" x14ac:dyDescent="0.25">
      <c r="E333" s="261">
        <v>2</v>
      </c>
      <c r="F333" s="192">
        <v>3</v>
      </c>
      <c r="G333" s="621">
        <v>5</v>
      </c>
      <c r="H333" s="51">
        <v>2</v>
      </c>
      <c r="I333" s="51">
        <v>3</v>
      </c>
      <c r="N333" s="318">
        <v>4</v>
      </c>
      <c r="O333" s="202">
        <v>3</v>
      </c>
    </row>
    <row r="334" spans="5:15" x14ac:dyDescent="0.25">
      <c r="E334" s="261">
        <v>2</v>
      </c>
      <c r="F334" s="192">
        <v>4</v>
      </c>
      <c r="G334" s="621">
        <v>5</v>
      </c>
      <c r="H334" s="51">
        <v>2</v>
      </c>
      <c r="I334" s="51">
        <v>3</v>
      </c>
      <c r="N334" s="318">
        <v>2</v>
      </c>
      <c r="O334" s="202">
        <v>3</v>
      </c>
    </row>
    <row r="335" spans="5:15" x14ac:dyDescent="0.25">
      <c r="E335" s="261">
        <v>2</v>
      </c>
      <c r="F335" s="192">
        <v>3</v>
      </c>
      <c r="G335" s="621">
        <v>5</v>
      </c>
      <c r="H335" s="51">
        <v>2</v>
      </c>
      <c r="I335" s="51">
        <v>3</v>
      </c>
      <c r="N335" s="318">
        <v>2</v>
      </c>
      <c r="O335" s="202">
        <v>3</v>
      </c>
    </row>
    <row r="336" spans="5:15" x14ac:dyDescent="0.25">
      <c r="E336" s="261">
        <v>4</v>
      </c>
      <c r="F336" s="192">
        <v>3</v>
      </c>
      <c r="G336" s="621">
        <v>5</v>
      </c>
      <c r="H336" s="51">
        <v>3</v>
      </c>
      <c r="I336" s="51">
        <v>3</v>
      </c>
      <c r="N336" s="318">
        <v>3</v>
      </c>
      <c r="O336" s="202">
        <v>5</v>
      </c>
    </row>
    <row r="337" spans="5:15" x14ac:dyDescent="0.25">
      <c r="E337" s="261">
        <v>3</v>
      </c>
      <c r="F337" s="192">
        <v>3</v>
      </c>
      <c r="G337" s="621">
        <v>5</v>
      </c>
      <c r="H337" s="51">
        <v>3</v>
      </c>
      <c r="I337" s="51">
        <v>3</v>
      </c>
      <c r="N337" s="318">
        <v>3</v>
      </c>
      <c r="O337" s="202">
        <v>4</v>
      </c>
    </row>
    <row r="338" spans="5:15" x14ac:dyDescent="0.25">
      <c r="E338" s="261">
        <v>2</v>
      </c>
      <c r="F338" s="192">
        <v>3</v>
      </c>
      <c r="G338" s="621">
        <v>5</v>
      </c>
      <c r="H338" s="51">
        <v>4</v>
      </c>
      <c r="I338" s="51">
        <v>3</v>
      </c>
      <c r="N338" s="318">
        <v>2</v>
      </c>
      <c r="O338" s="202">
        <v>5</v>
      </c>
    </row>
    <row r="339" spans="5:15" x14ac:dyDescent="0.25">
      <c r="E339" s="261">
        <v>3</v>
      </c>
      <c r="F339" s="192">
        <v>4</v>
      </c>
      <c r="G339" s="621">
        <v>5</v>
      </c>
      <c r="H339" s="51">
        <v>3</v>
      </c>
      <c r="I339" s="51">
        <v>4</v>
      </c>
      <c r="N339" s="318">
        <v>3</v>
      </c>
      <c r="O339" s="202">
        <v>5</v>
      </c>
    </row>
    <row r="340" spans="5:15" x14ac:dyDescent="0.25">
      <c r="E340" s="261">
        <v>2</v>
      </c>
      <c r="F340" s="192">
        <v>4</v>
      </c>
      <c r="G340" s="621">
        <v>5</v>
      </c>
      <c r="H340" s="51">
        <v>2</v>
      </c>
      <c r="I340" s="51">
        <v>4</v>
      </c>
      <c r="N340" s="318">
        <v>2</v>
      </c>
      <c r="O340" s="202">
        <v>4</v>
      </c>
    </row>
    <row r="341" spans="5:15" x14ac:dyDescent="0.25">
      <c r="E341" s="261">
        <v>2</v>
      </c>
      <c r="F341" s="192">
        <v>4</v>
      </c>
      <c r="G341" s="621">
        <v>5</v>
      </c>
      <c r="H341" s="51">
        <v>2</v>
      </c>
      <c r="I341" s="51">
        <v>3</v>
      </c>
      <c r="N341" s="318">
        <v>3</v>
      </c>
      <c r="O341" s="202">
        <v>3</v>
      </c>
    </row>
    <row r="342" spans="5:15" x14ac:dyDescent="0.25">
      <c r="E342" s="261">
        <v>2</v>
      </c>
      <c r="F342" s="192">
        <v>5</v>
      </c>
      <c r="G342" s="621">
        <v>5</v>
      </c>
      <c r="H342" s="51">
        <v>2</v>
      </c>
      <c r="I342" s="51">
        <v>3</v>
      </c>
      <c r="N342" s="318">
        <v>3</v>
      </c>
      <c r="O342" s="202">
        <v>4</v>
      </c>
    </row>
    <row r="343" spans="5:15" x14ac:dyDescent="0.25">
      <c r="E343" s="261">
        <v>2</v>
      </c>
      <c r="F343" s="192">
        <v>4</v>
      </c>
      <c r="G343" s="621">
        <v>5</v>
      </c>
      <c r="H343" s="51">
        <v>3</v>
      </c>
      <c r="I343" s="51">
        <v>3</v>
      </c>
      <c r="N343" s="318">
        <v>2</v>
      </c>
      <c r="O343" s="202">
        <v>4</v>
      </c>
    </row>
    <row r="344" spans="5:15" x14ac:dyDescent="0.25">
      <c r="E344" s="261">
        <v>3</v>
      </c>
      <c r="F344" s="192">
        <v>3</v>
      </c>
      <c r="G344" s="621">
        <v>5</v>
      </c>
      <c r="H344" s="51">
        <v>2</v>
      </c>
      <c r="I344" s="51">
        <v>3</v>
      </c>
      <c r="N344" s="318">
        <v>3</v>
      </c>
      <c r="O344" s="202">
        <v>4</v>
      </c>
    </row>
    <row r="345" spans="5:15" x14ac:dyDescent="0.25">
      <c r="E345" s="261">
        <v>3</v>
      </c>
      <c r="F345" s="192">
        <v>4</v>
      </c>
      <c r="G345" s="621">
        <v>5</v>
      </c>
      <c r="H345" s="51">
        <v>3</v>
      </c>
      <c r="I345" s="51">
        <v>3</v>
      </c>
      <c r="N345" s="318">
        <v>3</v>
      </c>
      <c r="O345" s="202">
        <v>3</v>
      </c>
    </row>
    <row r="346" spans="5:15" x14ac:dyDescent="0.25">
      <c r="E346" s="261">
        <v>3</v>
      </c>
      <c r="F346" s="192">
        <v>4</v>
      </c>
      <c r="G346" s="621">
        <v>6</v>
      </c>
      <c r="H346" s="51">
        <v>2</v>
      </c>
      <c r="I346" s="51">
        <v>4</v>
      </c>
      <c r="N346" s="318">
        <v>2</v>
      </c>
      <c r="O346" s="202">
        <v>5</v>
      </c>
    </row>
    <row r="347" spans="5:15" x14ac:dyDescent="0.25">
      <c r="E347" s="261">
        <v>3</v>
      </c>
      <c r="F347" s="192">
        <v>4</v>
      </c>
      <c r="G347" s="621">
        <v>5</v>
      </c>
      <c r="H347" s="51">
        <v>2</v>
      </c>
      <c r="I347" s="51">
        <v>3</v>
      </c>
      <c r="N347" s="318">
        <v>2</v>
      </c>
      <c r="O347" s="202">
        <v>3</v>
      </c>
    </row>
    <row r="348" spans="5:15" x14ac:dyDescent="0.25">
      <c r="E348" s="261">
        <v>3</v>
      </c>
      <c r="F348" s="192">
        <v>3</v>
      </c>
      <c r="G348" s="621">
        <v>5</v>
      </c>
      <c r="H348" s="51">
        <v>3</v>
      </c>
      <c r="I348" s="51">
        <v>3</v>
      </c>
      <c r="N348" s="318">
        <v>3</v>
      </c>
      <c r="O348" s="202">
        <v>3</v>
      </c>
    </row>
    <row r="349" spans="5:15" x14ac:dyDescent="0.25">
      <c r="E349" s="261">
        <v>3</v>
      </c>
      <c r="F349" s="192">
        <v>3</v>
      </c>
      <c r="G349" s="621">
        <v>5</v>
      </c>
      <c r="H349" s="51">
        <v>3</v>
      </c>
      <c r="I349" s="51">
        <v>3</v>
      </c>
      <c r="N349" s="318">
        <v>3</v>
      </c>
      <c r="O349" s="202">
        <v>4</v>
      </c>
    </row>
    <row r="350" spans="5:15" x14ac:dyDescent="0.25">
      <c r="E350" s="261">
        <v>2</v>
      </c>
      <c r="F350" s="192">
        <v>4</v>
      </c>
      <c r="G350" s="621">
        <v>5</v>
      </c>
      <c r="H350" s="51">
        <v>3</v>
      </c>
      <c r="I350" s="51">
        <v>3</v>
      </c>
      <c r="N350" s="318">
        <v>3</v>
      </c>
      <c r="O350" s="202">
        <v>5</v>
      </c>
    </row>
    <row r="351" spans="5:15" x14ac:dyDescent="0.25">
      <c r="E351" s="261">
        <v>3</v>
      </c>
      <c r="F351" s="192">
        <v>4</v>
      </c>
      <c r="G351" s="621">
        <v>5</v>
      </c>
      <c r="H351" s="51">
        <v>2</v>
      </c>
      <c r="I351" s="51">
        <v>3</v>
      </c>
      <c r="N351" s="318">
        <v>2</v>
      </c>
      <c r="O351" s="202">
        <v>3</v>
      </c>
    </row>
    <row r="352" spans="5:15" x14ac:dyDescent="0.25">
      <c r="E352" s="261">
        <v>3</v>
      </c>
      <c r="F352" s="192">
        <v>4</v>
      </c>
      <c r="G352" s="621">
        <v>5</v>
      </c>
      <c r="H352" s="51">
        <v>3</v>
      </c>
      <c r="I352" s="51">
        <v>3</v>
      </c>
      <c r="N352" s="318">
        <v>3</v>
      </c>
      <c r="O352" s="202">
        <v>5</v>
      </c>
    </row>
    <row r="353" spans="5:15" x14ac:dyDescent="0.25">
      <c r="E353" s="261">
        <v>3</v>
      </c>
      <c r="F353" s="192">
        <v>4</v>
      </c>
      <c r="G353" s="621">
        <v>5</v>
      </c>
      <c r="H353" s="51">
        <v>3</v>
      </c>
      <c r="I353" s="51">
        <v>3</v>
      </c>
      <c r="N353" s="318">
        <v>2</v>
      </c>
      <c r="O353" s="202">
        <v>3</v>
      </c>
    </row>
    <row r="354" spans="5:15" x14ac:dyDescent="0.25">
      <c r="E354" s="261">
        <v>3</v>
      </c>
      <c r="F354" s="192">
        <v>3</v>
      </c>
      <c r="G354" s="621">
        <v>5</v>
      </c>
      <c r="H354" s="51">
        <v>2</v>
      </c>
      <c r="I354" s="51">
        <v>4</v>
      </c>
      <c r="N354" s="318">
        <v>2</v>
      </c>
      <c r="O354" s="202">
        <v>3</v>
      </c>
    </row>
    <row r="355" spans="5:15" x14ac:dyDescent="0.25">
      <c r="E355" s="261">
        <v>3</v>
      </c>
      <c r="F355" s="192">
        <v>3</v>
      </c>
      <c r="G355" s="621">
        <v>5</v>
      </c>
      <c r="H355" s="51">
        <v>2</v>
      </c>
      <c r="I355" s="51">
        <v>3</v>
      </c>
      <c r="N355" s="318">
        <v>3</v>
      </c>
      <c r="O355" s="202">
        <v>3</v>
      </c>
    </row>
    <row r="356" spans="5:15" x14ac:dyDescent="0.25">
      <c r="E356" s="261">
        <v>3</v>
      </c>
      <c r="F356" s="192">
        <v>3</v>
      </c>
      <c r="G356" s="621">
        <v>5</v>
      </c>
      <c r="H356" s="51">
        <v>3</v>
      </c>
      <c r="I356" s="51">
        <v>3</v>
      </c>
      <c r="N356" s="318">
        <v>3</v>
      </c>
      <c r="O356" s="202">
        <v>3</v>
      </c>
    </row>
    <row r="357" spans="5:15" x14ac:dyDescent="0.25">
      <c r="E357" s="261">
        <v>2</v>
      </c>
      <c r="F357" s="192">
        <v>3</v>
      </c>
      <c r="G357" s="621">
        <v>5</v>
      </c>
      <c r="H357" s="51">
        <v>2</v>
      </c>
      <c r="I357" s="51">
        <v>3</v>
      </c>
      <c r="N357" s="318">
        <v>2</v>
      </c>
      <c r="O357" s="202">
        <v>3</v>
      </c>
    </row>
    <row r="358" spans="5:15" x14ac:dyDescent="0.25">
      <c r="E358" s="261">
        <v>3</v>
      </c>
      <c r="F358" s="192">
        <v>4</v>
      </c>
      <c r="G358" s="621">
        <v>5</v>
      </c>
      <c r="H358" s="51">
        <v>3</v>
      </c>
      <c r="I358" s="51">
        <v>3</v>
      </c>
      <c r="N358" s="318">
        <v>2</v>
      </c>
      <c r="O358" s="202">
        <v>3</v>
      </c>
    </row>
    <row r="359" spans="5:15" x14ac:dyDescent="0.25">
      <c r="E359" s="261">
        <v>2</v>
      </c>
      <c r="F359" s="192">
        <v>5</v>
      </c>
      <c r="G359" s="621">
        <v>5</v>
      </c>
      <c r="H359" s="51">
        <v>2</v>
      </c>
      <c r="I359" s="51">
        <v>4</v>
      </c>
      <c r="N359" s="318">
        <v>3</v>
      </c>
      <c r="O359" s="202">
        <v>3</v>
      </c>
    </row>
    <row r="360" spans="5:15" x14ac:dyDescent="0.25">
      <c r="E360" s="261">
        <v>3</v>
      </c>
      <c r="F360" s="192">
        <v>3</v>
      </c>
      <c r="G360" s="621">
        <v>5</v>
      </c>
      <c r="H360" s="51">
        <v>3</v>
      </c>
      <c r="I360" s="51">
        <v>3</v>
      </c>
      <c r="N360" s="318">
        <v>4</v>
      </c>
      <c r="O360" s="202">
        <v>3</v>
      </c>
    </row>
    <row r="361" spans="5:15" x14ac:dyDescent="0.25">
      <c r="E361" s="261">
        <v>2</v>
      </c>
      <c r="F361" s="192">
        <v>3</v>
      </c>
      <c r="G361" s="621">
        <v>5</v>
      </c>
      <c r="H361" s="51">
        <v>2</v>
      </c>
      <c r="I361" s="51">
        <v>4</v>
      </c>
      <c r="N361" s="318">
        <v>3</v>
      </c>
      <c r="O361" s="202">
        <v>3</v>
      </c>
    </row>
    <row r="362" spans="5:15" x14ac:dyDescent="0.25">
      <c r="E362" s="261">
        <v>3</v>
      </c>
      <c r="F362" s="192">
        <v>3</v>
      </c>
      <c r="G362" s="621">
        <v>5</v>
      </c>
      <c r="H362" s="51">
        <v>2</v>
      </c>
      <c r="I362" s="51">
        <v>3</v>
      </c>
      <c r="N362" s="318">
        <v>3</v>
      </c>
      <c r="O362" s="202">
        <v>3</v>
      </c>
    </row>
    <row r="363" spans="5:15" x14ac:dyDescent="0.25">
      <c r="E363" s="261">
        <v>2</v>
      </c>
      <c r="F363" s="192">
        <v>3</v>
      </c>
      <c r="G363" s="621">
        <v>5</v>
      </c>
      <c r="H363" s="51">
        <v>2</v>
      </c>
      <c r="I363" s="51">
        <v>3</v>
      </c>
      <c r="N363" s="318">
        <v>2</v>
      </c>
      <c r="O363" s="202">
        <v>3</v>
      </c>
    </row>
    <row r="364" spans="5:15" x14ac:dyDescent="0.25">
      <c r="E364" s="261">
        <v>2</v>
      </c>
      <c r="F364" s="192">
        <v>3</v>
      </c>
      <c r="G364" s="621">
        <v>5</v>
      </c>
      <c r="H364" s="51">
        <v>3</v>
      </c>
      <c r="I364" s="51">
        <v>3</v>
      </c>
      <c r="N364" s="318">
        <v>2</v>
      </c>
      <c r="O364" s="202">
        <v>4</v>
      </c>
    </row>
    <row r="365" spans="5:15" x14ac:dyDescent="0.25">
      <c r="E365" s="261">
        <v>3</v>
      </c>
      <c r="F365" s="192">
        <v>3</v>
      </c>
      <c r="G365" s="621">
        <v>7</v>
      </c>
      <c r="H365" s="51">
        <v>4</v>
      </c>
      <c r="I365" s="51">
        <v>3</v>
      </c>
      <c r="N365" s="318">
        <v>3</v>
      </c>
      <c r="O365" s="202">
        <v>3</v>
      </c>
    </row>
    <row r="366" spans="5:15" x14ac:dyDescent="0.25">
      <c r="E366" s="261">
        <v>2</v>
      </c>
      <c r="F366" s="192">
        <v>4</v>
      </c>
      <c r="G366" s="621">
        <v>5</v>
      </c>
      <c r="H366" s="51">
        <v>4</v>
      </c>
      <c r="I366" s="51">
        <v>4</v>
      </c>
      <c r="N366" s="318">
        <v>3</v>
      </c>
      <c r="O366" s="202">
        <v>3</v>
      </c>
    </row>
    <row r="367" spans="5:15" x14ac:dyDescent="0.25">
      <c r="E367" s="261">
        <v>2</v>
      </c>
      <c r="F367" s="192">
        <v>3</v>
      </c>
      <c r="G367" s="621">
        <v>5</v>
      </c>
      <c r="H367" s="51">
        <v>3</v>
      </c>
      <c r="I367" s="51">
        <v>4</v>
      </c>
      <c r="N367" s="318">
        <v>2</v>
      </c>
      <c r="O367" s="202">
        <v>3</v>
      </c>
    </row>
    <row r="368" spans="5:15" x14ac:dyDescent="0.25">
      <c r="E368" s="261">
        <v>3</v>
      </c>
      <c r="F368" s="192">
        <v>3</v>
      </c>
      <c r="G368" s="621">
        <v>7</v>
      </c>
      <c r="H368" s="51">
        <v>4</v>
      </c>
      <c r="I368" s="51">
        <v>3</v>
      </c>
      <c r="N368" s="318">
        <v>2</v>
      </c>
      <c r="O368" s="202">
        <v>3</v>
      </c>
    </row>
    <row r="369" spans="5:15" x14ac:dyDescent="0.25">
      <c r="E369" s="261">
        <v>3</v>
      </c>
      <c r="F369" s="192">
        <v>4</v>
      </c>
      <c r="G369" s="621">
        <v>5</v>
      </c>
      <c r="H369" s="51">
        <v>3</v>
      </c>
      <c r="I369" s="51">
        <v>3</v>
      </c>
      <c r="N369" s="318">
        <v>3</v>
      </c>
      <c r="O369" s="202">
        <v>3</v>
      </c>
    </row>
    <row r="370" spans="5:15" x14ac:dyDescent="0.25">
      <c r="E370" s="261">
        <v>3</v>
      </c>
      <c r="F370" s="192">
        <v>3</v>
      </c>
      <c r="H370" s="51">
        <v>3</v>
      </c>
      <c r="I370" s="51">
        <v>3</v>
      </c>
      <c r="N370" s="318">
        <v>3</v>
      </c>
      <c r="O370" s="202">
        <v>4</v>
      </c>
    </row>
    <row r="371" spans="5:15" x14ac:dyDescent="0.25">
      <c r="E371" s="261">
        <v>3</v>
      </c>
      <c r="F371" s="192">
        <v>3</v>
      </c>
      <c r="H371" s="51">
        <v>2</v>
      </c>
      <c r="I371" s="51">
        <v>3</v>
      </c>
      <c r="N371" s="318">
        <v>2</v>
      </c>
      <c r="O371" s="202">
        <v>4</v>
      </c>
    </row>
    <row r="372" spans="5:15" x14ac:dyDescent="0.25">
      <c r="E372" s="261">
        <v>2</v>
      </c>
      <c r="F372" s="192">
        <v>3</v>
      </c>
      <c r="H372" s="51">
        <v>3</v>
      </c>
      <c r="I372" s="51">
        <v>4</v>
      </c>
      <c r="N372" s="318">
        <v>2</v>
      </c>
      <c r="O372" s="202">
        <v>3</v>
      </c>
    </row>
    <row r="373" spans="5:15" x14ac:dyDescent="0.25">
      <c r="E373" s="261">
        <v>2</v>
      </c>
      <c r="F373" s="192">
        <v>3</v>
      </c>
      <c r="H373" s="51">
        <v>2</v>
      </c>
      <c r="I373" s="51">
        <v>3</v>
      </c>
      <c r="N373" s="318">
        <v>2</v>
      </c>
      <c r="O373" s="202">
        <v>3</v>
      </c>
    </row>
    <row r="374" spans="5:15" x14ac:dyDescent="0.25">
      <c r="E374" s="261">
        <v>2</v>
      </c>
      <c r="F374" s="192">
        <v>3</v>
      </c>
      <c r="H374" s="51">
        <v>4</v>
      </c>
      <c r="I374" s="51">
        <v>3</v>
      </c>
      <c r="N374" s="318">
        <v>2</v>
      </c>
      <c r="O374" s="202">
        <v>3</v>
      </c>
    </row>
    <row r="375" spans="5:15" x14ac:dyDescent="0.25">
      <c r="E375" s="261">
        <v>3</v>
      </c>
      <c r="F375" s="192">
        <v>3</v>
      </c>
      <c r="H375" s="51">
        <v>3</v>
      </c>
      <c r="I375" s="51">
        <v>5</v>
      </c>
      <c r="N375" s="318">
        <v>4</v>
      </c>
      <c r="O375" s="202">
        <v>4</v>
      </c>
    </row>
    <row r="376" spans="5:15" x14ac:dyDescent="0.25">
      <c r="E376" s="261">
        <v>2</v>
      </c>
      <c r="F376" s="192">
        <v>3</v>
      </c>
      <c r="H376" s="51">
        <v>2</v>
      </c>
      <c r="I376" s="51">
        <v>4</v>
      </c>
      <c r="N376" s="318">
        <v>2</v>
      </c>
      <c r="O376" s="202">
        <v>3</v>
      </c>
    </row>
    <row r="377" spans="5:15" x14ac:dyDescent="0.25">
      <c r="E377" s="261">
        <v>3</v>
      </c>
      <c r="F377" s="192">
        <v>3</v>
      </c>
      <c r="H377" s="51">
        <v>2</v>
      </c>
      <c r="I377" s="51">
        <v>3</v>
      </c>
      <c r="N377" s="318">
        <v>4</v>
      </c>
      <c r="O377" s="202">
        <v>4</v>
      </c>
    </row>
    <row r="378" spans="5:15" x14ac:dyDescent="0.25">
      <c r="E378" s="261">
        <v>3</v>
      </c>
      <c r="F378" s="192">
        <v>4</v>
      </c>
      <c r="H378" s="51">
        <v>3</v>
      </c>
      <c r="I378" s="51">
        <v>4</v>
      </c>
      <c r="N378" s="318">
        <v>2</v>
      </c>
      <c r="O378" s="202">
        <v>4</v>
      </c>
    </row>
    <row r="379" spans="5:15" x14ac:dyDescent="0.25">
      <c r="E379" s="261">
        <v>2</v>
      </c>
      <c r="F379" s="192">
        <v>5</v>
      </c>
      <c r="H379" s="51">
        <v>4</v>
      </c>
      <c r="I379" s="51">
        <v>3</v>
      </c>
      <c r="N379" s="318">
        <v>3</v>
      </c>
      <c r="O379" s="202">
        <v>3</v>
      </c>
    </row>
    <row r="380" spans="5:15" x14ac:dyDescent="0.25">
      <c r="E380" s="261">
        <v>4</v>
      </c>
      <c r="F380" s="192">
        <v>4</v>
      </c>
      <c r="H380" s="51">
        <v>3</v>
      </c>
      <c r="I380" s="51">
        <v>4</v>
      </c>
      <c r="N380" s="318">
        <v>3</v>
      </c>
      <c r="O380" s="202">
        <v>3</v>
      </c>
    </row>
    <row r="381" spans="5:15" x14ac:dyDescent="0.25">
      <c r="E381" s="261">
        <v>2</v>
      </c>
      <c r="F381" s="192">
        <v>3</v>
      </c>
      <c r="H381" s="51">
        <v>3</v>
      </c>
      <c r="I381" s="51">
        <v>3</v>
      </c>
      <c r="N381" s="318">
        <v>3</v>
      </c>
      <c r="O381" s="202">
        <v>5</v>
      </c>
    </row>
    <row r="382" spans="5:15" x14ac:dyDescent="0.25">
      <c r="E382" s="261">
        <v>2</v>
      </c>
      <c r="F382" s="192">
        <v>3</v>
      </c>
      <c r="H382" s="51">
        <v>2</v>
      </c>
      <c r="I382" s="51">
        <v>3</v>
      </c>
      <c r="N382" s="318">
        <v>2</v>
      </c>
      <c r="O382" s="202">
        <v>3</v>
      </c>
    </row>
    <row r="383" spans="5:15" x14ac:dyDescent="0.25">
      <c r="E383" s="261">
        <v>3</v>
      </c>
      <c r="F383" s="192">
        <v>3</v>
      </c>
      <c r="H383" s="51">
        <v>3</v>
      </c>
      <c r="I383" s="51">
        <v>3</v>
      </c>
      <c r="N383" s="318">
        <v>2</v>
      </c>
      <c r="O383" s="202">
        <v>4</v>
      </c>
    </row>
    <row r="384" spans="5:15" x14ac:dyDescent="0.25">
      <c r="E384" s="261">
        <v>3</v>
      </c>
      <c r="F384" s="192">
        <v>3</v>
      </c>
      <c r="H384" s="51">
        <v>2</v>
      </c>
      <c r="I384" s="51">
        <v>4</v>
      </c>
      <c r="N384" s="318">
        <v>2</v>
      </c>
      <c r="O384" s="202">
        <v>3</v>
      </c>
    </row>
    <row r="385" spans="5:15" x14ac:dyDescent="0.25">
      <c r="E385" s="261">
        <v>2</v>
      </c>
      <c r="F385" s="192">
        <v>4</v>
      </c>
      <c r="H385" s="51">
        <v>2</v>
      </c>
      <c r="I385" s="51">
        <v>3</v>
      </c>
      <c r="N385" s="318">
        <v>3</v>
      </c>
      <c r="O385" s="202">
        <v>3</v>
      </c>
    </row>
    <row r="386" spans="5:15" x14ac:dyDescent="0.25">
      <c r="E386" s="261">
        <v>4</v>
      </c>
      <c r="F386" s="192">
        <v>3</v>
      </c>
      <c r="H386" s="51">
        <v>2</v>
      </c>
      <c r="I386" s="51">
        <v>3</v>
      </c>
      <c r="N386" s="318">
        <v>2</v>
      </c>
      <c r="O386" s="202">
        <v>3</v>
      </c>
    </row>
    <row r="387" spans="5:15" x14ac:dyDescent="0.25">
      <c r="E387" s="261">
        <v>3</v>
      </c>
      <c r="F387" s="192">
        <v>3</v>
      </c>
      <c r="H387" s="51">
        <v>3</v>
      </c>
      <c r="I387" s="51">
        <v>5</v>
      </c>
      <c r="N387" s="318">
        <v>3</v>
      </c>
      <c r="O387" s="202">
        <v>3</v>
      </c>
    </row>
    <row r="388" spans="5:15" x14ac:dyDescent="0.25">
      <c r="H388" s="51">
        <v>4</v>
      </c>
      <c r="I388" s="51">
        <v>3</v>
      </c>
      <c r="N388" s="318">
        <v>2</v>
      </c>
      <c r="O388" s="202">
        <v>3</v>
      </c>
    </row>
    <row r="389" spans="5:15" x14ac:dyDescent="0.25">
      <c r="H389" s="51">
        <v>4</v>
      </c>
      <c r="I389" s="51">
        <v>5</v>
      </c>
      <c r="N389" s="318">
        <v>3</v>
      </c>
      <c r="O389" s="202">
        <v>3</v>
      </c>
    </row>
    <row r="390" spans="5:15" x14ac:dyDescent="0.25">
      <c r="H390" s="51">
        <v>2</v>
      </c>
      <c r="I390" s="51">
        <v>3</v>
      </c>
      <c r="N390" s="318">
        <v>2</v>
      </c>
      <c r="O390" s="202">
        <v>5</v>
      </c>
    </row>
    <row r="391" spans="5:15" x14ac:dyDescent="0.25">
      <c r="H391" s="51">
        <v>2</v>
      </c>
      <c r="I391" s="51">
        <v>3</v>
      </c>
      <c r="N391" s="318">
        <v>3</v>
      </c>
      <c r="O391" s="202">
        <v>4</v>
      </c>
    </row>
    <row r="392" spans="5:15" x14ac:dyDescent="0.25">
      <c r="H392" s="51">
        <v>2</v>
      </c>
      <c r="I392" s="51">
        <v>4</v>
      </c>
      <c r="N392" s="318">
        <v>3</v>
      </c>
      <c r="O392" s="202">
        <v>5</v>
      </c>
    </row>
    <row r="393" spans="5:15" x14ac:dyDescent="0.25">
      <c r="H393" s="51">
        <v>2</v>
      </c>
      <c r="I393" s="51">
        <v>5</v>
      </c>
      <c r="N393" s="318">
        <v>3</v>
      </c>
      <c r="O393" s="202">
        <v>4</v>
      </c>
    </row>
    <row r="394" spans="5:15" x14ac:dyDescent="0.25">
      <c r="H394" s="51">
        <v>3</v>
      </c>
      <c r="I394" s="51">
        <v>4</v>
      </c>
      <c r="N394" s="318">
        <v>2</v>
      </c>
      <c r="O394" s="202">
        <v>3</v>
      </c>
    </row>
    <row r="395" spans="5:15" x14ac:dyDescent="0.25">
      <c r="H395" s="51">
        <v>3</v>
      </c>
      <c r="I395" s="51">
        <v>4</v>
      </c>
      <c r="N395" s="318">
        <v>3</v>
      </c>
      <c r="O395" s="202">
        <v>3</v>
      </c>
    </row>
    <row r="396" spans="5:15" x14ac:dyDescent="0.25">
      <c r="H396" s="51">
        <v>4</v>
      </c>
      <c r="I396" s="51">
        <v>5</v>
      </c>
      <c r="N396" s="318">
        <v>3</v>
      </c>
      <c r="O396" s="202">
        <v>3</v>
      </c>
    </row>
    <row r="397" spans="5:15" x14ac:dyDescent="0.25">
      <c r="H397" s="51">
        <v>2</v>
      </c>
      <c r="I397" s="51">
        <v>5</v>
      </c>
      <c r="N397" s="318">
        <v>2</v>
      </c>
      <c r="O397" s="202">
        <v>3</v>
      </c>
    </row>
    <row r="398" spans="5:15" x14ac:dyDescent="0.25">
      <c r="H398" s="51">
        <v>3</v>
      </c>
      <c r="I398" s="51">
        <v>3</v>
      </c>
      <c r="N398" s="318">
        <v>3</v>
      </c>
      <c r="O398" s="202">
        <v>4</v>
      </c>
    </row>
    <row r="399" spans="5:15" x14ac:dyDescent="0.25">
      <c r="H399" s="51">
        <v>2</v>
      </c>
      <c r="I399" s="51">
        <v>3</v>
      </c>
      <c r="N399" s="318">
        <v>4</v>
      </c>
      <c r="O399" s="202">
        <v>3</v>
      </c>
    </row>
    <row r="400" spans="5:15" x14ac:dyDescent="0.25">
      <c r="H400" s="51">
        <v>3</v>
      </c>
      <c r="I400" s="51">
        <v>3</v>
      </c>
      <c r="N400" s="318">
        <v>2</v>
      </c>
      <c r="O400" s="202">
        <v>3</v>
      </c>
    </row>
    <row r="401" spans="8:15" x14ac:dyDescent="0.25">
      <c r="H401" s="51">
        <v>3</v>
      </c>
      <c r="I401" s="51">
        <v>3</v>
      </c>
      <c r="N401" s="318">
        <v>3</v>
      </c>
      <c r="O401" s="202">
        <v>3</v>
      </c>
    </row>
    <row r="402" spans="8:15" x14ac:dyDescent="0.25">
      <c r="H402" s="51">
        <v>2</v>
      </c>
      <c r="I402" s="51">
        <v>4</v>
      </c>
      <c r="N402" s="318">
        <v>2</v>
      </c>
      <c r="O402" s="202">
        <v>5</v>
      </c>
    </row>
    <row r="403" spans="8:15" x14ac:dyDescent="0.25">
      <c r="H403" s="51">
        <v>2</v>
      </c>
      <c r="I403" s="51">
        <v>3</v>
      </c>
      <c r="N403" s="318">
        <v>3</v>
      </c>
      <c r="O403" s="202">
        <v>2</v>
      </c>
    </row>
    <row r="404" spans="8:15" x14ac:dyDescent="0.25">
      <c r="H404" s="51">
        <v>4</v>
      </c>
      <c r="I404" s="51">
        <v>3</v>
      </c>
      <c r="N404" s="318">
        <v>3</v>
      </c>
      <c r="O404" s="202">
        <v>4</v>
      </c>
    </row>
    <row r="405" spans="8:15" x14ac:dyDescent="0.25">
      <c r="H405" s="51">
        <v>4</v>
      </c>
      <c r="I405" s="51">
        <v>3</v>
      </c>
      <c r="N405" s="318">
        <v>2</v>
      </c>
      <c r="O405" s="202">
        <v>3</v>
      </c>
    </row>
    <row r="406" spans="8:15" x14ac:dyDescent="0.25">
      <c r="H406" s="51">
        <v>2</v>
      </c>
      <c r="I406" s="51">
        <v>5</v>
      </c>
      <c r="N406" s="318">
        <v>3</v>
      </c>
      <c r="O406" s="202">
        <v>3</v>
      </c>
    </row>
    <row r="407" spans="8:15" x14ac:dyDescent="0.25">
      <c r="H407" s="51">
        <v>2</v>
      </c>
      <c r="I407" s="51">
        <v>3</v>
      </c>
      <c r="N407" s="318">
        <v>3</v>
      </c>
      <c r="O407" s="202">
        <v>3</v>
      </c>
    </row>
    <row r="408" spans="8:15" x14ac:dyDescent="0.25">
      <c r="H408" s="51">
        <v>2</v>
      </c>
      <c r="I408" s="51">
        <v>3</v>
      </c>
      <c r="N408" s="318">
        <v>2</v>
      </c>
      <c r="O408" s="202">
        <v>3</v>
      </c>
    </row>
    <row r="409" spans="8:15" x14ac:dyDescent="0.25">
      <c r="H409" s="51">
        <v>3</v>
      </c>
      <c r="I409" s="51">
        <v>5</v>
      </c>
      <c r="N409" s="318">
        <v>4</v>
      </c>
      <c r="O409" s="202">
        <v>3</v>
      </c>
    </row>
    <row r="410" spans="8:15" x14ac:dyDescent="0.25">
      <c r="H410" s="51">
        <v>2</v>
      </c>
      <c r="I410" s="51">
        <v>3</v>
      </c>
      <c r="N410" s="318">
        <v>3</v>
      </c>
      <c r="O410" s="202">
        <v>5</v>
      </c>
    </row>
    <row r="411" spans="8:15" x14ac:dyDescent="0.25">
      <c r="H411" s="51">
        <v>2</v>
      </c>
      <c r="I411" s="51">
        <v>3</v>
      </c>
      <c r="N411" s="318">
        <v>3</v>
      </c>
      <c r="O411" s="202">
        <v>3</v>
      </c>
    </row>
    <row r="412" spans="8:15" x14ac:dyDescent="0.25">
      <c r="H412" s="51">
        <v>2</v>
      </c>
      <c r="I412" s="51">
        <v>3</v>
      </c>
      <c r="N412" s="318">
        <v>2</v>
      </c>
      <c r="O412" s="202">
        <v>3</v>
      </c>
    </row>
    <row r="413" spans="8:15" x14ac:dyDescent="0.25">
      <c r="H413" s="51">
        <v>2</v>
      </c>
      <c r="I413" s="51">
        <v>5</v>
      </c>
      <c r="N413" s="318">
        <v>3</v>
      </c>
      <c r="O413" s="202">
        <v>3</v>
      </c>
    </row>
    <row r="414" spans="8:15" x14ac:dyDescent="0.25">
      <c r="H414" s="51">
        <v>2</v>
      </c>
      <c r="I414" s="51">
        <v>3</v>
      </c>
      <c r="N414" s="318">
        <v>3</v>
      </c>
      <c r="O414" s="202">
        <v>4</v>
      </c>
    </row>
    <row r="415" spans="8:15" x14ac:dyDescent="0.25">
      <c r="H415" s="51">
        <v>3</v>
      </c>
      <c r="I415" s="51">
        <v>3</v>
      </c>
      <c r="N415" s="318">
        <v>2</v>
      </c>
      <c r="O415" s="202">
        <v>4</v>
      </c>
    </row>
    <row r="416" spans="8:15" x14ac:dyDescent="0.25">
      <c r="H416" s="51">
        <v>3</v>
      </c>
      <c r="I416" s="51">
        <v>3</v>
      </c>
      <c r="N416" s="318">
        <v>2</v>
      </c>
      <c r="O416" s="202">
        <v>3</v>
      </c>
    </row>
    <row r="417" spans="8:15" x14ac:dyDescent="0.25">
      <c r="H417" s="51">
        <v>3</v>
      </c>
      <c r="I417" s="51">
        <v>3</v>
      </c>
      <c r="N417" s="318">
        <v>2</v>
      </c>
      <c r="O417" s="202">
        <v>3</v>
      </c>
    </row>
    <row r="418" spans="8:15" x14ac:dyDescent="0.25">
      <c r="H418" s="51">
        <v>2</v>
      </c>
      <c r="I418" s="51">
        <v>3</v>
      </c>
      <c r="N418" s="318">
        <v>3</v>
      </c>
      <c r="O418" s="202">
        <v>5</v>
      </c>
    </row>
    <row r="419" spans="8:15" x14ac:dyDescent="0.25">
      <c r="H419" s="51">
        <v>3</v>
      </c>
      <c r="I419" s="51">
        <v>3</v>
      </c>
      <c r="N419" s="318">
        <v>2</v>
      </c>
      <c r="O419" s="202">
        <v>3</v>
      </c>
    </row>
    <row r="420" spans="8:15" x14ac:dyDescent="0.25">
      <c r="H420" s="51">
        <v>2</v>
      </c>
      <c r="I420" s="51">
        <v>3</v>
      </c>
      <c r="N420" s="318">
        <v>2</v>
      </c>
      <c r="O420" s="202">
        <v>4</v>
      </c>
    </row>
    <row r="421" spans="8:15" x14ac:dyDescent="0.25">
      <c r="H421" s="51">
        <v>3</v>
      </c>
      <c r="I421" s="51">
        <v>5</v>
      </c>
      <c r="N421" s="318">
        <v>2</v>
      </c>
      <c r="O421" s="202">
        <v>3</v>
      </c>
    </row>
    <row r="422" spans="8:15" x14ac:dyDescent="0.25">
      <c r="H422" s="51">
        <v>4</v>
      </c>
      <c r="I422" s="51">
        <v>4</v>
      </c>
      <c r="N422" s="318">
        <v>2</v>
      </c>
      <c r="O422" s="202">
        <v>3</v>
      </c>
    </row>
    <row r="423" spans="8:15" x14ac:dyDescent="0.25">
      <c r="H423" s="51">
        <v>3</v>
      </c>
      <c r="I423" s="51">
        <v>4</v>
      </c>
      <c r="N423" s="318">
        <v>3</v>
      </c>
      <c r="O423" s="202">
        <v>3</v>
      </c>
    </row>
    <row r="424" spans="8:15" x14ac:dyDescent="0.25">
      <c r="H424" s="51">
        <v>3</v>
      </c>
      <c r="I424" s="51">
        <v>3</v>
      </c>
      <c r="N424" s="318">
        <v>2</v>
      </c>
      <c r="O424" s="202">
        <v>3</v>
      </c>
    </row>
    <row r="425" spans="8:15" x14ac:dyDescent="0.25">
      <c r="H425" s="51">
        <v>3</v>
      </c>
      <c r="I425" s="51">
        <v>3</v>
      </c>
      <c r="N425" s="318">
        <v>2</v>
      </c>
      <c r="O425" s="202">
        <v>4</v>
      </c>
    </row>
    <row r="426" spans="8:15" x14ac:dyDescent="0.25">
      <c r="H426" s="51">
        <v>2</v>
      </c>
      <c r="I426" s="51">
        <v>4</v>
      </c>
      <c r="N426" s="318">
        <v>3</v>
      </c>
      <c r="O426" s="202">
        <v>3</v>
      </c>
    </row>
    <row r="427" spans="8:15" x14ac:dyDescent="0.25">
      <c r="H427" s="51">
        <v>2</v>
      </c>
      <c r="I427" s="51">
        <v>3</v>
      </c>
      <c r="N427" s="318">
        <v>3</v>
      </c>
      <c r="O427" s="202">
        <v>4</v>
      </c>
    </row>
    <row r="428" spans="8:15" x14ac:dyDescent="0.25">
      <c r="H428" s="51">
        <v>3</v>
      </c>
      <c r="I428" s="51">
        <v>3</v>
      </c>
      <c r="N428" s="318">
        <v>2</v>
      </c>
      <c r="O428" s="202">
        <v>3</v>
      </c>
    </row>
    <row r="429" spans="8:15" x14ac:dyDescent="0.25">
      <c r="H429" s="51">
        <v>2</v>
      </c>
      <c r="I429" s="51">
        <v>3</v>
      </c>
      <c r="N429" s="318">
        <v>3</v>
      </c>
      <c r="O429" s="202">
        <v>4</v>
      </c>
    </row>
    <row r="430" spans="8:15" x14ac:dyDescent="0.25">
      <c r="H430" s="51">
        <v>2</v>
      </c>
      <c r="I430" s="51">
        <v>3</v>
      </c>
      <c r="N430" s="318">
        <v>3</v>
      </c>
      <c r="O430" s="202">
        <v>3</v>
      </c>
    </row>
    <row r="431" spans="8:15" x14ac:dyDescent="0.25">
      <c r="H431" s="51">
        <v>3</v>
      </c>
      <c r="I431" s="51">
        <v>4</v>
      </c>
      <c r="N431" s="318">
        <v>4</v>
      </c>
      <c r="O431" s="202">
        <v>3</v>
      </c>
    </row>
    <row r="432" spans="8:15" x14ac:dyDescent="0.25">
      <c r="H432" s="51">
        <v>2</v>
      </c>
      <c r="I432" s="51">
        <v>3</v>
      </c>
      <c r="N432" s="318">
        <v>3</v>
      </c>
      <c r="O432" s="202">
        <v>5</v>
      </c>
    </row>
    <row r="433" spans="8:15" x14ac:dyDescent="0.25">
      <c r="H433" s="51">
        <v>4</v>
      </c>
      <c r="I433" s="51">
        <v>3</v>
      </c>
      <c r="N433" s="318">
        <v>2</v>
      </c>
      <c r="O433" s="202">
        <v>5</v>
      </c>
    </row>
    <row r="434" spans="8:15" x14ac:dyDescent="0.25">
      <c r="H434" s="51">
        <v>2</v>
      </c>
      <c r="I434" s="51">
        <v>4</v>
      </c>
      <c r="N434" s="318">
        <v>2</v>
      </c>
      <c r="O434" s="202">
        <v>4</v>
      </c>
    </row>
    <row r="435" spans="8:15" x14ac:dyDescent="0.25">
      <c r="H435" s="51">
        <v>3</v>
      </c>
      <c r="I435" s="51">
        <v>3</v>
      </c>
      <c r="N435" s="318">
        <v>4</v>
      </c>
      <c r="O435" s="202">
        <v>3</v>
      </c>
    </row>
    <row r="436" spans="8:15" x14ac:dyDescent="0.25">
      <c r="H436" s="51">
        <v>4</v>
      </c>
      <c r="I436" s="51">
        <v>5</v>
      </c>
      <c r="N436" s="318">
        <v>2</v>
      </c>
      <c r="O436" s="202">
        <v>4</v>
      </c>
    </row>
    <row r="437" spans="8:15" x14ac:dyDescent="0.25">
      <c r="H437" s="51">
        <v>2</v>
      </c>
      <c r="I437" s="51">
        <v>4</v>
      </c>
      <c r="N437" s="318">
        <v>3</v>
      </c>
      <c r="O437" s="202">
        <v>3</v>
      </c>
    </row>
    <row r="438" spans="8:15" x14ac:dyDescent="0.25">
      <c r="H438" s="51">
        <v>3</v>
      </c>
      <c r="I438" s="51">
        <v>3</v>
      </c>
      <c r="N438" s="318">
        <v>3</v>
      </c>
      <c r="O438" s="202">
        <v>3</v>
      </c>
    </row>
    <row r="439" spans="8:15" x14ac:dyDescent="0.25">
      <c r="H439" s="51">
        <v>3</v>
      </c>
      <c r="I439" s="51">
        <v>4</v>
      </c>
      <c r="N439" s="318">
        <v>3</v>
      </c>
      <c r="O439" s="202">
        <v>3</v>
      </c>
    </row>
    <row r="440" spans="8:15" x14ac:dyDescent="0.25">
      <c r="H440" s="51">
        <v>2</v>
      </c>
      <c r="I440" s="51">
        <v>3</v>
      </c>
      <c r="N440" s="318">
        <v>2</v>
      </c>
      <c r="O440" s="202">
        <v>3</v>
      </c>
    </row>
    <row r="441" spans="8:15" x14ac:dyDescent="0.25">
      <c r="H441" s="51">
        <v>3</v>
      </c>
      <c r="I441" s="51">
        <v>4</v>
      </c>
      <c r="N441" s="318">
        <v>2</v>
      </c>
      <c r="O441" s="202">
        <v>4</v>
      </c>
    </row>
    <row r="442" spans="8:15" x14ac:dyDescent="0.25">
      <c r="H442" s="51">
        <v>2</v>
      </c>
      <c r="I442" s="51">
        <v>3</v>
      </c>
      <c r="N442" s="318">
        <v>3</v>
      </c>
      <c r="O442" s="202">
        <v>4</v>
      </c>
    </row>
    <row r="443" spans="8:15" x14ac:dyDescent="0.25">
      <c r="H443" s="51">
        <v>3</v>
      </c>
      <c r="I443" s="51">
        <v>3</v>
      </c>
      <c r="N443" s="318">
        <v>3</v>
      </c>
      <c r="O443" s="202">
        <v>3</v>
      </c>
    </row>
    <row r="444" spans="8:15" x14ac:dyDescent="0.25">
      <c r="H444" s="51">
        <v>4</v>
      </c>
      <c r="I444" s="51">
        <v>4</v>
      </c>
      <c r="N444" s="318">
        <v>4</v>
      </c>
      <c r="O444" s="202">
        <v>4</v>
      </c>
    </row>
    <row r="445" spans="8:15" x14ac:dyDescent="0.25">
      <c r="H445" s="51">
        <v>3</v>
      </c>
      <c r="I445" s="51">
        <v>3</v>
      </c>
      <c r="N445" s="318">
        <v>3</v>
      </c>
      <c r="O445" s="202">
        <v>5</v>
      </c>
    </row>
    <row r="446" spans="8:15" x14ac:dyDescent="0.25">
      <c r="H446" s="51">
        <v>2</v>
      </c>
      <c r="I446" s="51">
        <v>3</v>
      </c>
      <c r="N446" s="318">
        <v>2</v>
      </c>
      <c r="O446" s="202">
        <v>3</v>
      </c>
    </row>
    <row r="447" spans="8:15" x14ac:dyDescent="0.25">
      <c r="H447" s="51">
        <v>3</v>
      </c>
      <c r="I447" s="51">
        <v>4</v>
      </c>
      <c r="N447" s="318">
        <v>3</v>
      </c>
      <c r="O447" s="202">
        <v>3</v>
      </c>
    </row>
    <row r="448" spans="8:15" x14ac:dyDescent="0.25">
      <c r="H448" s="51">
        <v>2</v>
      </c>
      <c r="I448" s="51">
        <v>3</v>
      </c>
      <c r="N448" s="318">
        <v>2</v>
      </c>
      <c r="O448" s="202">
        <v>4</v>
      </c>
    </row>
    <row r="449" spans="8:15" x14ac:dyDescent="0.25">
      <c r="H449" s="51">
        <v>2</v>
      </c>
      <c r="I449" s="51">
        <v>4</v>
      </c>
      <c r="N449" s="318">
        <v>2</v>
      </c>
      <c r="O449" s="202">
        <v>4</v>
      </c>
    </row>
    <row r="450" spans="8:15" x14ac:dyDescent="0.25">
      <c r="H450" s="51">
        <v>2</v>
      </c>
      <c r="I450" s="51">
        <v>3</v>
      </c>
      <c r="N450" s="318">
        <v>2</v>
      </c>
      <c r="O450" s="202">
        <v>5</v>
      </c>
    </row>
    <row r="451" spans="8:15" x14ac:dyDescent="0.25">
      <c r="H451" s="51">
        <v>2</v>
      </c>
      <c r="I451" s="51">
        <v>4</v>
      </c>
      <c r="N451" s="318">
        <v>3</v>
      </c>
      <c r="O451" s="202">
        <v>4</v>
      </c>
    </row>
    <row r="452" spans="8:15" x14ac:dyDescent="0.25">
      <c r="H452" s="51">
        <v>2</v>
      </c>
      <c r="I452" s="51">
        <v>3</v>
      </c>
      <c r="N452" s="318">
        <v>3</v>
      </c>
      <c r="O452" s="202">
        <v>4</v>
      </c>
    </row>
    <row r="453" spans="8:15" x14ac:dyDescent="0.25">
      <c r="H453" s="51">
        <v>2</v>
      </c>
      <c r="I453" s="51">
        <v>3</v>
      </c>
      <c r="N453" s="318">
        <v>2</v>
      </c>
      <c r="O453" s="202">
        <v>4</v>
      </c>
    </row>
    <row r="454" spans="8:15" x14ac:dyDescent="0.25">
      <c r="H454" s="51">
        <v>3</v>
      </c>
      <c r="I454" s="51">
        <v>4</v>
      </c>
      <c r="N454" s="318">
        <v>3</v>
      </c>
      <c r="O454" s="202">
        <v>4</v>
      </c>
    </row>
    <row r="455" spans="8:15" x14ac:dyDescent="0.25">
      <c r="H455" s="51">
        <v>4</v>
      </c>
      <c r="I455" s="51">
        <v>3</v>
      </c>
      <c r="N455" s="318">
        <v>3</v>
      </c>
      <c r="O455" s="202">
        <v>3</v>
      </c>
    </row>
    <row r="456" spans="8:15" x14ac:dyDescent="0.25">
      <c r="H456" s="51">
        <v>3</v>
      </c>
      <c r="I456" s="51">
        <v>3</v>
      </c>
      <c r="N456" s="318">
        <v>3</v>
      </c>
      <c r="O456" s="202">
        <v>3</v>
      </c>
    </row>
    <row r="457" spans="8:15" x14ac:dyDescent="0.25">
      <c r="H457" s="51">
        <v>3</v>
      </c>
      <c r="I457" s="51">
        <v>3</v>
      </c>
      <c r="N457" s="318">
        <v>3</v>
      </c>
      <c r="O457" s="202">
        <v>3</v>
      </c>
    </row>
    <row r="458" spans="8:15" x14ac:dyDescent="0.25">
      <c r="H458" s="51">
        <v>2</v>
      </c>
      <c r="I458" s="51">
        <v>4</v>
      </c>
      <c r="N458" s="318">
        <v>3</v>
      </c>
      <c r="O458" s="202">
        <v>3</v>
      </c>
    </row>
    <row r="459" spans="8:15" x14ac:dyDescent="0.25">
      <c r="H459" s="51">
        <v>3</v>
      </c>
      <c r="I459" s="51">
        <v>3</v>
      </c>
      <c r="N459" s="318">
        <v>4</v>
      </c>
      <c r="O459" s="202">
        <v>3</v>
      </c>
    </row>
    <row r="460" spans="8:15" x14ac:dyDescent="0.25">
      <c r="H460" s="51">
        <v>3</v>
      </c>
      <c r="I460" s="51">
        <v>3</v>
      </c>
      <c r="N460" s="318">
        <v>2</v>
      </c>
      <c r="O460" s="202">
        <v>5</v>
      </c>
    </row>
    <row r="461" spans="8:15" x14ac:dyDescent="0.25">
      <c r="H461" s="51">
        <v>3</v>
      </c>
      <c r="I461" s="51">
        <v>3</v>
      </c>
      <c r="N461" s="318">
        <v>3</v>
      </c>
      <c r="O461" s="202">
        <v>3</v>
      </c>
    </row>
    <row r="462" spans="8:15" x14ac:dyDescent="0.25">
      <c r="H462" s="51">
        <v>3</v>
      </c>
      <c r="I462" s="51">
        <v>3</v>
      </c>
      <c r="N462" s="318">
        <v>3</v>
      </c>
      <c r="O462" s="202">
        <v>3</v>
      </c>
    </row>
    <row r="463" spans="8:15" x14ac:dyDescent="0.25">
      <c r="H463" s="51">
        <v>3</v>
      </c>
      <c r="I463" s="51">
        <v>3</v>
      </c>
      <c r="N463" s="318">
        <v>2</v>
      </c>
      <c r="O463" s="202">
        <v>4</v>
      </c>
    </row>
    <row r="464" spans="8:15" x14ac:dyDescent="0.25">
      <c r="H464" s="51">
        <v>3</v>
      </c>
      <c r="I464" s="51">
        <v>4</v>
      </c>
      <c r="N464" s="318">
        <v>2</v>
      </c>
      <c r="O464" s="202">
        <v>3</v>
      </c>
    </row>
    <row r="465" spans="8:15" x14ac:dyDescent="0.25">
      <c r="H465" s="51">
        <v>3</v>
      </c>
      <c r="I465" s="51">
        <v>3</v>
      </c>
      <c r="N465" s="318">
        <v>2</v>
      </c>
      <c r="O465" s="202">
        <v>5</v>
      </c>
    </row>
    <row r="466" spans="8:15" x14ac:dyDescent="0.25">
      <c r="H466" s="51">
        <v>2</v>
      </c>
      <c r="I466" s="51">
        <v>3</v>
      </c>
      <c r="N466" s="318">
        <v>2</v>
      </c>
      <c r="O466" s="202">
        <v>3</v>
      </c>
    </row>
    <row r="467" spans="8:15" x14ac:dyDescent="0.25">
      <c r="H467" s="51">
        <v>4</v>
      </c>
      <c r="I467" s="51">
        <v>3</v>
      </c>
      <c r="N467" s="318">
        <v>2</v>
      </c>
      <c r="O467" s="202">
        <v>3</v>
      </c>
    </row>
    <row r="468" spans="8:15" x14ac:dyDescent="0.25">
      <c r="H468" s="51">
        <v>2</v>
      </c>
      <c r="I468" s="51">
        <v>3</v>
      </c>
      <c r="N468" s="318">
        <v>2</v>
      </c>
      <c r="O468" s="202">
        <v>3</v>
      </c>
    </row>
    <row r="469" spans="8:15" x14ac:dyDescent="0.25">
      <c r="H469" s="51">
        <v>4</v>
      </c>
      <c r="I469" s="51">
        <v>4</v>
      </c>
      <c r="N469" s="318">
        <v>2</v>
      </c>
      <c r="O469" s="202">
        <v>5</v>
      </c>
    </row>
    <row r="470" spans="8:15" x14ac:dyDescent="0.25">
      <c r="H470" s="51">
        <v>3</v>
      </c>
      <c r="I470" s="51">
        <v>3</v>
      </c>
      <c r="N470" s="318">
        <v>3</v>
      </c>
      <c r="O470" s="202">
        <v>3</v>
      </c>
    </row>
    <row r="471" spans="8:15" x14ac:dyDescent="0.25">
      <c r="H471" s="51">
        <v>3</v>
      </c>
      <c r="I471" s="51">
        <v>4</v>
      </c>
      <c r="N471" s="318">
        <v>2</v>
      </c>
      <c r="O471" s="202">
        <v>4</v>
      </c>
    </row>
    <row r="472" spans="8:15" x14ac:dyDescent="0.25">
      <c r="H472" s="51">
        <v>3</v>
      </c>
      <c r="I472" s="51">
        <v>4</v>
      </c>
      <c r="N472" s="318">
        <v>2</v>
      </c>
      <c r="O472" s="202">
        <v>4</v>
      </c>
    </row>
    <row r="473" spans="8:15" x14ac:dyDescent="0.25">
      <c r="H473" s="51">
        <v>3</v>
      </c>
      <c r="I473" s="51">
        <v>4</v>
      </c>
      <c r="N473" s="318">
        <v>2</v>
      </c>
      <c r="O473" s="202">
        <v>3</v>
      </c>
    </row>
    <row r="474" spans="8:15" x14ac:dyDescent="0.25">
      <c r="H474" s="51">
        <v>3</v>
      </c>
      <c r="I474" s="51">
        <v>3</v>
      </c>
      <c r="N474" s="318">
        <v>3</v>
      </c>
      <c r="O474" s="202">
        <v>5</v>
      </c>
    </row>
    <row r="475" spans="8:15" x14ac:dyDescent="0.25">
      <c r="H475" s="51">
        <v>2</v>
      </c>
      <c r="I475" s="51">
        <v>4</v>
      </c>
      <c r="N475" s="318">
        <v>3</v>
      </c>
      <c r="O475" s="202">
        <v>3</v>
      </c>
    </row>
    <row r="476" spans="8:15" x14ac:dyDescent="0.25">
      <c r="H476" s="51">
        <v>2</v>
      </c>
      <c r="I476" s="51">
        <v>3</v>
      </c>
      <c r="N476" s="318">
        <v>2</v>
      </c>
      <c r="O476" s="202">
        <v>3</v>
      </c>
    </row>
    <row r="477" spans="8:15" x14ac:dyDescent="0.25">
      <c r="H477" s="51">
        <v>2</v>
      </c>
      <c r="I477" s="51">
        <v>3</v>
      </c>
      <c r="N477" s="318">
        <v>2</v>
      </c>
      <c r="O477" s="202">
        <v>5</v>
      </c>
    </row>
    <row r="478" spans="8:15" x14ac:dyDescent="0.25">
      <c r="H478" s="51">
        <v>2</v>
      </c>
      <c r="I478" s="51">
        <v>3</v>
      </c>
      <c r="N478" s="318">
        <v>2</v>
      </c>
      <c r="O478" s="202">
        <v>3</v>
      </c>
    </row>
    <row r="479" spans="8:15" x14ac:dyDescent="0.25">
      <c r="H479" s="51">
        <v>2</v>
      </c>
      <c r="I479" s="51">
        <v>4</v>
      </c>
      <c r="N479" s="318">
        <v>2</v>
      </c>
      <c r="O479" s="202">
        <v>4</v>
      </c>
    </row>
    <row r="480" spans="8:15" x14ac:dyDescent="0.25">
      <c r="H480" s="51">
        <v>2</v>
      </c>
      <c r="I480" s="51">
        <v>3</v>
      </c>
      <c r="N480" s="318">
        <v>2</v>
      </c>
      <c r="O480" s="202">
        <v>3</v>
      </c>
    </row>
    <row r="481" spans="8:15" x14ac:dyDescent="0.25">
      <c r="H481" s="51">
        <v>2</v>
      </c>
      <c r="I481" s="51">
        <v>3</v>
      </c>
      <c r="N481" s="318">
        <v>2</v>
      </c>
      <c r="O481" s="202">
        <v>3</v>
      </c>
    </row>
    <row r="482" spans="8:15" x14ac:dyDescent="0.25">
      <c r="H482" s="51">
        <v>2</v>
      </c>
      <c r="I482" s="51">
        <v>4</v>
      </c>
      <c r="N482" s="318">
        <v>3</v>
      </c>
      <c r="O482" s="202">
        <v>3</v>
      </c>
    </row>
    <row r="483" spans="8:15" x14ac:dyDescent="0.25">
      <c r="H483" s="51">
        <v>2</v>
      </c>
      <c r="I483" s="51">
        <v>4</v>
      </c>
      <c r="N483" s="318">
        <v>2</v>
      </c>
      <c r="O483" s="202">
        <v>4</v>
      </c>
    </row>
    <row r="484" spans="8:15" x14ac:dyDescent="0.25">
      <c r="H484" s="51">
        <v>3</v>
      </c>
      <c r="I484" s="51">
        <v>4</v>
      </c>
      <c r="N484" s="318">
        <v>3</v>
      </c>
      <c r="O484" s="202">
        <v>3</v>
      </c>
    </row>
    <row r="485" spans="8:15" x14ac:dyDescent="0.25">
      <c r="H485" s="51">
        <v>3</v>
      </c>
      <c r="I485" s="51">
        <v>3</v>
      </c>
      <c r="N485" s="318">
        <v>2</v>
      </c>
      <c r="O485" s="202">
        <v>4</v>
      </c>
    </row>
    <row r="486" spans="8:15" x14ac:dyDescent="0.25">
      <c r="H486" s="51">
        <v>2</v>
      </c>
      <c r="I486" s="51">
        <v>3</v>
      </c>
      <c r="N486" s="318">
        <v>2</v>
      </c>
      <c r="O486" s="202">
        <v>4</v>
      </c>
    </row>
    <row r="487" spans="8:15" x14ac:dyDescent="0.25">
      <c r="H487" s="51">
        <v>4</v>
      </c>
      <c r="I487" s="51">
        <v>3</v>
      </c>
      <c r="N487" s="318">
        <v>4</v>
      </c>
      <c r="O487" s="202">
        <v>5</v>
      </c>
    </row>
    <row r="488" spans="8:15" x14ac:dyDescent="0.25">
      <c r="H488" s="51">
        <v>4</v>
      </c>
      <c r="I488" s="51">
        <v>3</v>
      </c>
      <c r="N488" s="318">
        <v>3</v>
      </c>
      <c r="O488" s="202">
        <v>3</v>
      </c>
    </row>
    <row r="489" spans="8:15" x14ac:dyDescent="0.25">
      <c r="H489" s="51">
        <v>2</v>
      </c>
      <c r="I489" s="51">
        <v>4</v>
      </c>
      <c r="N489" s="318">
        <v>2</v>
      </c>
      <c r="O489" s="202">
        <v>3</v>
      </c>
    </row>
    <row r="490" spans="8:15" x14ac:dyDescent="0.25">
      <c r="H490" s="51">
        <v>2</v>
      </c>
      <c r="I490" s="51">
        <v>3</v>
      </c>
      <c r="N490" s="318">
        <v>2</v>
      </c>
      <c r="O490" s="202">
        <v>3</v>
      </c>
    </row>
    <row r="491" spans="8:15" x14ac:dyDescent="0.25">
      <c r="H491" s="51">
        <v>2</v>
      </c>
      <c r="I491" s="51">
        <v>3</v>
      </c>
      <c r="N491" s="318">
        <v>2</v>
      </c>
      <c r="O491" s="202">
        <v>3</v>
      </c>
    </row>
    <row r="492" spans="8:15" x14ac:dyDescent="0.25">
      <c r="H492" s="51">
        <v>3</v>
      </c>
      <c r="I492" s="51">
        <v>4</v>
      </c>
      <c r="N492" s="318">
        <v>2</v>
      </c>
      <c r="O492" s="202">
        <v>3</v>
      </c>
    </row>
    <row r="493" spans="8:15" x14ac:dyDescent="0.25">
      <c r="H493" s="51">
        <v>2</v>
      </c>
      <c r="I493" s="51">
        <v>4</v>
      </c>
      <c r="N493" s="318">
        <v>2</v>
      </c>
      <c r="O493" s="202">
        <v>3</v>
      </c>
    </row>
    <row r="494" spans="8:15" x14ac:dyDescent="0.25">
      <c r="H494" s="51">
        <v>3</v>
      </c>
      <c r="I494" s="51">
        <v>3</v>
      </c>
      <c r="N494" s="318">
        <v>3</v>
      </c>
      <c r="O494" s="202">
        <v>3</v>
      </c>
    </row>
    <row r="495" spans="8:15" x14ac:dyDescent="0.25">
      <c r="H495" s="51">
        <v>2</v>
      </c>
      <c r="I495" s="51">
        <v>3</v>
      </c>
      <c r="N495" s="318">
        <v>3</v>
      </c>
      <c r="O495" s="202">
        <v>3</v>
      </c>
    </row>
    <row r="496" spans="8:15" x14ac:dyDescent="0.25">
      <c r="H496" s="51">
        <v>3</v>
      </c>
      <c r="I496" s="51">
        <v>3</v>
      </c>
      <c r="N496" s="318">
        <v>3</v>
      </c>
      <c r="O496" s="202">
        <v>5</v>
      </c>
    </row>
    <row r="497" spans="8:15" x14ac:dyDescent="0.25">
      <c r="H497" s="51">
        <v>2</v>
      </c>
      <c r="I497" s="51">
        <v>4</v>
      </c>
      <c r="N497" s="318">
        <v>3</v>
      </c>
      <c r="O497" s="202">
        <v>4</v>
      </c>
    </row>
    <row r="498" spans="8:15" x14ac:dyDescent="0.25">
      <c r="H498" s="51">
        <v>2</v>
      </c>
      <c r="I498" s="51">
        <v>3</v>
      </c>
      <c r="N498" s="318">
        <v>3</v>
      </c>
      <c r="O498" s="202">
        <v>4</v>
      </c>
    </row>
    <row r="499" spans="8:15" x14ac:dyDescent="0.25">
      <c r="H499" s="51">
        <v>2</v>
      </c>
      <c r="I499" s="51">
        <v>4</v>
      </c>
      <c r="N499" s="318">
        <v>2</v>
      </c>
      <c r="O499" s="202">
        <v>3</v>
      </c>
    </row>
    <row r="500" spans="8:15" x14ac:dyDescent="0.25">
      <c r="H500" s="51">
        <v>3</v>
      </c>
      <c r="I500" s="51">
        <v>3</v>
      </c>
      <c r="N500" s="318">
        <v>3</v>
      </c>
      <c r="O500" s="202">
        <v>3</v>
      </c>
    </row>
    <row r="501" spans="8:15" x14ac:dyDescent="0.25">
      <c r="H501" s="51">
        <v>3</v>
      </c>
      <c r="I501" s="51">
        <v>5</v>
      </c>
      <c r="N501" s="318">
        <v>2</v>
      </c>
      <c r="O501" s="202">
        <v>3</v>
      </c>
    </row>
    <row r="502" spans="8:15" x14ac:dyDescent="0.25">
      <c r="H502" s="51">
        <v>4</v>
      </c>
      <c r="I502" s="51">
        <v>3</v>
      </c>
      <c r="N502" s="318">
        <v>3</v>
      </c>
      <c r="O502" s="202">
        <v>3</v>
      </c>
    </row>
    <row r="503" spans="8:15" x14ac:dyDescent="0.25">
      <c r="H503" s="51">
        <v>2</v>
      </c>
      <c r="I503" s="51">
        <v>3</v>
      </c>
      <c r="N503" s="318">
        <v>2</v>
      </c>
      <c r="O503" s="202">
        <v>3</v>
      </c>
    </row>
    <row r="504" spans="8:15" x14ac:dyDescent="0.25">
      <c r="H504" s="51">
        <v>2</v>
      </c>
      <c r="I504" s="51">
        <v>4</v>
      </c>
      <c r="N504" s="318">
        <v>3</v>
      </c>
      <c r="O504" s="202">
        <v>3</v>
      </c>
    </row>
    <row r="505" spans="8:15" x14ac:dyDescent="0.25">
      <c r="H505" s="51">
        <v>2</v>
      </c>
      <c r="I505" s="51">
        <v>3</v>
      </c>
      <c r="N505" s="318">
        <v>4</v>
      </c>
      <c r="O505" s="202">
        <v>3</v>
      </c>
    </row>
    <row r="506" spans="8:15" x14ac:dyDescent="0.25">
      <c r="H506" s="51">
        <v>2</v>
      </c>
      <c r="I506" s="51">
        <v>3</v>
      </c>
      <c r="N506" s="318">
        <v>3</v>
      </c>
      <c r="O506" s="202">
        <v>4</v>
      </c>
    </row>
    <row r="507" spans="8:15" x14ac:dyDescent="0.25">
      <c r="H507" s="51">
        <v>4</v>
      </c>
      <c r="I507" s="51">
        <v>3</v>
      </c>
      <c r="N507" s="318">
        <v>3</v>
      </c>
      <c r="O507" s="202">
        <v>4</v>
      </c>
    </row>
    <row r="508" spans="8:15" x14ac:dyDescent="0.25">
      <c r="H508" s="51">
        <v>2</v>
      </c>
      <c r="I508" s="51">
        <v>3</v>
      </c>
      <c r="N508" s="318">
        <v>2</v>
      </c>
      <c r="O508" s="202">
        <v>4</v>
      </c>
    </row>
    <row r="509" spans="8:15" x14ac:dyDescent="0.25">
      <c r="H509" s="51">
        <v>2</v>
      </c>
      <c r="I509" s="51">
        <v>3</v>
      </c>
      <c r="N509" s="318">
        <v>2</v>
      </c>
      <c r="O509" s="202">
        <v>3</v>
      </c>
    </row>
    <row r="510" spans="8:15" x14ac:dyDescent="0.25">
      <c r="H510" s="51">
        <v>3</v>
      </c>
      <c r="I510" s="51">
        <v>3</v>
      </c>
      <c r="N510" s="318">
        <v>2</v>
      </c>
      <c r="O510" s="202">
        <v>3</v>
      </c>
    </row>
    <row r="511" spans="8:15" x14ac:dyDescent="0.25">
      <c r="H511" s="51">
        <v>3</v>
      </c>
      <c r="I511" s="51">
        <v>3</v>
      </c>
      <c r="N511" s="318">
        <v>3</v>
      </c>
      <c r="O511" s="202">
        <v>4</v>
      </c>
    </row>
    <row r="512" spans="8:15" x14ac:dyDescent="0.25">
      <c r="H512" s="51">
        <v>3</v>
      </c>
      <c r="I512" s="51">
        <v>4</v>
      </c>
      <c r="N512" s="318">
        <v>3</v>
      </c>
      <c r="O512" s="202">
        <v>4</v>
      </c>
    </row>
    <row r="513" spans="8:15" x14ac:dyDescent="0.25">
      <c r="H513" s="51">
        <v>3</v>
      </c>
      <c r="I513" s="51">
        <v>3</v>
      </c>
      <c r="N513" s="318">
        <v>2</v>
      </c>
      <c r="O513" s="202">
        <v>3</v>
      </c>
    </row>
    <row r="514" spans="8:15" x14ac:dyDescent="0.25">
      <c r="H514" s="51">
        <v>2</v>
      </c>
      <c r="I514" s="51">
        <v>4</v>
      </c>
      <c r="N514" s="318">
        <v>4</v>
      </c>
      <c r="O514" s="202">
        <v>5</v>
      </c>
    </row>
    <row r="515" spans="8:15" x14ac:dyDescent="0.25">
      <c r="H515" s="51">
        <v>2</v>
      </c>
      <c r="I515" s="51">
        <v>4</v>
      </c>
      <c r="N515" s="318">
        <v>3</v>
      </c>
      <c r="O515" s="202">
        <v>5</v>
      </c>
    </row>
    <row r="516" spans="8:15" x14ac:dyDescent="0.25">
      <c r="H516" s="51">
        <v>3</v>
      </c>
      <c r="I516" s="51">
        <v>3</v>
      </c>
      <c r="N516" s="318">
        <v>3</v>
      </c>
      <c r="O516" s="202">
        <v>3</v>
      </c>
    </row>
    <row r="517" spans="8:15" x14ac:dyDescent="0.25">
      <c r="H517" s="51">
        <v>3</v>
      </c>
      <c r="I517" s="51">
        <v>4</v>
      </c>
      <c r="N517" s="318">
        <v>4</v>
      </c>
      <c r="O517" s="202">
        <v>3</v>
      </c>
    </row>
    <row r="518" spans="8:15" x14ac:dyDescent="0.25">
      <c r="H518" s="51">
        <v>2</v>
      </c>
      <c r="I518" s="51">
        <v>5</v>
      </c>
      <c r="N518" s="318">
        <v>3</v>
      </c>
      <c r="O518" s="202">
        <v>3</v>
      </c>
    </row>
    <row r="519" spans="8:15" x14ac:dyDescent="0.25">
      <c r="H519" s="51">
        <v>2</v>
      </c>
      <c r="I519" s="51">
        <v>4</v>
      </c>
      <c r="N519" s="318">
        <v>4</v>
      </c>
      <c r="O519" s="202">
        <v>3</v>
      </c>
    </row>
    <row r="520" spans="8:15" x14ac:dyDescent="0.25">
      <c r="H520" s="51">
        <v>3</v>
      </c>
      <c r="I520" s="51">
        <v>5</v>
      </c>
      <c r="N520" s="318">
        <v>2</v>
      </c>
      <c r="O520" s="202">
        <v>3</v>
      </c>
    </row>
    <row r="521" spans="8:15" x14ac:dyDescent="0.25">
      <c r="H521" s="51">
        <v>3</v>
      </c>
      <c r="I521" s="51">
        <v>3</v>
      </c>
      <c r="N521" s="318">
        <v>2</v>
      </c>
      <c r="O521" s="202">
        <v>3</v>
      </c>
    </row>
    <row r="522" spans="8:15" x14ac:dyDescent="0.25">
      <c r="H522" s="51">
        <v>3</v>
      </c>
      <c r="I522" s="51">
        <v>4</v>
      </c>
      <c r="N522" s="318">
        <v>2</v>
      </c>
      <c r="O522" s="202">
        <v>3</v>
      </c>
    </row>
    <row r="523" spans="8:15" x14ac:dyDescent="0.25">
      <c r="H523" s="51">
        <v>3</v>
      </c>
      <c r="I523" s="51">
        <v>3</v>
      </c>
      <c r="N523" s="318">
        <v>3</v>
      </c>
      <c r="O523" s="202">
        <v>4</v>
      </c>
    </row>
    <row r="524" spans="8:15" x14ac:dyDescent="0.25">
      <c r="H524" s="51">
        <v>4</v>
      </c>
      <c r="I524" s="51">
        <v>3</v>
      </c>
      <c r="N524" s="318">
        <v>3</v>
      </c>
      <c r="O524" s="202">
        <v>3</v>
      </c>
    </row>
    <row r="525" spans="8:15" x14ac:dyDescent="0.25">
      <c r="H525" s="51">
        <v>2</v>
      </c>
      <c r="I525" s="51">
        <v>3</v>
      </c>
      <c r="N525" s="318">
        <v>2</v>
      </c>
      <c r="O525" s="202">
        <v>4</v>
      </c>
    </row>
    <row r="526" spans="8:15" x14ac:dyDescent="0.25">
      <c r="H526" s="51">
        <v>2</v>
      </c>
      <c r="I526" s="51">
        <v>4</v>
      </c>
      <c r="N526" s="318">
        <v>4</v>
      </c>
      <c r="O526" s="202">
        <v>3</v>
      </c>
    </row>
    <row r="527" spans="8:15" x14ac:dyDescent="0.25">
      <c r="H527" s="51">
        <v>2</v>
      </c>
      <c r="I527" s="51">
        <v>4</v>
      </c>
      <c r="N527" s="318">
        <v>3</v>
      </c>
      <c r="O527" s="202">
        <v>4</v>
      </c>
    </row>
    <row r="528" spans="8:15" x14ac:dyDescent="0.25">
      <c r="H528" s="51">
        <v>3</v>
      </c>
      <c r="I528" s="51">
        <v>3</v>
      </c>
      <c r="N528" s="318">
        <v>2</v>
      </c>
      <c r="O528" s="202">
        <v>3</v>
      </c>
    </row>
    <row r="529" spans="8:15" x14ac:dyDescent="0.25">
      <c r="H529" s="51">
        <v>2</v>
      </c>
      <c r="I529" s="51">
        <v>3</v>
      </c>
      <c r="N529" s="318">
        <v>3</v>
      </c>
      <c r="O529" s="202">
        <v>3</v>
      </c>
    </row>
    <row r="530" spans="8:15" x14ac:dyDescent="0.25">
      <c r="H530" s="51">
        <v>2</v>
      </c>
      <c r="I530" s="51">
        <v>3</v>
      </c>
      <c r="N530" s="318">
        <v>3</v>
      </c>
      <c r="O530" s="202">
        <v>4</v>
      </c>
    </row>
    <row r="531" spans="8:15" x14ac:dyDescent="0.25">
      <c r="H531" s="51">
        <v>2</v>
      </c>
      <c r="I531" s="51">
        <v>3</v>
      </c>
      <c r="N531" s="318">
        <v>3</v>
      </c>
      <c r="O531" s="202">
        <v>3</v>
      </c>
    </row>
    <row r="532" spans="8:15" x14ac:dyDescent="0.25">
      <c r="H532" s="51">
        <v>2</v>
      </c>
      <c r="I532" s="51">
        <v>3</v>
      </c>
      <c r="N532" s="318">
        <v>2</v>
      </c>
      <c r="O532" s="202">
        <v>4</v>
      </c>
    </row>
    <row r="533" spans="8:15" x14ac:dyDescent="0.25">
      <c r="H533" s="51">
        <v>2</v>
      </c>
      <c r="I533" s="51">
        <v>3</v>
      </c>
      <c r="N533" s="318">
        <v>2</v>
      </c>
      <c r="O533" s="202">
        <v>3</v>
      </c>
    </row>
    <row r="534" spans="8:15" x14ac:dyDescent="0.25">
      <c r="H534" s="51">
        <v>3</v>
      </c>
      <c r="I534" s="51">
        <v>4</v>
      </c>
      <c r="N534" s="318">
        <v>2</v>
      </c>
      <c r="O534" s="202">
        <v>4</v>
      </c>
    </row>
    <row r="535" spans="8:15" x14ac:dyDescent="0.25">
      <c r="H535" s="51">
        <v>3</v>
      </c>
      <c r="I535" s="51">
        <v>3</v>
      </c>
      <c r="N535" s="318">
        <v>2</v>
      </c>
      <c r="O535" s="202">
        <v>5</v>
      </c>
    </row>
    <row r="536" spans="8:15" x14ac:dyDescent="0.25">
      <c r="H536" s="51">
        <v>2</v>
      </c>
      <c r="I536" s="51">
        <v>3</v>
      </c>
      <c r="N536" s="318">
        <v>2</v>
      </c>
      <c r="O536" s="202">
        <v>3</v>
      </c>
    </row>
    <row r="537" spans="8:15" x14ac:dyDescent="0.25">
      <c r="H537" s="51">
        <v>4</v>
      </c>
      <c r="I537" s="51">
        <v>3</v>
      </c>
      <c r="N537" s="318">
        <v>2</v>
      </c>
      <c r="O537" s="202">
        <v>4</v>
      </c>
    </row>
    <row r="538" spans="8:15" x14ac:dyDescent="0.25">
      <c r="H538" s="51">
        <v>2</v>
      </c>
      <c r="I538" s="51">
        <v>3</v>
      </c>
      <c r="N538" s="318">
        <v>2</v>
      </c>
      <c r="O538" s="202">
        <v>3</v>
      </c>
    </row>
    <row r="539" spans="8:15" x14ac:dyDescent="0.25">
      <c r="H539" s="51">
        <v>2</v>
      </c>
      <c r="I539" s="51">
        <v>5</v>
      </c>
      <c r="N539" s="318">
        <v>2</v>
      </c>
      <c r="O539" s="202">
        <v>3</v>
      </c>
    </row>
    <row r="540" spans="8:15" x14ac:dyDescent="0.25">
      <c r="H540" s="51">
        <v>2</v>
      </c>
      <c r="I540" s="51">
        <v>4</v>
      </c>
      <c r="N540" s="318">
        <v>2</v>
      </c>
      <c r="O540" s="202">
        <v>3</v>
      </c>
    </row>
    <row r="541" spans="8:15" x14ac:dyDescent="0.25">
      <c r="H541" s="51">
        <v>3</v>
      </c>
      <c r="I541" s="51">
        <v>4</v>
      </c>
      <c r="N541" s="318">
        <v>2</v>
      </c>
      <c r="O541" s="202">
        <v>3</v>
      </c>
    </row>
    <row r="542" spans="8:15" x14ac:dyDescent="0.25">
      <c r="H542" s="51">
        <v>4</v>
      </c>
      <c r="I542" s="51">
        <v>3</v>
      </c>
      <c r="N542" s="318">
        <v>3</v>
      </c>
      <c r="O542" s="202">
        <v>5</v>
      </c>
    </row>
    <row r="543" spans="8:15" x14ac:dyDescent="0.25">
      <c r="H543" s="51">
        <v>4</v>
      </c>
      <c r="I543" s="51">
        <v>4</v>
      </c>
      <c r="N543" s="318">
        <v>2</v>
      </c>
      <c r="O543" s="202">
        <v>3</v>
      </c>
    </row>
    <row r="544" spans="8:15" x14ac:dyDescent="0.25">
      <c r="H544" s="51">
        <v>2</v>
      </c>
      <c r="I544" s="51">
        <v>3</v>
      </c>
      <c r="N544" s="318">
        <v>2</v>
      </c>
      <c r="O544" s="202">
        <v>4</v>
      </c>
    </row>
    <row r="545" spans="8:15" x14ac:dyDescent="0.25">
      <c r="H545" s="51">
        <v>4</v>
      </c>
      <c r="I545" s="51">
        <v>4</v>
      </c>
      <c r="N545" s="318">
        <v>2</v>
      </c>
      <c r="O545" s="202">
        <v>3</v>
      </c>
    </row>
    <row r="546" spans="8:15" x14ac:dyDescent="0.25">
      <c r="H546" s="51">
        <v>3</v>
      </c>
      <c r="I546" s="51">
        <v>3</v>
      </c>
      <c r="N546" s="318">
        <v>3</v>
      </c>
      <c r="O546" s="202">
        <v>3</v>
      </c>
    </row>
    <row r="547" spans="8:15" x14ac:dyDescent="0.25">
      <c r="H547" s="51">
        <v>2</v>
      </c>
      <c r="I547" s="51">
        <v>3</v>
      </c>
      <c r="N547" s="318">
        <v>3</v>
      </c>
      <c r="O547" s="202">
        <v>5</v>
      </c>
    </row>
    <row r="548" spans="8:15" x14ac:dyDescent="0.25">
      <c r="H548" s="51">
        <v>2</v>
      </c>
      <c r="I548" s="51">
        <v>5</v>
      </c>
      <c r="N548" s="318">
        <v>2</v>
      </c>
      <c r="O548" s="202">
        <v>4</v>
      </c>
    </row>
    <row r="549" spans="8:15" x14ac:dyDescent="0.25">
      <c r="H549" s="51">
        <v>3</v>
      </c>
      <c r="I549" s="51">
        <v>4</v>
      </c>
      <c r="N549" s="318">
        <v>2</v>
      </c>
      <c r="O549" s="202">
        <v>3</v>
      </c>
    </row>
    <row r="550" spans="8:15" x14ac:dyDescent="0.25">
      <c r="H550" s="51">
        <v>3</v>
      </c>
      <c r="I550" s="51">
        <v>3</v>
      </c>
      <c r="N550" s="318">
        <v>3</v>
      </c>
      <c r="O550" s="202">
        <v>3</v>
      </c>
    </row>
    <row r="551" spans="8:15" x14ac:dyDescent="0.25">
      <c r="H551" s="51">
        <v>3</v>
      </c>
      <c r="I551" s="51">
        <v>3</v>
      </c>
      <c r="N551" s="318">
        <v>2</v>
      </c>
      <c r="O551" s="202">
        <v>4</v>
      </c>
    </row>
    <row r="552" spans="8:15" x14ac:dyDescent="0.25">
      <c r="H552" s="51">
        <v>3</v>
      </c>
      <c r="I552" s="51">
        <v>3</v>
      </c>
      <c r="N552" s="318">
        <v>2</v>
      </c>
      <c r="O552" s="202">
        <v>3</v>
      </c>
    </row>
    <row r="553" spans="8:15" x14ac:dyDescent="0.25">
      <c r="H553" s="51">
        <v>2</v>
      </c>
      <c r="I553" s="51">
        <v>4</v>
      </c>
      <c r="N553" s="318">
        <v>2</v>
      </c>
      <c r="O553" s="202">
        <v>3</v>
      </c>
    </row>
    <row r="554" spans="8:15" x14ac:dyDescent="0.25">
      <c r="H554" s="51">
        <v>3</v>
      </c>
      <c r="I554" s="51">
        <v>5</v>
      </c>
      <c r="N554" s="318">
        <v>3</v>
      </c>
      <c r="O554" s="202">
        <v>4</v>
      </c>
    </row>
    <row r="555" spans="8:15" x14ac:dyDescent="0.25">
      <c r="H555" s="51">
        <v>3</v>
      </c>
      <c r="I555" s="51">
        <v>4</v>
      </c>
      <c r="N555" s="318">
        <v>3</v>
      </c>
      <c r="O555" s="202">
        <v>5</v>
      </c>
    </row>
    <row r="556" spans="8:15" x14ac:dyDescent="0.25">
      <c r="H556" s="51">
        <v>2</v>
      </c>
      <c r="I556" s="51">
        <v>3</v>
      </c>
      <c r="N556" s="318">
        <v>3</v>
      </c>
      <c r="O556" s="202">
        <v>5</v>
      </c>
    </row>
    <row r="557" spans="8:15" x14ac:dyDescent="0.25">
      <c r="H557" s="51">
        <v>3</v>
      </c>
      <c r="I557" s="51">
        <v>3</v>
      </c>
      <c r="N557" s="318">
        <v>3</v>
      </c>
      <c r="O557" s="202">
        <v>3</v>
      </c>
    </row>
    <row r="558" spans="8:15" x14ac:dyDescent="0.25">
      <c r="H558" s="51">
        <v>3</v>
      </c>
      <c r="I558" s="51">
        <v>4</v>
      </c>
      <c r="N558" s="318">
        <v>3</v>
      </c>
      <c r="O558" s="202">
        <v>3</v>
      </c>
    </row>
    <row r="559" spans="8:15" x14ac:dyDescent="0.25">
      <c r="H559" s="51">
        <v>4</v>
      </c>
      <c r="I559" s="51">
        <v>3</v>
      </c>
      <c r="N559" s="318">
        <v>2</v>
      </c>
      <c r="O559" s="202">
        <v>4</v>
      </c>
    </row>
    <row r="560" spans="8:15" x14ac:dyDescent="0.25">
      <c r="H560" s="51">
        <v>3</v>
      </c>
      <c r="I560" s="51">
        <v>3</v>
      </c>
      <c r="N560" s="318">
        <v>3</v>
      </c>
      <c r="O560" s="202">
        <v>3</v>
      </c>
    </row>
    <row r="561" spans="8:15" x14ac:dyDescent="0.25">
      <c r="H561" s="51">
        <v>2</v>
      </c>
      <c r="I561" s="51">
        <v>3</v>
      </c>
      <c r="N561" s="318">
        <v>3</v>
      </c>
      <c r="O561" s="202">
        <v>3</v>
      </c>
    </row>
    <row r="562" spans="8:15" x14ac:dyDescent="0.25">
      <c r="H562" s="51">
        <v>2</v>
      </c>
      <c r="I562" s="51">
        <v>3</v>
      </c>
      <c r="N562" s="318">
        <v>2</v>
      </c>
      <c r="O562" s="202">
        <v>3</v>
      </c>
    </row>
    <row r="563" spans="8:15" x14ac:dyDescent="0.25">
      <c r="H563" s="51">
        <v>2</v>
      </c>
      <c r="I563" s="51">
        <v>4</v>
      </c>
      <c r="N563" s="318">
        <v>2</v>
      </c>
      <c r="O563" s="202">
        <v>3</v>
      </c>
    </row>
    <row r="564" spans="8:15" x14ac:dyDescent="0.25">
      <c r="H564" s="51">
        <v>2</v>
      </c>
      <c r="I564" s="51">
        <v>3</v>
      </c>
      <c r="N564" s="318">
        <v>2</v>
      </c>
      <c r="O564" s="202">
        <v>3</v>
      </c>
    </row>
    <row r="565" spans="8:15" x14ac:dyDescent="0.25">
      <c r="H565" s="51">
        <v>3</v>
      </c>
      <c r="I565" s="51">
        <v>5</v>
      </c>
      <c r="N565" s="318">
        <v>2</v>
      </c>
      <c r="O565" s="202">
        <v>4</v>
      </c>
    </row>
    <row r="566" spans="8:15" x14ac:dyDescent="0.25">
      <c r="H566" s="51">
        <v>3</v>
      </c>
      <c r="I566" s="51">
        <v>3</v>
      </c>
      <c r="N566" s="318">
        <v>2</v>
      </c>
      <c r="O566" s="202">
        <v>5</v>
      </c>
    </row>
    <row r="567" spans="8:15" x14ac:dyDescent="0.25">
      <c r="H567" s="51">
        <v>2</v>
      </c>
      <c r="I567" s="51">
        <v>4</v>
      </c>
      <c r="N567" s="318">
        <v>2</v>
      </c>
      <c r="O567" s="202">
        <v>5</v>
      </c>
    </row>
    <row r="568" spans="8:15" x14ac:dyDescent="0.25">
      <c r="H568" s="51">
        <v>2</v>
      </c>
      <c r="I568" s="51">
        <v>4</v>
      </c>
      <c r="N568" s="318">
        <v>2</v>
      </c>
      <c r="O568" s="202">
        <v>3</v>
      </c>
    </row>
    <row r="569" spans="8:15" x14ac:dyDescent="0.25">
      <c r="H569" s="51">
        <v>2</v>
      </c>
      <c r="I569" s="51">
        <v>3</v>
      </c>
      <c r="N569" s="318">
        <v>2</v>
      </c>
      <c r="O569" s="202">
        <v>4</v>
      </c>
    </row>
    <row r="570" spans="8:15" x14ac:dyDescent="0.25">
      <c r="H570" s="51">
        <v>4</v>
      </c>
      <c r="I570" s="51">
        <v>3</v>
      </c>
      <c r="N570" s="318">
        <v>3</v>
      </c>
      <c r="O570" s="202">
        <v>3</v>
      </c>
    </row>
    <row r="571" spans="8:15" x14ac:dyDescent="0.25">
      <c r="H571" s="51">
        <v>4</v>
      </c>
      <c r="I571" s="51">
        <v>3</v>
      </c>
      <c r="N571" s="318">
        <v>2</v>
      </c>
      <c r="O571" s="202">
        <v>3</v>
      </c>
    </row>
    <row r="572" spans="8:15" x14ac:dyDescent="0.25">
      <c r="H572" s="51">
        <v>2</v>
      </c>
      <c r="I572" s="51">
        <v>3</v>
      </c>
      <c r="N572" s="318">
        <v>2</v>
      </c>
      <c r="O572" s="202">
        <v>3</v>
      </c>
    </row>
    <row r="573" spans="8:15" x14ac:dyDescent="0.25">
      <c r="H573" s="51">
        <v>2</v>
      </c>
      <c r="I573" s="51">
        <v>5</v>
      </c>
      <c r="N573" s="318">
        <v>2</v>
      </c>
      <c r="O573" s="202">
        <v>3</v>
      </c>
    </row>
    <row r="574" spans="8:15" x14ac:dyDescent="0.25">
      <c r="H574" s="51">
        <v>2</v>
      </c>
      <c r="I574" s="51">
        <v>4</v>
      </c>
      <c r="N574" s="318">
        <v>2</v>
      </c>
      <c r="O574" s="202">
        <v>3</v>
      </c>
    </row>
    <row r="575" spans="8:15" x14ac:dyDescent="0.25">
      <c r="H575" s="51">
        <v>4</v>
      </c>
      <c r="I575" s="51">
        <v>3</v>
      </c>
      <c r="N575" s="318">
        <v>4</v>
      </c>
      <c r="O575" s="202">
        <v>4</v>
      </c>
    </row>
    <row r="576" spans="8:15" x14ac:dyDescent="0.25">
      <c r="H576" s="51">
        <v>3</v>
      </c>
      <c r="I576" s="51">
        <v>4</v>
      </c>
      <c r="N576" s="318">
        <v>3</v>
      </c>
      <c r="O576" s="202">
        <v>3</v>
      </c>
    </row>
    <row r="577" spans="8:15" x14ac:dyDescent="0.25">
      <c r="H577" s="51">
        <v>2</v>
      </c>
      <c r="I577" s="51">
        <v>3</v>
      </c>
      <c r="N577" s="318">
        <v>2</v>
      </c>
      <c r="O577" s="202">
        <v>5</v>
      </c>
    </row>
    <row r="578" spans="8:15" x14ac:dyDescent="0.25">
      <c r="H578" s="51">
        <v>2</v>
      </c>
      <c r="I578" s="51">
        <v>3</v>
      </c>
      <c r="N578" s="318">
        <v>3</v>
      </c>
      <c r="O578" s="202">
        <v>3</v>
      </c>
    </row>
    <row r="579" spans="8:15" x14ac:dyDescent="0.25">
      <c r="H579" s="51">
        <v>3</v>
      </c>
      <c r="I579" s="51">
        <v>5</v>
      </c>
      <c r="N579" s="318">
        <v>2</v>
      </c>
      <c r="O579" s="202">
        <v>3</v>
      </c>
    </row>
    <row r="580" spans="8:15" x14ac:dyDescent="0.25">
      <c r="H580" s="51">
        <v>3</v>
      </c>
      <c r="I580" s="51">
        <v>4</v>
      </c>
      <c r="N580" s="318">
        <v>2</v>
      </c>
      <c r="O580" s="202">
        <v>3</v>
      </c>
    </row>
    <row r="581" spans="8:15" x14ac:dyDescent="0.25">
      <c r="H581" s="51">
        <v>2</v>
      </c>
      <c r="I581" s="51">
        <v>3</v>
      </c>
      <c r="N581" s="318">
        <v>4</v>
      </c>
      <c r="O581" s="202">
        <v>3</v>
      </c>
    </row>
    <row r="582" spans="8:15" x14ac:dyDescent="0.25">
      <c r="H582" s="51">
        <v>3</v>
      </c>
      <c r="I582" s="51">
        <v>4</v>
      </c>
      <c r="N582" s="318">
        <v>3</v>
      </c>
      <c r="O582" s="202">
        <v>3</v>
      </c>
    </row>
    <row r="583" spans="8:15" x14ac:dyDescent="0.25">
      <c r="H583" s="51">
        <v>2</v>
      </c>
      <c r="I583" s="51">
        <v>3</v>
      </c>
      <c r="N583" s="318">
        <v>4</v>
      </c>
      <c r="O583" s="202">
        <v>5</v>
      </c>
    </row>
    <row r="584" spans="8:15" x14ac:dyDescent="0.25">
      <c r="H584" s="51">
        <v>3</v>
      </c>
      <c r="I584" s="51">
        <v>3</v>
      </c>
      <c r="N584" s="318">
        <v>3</v>
      </c>
      <c r="O584" s="202">
        <v>4</v>
      </c>
    </row>
    <row r="585" spans="8:15" x14ac:dyDescent="0.25">
      <c r="H585" s="51">
        <v>3</v>
      </c>
      <c r="I585" s="51">
        <v>3</v>
      </c>
      <c r="N585" s="318">
        <v>3</v>
      </c>
      <c r="O585" s="202">
        <v>4</v>
      </c>
    </row>
    <row r="586" spans="8:15" x14ac:dyDescent="0.25">
      <c r="H586" s="51">
        <v>3</v>
      </c>
      <c r="I586" s="51">
        <v>4</v>
      </c>
      <c r="N586" s="318">
        <v>2</v>
      </c>
      <c r="O586" s="202">
        <v>3</v>
      </c>
    </row>
    <row r="587" spans="8:15" x14ac:dyDescent="0.25">
      <c r="H587" s="51">
        <v>2</v>
      </c>
      <c r="I587" s="51">
        <v>3</v>
      </c>
      <c r="N587" s="318">
        <v>3</v>
      </c>
      <c r="O587" s="202">
        <v>4</v>
      </c>
    </row>
    <row r="588" spans="8:15" x14ac:dyDescent="0.25">
      <c r="H588" s="51">
        <v>3</v>
      </c>
      <c r="I588" s="51">
        <v>5</v>
      </c>
      <c r="N588" s="318">
        <v>3</v>
      </c>
      <c r="O588" s="202">
        <v>3</v>
      </c>
    </row>
    <row r="589" spans="8:15" x14ac:dyDescent="0.25">
      <c r="H589" s="51">
        <v>3</v>
      </c>
      <c r="I589" s="51">
        <v>3</v>
      </c>
      <c r="N589" s="318">
        <v>3</v>
      </c>
      <c r="O589" s="202">
        <v>3</v>
      </c>
    </row>
    <row r="590" spans="8:15" x14ac:dyDescent="0.25">
      <c r="H590" s="51">
        <v>4</v>
      </c>
      <c r="I590" s="51">
        <v>3</v>
      </c>
      <c r="N590" s="318">
        <v>2</v>
      </c>
      <c r="O590" s="202">
        <v>3</v>
      </c>
    </row>
    <row r="591" spans="8:15" x14ac:dyDescent="0.25">
      <c r="H591" s="51">
        <v>3</v>
      </c>
      <c r="I591" s="51">
        <v>3</v>
      </c>
      <c r="N591" s="318">
        <v>2</v>
      </c>
      <c r="O591" s="202">
        <v>3</v>
      </c>
    </row>
    <row r="592" spans="8:15" x14ac:dyDescent="0.25">
      <c r="H592" s="51">
        <v>2</v>
      </c>
      <c r="I592" s="51">
        <v>5</v>
      </c>
      <c r="N592" s="318">
        <v>2</v>
      </c>
      <c r="O592" s="202">
        <v>3</v>
      </c>
    </row>
    <row r="593" spans="8:15" x14ac:dyDescent="0.25">
      <c r="H593" s="51">
        <v>2</v>
      </c>
      <c r="I593" s="51">
        <v>3</v>
      </c>
      <c r="N593" s="318">
        <v>2</v>
      </c>
      <c r="O593" s="202">
        <v>4</v>
      </c>
    </row>
    <row r="594" spans="8:15" x14ac:dyDescent="0.25">
      <c r="H594" s="51">
        <v>3</v>
      </c>
      <c r="I594" s="51">
        <v>3</v>
      </c>
      <c r="N594" s="318">
        <v>3</v>
      </c>
      <c r="O594" s="202">
        <v>4</v>
      </c>
    </row>
    <row r="595" spans="8:15" x14ac:dyDescent="0.25">
      <c r="H595" s="51">
        <v>2</v>
      </c>
      <c r="I595" s="51">
        <v>3</v>
      </c>
      <c r="N595" s="318">
        <v>3</v>
      </c>
      <c r="O595" s="202">
        <v>4</v>
      </c>
    </row>
    <row r="596" spans="8:15" x14ac:dyDescent="0.25">
      <c r="H596" s="51">
        <v>3</v>
      </c>
      <c r="I596" s="51">
        <v>3</v>
      </c>
      <c r="N596" s="318">
        <v>2</v>
      </c>
      <c r="O596" s="202">
        <v>3</v>
      </c>
    </row>
    <row r="597" spans="8:15" x14ac:dyDescent="0.25">
      <c r="H597" s="51">
        <v>2</v>
      </c>
      <c r="I597" s="51">
        <v>3</v>
      </c>
      <c r="N597" s="318">
        <v>2</v>
      </c>
      <c r="O597" s="202">
        <v>5</v>
      </c>
    </row>
    <row r="598" spans="8:15" x14ac:dyDescent="0.25">
      <c r="H598" s="51">
        <v>3</v>
      </c>
      <c r="I598" s="51">
        <v>3</v>
      </c>
      <c r="N598" s="318">
        <v>3</v>
      </c>
      <c r="O598" s="202">
        <v>3</v>
      </c>
    </row>
    <row r="599" spans="8:15" x14ac:dyDescent="0.25">
      <c r="H599" s="51">
        <v>4</v>
      </c>
      <c r="I599" s="51">
        <v>3</v>
      </c>
      <c r="N599" s="318">
        <v>3</v>
      </c>
      <c r="O599" s="202">
        <v>3</v>
      </c>
    </row>
    <row r="600" spans="8:15" x14ac:dyDescent="0.25">
      <c r="H600" s="51">
        <v>3</v>
      </c>
      <c r="I600" s="51">
        <v>3</v>
      </c>
      <c r="N600" s="318">
        <v>4</v>
      </c>
      <c r="O600" s="202">
        <v>3</v>
      </c>
    </row>
    <row r="601" spans="8:15" x14ac:dyDescent="0.25">
      <c r="H601" s="51">
        <v>2</v>
      </c>
      <c r="I601" s="51">
        <v>4</v>
      </c>
      <c r="N601" s="318">
        <v>3</v>
      </c>
      <c r="O601" s="202">
        <v>5</v>
      </c>
    </row>
    <row r="602" spans="8:15" x14ac:dyDescent="0.25">
      <c r="H602" s="51">
        <v>2</v>
      </c>
      <c r="I602" s="51">
        <v>3</v>
      </c>
      <c r="N602" s="318">
        <v>3</v>
      </c>
      <c r="O602" s="202">
        <v>3</v>
      </c>
    </row>
    <row r="603" spans="8:15" x14ac:dyDescent="0.25">
      <c r="H603" s="51">
        <v>2</v>
      </c>
      <c r="I603" s="51">
        <v>5</v>
      </c>
      <c r="N603" s="318">
        <v>2</v>
      </c>
      <c r="O603" s="202">
        <v>3</v>
      </c>
    </row>
    <row r="604" spans="8:15" x14ac:dyDescent="0.25">
      <c r="H604" s="51">
        <v>2</v>
      </c>
      <c r="I604" s="51">
        <v>3</v>
      </c>
      <c r="N604" s="318">
        <v>3</v>
      </c>
      <c r="O604" s="202">
        <v>3</v>
      </c>
    </row>
    <row r="605" spans="8:15" x14ac:dyDescent="0.25">
      <c r="H605" s="51">
        <v>3</v>
      </c>
      <c r="I605" s="51">
        <v>3</v>
      </c>
      <c r="N605" s="318">
        <v>3</v>
      </c>
      <c r="O605" s="202">
        <v>3</v>
      </c>
    </row>
    <row r="606" spans="8:15" x14ac:dyDescent="0.25">
      <c r="H606" s="51">
        <v>4</v>
      </c>
      <c r="I606" s="51">
        <v>4</v>
      </c>
      <c r="N606" s="318">
        <v>3</v>
      </c>
      <c r="O606" s="202">
        <v>3</v>
      </c>
    </row>
    <row r="607" spans="8:15" x14ac:dyDescent="0.25">
      <c r="H607" s="51">
        <v>2</v>
      </c>
      <c r="I607" s="51">
        <v>4</v>
      </c>
      <c r="N607" s="318">
        <v>2</v>
      </c>
      <c r="O607" s="202">
        <v>4</v>
      </c>
    </row>
    <row r="608" spans="8:15" x14ac:dyDescent="0.25">
      <c r="H608" s="51">
        <v>4</v>
      </c>
      <c r="I608" s="51">
        <v>4</v>
      </c>
      <c r="N608" s="318">
        <v>3</v>
      </c>
      <c r="O608" s="202">
        <v>3</v>
      </c>
    </row>
    <row r="609" spans="8:15" x14ac:dyDescent="0.25">
      <c r="H609" s="51">
        <v>2</v>
      </c>
      <c r="I609" s="51">
        <v>3</v>
      </c>
      <c r="N609" s="318">
        <v>2</v>
      </c>
      <c r="O609" s="202">
        <v>3</v>
      </c>
    </row>
    <row r="610" spans="8:15" x14ac:dyDescent="0.25">
      <c r="H610" s="51">
        <v>2</v>
      </c>
      <c r="I610" s="51">
        <v>4</v>
      </c>
      <c r="N610" s="318">
        <v>3</v>
      </c>
      <c r="O610" s="202">
        <v>4</v>
      </c>
    </row>
    <row r="611" spans="8:15" x14ac:dyDescent="0.25">
      <c r="H611" s="51">
        <v>2</v>
      </c>
      <c r="I611" s="51">
        <v>4</v>
      </c>
      <c r="N611" s="318">
        <v>2</v>
      </c>
      <c r="O611" s="202">
        <v>3</v>
      </c>
    </row>
    <row r="612" spans="8:15" x14ac:dyDescent="0.25">
      <c r="H612" s="51">
        <v>3</v>
      </c>
      <c r="I612" s="51">
        <v>4</v>
      </c>
      <c r="N612" s="318">
        <v>2</v>
      </c>
      <c r="O612" s="202">
        <v>4</v>
      </c>
    </row>
    <row r="613" spans="8:15" x14ac:dyDescent="0.25">
      <c r="H613" s="51">
        <v>3</v>
      </c>
      <c r="I613" s="51">
        <v>3</v>
      </c>
      <c r="N613" s="318">
        <v>2</v>
      </c>
      <c r="O613" s="202">
        <v>3</v>
      </c>
    </row>
    <row r="614" spans="8:15" x14ac:dyDescent="0.25">
      <c r="H614" s="51">
        <v>3</v>
      </c>
      <c r="I614" s="51">
        <v>4</v>
      </c>
      <c r="N614" s="318">
        <v>2</v>
      </c>
      <c r="O614" s="202">
        <v>3</v>
      </c>
    </row>
    <row r="615" spans="8:15" x14ac:dyDescent="0.25">
      <c r="H615" s="51">
        <v>2</v>
      </c>
      <c r="I615" s="51">
        <v>3</v>
      </c>
      <c r="N615" s="318">
        <v>3</v>
      </c>
      <c r="O615" s="202">
        <v>4</v>
      </c>
    </row>
    <row r="616" spans="8:15" x14ac:dyDescent="0.25">
      <c r="H616" s="51">
        <v>4</v>
      </c>
      <c r="I616" s="51">
        <v>3</v>
      </c>
      <c r="N616" s="318">
        <v>2</v>
      </c>
      <c r="O616" s="202">
        <v>4</v>
      </c>
    </row>
    <row r="617" spans="8:15" x14ac:dyDescent="0.25">
      <c r="H617" s="51">
        <v>2</v>
      </c>
      <c r="I617" s="51">
        <v>3</v>
      </c>
      <c r="N617" s="318">
        <v>2</v>
      </c>
      <c r="O617" s="202">
        <v>3</v>
      </c>
    </row>
    <row r="618" spans="8:15" x14ac:dyDescent="0.25">
      <c r="H618" s="51">
        <v>2</v>
      </c>
      <c r="I618" s="51">
        <v>4</v>
      </c>
      <c r="N618" s="318">
        <v>4</v>
      </c>
      <c r="O618" s="202">
        <v>4</v>
      </c>
    </row>
    <row r="619" spans="8:15" x14ac:dyDescent="0.25">
      <c r="H619" s="51">
        <v>2</v>
      </c>
      <c r="I619" s="51">
        <v>3</v>
      </c>
      <c r="N619" s="318">
        <v>3</v>
      </c>
      <c r="O619" s="202">
        <v>4</v>
      </c>
    </row>
    <row r="620" spans="8:15" x14ac:dyDescent="0.25">
      <c r="H620" s="51">
        <v>2</v>
      </c>
      <c r="I620" s="51">
        <v>4</v>
      </c>
      <c r="N620" s="318">
        <v>2</v>
      </c>
      <c r="O620" s="202">
        <v>3</v>
      </c>
    </row>
    <row r="621" spans="8:15" x14ac:dyDescent="0.25">
      <c r="H621" s="51">
        <v>2</v>
      </c>
      <c r="I621" s="51">
        <v>3</v>
      </c>
      <c r="N621" s="318">
        <v>2</v>
      </c>
      <c r="O621" s="202">
        <v>4</v>
      </c>
    </row>
    <row r="622" spans="8:15" x14ac:dyDescent="0.25">
      <c r="H622" s="51">
        <v>2</v>
      </c>
      <c r="I622" s="51">
        <v>3</v>
      </c>
      <c r="N622" s="318">
        <v>2</v>
      </c>
      <c r="O622" s="202">
        <v>3</v>
      </c>
    </row>
    <row r="623" spans="8:15" x14ac:dyDescent="0.25">
      <c r="H623" s="51">
        <v>3</v>
      </c>
      <c r="I623" s="51">
        <v>3</v>
      </c>
      <c r="N623" s="318">
        <v>2</v>
      </c>
      <c r="O623" s="202">
        <v>4</v>
      </c>
    </row>
    <row r="624" spans="8:15" x14ac:dyDescent="0.25">
      <c r="H624" s="51">
        <v>2</v>
      </c>
      <c r="I624" s="51">
        <v>3</v>
      </c>
      <c r="N624" s="318">
        <v>3</v>
      </c>
      <c r="O624" s="202">
        <v>3</v>
      </c>
    </row>
    <row r="625" spans="8:15" x14ac:dyDescent="0.25">
      <c r="H625" s="51">
        <v>3</v>
      </c>
      <c r="I625" s="51">
        <v>3</v>
      </c>
      <c r="N625" s="318">
        <v>3</v>
      </c>
      <c r="O625" s="202">
        <v>3</v>
      </c>
    </row>
    <row r="626" spans="8:15" x14ac:dyDescent="0.25">
      <c r="H626" s="51">
        <v>3</v>
      </c>
      <c r="I626" s="51">
        <v>3</v>
      </c>
      <c r="N626" s="318">
        <v>2</v>
      </c>
      <c r="O626" s="202">
        <v>3</v>
      </c>
    </row>
    <row r="627" spans="8:15" x14ac:dyDescent="0.25">
      <c r="H627" s="51">
        <v>2</v>
      </c>
      <c r="I627" s="51">
        <v>3</v>
      </c>
      <c r="N627" s="318">
        <v>4</v>
      </c>
      <c r="O627" s="202">
        <v>3</v>
      </c>
    </row>
    <row r="628" spans="8:15" x14ac:dyDescent="0.25">
      <c r="H628" s="51">
        <v>4</v>
      </c>
      <c r="I628" s="51">
        <v>3</v>
      </c>
      <c r="N628" s="318">
        <v>3</v>
      </c>
      <c r="O628" s="202">
        <v>3</v>
      </c>
    </row>
    <row r="629" spans="8:15" x14ac:dyDescent="0.25">
      <c r="H629" s="51">
        <v>3</v>
      </c>
      <c r="I629" s="51">
        <v>4</v>
      </c>
      <c r="N629" s="318">
        <v>3</v>
      </c>
      <c r="O629" s="202">
        <v>4</v>
      </c>
    </row>
    <row r="630" spans="8:15" x14ac:dyDescent="0.25">
      <c r="H630" s="51">
        <v>3</v>
      </c>
      <c r="I630" s="51">
        <v>3</v>
      </c>
      <c r="N630" s="318">
        <v>3</v>
      </c>
      <c r="O630" s="202">
        <v>3</v>
      </c>
    </row>
    <row r="631" spans="8:15" x14ac:dyDescent="0.25">
      <c r="H631" s="51">
        <v>2</v>
      </c>
      <c r="I631" s="51">
        <v>3</v>
      </c>
      <c r="N631" s="318">
        <v>3</v>
      </c>
      <c r="O631" s="202">
        <v>4</v>
      </c>
    </row>
    <row r="632" spans="8:15" x14ac:dyDescent="0.25">
      <c r="H632" s="51">
        <v>4</v>
      </c>
      <c r="I632" s="51">
        <v>3</v>
      </c>
      <c r="N632" s="318">
        <v>4</v>
      </c>
      <c r="O632" s="202">
        <v>4</v>
      </c>
    </row>
    <row r="633" spans="8:15" x14ac:dyDescent="0.25">
      <c r="H633" s="51">
        <v>2</v>
      </c>
      <c r="I633" s="51">
        <v>4</v>
      </c>
      <c r="N633" s="318">
        <v>3</v>
      </c>
      <c r="O633" s="202">
        <v>3</v>
      </c>
    </row>
    <row r="634" spans="8:15" x14ac:dyDescent="0.25">
      <c r="H634" s="51">
        <v>3</v>
      </c>
      <c r="I634" s="51">
        <v>3</v>
      </c>
      <c r="N634" s="318">
        <v>2</v>
      </c>
      <c r="O634" s="202">
        <v>3</v>
      </c>
    </row>
    <row r="635" spans="8:15" x14ac:dyDescent="0.25">
      <c r="H635" s="51">
        <v>3</v>
      </c>
      <c r="I635" s="51">
        <v>4</v>
      </c>
      <c r="N635" s="318">
        <v>3</v>
      </c>
      <c r="O635" s="202">
        <v>3</v>
      </c>
    </row>
    <row r="636" spans="8:15" x14ac:dyDescent="0.25">
      <c r="H636" s="51">
        <v>2</v>
      </c>
      <c r="I636" s="51">
        <v>4</v>
      </c>
      <c r="N636" s="318">
        <v>3</v>
      </c>
      <c r="O636" s="202">
        <v>3</v>
      </c>
    </row>
    <row r="637" spans="8:15" x14ac:dyDescent="0.25">
      <c r="H637" s="51">
        <v>3</v>
      </c>
      <c r="I637" s="51">
        <v>4</v>
      </c>
      <c r="N637" s="318">
        <v>2</v>
      </c>
      <c r="O637" s="202">
        <v>4</v>
      </c>
    </row>
    <row r="638" spans="8:15" x14ac:dyDescent="0.25">
      <c r="H638" s="51">
        <v>3</v>
      </c>
      <c r="I638" s="51">
        <v>3</v>
      </c>
      <c r="N638" s="318">
        <v>3</v>
      </c>
      <c r="O638" s="202">
        <v>4</v>
      </c>
    </row>
    <row r="639" spans="8:15" x14ac:dyDescent="0.25">
      <c r="H639" s="51">
        <v>3</v>
      </c>
      <c r="I639" s="51">
        <v>5</v>
      </c>
      <c r="N639" s="318">
        <v>4</v>
      </c>
      <c r="O639" s="202">
        <v>4</v>
      </c>
    </row>
    <row r="640" spans="8:15" x14ac:dyDescent="0.25">
      <c r="H640" s="51">
        <v>3</v>
      </c>
      <c r="I640" s="51">
        <v>3</v>
      </c>
      <c r="N640" s="318">
        <v>3</v>
      </c>
      <c r="O640" s="202">
        <v>3</v>
      </c>
    </row>
    <row r="641" spans="8:15" x14ac:dyDescent="0.25">
      <c r="H641" s="51">
        <v>2</v>
      </c>
      <c r="I641" s="51">
        <v>4</v>
      </c>
      <c r="N641" s="318">
        <v>2</v>
      </c>
      <c r="O641" s="202">
        <v>4</v>
      </c>
    </row>
    <row r="642" spans="8:15" x14ac:dyDescent="0.25">
      <c r="H642" s="51">
        <v>1</v>
      </c>
      <c r="I642" s="51">
        <v>3</v>
      </c>
      <c r="N642" s="318">
        <v>3</v>
      </c>
      <c r="O642" s="202">
        <v>5</v>
      </c>
    </row>
    <row r="643" spans="8:15" x14ac:dyDescent="0.25">
      <c r="H643" s="51">
        <v>2</v>
      </c>
      <c r="I643" s="51">
        <v>3</v>
      </c>
      <c r="N643" s="318">
        <v>3</v>
      </c>
      <c r="O643" s="202">
        <v>3</v>
      </c>
    </row>
    <row r="644" spans="8:15" x14ac:dyDescent="0.25">
      <c r="H644" s="51">
        <v>3</v>
      </c>
      <c r="I644" s="51">
        <v>3</v>
      </c>
      <c r="N644" s="318">
        <v>2</v>
      </c>
      <c r="O644" s="202">
        <v>4</v>
      </c>
    </row>
    <row r="645" spans="8:15" x14ac:dyDescent="0.25">
      <c r="H645" s="51">
        <v>2</v>
      </c>
      <c r="I645" s="51">
        <v>3</v>
      </c>
      <c r="N645" s="318">
        <v>3</v>
      </c>
      <c r="O645" s="202">
        <v>3</v>
      </c>
    </row>
    <row r="646" spans="8:15" x14ac:dyDescent="0.25">
      <c r="H646" s="51">
        <v>3</v>
      </c>
      <c r="I646" s="51">
        <v>3</v>
      </c>
      <c r="N646" s="318">
        <v>2</v>
      </c>
      <c r="O646" s="202">
        <v>3</v>
      </c>
    </row>
    <row r="647" spans="8:15" x14ac:dyDescent="0.25">
      <c r="H647" s="51">
        <v>2</v>
      </c>
      <c r="I647" s="51">
        <v>5</v>
      </c>
      <c r="N647" s="318">
        <v>3</v>
      </c>
      <c r="O647" s="202">
        <v>3</v>
      </c>
    </row>
    <row r="648" spans="8:15" x14ac:dyDescent="0.25">
      <c r="H648" s="51">
        <v>2</v>
      </c>
      <c r="I648" s="51">
        <v>3</v>
      </c>
      <c r="N648" s="318">
        <v>3</v>
      </c>
      <c r="O648" s="202">
        <v>4</v>
      </c>
    </row>
    <row r="649" spans="8:15" x14ac:dyDescent="0.25">
      <c r="H649" s="51">
        <v>3</v>
      </c>
      <c r="I649" s="51">
        <v>3</v>
      </c>
      <c r="N649" s="318">
        <v>3</v>
      </c>
      <c r="O649" s="202">
        <v>4</v>
      </c>
    </row>
    <row r="650" spans="8:15" x14ac:dyDescent="0.25">
      <c r="H650" s="51">
        <v>4</v>
      </c>
      <c r="I650" s="51">
        <v>4</v>
      </c>
      <c r="N650" s="318">
        <v>4</v>
      </c>
      <c r="O650" s="202">
        <v>3</v>
      </c>
    </row>
    <row r="651" spans="8:15" x14ac:dyDescent="0.25">
      <c r="H651" s="51">
        <v>2</v>
      </c>
      <c r="I651" s="51">
        <v>3</v>
      </c>
      <c r="N651" s="318">
        <v>2</v>
      </c>
      <c r="O651" s="202">
        <v>3</v>
      </c>
    </row>
    <row r="652" spans="8:15" x14ac:dyDescent="0.25">
      <c r="H652" s="51">
        <v>3</v>
      </c>
      <c r="I652" s="51">
        <v>3</v>
      </c>
      <c r="N652" s="318">
        <v>2</v>
      </c>
      <c r="O652" s="202">
        <v>3</v>
      </c>
    </row>
    <row r="653" spans="8:15" x14ac:dyDescent="0.25">
      <c r="H653" s="51">
        <v>3</v>
      </c>
      <c r="I653" s="51">
        <v>3</v>
      </c>
      <c r="N653" s="318">
        <v>4</v>
      </c>
      <c r="O653" s="202">
        <v>3</v>
      </c>
    </row>
    <row r="654" spans="8:15" x14ac:dyDescent="0.25">
      <c r="H654" s="51">
        <v>2</v>
      </c>
      <c r="I654" s="51">
        <v>4</v>
      </c>
      <c r="N654" s="318">
        <v>3</v>
      </c>
      <c r="O654" s="202">
        <v>3</v>
      </c>
    </row>
    <row r="655" spans="8:15" x14ac:dyDescent="0.25">
      <c r="H655" s="51">
        <v>4</v>
      </c>
      <c r="I655" s="51">
        <v>3</v>
      </c>
      <c r="N655" s="318">
        <v>3</v>
      </c>
      <c r="O655" s="202">
        <v>3</v>
      </c>
    </row>
    <row r="656" spans="8:15" x14ac:dyDescent="0.25">
      <c r="H656" s="51">
        <v>3</v>
      </c>
      <c r="I656" s="51">
        <v>3</v>
      </c>
      <c r="N656" s="318">
        <v>2</v>
      </c>
      <c r="O656" s="202">
        <v>3</v>
      </c>
    </row>
    <row r="657" spans="8:15" x14ac:dyDescent="0.25">
      <c r="H657" s="51">
        <v>3</v>
      </c>
      <c r="I657" s="51">
        <v>3</v>
      </c>
      <c r="N657" s="318">
        <v>2</v>
      </c>
      <c r="O657" s="202">
        <v>3</v>
      </c>
    </row>
    <row r="658" spans="8:15" x14ac:dyDescent="0.25">
      <c r="H658" s="51">
        <v>2</v>
      </c>
      <c r="I658" s="51">
        <v>3</v>
      </c>
      <c r="N658" s="318">
        <v>2</v>
      </c>
      <c r="O658" s="202">
        <v>3</v>
      </c>
    </row>
    <row r="659" spans="8:15" x14ac:dyDescent="0.25">
      <c r="H659" s="51">
        <v>3</v>
      </c>
      <c r="I659" s="51">
        <v>3</v>
      </c>
      <c r="N659" s="318">
        <v>2</v>
      </c>
      <c r="O659" s="202">
        <v>5</v>
      </c>
    </row>
    <row r="660" spans="8:15" x14ac:dyDescent="0.25">
      <c r="H660" s="51">
        <v>4</v>
      </c>
      <c r="I660" s="51">
        <v>4</v>
      </c>
      <c r="N660" s="318">
        <v>3</v>
      </c>
      <c r="O660" s="202">
        <v>3</v>
      </c>
    </row>
    <row r="661" spans="8:15" x14ac:dyDescent="0.25">
      <c r="H661" s="51">
        <v>2</v>
      </c>
      <c r="I661" s="51">
        <v>3</v>
      </c>
      <c r="N661" s="318">
        <v>3</v>
      </c>
      <c r="O661" s="202">
        <v>4</v>
      </c>
    </row>
    <row r="662" spans="8:15" x14ac:dyDescent="0.25">
      <c r="H662" s="51">
        <v>2</v>
      </c>
      <c r="I662" s="51">
        <v>3</v>
      </c>
      <c r="N662" s="318">
        <v>2</v>
      </c>
      <c r="O662" s="202">
        <v>3</v>
      </c>
    </row>
    <row r="663" spans="8:15" x14ac:dyDescent="0.25">
      <c r="H663" s="51">
        <v>3</v>
      </c>
      <c r="I663" s="51">
        <v>3</v>
      </c>
      <c r="N663" s="318">
        <v>4</v>
      </c>
      <c r="O663" s="202">
        <v>3</v>
      </c>
    </row>
    <row r="664" spans="8:15" x14ac:dyDescent="0.25">
      <c r="H664" s="51">
        <v>3</v>
      </c>
      <c r="I664" s="51">
        <v>5</v>
      </c>
      <c r="N664" s="318">
        <v>2</v>
      </c>
      <c r="O664" s="202">
        <v>5</v>
      </c>
    </row>
    <row r="665" spans="8:15" x14ac:dyDescent="0.25">
      <c r="H665" s="51">
        <v>4</v>
      </c>
      <c r="I665" s="51">
        <v>3</v>
      </c>
      <c r="N665" s="318">
        <v>3</v>
      </c>
      <c r="O665" s="202">
        <v>3</v>
      </c>
    </row>
    <row r="666" spans="8:15" x14ac:dyDescent="0.25">
      <c r="H666" s="51">
        <v>2</v>
      </c>
      <c r="I666" s="51">
        <v>4</v>
      </c>
      <c r="N666" s="318">
        <v>2</v>
      </c>
      <c r="O666" s="202">
        <v>4</v>
      </c>
    </row>
    <row r="667" spans="8:15" x14ac:dyDescent="0.25">
      <c r="H667" s="51">
        <v>2</v>
      </c>
      <c r="I667" s="51">
        <v>5</v>
      </c>
      <c r="N667" s="318">
        <v>2</v>
      </c>
      <c r="O667" s="202">
        <v>4</v>
      </c>
    </row>
    <row r="668" spans="8:15" x14ac:dyDescent="0.25">
      <c r="H668" s="51">
        <v>2</v>
      </c>
      <c r="I668" s="51">
        <v>3</v>
      </c>
      <c r="N668" s="318">
        <v>3</v>
      </c>
      <c r="O668" s="202">
        <v>3</v>
      </c>
    </row>
    <row r="669" spans="8:15" x14ac:dyDescent="0.25">
      <c r="H669" s="51">
        <v>2</v>
      </c>
      <c r="I669" s="51">
        <v>4</v>
      </c>
      <c r="N669" s="318">
        <v>2</v>
      </c>
      <c r="O669" s="202">
        <v>3</v>
      </c>
    </row>
    <row r="670" spans="8:15" x14ac:dyDescent="0.25">
      <c r="H670" s="51">
        <v>2</v>
      </c>
      <c r="I670" s="51">
        <v>5</v>
      </c>
      <c r="N670" s="318">
        <v>3</v>
      </c>
      <c r="O670" s="202">
        <v>3</v>
      </c>
    </row>
    <row r="671" spans="8:15" x14ac:dyDescent="0.25">
      <c r="H671" s="51">
        <v>2</v>
      </c>
      <c r="I671" s="51">
        <v>4</v>
      </c>
      <c r="N671" s="318">
        <v>3</v>
      </c>
      <c r="O671" s="202">
        <v>4</v>
      </c>
    </row>
    <row r="672" spans="8:15" x14ac:dyDescent="0.25">
      <c r="H672" s="51">
        <v>2</v>
      </c>
      <c r="I672" s="51">
        <v>3</v>
      </c>
      <c r="N672" s="318">
        <v>2</v>
      </c>
      <c r="O672" s="202">
        <v>4</v>
      </c>
    </row>
    <row r="673" spans="8:15" x14ac:dyDescent="0.25">
      <c r="H673" s="51">
        <v>2</v>
      </c>
      <c r="I673" s="51">
        <v>3</v>
      </c>
      <c r="N673" s="318">
        <v>4</v>
      </c>
      <c r="O673" s="202">
        <v>3</v>
      </c>
    </row>
    <row r="674" spans="8:15" x14ac:dyDescent="0.25">
      <c r="H674" s="51">
        <v>3</v>
      </c>
      <c r="I674" s="51">
        <v>5</v>
      </c>
      <c r="N674" s="318">
        <v>2</v>
      </c>
      <c r="O674" s="202">
        <v>3</v>
      </c>
    </row>
    <row r="675" spans="8:15" x14ac:dyDescent="0.25">
      <c r="H675" s="51">
        <v>2</v>
      </c>
      <c r="I675" s="51">
        <v>4</v>
      </c>
      <c r="N675" s="318">
        <v>2</v>
      </c>
      <c r="O675" s="202">
        <v>3</v>
      </c>
    </row>
    <row r="676" spans="8:15" x14ac:dyDescent="0.25">
      <c r="H676" s="51">
        <v>4</v>
      </c>
      <c r="I676" s="51">
        <v>3</v>
      </c>
      <c r="N676" s="318">
        <v>2</v>
      </c>
      <c r="O676" s="202">
        <v>4</v>
      </c>
    </row>
    <row r="677" spans="8:15" x14ac:dyDescent="0.25">
      <c r="H677" s="51">
        <v>4</v>
      </c>
      <c r="I677" s="51">
        <v>3</v>
      </c>
      <c r="N677" s="318">
        <v>2</v>
      </c>
      <c r="O677" s="202">
        <v>4</v>
      </c>
    </row>
    <row r="678" spans="8:15" x14ac:dyDescent="0.25">
      <c r="H678" s="51">
        <v>2</v>
      </c>
      <c r="I678" s="51">
        <v>4</v>
      </c>
      <c r="N678" s="318">
        <v>3</v>
      </c>
      <c r="O678" s="202">
        <v>4</v>
      </c>
    </row>
    <row r="679" spans="8:15" x14ac:dyDescent="0.25">
      <c r="H679" s="51">
        <v>4</v>
      </c>
      <c r="I679" s="51">
        <v>3</v>
      </c>
      <c r="N679" s="318">
        <v>3</v>
      </c>
      <c r="O679" s="202">
        <v>3</v>
      </c>
    </row>
    <row r="680" spans="8:15" x14ac:dyDescent="0.25">
      <c r="H680" s="51">
        <v>2</v>
      </c>
      <c r="I680" s="51">
        <v>3</v>
      </c>
      <c r="N680" s="318">
        <v>4</v>
      </c>
      <c r="O680" s="202">
        <v>3</v>
      </c>
    </row>
    <row r="681" spans="8:15" x14ac:dyDescent="0.25">
      <c r="H681" s="51">
        <v>3</v>
      </c>
      <c r="I681" s="51">
        <v>3</v>
      </c>
      <c r="N681" s="318">
        <v>3</v>
      </c>
      <c r="O681" s="202">
        <v>4</v>
      </c>
    </row>
    <row r="682" spans="8:15" x14ac:dyDescent="0.25">
      <c r="H682" s="51">
        <v>2</v>
      </c>
      <c r="I682" s="51">
        <v>5</v>
      </c>
      <c r="N682" s="318">
        <v>2</v>
      </c>
      <c r="O682" s="202">
        <v>3</v>
      </c>
    </row>
    <row r="683" spans="8:15" x14ac:dyDescent="0.25">
      <c r="H683" s="51">
        <v>2</v>
      </c>
      <c r="I683" s="51">
        <v>3</v>
      </c>
      <c r="N683" s="318">
        <v>2</v>
      </c>
      <c r="O683" s="202">
        <v>3</v>
      </c>
    </row>
    <row r="684" spans="8:15" x14ac:dyDescent="0.25">
      <c r="H684" s="51">
        <v>2</v>
      </c>
      <c r="I684" s="51">
        <v>3</v>
      </c>
      <c r="N684" s="318">
        <v>3</v>
      </c>
      <c r="O684" s="202">
        <v>3</v>
      </c>
    </row>
    <row r="685" spans="8:15" x14ac:dyDescent="0.25">
      <c r="H685" s="51">
        <v>3</v>
      </c>
      <c r="I685" s="51">
        <v>5</v>
      </c>
      <c r="N685" s="318">
        <v>2</v>
      </c>
      <c r="O685" s="202">
        <v>3</v>
      </c>
    </row>
    <row r="686" spans="8:15" x14ac:dyDescent="0.25">
      <c r="H686" s="51">
        <v>2</v>
      </c>
      <c r="I686" s="51">
        <v>3</v>
      </c>
      <c r="N686" s="318">
        <v>3</v>
      </c>
      <c r="O686" s="202">
        <v>4</v>
      </c>
    </row>
    <row r="687" spans="8:15" x14ac:dyDescent="0.25">
      <c r="H687" s="51">
        <v>2</v>
      </c>
      <c r="I687" s="51">
        <v>3</v>
      </c>
      <c r="N687" s="318">
        <v>2</v>
      </c>
      <c r="O687" s="202">
        <v>4</v>
      </c>
    </row>
    <row r="688" spans="8:15" x14ac:dyDescent="0.25">
      <c r="H688" s="51">
        <v>2</v>
      </c>
      <c r="I688" s="51">
        <v>3</v>
      </c>
      <c r="N688" s="318">
        <v>2</v>
      </c>
      <c r="O688" s="202">
        <v>4</v>
      </c>
    </row>
    <row r="689" spans="8:15" x14ac:dyDescent="0.25">
      <c r="H689" s="51">
        <v>3</v>
      </c>
      <c r="I689" s="51">
        <v>3</v>
      </c>
      <c r="N689" s="318">
        <v>2</v>
      </c>
      <c r="O689" s="202">
        <v>4</v>
      </c>
    </row>
    <row r="690" spans="8:15" x14ac:dyDescent="0.25">
      <c r="H690" s="51">
        <v>3</v>
      </c>
      <c r="I690" s="51">
        <v>4</v>
      </c>
      <c r="N690" s="318">
        <v>3</v>
      </c>
      <c r="O690" s="202">
        <v>3</v>
      </c>
    </row>
    <row r="691" spans="8:15" x14ac:dyDescent="0.25">
      <c r="H691" s="51">
        <v>2</v>
      </c>
      <c r="I691" s="51">
        <v>3</v>
      </c>
      <c r="N691" s="318">
        <v>2</v>
      </c>
      <c r="O691" s="202">
        <v>4</v>
      </c>
    </row>
    <row r="692" spans="8:15" x14ac:dyDescent="0.25">
      <c r="H692" s="51">
        <v>2</v>
      </c>
      <c r="I692" s="51">
        <v>5</v>
      </c>
      <c r="N692" s="318">
        <v>4</v>
      </c>
      <c r="O692" s="202">
        <v>3</v>
      </c>
    </row>
    <row r="693" spans="8:15" x14ac:dyDescent="0.25">
      <c r="H693" s="51">
        <v>2</v>
      </c>
      <c r="I693" s="51">
        <v>3</v>
      </c>
      <c r="N693" s="318">
        <v>3</v>
      </c>
      <c r="O693" s="202">
        <v>3</v>
      </c>
    </row>
    <row r="694" spans="8:15" x14ac:dyDescent="0.25">
      <c r="H694" s="51">
        <v>2</v>
      </c>
      <c r="I694" s="51">
        <v>3</v>
      </c>
      <c r="N694" s="318">
        <v>2</v>
      </c>
      <c r="O694" s="202">
        <v>4</v>
      </c>
    </row>
    <row r="695" spans="8:15" x14ac:dyDescent="0.25">
      <c r="H695" s="51">
        <v>3</v>
      </c>
      <c r="I695" s="51">
        <v>3</v>
      </c>
      <c r="N695" s="318">
        <v>2</v>
      </c>
      <c r="O695" s="202">
        <v>3</v>
      </c>
    </row>
    <row r="696" spans="8:15" x14ac:dyDescent="0.25">
      <c r="H696" s="51">
        <v>2</v>
      </c>
      <c r="I696" s="51">
        <v>3</v>
      </c>
      <c r="N696" s="318">
        <v>3</v>
      </c>
      <c r="O696" s="202">
        <v>3</v>
      </c>
    </row>
    <row r="697" spans="8:15" x14ac:dyDescent="0.25">
      <c r="H697" s="51">
        <v>2</v>
      </c>
      <c r="I697" s="51">
        <v>3</v>
      </c>
      <c r="N697" s="318">
        <v>2</v>
      </c>
      <c r="O697" s="202">
        <v>5</v>
      </c>
    </row>
    <row r="698" spans="8:15" x14ac:dyDescent="0.25">
      <c r="H698" s="51">
        <v>3</v>
      </c>
      <c r="I698" s="51">
        <v>3</v>
      </c>
      <c r="N698" s="318">
        <v>3</v>
      </c>
      <c r="O698" s="202">
        <v>3</v>
      </c>
    </row>
    <row r="699" spans="8:15" x14ac:dyDescent="0.25">
      <c r="H699" s="51">
        <v>2</v>
      </c>
      <c r="I699" s="51">
        <v>4</v>
      </c>
      <c r="N699" s="318">
        <v>3</v>
      </c>
      <c r="O699" s="202">
        <v>3</v>
      </c>
    </row>
    <row r="700" spans="8:15" x14ac:dyDescent="0.25">
      <c r="H700" s="51">
        <v>2</v>
      </c>
      <c r="I700" s="51">
        <v>3</v>
      </c>
      <c r="N700" s="318">
        <v>4</v>
      </c>
      <c r="O700" s="202">
        <v>3</v>
      </c>
    </row>
    <row r="701" spans="8:15" x14ac:dyDescent="0.25">
      <c r="H701" s="51">
        <v>3</v>
      </c>
      <c r="I701" s="51">
        <v>3</v>
      </c>
      <c r="N701" s="318">
        <v>2</v>
      </c>
      <c r="O701" s="202">
        <v>3</v>
      </c>
    </row>
    <row r="702" spans="8:15" x14ac:dyDescent="0.25">
      <c r="H702" s="51">
        <v>2</v>
      </c>
      <c r="I702" s="51">
        <v>3</v>
      </c>
      <c r="N702" s="318">
        <v>3</v>
      </c>
      <c r="O702" s="202">
        <v>3</v>
      </c>
    </row>
    <row r="703" spans="8:15" x14ac:dyDescent="0.25">
      <c r="H703" s="51">
        <v>2</v>
      </c>
      <c r="I703" s="51">
        <v>3</v>
      </c>
      <c r="N703" s="318">
        <v>3</v>
      </c>
      <c r="O703" s="202">
        <v>5</v>
      </c>
    </row>
    <row r="704" spans="8:15" x14ac:dyDescent="0.25">
      <c r="H704" s="51">
        <v>3</v>
      </c>
      <c r="I704" s="51">
        <v>3</v>
      </c>
      <c r="N704" s="318">
        <v>3</v>
      </c>
      <c r="O704" s="202">
        <v>3</v>
      </c>
    </row>
    <row r="705" spans="8:15" x14ac:dyDescent="0.25">
      <c r="H705" s="51">
        <v>3</v>
      </c>
      <c r="I705" s="51">
        <v>4</v>
      </c>
      <c r="N705" s="318">
        <v>2</v>
      </c>
      <c r="O705" s="202">
        <v>4</v>
      </c>
    </row>
    <row r="706" spans="8:15" x14ac:dyDescent="0.25">
      <c r="H706" s="51">
        <v>3</v>
      </c>
      <c r="I706" s="51">
        <v>3</v>
      </c>
      <c r="N706" s="318">
        <v>2</v>
      </c>
      <c r="O706" s="202">
        <v>3</v>
      </c>
    </row>
    <row r="707" spans="8:15" x14ac:dyDescent="0.25">
      <c r="H707" s="51">
        <v>2</v>
      </c>
      <c r="I707" s="51">
        <v>3</v>
      </c>
      <c r="N707" s="318">
        <v>3</v>
      </c>
      <c r="O707" s="202">
        <v>3</v>
      </c>
    </row>
    <row r="708" spans="8:15" x14ac:dyDescent="0.25">
      <c r="H708" s="51">
        <v>2</v>
      </c>
      <c r="I708" s="51">
        <v>4</v>
      </c>
      <c r="N708" s="318">
        <v>2</v>
      </c>
      <c r="O708" s="202">
        <v>4</v>
      </c>
    </row>
    <row r="709" spans="8:15" x14ac:dyDescent="0.25">
      <c r="H709" s="51">
        <v>3</v>
      </c>
      <c r="I709" s="51">
        <v>3</v>
      </c>
      <c r="N709" s="318">
        <v>4</v>
      </c>
      <c r="O709" s="202">
        <v>4</v>
      </c>
    </row>
    <row r="710" spans="8:15" x14ac:dyDescent="0.25">
      <c r="H710" s="51">
        <v>3</v>
      </c>
      <c r="I710" s="51">
        <v>4</v>
      </c>
      <c r="N710" s="318">
        <v>2</v>
      </c>
      <c r="O710" s="202">
        <v>3</v>
      </c>
    </row>
    <row r="711" spans="8:15" x14ac:dyDescent="0.25">
      <c r="H711" s="51">
        <v>2</v>
      </c>
      <c r="I711" s="51">
        <v>3</v>
      </c>
      <c r="N711" s="318">
        <v>2</v>
      </c>
      <c r="O711" s="202">
        <v>3</v>
      </c>
    </row>
    <row r="712" spans="8:15" x14ac:dyDescent="0.25">
      <c r="H712" s="51">
        <v>2</v>
      </c>
      <c r="I712" s="51">
        <v>4</v>
      </c>
      <c r="N712" s="318">
        <v>3</v>
      </c>
      <c r="O712" s="202">
        <v>5</v>
      </c>
    </row>
    <row r="713" spans="8:15" x14ac:dyDescent="0.25">
      <c r="H713" s="51">
        <v>2</v>
      </c>
      <c r="I713" s="51">
        <v>3</v>
      </c>
      <c r="N713" s="318">
        <v>3</v>
      </c>
      <c r="O713" s="202">
        <v>3</v>
      </c>
    </row>
    <row r="714" spans="8:15" x14ac:dyDescent="0.25">
      <c r="H714" s="51">
        <v>4</v>
      </c>
      <c r="I714" s="51">
        <v>3</v>
      </c>
      <c r="N714" s="318">
        <v>4</v>
      </c>
      <c r="O714" s="202">
        <v>3</v>
      </c>
    </row>
    <row r="715" spans="8:15" x14ac:dyDescent="0.25">
      <c r="H715" s="51">
        <v>4</v>
      </c>
      <c r="I715" s="51">
        <v>3</v>
      </c>
      <c r="N715" s="318">
        <v>3</v>
      </c>
      <c r="O715" s="202">
        <v>3</v>
      </c>
    </row>
    <row r="716" spans="8:15" x14ac:dyDescent="0.25">
      <c r="H716" s="51">
        <v>4</v>
      </c>
      <c r="I716" s="51">
        <v>3</v>
      </c>
      <c r="N716" s="318">
        <v>2</v>
      </c>
      <c r="O716" s="202">
        <v>5</v>
      </c>
    </row>
    <row r="717" spans="8:15" x14ac:dyDescent="0.25">
      <c r="H717" s="51">
        <v>2</v>
      </c>
      <c r="I717" s="51">
        <v>4</v>
      </c>
      <c r="N717" s="318">
        <v>2</v>
      </c>
      <c r="O717" s="202">
        <v>3</v>
      </c>
    </row>
    <row r="718" spans="8:15" x14ac:dyDescent="0.25">
      <c r="H718" s="51">
        <v>2</v>
      </c>
      <c r="I718" s="51">
        <v>3</v>
      </c>
      <c r="N718" s="318">
        <v>3</v>
      </c>
      <c r="O718" s="202">
        <v>3</v>
      </c>
    </row>
    <row r="719" spans="8:15" x14ac:dyDescent="0.25">
      <c r="H719" s="51">
        <v>2</v>
      </c>
      <c r="I719" s="51">
        <v>3</v>
      </c>
      <c r="N719" s="318">
        <v>3</v>
      </c>
      <c r="O719" s="202">
        <v>3</v>
      </c>
    </row>
    <row r="720" spans="8:15" x14ac:dyDescent="0.25">
      <c r="H720" s="51">
        <v>3</v>
      </c>
      <c r="I720" s="51">
        <v>3</v>
      </c>
      <c r="N720" s="318">
        <v>2</v>
      </c>
      <c r="O720" s="202">
        <v>3</v>
      </c>
    </row>
    <row r="721" spans="8:15" x14ac:dyDescent="0.25">
      <c r="H721" s="51">
        <v>2</v>
      </c>
      <c r="I721" s="51">
        <v>4</v>
      </c>
      <c r="N721" s="318">
        <v>2</v>
      </c>
      <c r="O721" s="202">
        <v>3</v>
      </c>
    </row>
    <row r="722" spans="8:15" x14ac:dyDescent="0.25">
      <c r="H722" s="51">
        <v>3</v>
      </c>
      <c r="I722" s="51">
        <v>3</v>
      </c>
      <c r="N722" s="318">
        <v>2</v>
      </c>
      <c r="O722" s="202">
        <v>3</v>
      </c>
    </row>
    <row r="723" spans="8:15" x14ac:dyDescent="0.25">
      <c r="H723" s="51">
        <v>3</v>
      </c>
      <c r="I723" s="51">
        <v>3</v>
      </c>
      <c r="N723" s="318">
        <v>2</v>
      </c>
      <c r="O723" s="202">
        <v>5</v>
      </c>
    </row>
    <row r="724" spans="8:15" x14ac:dyDescent="0.25">
      <c r="H724" s="51">
        <v>3</v>
      </c>
      <c r="I724" s="51">
        <v>3</v>
      </c>
      <c r="N724" s="318">
        <v>2</v>
      </c>
      <c r="O724" s="202">
        <v>3</v>
      </c>
    </row>
    <row r="725" spans="8:15" x14ac:dyDescent="0.25">
      <c r="H725" s="51">
        <v>2</v>
      </c>
      <c r="I725" s="51">
        <v>3</v>
      </c>
      <c r="N725" s="318">
        <v>2</v>
      </c>
      <c r="O725" s="202">
        <v>3</v>
      </c>
    </row>
    <row r="726" spans="8:15" x14ac:dyDescent="0.25">
      <c r="H726" s="51">
        <v>3</v>
      </c>
      <c r="I726" s="51">
        <v>3</v>
      </c>
      <c r="N726" s="318">
        <v>3</v>
      </c>
      <c r="O726" s="202">
        <v>3</v>
      </c>
    </row>
    <row r="727" spans="8:15" x14ac:dyDescent="0.25">
      <c r="H727" s="51">
        <v>3</v>
      </c>
      <c r="I727" s="51">
        <v>3</v>
      </c>
      <c r="N727" s="318">
        <v>3</v>
      </c>
      <c r="O727" s="202">
        <v>3</v>
      </c>
    </row>
    <row r="728" spans="8:15" x14ac:dyDescent="0.25">
      <c r="H728" s="51">
        <v>2</v>
      </c>
      <c r="I728" s="51">
        <v>3</v>
      </c>
      <c r="N728" s="318">
        <v>2</v>
      </c>
      <c r="O728" s="202">
        <v>4</v>
      </c>
    </row>
    <row r="729" spans="8:15" x14ac:dyDescent="0.25">
      <c r="H729" s="51">
        <v>3</v>
      </c>
      <c r="I729" s="51">
        <v>3</v>
      </c>
      <c r="N729" s="318">
        <v>3</v>
      </c>
      <c r="O729" s="202">
        <v>3</v>
      </c>
    </row>
    <row r="730" spans="8:15" x14ac:dyDescent="0.25">
      <c r="H730" s="51">
        <v>2</v>
      </c>
      <c r="I730" s="51">
        <v>4</v>
      </c>
      <c r="N730" s="318">
        <v>2</v>
      </c>
      <c r="O730" s="202">
        <v>3</v>
      </c>
    </row>
    <row r="731" spans="8:15" x14ac:dyDescent="0.25">
      <c r="H731" s="51">
        <v>3</v>
      </c>
      <c r="I731" s="51">
        <v>3</v>
      </c>
      <c r="N731" s="318">
        <v>3</v>
      </c>
      <c r="O731" s="202">
        <v>3</v>
      </c>
    </row>
    <row r="732" spans="8:15" x14ac:dyDescent="0.25">
      <c r="H732" s="51">
        <v>2</v>
      </c>
      <c r="I732" s="51">
        <v>3</v>
      </c>
      <c r="N732" s="318">
        <v>2</v>
      </c>
      <c r="O732" s="202">
        <v>3</v>
      </c>
    </row>
    <row r="733" spans="8:15" x14ac:dyDescent="0.25">
      <c r="H733" s="51">
        <v>3</v>
      </c>
      <c r="I733" s="51">
        <v>3</v>
      </c>
      <c r="N733" s="318">
        <v>2</v>
      </c>
      <c r="O733" s="202">
        <v>4</v>
      </c>
    </row>
    <row r="734" spans="8:15" x14ac:dyDescent="0.25">
      <c r="H734" s="51">
        <v>3</v>
      </c>
      <c r="I734" s="51">
        <v>4</v>
      </c>
      <c r="N734" s="318">
        <v>4</v>
      </c>
      <c r="O734" s="202">
        <v>3</v>
      </c>
    </row>
    <row r="735" spans="8:15" x14ac:dyDescent="0.25">
      <c r="H735" s="51">
        <v>3</v>
      </c>
      <c r="I735" s="51">
        <v>3</v>
      </c>
      <c r="N735" s="318">
        <v>2</v>
      </c>
      <c r="O735" s="202">
        <v>4</v>
      </c>
    </row>
    <row r="736" spans="8:15" x14ac:dyDescent="0.25">
      <c r="H736" s="51">
        <v>2</v>
      </c>
      <c r="I736" s="51">
        <v>3</v>
      </c>
      <c r="N736" s="318">
        <v>2</v>
      </c>
      <c r="O736" s="202">
        <v>5</v>
      </c>
    </row>
    <row r="737" spans="8:15" x14ac:dyDescent="0.25">
      <c r="H737" s="51">
        <v>3</v>
      </c>
      <c r="I737" s="51">
        <v>5</v>
      </c>
      <c r="N737" s="318">
        <v>3</v>
      </c>
      <c r="O737" s="202">
        <v>3</v>
      </c>
    </row>
    <row r="738" spans="8:15" x14ac:dyDescent="0.25">
      <c r="H738" s="51">
        <v>2</v>
      </c>
      <c r="I738" s="51">
        <v>4</v>
      </c>
      <c r="N738" s="318">
        <v>2</v>
      </c>
      <c r="O738" s="202">
        <v>4</v>
      </c>
    </row>
    <row r="739" spans="8:15" x14ac:dyDescent="0.25">
      <c r="H739" s="51">
        <v>3</v>
      </c>
      <c r="I739" s="51">
        <v>3</v>
      </c>
      <c r="N739" s="318">
        <v>2</v>
      </c>
      <c r="O739" s="202">
        <v>5</v>
      </c>
    </row>
    <row r="740" spans="8:15" x14ac:dyDescent="0.25">
      <c r="H740" s="51">
        <v>2</v>
      </c>
      <c r="I740" s="51">
        <v>5</v>
      </c>
      <c r="N740" s="318">
        <v>3</v>
      </c>
      <c r="O740" s="202">
        <v>3</v>
      </c>
    </row>
    <row r="741" spans="8:15" x14ac:dyDescent="0.25">
      <c r="H741" s="51">
        <v>2</v>
      </c>
      <c r="I741" s="51">
        <v>3</v>
      </c>
      <c r="N741" s="318">
        <v>2</v>
      </c>
      <c r="O741" s="202">
        <v>5</v>
      </c>
    </row>
    <row r="742" spans="8:15" x14ac:dyDescent="0.25">
      <c r="H742" s="51">
        <v>3</v>
      </c>
      <c r="I742" s="51">
        <v>3</v>
      </c>
      <c r="N742" s="318">
        <v>3</v>
      </c>
      <c r="O742" s="202">
        <v>3</v>
      </c>
    </row>
    <row r="743" spans="8:15" x14ac:dyDescent="0.25">
      <c r="H743" s="51">
        <v>4</v>
      </c>
      <c r="I743" s="51">
        <v>4</v>
      </c>
      <c r="N743" s="318">
        <v>4</v>
      </c>
      <c r="O743" s="202">
        <v>3</v>
      </c>
    </row>
    <row r="744" spans="8:15" x14ac:dyDescent="0.25">
      <c r="H744" s="51">
        <v>2</v>
      </c>
      <c r="I744" s="51">
        <v>5</v>
      </c>
      <c r="N744" s="318">
        <v>3</v>
      </c>
      <c r="O744" s="202">
        <v>5</v>
      </c>
    </row>
    <row r="745" spans="8:15" x14ac:dyDescent="0.25">
      <c r="H745" s="51">
        <v>2</v>
      </c>
      <c r="I745" s="51">
        <v>3</v>
      </c>
      <c r="N745" s="318">
        <v>4</v>
      </c>
      <c r="O745" s="202">
        <v>3</v>
      </c>
    </row>
    <row r="746" spans="8:15" x14ac:dyDescent="0.25">
      <c r="H746" s="51">
        <v>4</v>
      </c>
      <c r="I746" s="51">
        <v>3</v>
      </c>
      <c r="N746" s="318">
        <v>3</v>
      </c>
      <c r="O746" s="202">
        <v>4</v>
      </c>
    </row>
    <row r="747" spans="8:15" x14ac:dyDescent="0.25">
      <c r="H747" s="51">
        <v>2</v>
      </c>
      <c r="I747" s="51">
        <v>3</v>
      </c>
      <c r="N747" s="318">
        <v>4</v>
      </c>
      <c r="O747" s="202">
        <v>3</v>
      </c>
    </row>
    <row r="748" spans="8:15" x14ac:dyDescent="0.25">
      <c r="H748" s="51">
        <v>2</v>
      </c>
      <c r="I748" s="51">
        <v>5</v>
      </c>
      <c r="N748" s="318">
        <v>2</v>
      </c>
      <c r="O748" s="202">
        <v>3</v>
      </c>
    </row>
    <row r="749" spans="8:15" x14ac:dyDescent="0.25">
      <c r="H749" s="51">
        <v>3</v>
      </c>
      <c r="I749" s="51">
        <v>3</v>
      </c>
      <c r="N749" s="318">
        <v>3</v>
      </c>
      <c r="O749" s="202">
        <v>4</v>
      </c>
    </row>
    <row r="750" spans="8:15" x14ac:dyDescent="0.25">
      <c r="H750" s="51">
        <v>3</v>
      </c>
      <c r="I750" s="51">
        <v>4</v>
      </c>
      <c r="N750" s="318">
        <v>3</v>
      </c>
      <c r="O750" s="202">
        <v>4</v>
      </c>
    </row>
    <row r="751" spans="8:15" x14ac:dyDescent="0.25">
      <c r="H751" s="51">
        <v>3</v>
      </c>
      <c r="I751" s="51">
        <v>3</v>
      </c>
      <c r="N751" s="318">
        <v>2</v>
      </c>
      <c r="O751" s="202">
        <v>5</v>
      </c>
    </row>
    <row r="752" spans="8:15" x14ac:dyDescent="0.25">
      <c r="H752" s="51">
        <v>2</v>
      </c>
      <c r="I752" s="51">
        <v>5</v>
      </c>
      <c r="N752" s="318">
        <v>2</v>
      </c>
      <c r="O752" s="202">
        <v>3</v>
      </c>
    </row>
    <row r="753" spans="8:15" x14ac:dyDescent="0.25">
      <c r="H753" s="51">
        <v>2</v>
      </c>
      <c r="I753" s="51">
        <v>3</v>
      </c>
      <c r="N753" s="318">
        <v>2</v>
      </c>
      <c r="O753" s="202">
        <v>4</v>
      </c>
    </row>
    <row r="754" spans="8:15" x14ac:dyDescent="0.25">
      <c r="H754" s="51">
        <v>3</v>
      </c>
      <c r="I754" s="51">
        <v>3</v>
      </c>
      <c r="N754" s="318">
        <v>3</v>
      </c>
      <c r="O754" s="202">
        <v>5</v>
      </c>
    </row>
    <row r="755" spans="8:15" x14ac:dyDescent="0.25">
      <c r="H755" s="51">
        <v>3</v>
      </c>
      <c r="I755" s="51">
        <v>3</v>
      </c>
      <c r="N755" s="318">
        <v>3</v>
      </c>
      <c r="O755" s="202">
        <v>3</v>
      </c>
    </row>
    <row r="756" spans="8:15" x14ac:dyDescent="0.25">
      <c r="H756" s="51">
        <v>3</v>
      </c>
      <c r="I756" s="51">
        <v>3</v>
      </c>
      <c r="N756" s="318">
        <v>2</v>
      </c>
      <c r="O756" s="202">
        <v>3</v>
      </c>
    </row>
    <row r="757" spans="8:15" x14ac:dyDescent="0.25">
      <c r="H757" s="51">
        <v>4</v>
      </c>
      <c r="I757" s="51">
        <v>3</v>
      </c>
      <c r="N757" s="318">
        <v>2</v>
      </c>
      <c r="O757" s="202">
        <v>5</v>
      </c>
    </row>
    <row r="758" spans="8:15" x14ac:dyDescent="0.25">
      <c r="H758" s="51">
        <v>2</v>
      </c>
      <c r="I758" s="51">
        <v>3</v>
      </c>
      <c r="N758" s="318">
        <v>4</v>
      </c>
      <c r="O758" s="202">
        <v>3</v>
      </c>
    </row>
    <row r="759" spans="8:15" x14ac:dyDescent="0.25">
      <c r="H759" s="51">
        <v>3</v>
      </c>
      <c r="I759" s="51">
        <v>3</v>
      </c>
      <c r="N759" s="318">
        <v>2</v>
      </c>
      <c r="O759" s="202">
        <v>3</v>
      </c>
    </row>
    <row r="760" spans="8:15" x14ac:dyDescent="0.25">
      <c r="H760" s="51">
        <v>3</v>
      </c>
      <c r="I760" s="51">
        <v>4</v>
      </c>
      <c r="N760" s="318">
        <v>2</v>
      </c>
      <c r="O760" s="202">
        <v>4</v>
      </c>
    </row>
    <row r="761" spans="8:15" x14ac:dyDescent="0.25">
      <c r="H761" s="51">
        <v>3</v>
      </c>
      <c r="I761" s="51">
        <v>4</v>
      </c>
      <c r="N761" s="318">
        <v>3</v>
      </c>
      <c r="O761" s="202">
        <v>3</v>
      </c>
    </row>
    <row r="762" spans="8:15" x14ac:dyDescent="0.25">
      <c r="H762" s="51">
        <v>2</v>
      </c>
      <c r="I762" s="51">
        <v>3</v>
      </c>
      <c r="N762" s="318">
        <v>2</v>
      </c>
      <c r="O762" s="202">
        <v>3</v>
      </c>
    </row>
    <row r="763" spans="8:15" x14ac:dyDescent="0.25">
      <c r="H763" s="51">
        <v>4</v>
      </c>
      <c r="I763" s="51">
        <v>4</v>
      </c>
      <c r="N763" s="318">
        <v>2</v>
      </c>
      <c r="O763" s="202">
        <v>3</v>
      </c>
    </row>
    <row r="764" spans="8:15" x14ac:dyDescent="0.25">
      <c r="H764" s="51">
        <v>2</v>
      </c>
      <c r="I764" s="51">
        <v>3</v>
      </c>
      <c r="N764" s="318">
        <v>2</v>
      </c>
      <c r="O764" s="202">
        <v>5</v>
      </c>
    </row>
    <row r="765" spans="8:15" x14ac:dyDescent="0.25">
      <c r="H765" s="51">
        <v>3</v>
      </c>
      <c r="I765" s="51">
        <v>4</v>
      </c>
      <c r="N765" s="318">
        <v>2</v>
      </c>
      <c r="O765" s="202">
        <v>5</v>
      </c>
    </row>
    <row r="766" spans="8:15" x14ac:dyDescent="0.25">
      <c r="H766" s="51">
        <v>2</v>
      </c>
      <c r="I766" s="51">
        <v>3</v>
      </c>
      <c r="N766" s="318">
        <v>4</v>
      </c>
      <c r="O766" s="202">
        <v>4</v>
      </c>
    </row>
    <row r="767" spans="8:15" x14ac:dyDescent="0.25">
      <c r="H767" s="51">
        <v>4</v>
      </c>
      <c r="I767" s="51">
        <v>4</v>
      </c>
      <c r="N767" s="318">
        <v>3</v>
      </c>
      <c r="O767" s="202">
        <v>4</v>
      </c>
    </row>
    <row r="768" spans="8:15" x14ac:dyDescent="0.25">
      <c r="H768" s="51">
        <v>2</v>
      </c>
      <c r="I768" s="51">
        <v>3</v>
      </c>
      <c r="N768" s="318">
        <v>2</v>
      </c>
      <c r="O768" s="202">
        <v>3</v>
      </c>
    </row>
    <row r="769" spans="8:15" x14ac:dyDescent="0.25">
      <c r="H769" s="51">
        <v>2</v>
      </c>
      <c r="I769" s="51">
        <v>3</v>
      </c>
      <c r="N769" s="318">
        <v>3</v>
      </c>
      <c r="O769" s="202">
        <v>3</v>
      </c>
    </row>
    <row r="770" spans="8:15" x14ac:dyDescent="0.25">
      <c r="H770" s="51">
        <v>2</v>
      </c>
      <c r="I770" s="51">
        <v>3</v>
      </c>
      <c r="N770" s="318">
        <v>2</v>
      </c>
      <c r="O770" s="202">
        <v>3</v>
      </c>
    </row>
    <row r="771" spans="8:15" x14ac:dyDescent="0.25">
      <c r="H771" s="51">
        <v>2</v>
      </c>
      <c r="I771" s="51">
        <v>5</v>
      </c>
      <c r="N771" s="318">
        <v>2</v>
      </c>
      <c r="O771" s="202">
        <v>5</v>
      </c>
    </row>
    <row r="772" spans="8:15" x14ac:dyDescent="0.25">
      <c r="H772" s="51">
        <v>2</v>
      </c>
      <c r="I772" s="51">
        <v>4</v>
      </c>
      <c r="N772" s="318">
        <v>2</v>
      </c>
      <c r="O772" s="202">
        <v>3</v>
      </c>
    </row>
    <row r="773" spans="8:15" x14ac:dyDescent="0.25">
      <c r="H773" s="51">
        <v>2</v>
      </c>
      <c r="I773" s="51">
        <v>3</v>
      </c>
      <c r="N773" s="318">
        <v>2</v>
      </c>
      <c r="O773" s="202">
        <v>4</v>
      </c>
    </row>
    <row r="774" spans="8:15" x14ac:dyDescent="0.25">
      <c r="H774" s="51">
        <v>4</v>
      </c>
      <c r="I774" s="51">
        <v>3</v>
      </c>
      <c r="N774" s="318">
        <v>3</v>
      </c>
      <c r="O774" s="202">
        <v>5</v>
      </c>
    </row>
    <row r="775" spans="8:15" x14ac:dyDescent="0.25">
      <c r="H775" s="51">
        <v>2</v>
      </c>
      <c r="I775" s="51">
        <v>3</v>
      </c>
      <c r="N775" s="318">
        <v>2</v>
      </c>
      <c r="O775" s="202">
        <v>3</v>
      </c>
    </row>
    <row r="776" spans="8:15" x14ac:dyDescent="0.25">
      <c r="H776" s="51">
        <v>4</v>
      </c>
      <c r="I776" s="51">
        <v>3</v>
      </c>
      <c r="N776" s="318">
        <v>3</v>
      </c>
      <c r="O776" s="202">
        <v>3</v>
      </c>
    </row>
    <row r="777" spans="8:15" x14ac:dyDescent="0.25">
      <c r="H777" s="51">
        <v>4</v>
      </c>
      <c r="I777" s="51">
        <v>4</v>
      </c>
      <c r="N777" s="318">
        <v>2</v>
      </c>
      <c r="O777" s="202">
        <v>3</v>
      </c>
    </row>
    <row r="778" spans="8:15" x14ac:dyDescent="0.25">
      <c r="H778" s="51">
        <v>3</v>
      </c>
      <c r="I778" s="51">
        <v>4</v>
      </c>
      <c r="N778" s="318">
        <v>2</v>
      </c>
      <c r="O778" s="202">
        <v>3</v>
      </c>
    </row>
    <row r="779" spans="8:15" x14ac:dyDescent="0.25">
      <c r="H779" s="51">
        <v>2</v>
      </c>
      <c r="I779" s="51">
        <v>3</v>
      </c>
      <c r="N779" s="318">
        <v>3</v>
      </c>
      <c r="O779" s="202">
        <v>3</v>
      </c>
    </row>
    <row r="780" spans="8:15" x14ac:dyDescent="0.25">
      <c r="H780" s="51">
        <v>3</v>
      </c>
      <c r="I780" s="51">
        <v>3</v>
      </c>
      <c r="N780" s="318">
        <v>2</v>
      </c>
      <c r="O780" s="202">
        <v>5</v>
      </c>
    </row>
    <row r="781" spans="8:15" x14ac:dyDescent="0.25">
      <c r="H781" s="51">
        <v>3</v>
      </c>
      <c r="I781" s="51">
        <v>4</v>
      </c>
      <c r="N781" s="318">
        <v>2</v>
      </c>
      <c r="O781" s="202">
        <v>4</v>
      </c>
    </row>
    <row r="782" spans="8:15" x14ac:dyDescent="0.25">
      <c r="H782" s="51">
        <v>2</v>
      </c>
      <c r="I782" s="51">
        <v>3</v>
      </c>
      <c r="N782" s="318">
        <v>3</v>
      </c>
      <c r="O782" s="202">
        <v>4</v>
      </c>
    </row>
    <row r="783" spans="8:15" x14ac:dyDescent="0.25">
      <c r="H783" s="51">
        <v>3</v>
      </c>
      <c r="I783" s="51">
        <v>3</v>
      </c>
      <c r="N783" s="318">
        <v>2</v>
      </c>
      <c r="O783" s="202">
        <v>4</v>
      </c>
    </row>
    <row r="784" spans="8:15" x14ac:dyDescent="0.25">
      <c r="H784" s="51">
        <v>2</v>
      </c>
      <c r="I784" s="51">
        <v>5</v>
      </c>
      <c r="N784" s="318">
        <v>3</v>
      </c>
      <c r="O784" s="202">
        <v>4</v>
      </c>
    </row>
    <row r="785" spans="8:15" x14ac:dyDescent="0.25">
      <c r="H785" s="51">
        <v>2</v>
      </c>
      <c r="I785" s="51">
        <v>3</v>
      </c>
      <c r="N785" s="318">
        <v>3</v>
      </c>
      <c r="O785" s="202">
        <v>4</v>
      </c>
    </row>
    <row r="786" spans="8:15" x14ac:dyDescent="0.25">
      <c r="H786" s="51">
        <v>2</v>
      </c>
      <c r="I786" s="51">
        <v>5</v>
      </c>
      <c r="N786" s="318">
        <v>2</v>
      </c>
      <c r="O786" s="202">
        <v>4</v>
      </c>
    </row>
    <row r="787" spans="8:15" x14ac:dyDescent="0.25">
      <c r="H787" s="51">
        <v>4</v>
      </c>
      <c r="I787" s="51">
        <v>5</v>
      </c>
      <c r="N787" s="318">
        <v>2</v>
      </c>
      <c r="O787" s="202">
        <v>3</v>
      </c>
    </row>
    <row r="788" spans="8:15" x14ac:dyDescent="0.25">
      <c r="H788" s="51">
        <v>2</v>
      </c>
      <c r="I788" s="51">
        <v>3</v>
      </c>
      <c r="N788" s="318">
        <v>2</v>
      </c>
      <c r="O788" s="202">
        <v>4</v>
      </c>
    </row>
    <row r="789" spans="8:15" x14ac:dyDescent="0.25">
      <c r="H789" s="51">
        <v>2</v>
      </c>
      <c r="I789" s="51">
        <v>3</v>
      </c>
      <c r="N789" s="318">
        <v>4</v>
      </c>
      <c r="O789" s="202">
        <v>5</v>
      </c>
    </row>
    <row r="790" spans="8:15" x14ac:dyDescent="0.25">
      <c r="H790" s="51">
        <v>4</v>
      </c>
      <c r="I790" s="51">
        <v>4</v>
      </c>
      <c r="N790" s="318">
        <v>3</v>
      </c>
      <c r="O790" s="202">
        <v>3</v>
      </c>
    </row>
    <row r="791" spans="8:15" x14ac:dyDescent="0.25">
      <c r="H791" s="51">
        <v>3</v>
      </c>
      <c r="I791" s="51">
        <v>3</v>
      </c>
      <c r="N791" s="318">
        <v>2</v>
      </c>
      <c r="O791" s="202">
        <v>3</v>
      </c>
    </row>
    <row r="792" spans="8:15" x14ac:dyDescent="0.25">
      <c r="H792" s="51">
        <v>3</v>
      </c>
      <c r="I792" s="51">
        <v>4</v>
      </c>
      <c r="N792" s="318">
        <v>4</v>
      </c>
      <c r="O792" s="202">
        <v>3</v>
      </c>
    </row>
    <row r="793" spans="8:15" x14ac:dyDescent="0.25">
      <c r="H793" s="51">
        <v>4</v>
      </c>
      <c r="I793" s="51">
        <v>3</v>
      </c>
      <c r="N793" s="318">
        <v>2</v>
      </c>
      <c r="O793" s="202">
        <v>3</v>
      </c>
    </row>
    <row r="794" spans="8:15" x14ac:dyDescent="0.25">
      <c r="H794" s="51">
        <v>3</v>
      </c>
      <c r="I794" s="51">
        <v>4</v>
      </c>
      <c r="N794" s="318">
        <v>3</v>
      </c>
      <c r="O794" s="202">
        <v>3</v>
      </c>
    </row>
    <row r="795" spans="8:15" x14ac:dyDescent="0.25">
      <c r="H795" s="51">
        <v>3</v>
      </c>
      <c r="I795" s="51">
        <v>4</v>
      </c>
      <c r="N795" s="318">
        <v>4</v>
      </c>
      <c r="O795" s="202">
        <v>3</v>
      </c>
    </row>
    <row r="796" spans="8:15" x14ac:dyDescent="0.25">
      <c r="H796" s="51">
        <v>3</v>
      </c>
      <c r="I796" s="51">
        <v>4</v>
      </c>
      <c r="N796" s="318">
        <v>4</v>
      </c>
      <c r="O796" s="202">
        <v>4</v>
      </c>
    </row>
    <row r="797" spans="8:15" x14ac:dyDescent="0.25">
      <c r="H797" s="51">
        <v>2</v>
      </c>
      <c r="I797" s="51">
        <v>3</v>
      </c>
      <c r="N797" s="318">
        <v>2</v>
      </c>
      <c r="O797" s="202">
        <v>4</v>
      </c>
    </row>
    <row r="798" spans="8:15" x14ac:dyDescent="0.25">
      <c r="H798" s="51">
        <v>2</v>
      </c>
      <c r="I798" s="51">
        <v>3</v>
      </c>
      <c r="N798" s="318">
        <v>4</v>
      </c>
      <c r="O798" s="202">
        <v>4</v>
      </c>
    </row>
    <row r="799" spans="8:15" x14ac:dyDescent="0.25">
      <c r="H799" s="51">
        <v>2</v>
      </c>
      <c r="I799" s="51">
        <v>3</v>
      </c>
      <c r="N799" s="318">
        <v>2</v>
      </c>
      <c r="O799" s="202">
        <v>4</v>
      </c>
    </row>
    <row r="800" spans="8:15" x14ac:dyDescent="0.25">
      <c r="H800" s="51">
        <v>4</v>
      </c>
      <c r="I800" s="51">
        <v>3</v>
      </c>
      <c r="N800" s="318">
        <v>2</v>
      </c>
      <c r="O800" s="202">
        <v>3</v>
      </c>
    </row>
    <row r="801" spans="8:15" x14ac:dyDescent="0.25">
      <c r="H801" s="51">
        <v>2</v>
      </c>
      <c r="I801" s="51">
        <v>3</v>
      </c>
      <c r="N801" s="318">
        <v>2</v>
      </c>
      <c r="O801" s="202">
        <v>3</v>
      </c>
    </row>
    <row r="802" spans="8:15" x14ac:dyDescent="0.25">
      <c r="H802" s="51">
        <v>3</v>
      </c>
      <c r="I802" s="51">
        <v>4</v>
      </c>
      <c r="N802" s="318">
        <v>2</v>
      </c>
      <c r="O802" s="202">
        <v>3</v>
      </c>
    </row>
    <row r="803" spans="8:15" x14ac:dyDescent="0.25">
      <c r="H803" s="51">
        <v>3</v>
      </c>
      <c r="I803" s="51">
        <v>5</v>
      </c>
      <c r="N803" s="318">
        <v>3</v>
      </c>
      <c r="O803" s="202">
        <v>3</v>
      </c>
    </row>
    <row r="804" spans="8:15" x14ac:dyDescent="0.25">
      <c r="H804" s="51">
        <v>4</v>
      </c>
      <c r="I804" s="51">
        <v>3</v>
      </c>
      <c r="N804" s="318">
        <v>3</v>
      </c>
      <c r="O804" s="202">
        <v>3</v>
      </c>
    </row>
    <row r="805" spans="8:15" x14ac:dyDescent="0.25">
      <c r="H805" s="51">
        <v>4</v>
      </c>
      <c r="I805" s="51">
        <v>3</v>
      </c>
      <c r="N805" s="318">
        <v>2</v>
      </c>
      <c r="O805" s="202">
        <v>3</v>
      </c>
    </row>
    <row r="806" spans="8:15" x14ac:dyDescent="0.25">
      <c r="H806" s="51">
        <v>3</v>
      </c>
      <c r="I806" s="51">
        <v>3</v>
      </c>
      <c r="N806" s="318">
        <v>2</v>
      </c>
      <c r="O806" s="202">
        <v>5</v>
      </c>
    </row>
    <row r="807" spans="8:15" x14ac:dyDescent="0.25">
      <c r="H807" s="51">
        <v>2</v>
      </c>
      <c r="I807" s="51">
        <v>3</v>
      </c>
      <c r="N807" s="318">
        <v>2</v>
      </c>
      <c r="O807" s="202">
        <v>3</v>
      </c>
    </row>
    <row r="808" spans="8:15" x14ac:dyDescent="0.25">
      <c r="H808" s="51">
        <v>3</v>
      </c>
      <c r="I808" s="51">
        <v>3</v>
      </c>
      <c r="N808" s="318">
        <v>2</v>
      </c>
      <c r="O808" s="202">
        <v>4</v>
      </c>
    </row>
    <row r="809" spans="8:15" x14ac:dyDescent="0.25">
      <c r="H809" s="51">
        <v>2</v>
      </c>
      <c r="I809" s="51">
        <v>3</v>
      </c>
      <c r="N809" s="318">
        <v>2</v>
      </c>
      <c r="O809" s="202">
        <v>5</v>
      </c>
    </row>
    <row r="810" spans="8:15" x14ac:dyDescent="0.25">
      <c r="H810" s="51">
        <v>3</v>
      </c>
      <c r="I810" s="51">
        <v>4</v>
      </c>
      <c r="N810" s="318">
        <v>2</v>
      </c>
      <c r="O810" s="202">
        <v>4</v>
      </c>
    </row>
    <row r="811" spans="8:15" x14ac:dyDescent="0.25">
      <c r="H811" s="51">
        <v>3</v>
      </c>
      <c r="I811" s="51">
        <v>3</v>
      </c>
      <c r="N811" s="318">
        <v>3</v>
      </c>
      <c r="O811" s="202">
        <v>5</v>
      </c>
    </row>
    <row r="812" spans="8:15" x14ac:dyDescent="0.25">
      <c r="H812" s="51">
        <v>2</v>
      </c>
      <c r="I812" s="51">
        <v>3</v>
      </c>
      <c r="N812" s="318">
        <v>3</v>
      </c>
      <c r="O812" s="202">
        <v>4</v>
      </c>
    </row>
    <row r="813" spans="8:15" x14ac:dyDescent="0.25">
      <c r="H813" s="51">
        <v>2</v>
      </c>
      <c r="I813" s="51">
        <v>4</v>
      </c>
      <c r="N813" s="318">
        <v>2</v>
      </c>
      <c r="O813" s="202">
        <v>4</v>
      </c>
    </row>
    <row r="814" spans="8:15" x14ac:dyDescent="0.25">
      <c r="H814" s="51">
        <v>4</v>
      </c>
      <c r="I814" s="51">
        <v>3</v>
      </c>
      <c r="N814" s="318">
        <v>3</v>
      </c>
      <c r="O814" s="202">
        <v>4</v>
      </c>
    </row>
    <row r="815" spans="8:15" x14ac:dyDescent="0.25">
      <c r="H815" s="51">
        <v>3</v>
      </c>
      <c r="I815" s="51">
        <v>3</v>
      </c>
      <c r="N815" s="318">
        <v>2</v>
      </c>
      <c r="O815" s="202">
        <v>3</v>
      </c>
    </row>
    <row r="816" spans="8:15" x14ac:dyDescent="0.25">
      <c r="H816" s="51">
        <v>3</v>
      </c>
      <c r="I816" s="51">
        <v>3</v>
      </c>
      <c r="N816" s="318">
        <v>2</v>
      </c>
      <c r="O816" s="202">
        <v>3</v>
      </c>
    </row>
    <row r="817" spans="8:15" x14ac:dyDescent="0.25">
      <c r="H817" s="51">
        <v>3</v>
      </c>
      <c r="I817" s="51">
        <v>3</v>
      </c>
      <c r="N817" s="318">
        <v>2</v>
      </c>
      <c r="O817" s="202">
        <v>3</v>
      </c>
    </row>
    <row r="818" spans="8:15" x14ac:dyDescent="0.25">
      <c r="H818" s="51">
        <v>4</v>
      </c>
      <c r="I818" s="51">
        <v>3</v>
      </c>
      <c r="N818" s="318">
        <v>3</v>
      </c>
      <c r="O818" s="202">
        <v>5</v>
      </c>
    </row>
    <row r="819" spans="8:15" x14ac:dyDescent="0.25">
      <c r="H819" s="51">
        <v>2</v>
      </c>
      <c r="I819" s="51">
        <v>4</v>
      </c>
      <c r="N819" s="318">
        <v>3</v>
      </c>
      <c r="O819" s="202">
        <v>4</v>
      </c>
    </row>
    <row r="820" spans="8:15" x14ac:dyDescent="0.25">
      <c r="H820" s="51">
        <v>2</v>
      </c>
      <c r="I820" s="51">
        <v>3</v>
      </c>
      <c r="N820" s="318">
        <v>4</v>
      </c>
      <c r="O820" s="202">
        <v>5</v>
      </c>
    </row>
    <row r="821" spans="8:15" x14ac:dyDescent="0.25">
      <c r="H821" s="51">
        <v>3</v>
      </c>
      <c r="I821" s="51">
        <v>3</v>
      </c>
      <c r="N821" s="318">
        <v>4</v>
      </c>
      <c r="O821" s="202">
        <v>3</v>
      </c>
    </row>
    <row r="822" spans="8:15" x14ac:dyDescent="0.25">
      <c r="H822" s="51">
        <v>4</v>
      </c>
      <c r="I822" s="51">
        <v>3</v>
      </c>
      <c r="N822" s="318">
        <v>2</v>
      </c>
      <c r="O822" s="202">
        <v>3</v>
      </c>
    </row>
    <row r="823" spans="8:15" x14ac:dyDescent="0.25">
      <c r="H823" s="51">
        <v>2</v>
      </c>
      <c r="I823" s="51">
        <v>4</v>
      </c>
      <c r="N823" s="318">
        <v>2</v>
      </c>
      <c r="O823" s="202">
        <v>3</v>
      </c>
    </row>
    <row r="824" spans="8:15" x14ac:dyDescent="0.25">
      <c r="H824" s="51">
        <v>3</v>
      </c>
      <c r="I824" s="51">
        <v>4</v>
      </c>
      <c r="N824" s="318">
        <v>2</v>
      </c>
      <c r="O824" s="202">
        <v>4</v>
      </c>
    </row>
    <row r="825" spans="8:15" x14ac:dyDescent="0.25">
      <c r="H825" s="51">
        <v>4</v>
      </c>
      <c r="I825" s="51">
        <v>3</v>
      </c>
      <c r="N825" s="318">
        <v>2</v>
      </c>
      <c r="O825" s="202">
        <v>3</v>
      </c>
    </row>
    <row r="826" spans="8:15" x14ac:dyDescent="0.25">
      <c r="H826" s="51">
        <v>3</v>
      </c>
      <c r="I826" s="51">
        <v>3</v>
      </c>
      <c r="N826" s="318">
        <v>2</v>
      </c>
      <c r="O826" s="202">
        <v>3</v>
      </c>
    </row>
    <row r="827" spans="8:15" x14ac:dyDescent="0.25">
      <c r="H827" s="51">
        <v>2</v>
      </c>
      <c r="I827" s="51">
        <v>3</v>
      </c>
      <c r="N827" s="318">
        <v>3</v>
      </c>
      <c r="O827" s="202">
        <v>4</v>
      </c>
    </row>
    <row r="828" spans="8:15" x14ac:dyDescent="0.25">
      <c r="H828" s="51">
        <v>4</v>
      </c>
      <c r="I828" s="51">
        <v>3</v>
      </c>
      <c r="N828" s="318">
        <v>2</v>
      </c>
      <c r="O828" s="202">
        <v>3</v>
      </c>
    </row>
    <row r="829" spans="8:15" x14ac:dyDescent="0.25">
      <c r="H829" s="51">
        <v>3</v>
      </c>
      <c r="I829" s="51">
        <v>3</v>
      </c>
      <c r="N829" s="318">
        <v>3</v>
      </c>
      <c r="O829" s="202">
        <v>4</v>
      </c>
    </row>
    <row r="830" spans="8:15" x14ac:dyDescent="0.25">
      <c r="H830" s="51">
        <v>3</v>
      </c>
      <c r="I830" s="51">
        <v>4</v>
      </c>
      <c r="N830" s="318">
        <v>2</v>
      </c>
      <c r="O830" s="202">
        <v>4</v>
      </c>
    </row>
    <row r="831" spans="8:15" x14ac:dyDescent="0.25">
      <c r="H831" s="51">
        <v>4</v>
      </c>
      <c r="I831" s="51">
        <v>3</v>
      </c>
      <c r="N831" s="318">
        <v>2</v>
      </c>
      <c r="O831" s="202">
        <v>3</v>
      </c>
    </row>
    <row r="832" spans="8:15" x14ac:dyDescent="0.25">
      <c r="H832" s="51">
        <v>3</v>
      </c>
      <c r="I832" s="51">
        <v>3</v>
      </c>
    </row>
    <row r="833" spans="8:9" x14ac:dyDescent="0.25">
      <c r="H833" s="51">
        <v>4</v>
      </c>
      <c r="I833" s="51">
        <v>3</v>
      </c>
    </row>
    <row r="834" spans="8:9" x14ac:dyDescent="0.25">
      <c r="H834" s="51">
        <v>3</v>
      </c>
      <c r="I834" s="51">
        <v>3</v>
      </c>
    </row>
    <row r="835" spans="8:9" x14ac:dyDescent="0.25">
      <c r="H835" s="51">
        <v>3</v>
      </c>
      <c r="I835" s="51">
        <v>4</v>
      </c>
    </row>
    <row r="836" spans="8:9" x14ac:dyDescent="0.25">
      <c r="H836" s="51">
        <v>2</v>
      </c>
      <c r="I836" s="51">
        <v>3</v>
      </c>
    </row>
    <row r="837" spans="8:9" x14ac:dyDescent="0.25">
      <c r="H837" s="51">
        <v>3</v>
      </c>
      <c r="I837" s="51">
        <v>3</v>
      </c>
    </row>
    <row r="838" spans="8:9" x14ac:dyDescent="0.25">
      <c r="H838" s="51">
        <v>3</v>
      </c>
      <c r="I838" s="51">
        <v>3</v>
      </c>
    </row>
    <row r="839" spans="8:9" x14ac:dyDescent="0.25">
      <c r="H839" s="51">
        <v>3</v>
      </c>
      <c r="I839" s="51">
        <v>4</v>
      </c>
    </row>
    <row r="840" spans="8:9" x14ac:dyDescent="0.25">
      <c r="H840" s="51">
        <v>3</v>
      </c>
      <c r="I840" s="51">
        <v>3</v>
      </c>
    </row>
    <row r="841" spans="8:9" x14ac:dyDescent="0.25">
      <c r="H841" s="51">
        <v>3</v>
      </c>
      <c r="I841" s="51">
        <v>3</v>
      </c>
    </row>
    <row r="842" spans="8:9" x14ac:dyDescent="0.25">
      <c r="H842" s="51">
        <v>3</v>
      </c>
      <c r="I842" s="51">
        <v>3</v>
      </c>
    </row>
    <row r="843" spans="8:9" x14ac:dyDescent="0.25">
      <c r="H843" s="51">
        <v>2</v>
      </c>
      <c r="I843" s="51">
        <v>4</v>
      </c>
    </row>
    <row r="844" spans="8:9" x14ac:dyDescent="0.25">
      <c r="H844" s="51">
        <v>3</v>
      </c>
      <c r="I844" s="51">
        <v>4</v>
      </c>
    </row>
    <row r="845" spans="8:9" x14ac:dyDescent="0.25">
      <c r="H845" s="51">
        <v>3</v>
      </c>
      <c r="I845" s="51">
        <v>5</v>
      </c>
    </row>
    <row r="846" spans="8:9" x14ac:dyDescent="0.25">
      <c r="H846" s="51">
        <v>2</v>
      </c>
      <c r="I846" s="51">
        <v>3</v>
      </c>
    </row>
    <row r="847" spans="8:9" x14ac:dyDescent="0.25">
      <c r="H847" s="51">
        <v>3</v>
      </c>
      <c r="I847" s="51">
        <v>4</v>
      </c>
    </row>
    <row r="848" spans="8:9" x14ac:dyDescent="0.25">
      <c r="H848" s="51">
        <v>3</v>
      </c>
      <c r="I848" s="51">
        <v>3</v>
      </c>
    </row>
    <row r="849" spans="8:9" x14ac:dyDescent="0.25">
      <c r="H849" s="51">
        <v>3</v>
      </c>
      <c r="I849" s="51">
        <v>5</v>
      </c>
    </row>
    <row r="850" spans="8:9" x14ac:dyDescent="0.25">
      <c r="H850" s="51">
        <v>3</v>
      </c>
      <c r="I850" s="51">
        <v>3</v>
      </c>
    </row>
    <row r="851" spans="8:9" x14ac:dyDescent="0.25">
      <c r="H851" s="51">
        <v>2</v>
      </c>
      <c r="I851" s="51">
        <v>3</v>
      </c>
    </row>
    <row r="852" spans="8:9" x14ac:dyDescent="0.25">
      <c r="H852" s="51">
        <v>2</v>
      </c>
      <c r="I852" s="51">
        <v>4</v>
      </c>
    </row>
    <row r="853" spans="8:9" x14ac:dyDescent="0.25">
      <c r="H853" s="51">
        <v>3</v>
      </c>
      <c r="I853" s="51">
        <v>3</v>
      </c>
    </row>
    <row r="854" spans="8:9" x14ac:dyDescent="0.25">
      <c r="H854" s="51">
        <v>3</v>
      </c>
      <c r="I854" s="51">
        <v>3</v>
      </c>
    </row>
    <row r="855" spans="8:9" x14ac:dyDescent="0.25">
      <c r="H855" s="51">
        <v>2</v>
      </c>
      <c r="I855" s="51">
        <v>3</v>
      </c>
    </row>
    <row r="856" spans="8:9" x14ac:dyDescent="0.25">
      <c r="H856" s="51">
        <v>3</v>
      </c>
      <c r="I856" s="51">
        <v>5</v>
      </c>
    </row>
    <row r="857" spans="8:9" x14ac:dyDescent="0.25">
      <c r="H857" s="51">
        <v>3</v>
      </c>
      <c r="I857" s="51">
        <v>4</v>
      </c>
    </row>
    <row r="858" spans="8:9" x14ac:dyDescent="0.25">
      <c r="H858" s="51">
        <v>4</v>
      </c>
      <c r="I858" s="51">
        <v>3</v>
      </c>
    </row>
    <row r="859" spans="8:9" x14ac:dyDescent="0.25">
      <c r="H859" s="51">
        <v>2</v>
      </c>
      <c r="I859" s="51">
        <v>3</v>
      </c>
    </row>
    <row r="860" spans="8:9" x14ac:dyDescent="0.25">
      <c r="H860" s="51">
        <v>2</v>
      </c>
      <c r="I860" s="51">
        <v>4</v>
      </c>
    </row>
    <row r="861" spans="8:9" x14ac:dyDescent="0.25">
      <c r="H861" s="51">
        <v>3</v>
      </c>
      <c r="I861" s="51">
        <v>3</v>
      </c>
    </row>
    <row r="862" spans="8:9" x14ac:dyDescent="0.25">
      <c r="H862" s="51">
        <v>3</v>
      </c>
      <c r="I862" s="51">
        <v>3</v>
      </c>
    </row>
    <row r="863" spans="8:9" x14ac:dyDescent="0.25">
      <c r="H863" s="51">
        <v>3</v>
      </c>
      <c r="I863" s="51">
        <v>5</v>
      </c>
    </row>
    <row r="864" spans="8:9" x14ac:dyDescent="0.25">
      <c r="H864" s="51">
        <v>4</v>
      </c>
      <c r="I864" s="51">
        <v>4</v>
      </c>
    </row>
    <row r="865" spans="8:9" x14ac:dyDescent="0.25">
      <c r="H865" s="51">
        <v>3</v>
      </c>
      <c r="I865" s="51">
        <v>3</v>
      </c>
    </row>
    <row r="866" spans="8:9" x14ac:dyDescent="0.25">
      <c r="H866" s="51">
        <v>2</v>
      </c>
      <c r="I866" s="51">
        <v>4</v>
      </c>
    </row>
    <row r="867" spans="8:9" x14ac:dyDescent="0.25">
      <c r="H867" s="51">
        <v>2</v>
      </c>
      <c r="I867" s="51">
        <v>3</v>
      </c>
    </row>
    <row r="868" spans="8:9" x14ac:dyDescent="0.25">
      <c r="H868" s="51">
        <v>3</v>
      </c>
      <c r="I868" s="51">
        <v>4</v>
      </c>
    </row>
    <row r="869" spans="8:9" x14ac:dyDescent="0.25">
      <c r="H869" s="51">
        <v>2</v>
      </c>
      <c r="I869" s="51">
        <v>5</v>
      </c>
    </row>
    <row r="870" spans="8:9" x14ac:dyDescent="0.25">
      <c r="H870" s="51">
        <v>4</v>
      </c>
      <c r="I870" s="51">
        <v>3</v>
      </c>
    </row>
    <row r="871" spans="8:9" x14ac:dyDescent="0.25">
      <c r="H871" s="51">
        <v>2</v>
      </c>
      <c r="I871" s="51">
        <v>3</v>
      </c>
    </row>
    <row r="872" spans="8:9" x14ac:dyDescent="0.25">
      <c r="H872" s="51">
        <v>3</v>
      </c>
      <c r="I872" s="51">
        <v>5</v>
      </c>
    </row>
    <row r="873" spans="8:9" x14ac:dyDescent="0.25">
      <c r="H873" s="51">
        <v>2</v>
      </c>
      <c r="I873" s="51">
        <v>4</v>
      </c>
    </row>
    <row r="874" spans="8:9" x14ac:dyDescent="0.25">
      <c r="H874" s="51">
        <v>3</v>
      </c>
      <c r="I874" s="51">
        <v>4</v>
      </c>
    </row>
    <row r="875" spans="8:9" x14ac:dyDescent="0.25">
      <c r="H875" s="51">
        <v>2</v>
      </c>
      <c r="I875" s="51">
        <v>4</v>
      </c>
    </row>
    <row r="876" spans="8:9" x14ac:dyDescent="0.25">
      <c r="H876" s="51">
        <v>2</v>
      </c>
      <c r="I876" s="51">
        <v>4</v>
      </c>
    </row>
    <row r="877" spans="8:9" x14ac:dyDescent="0.25">
      <c r="H877" s="51">
        <v>3</v>
      </c>
      <c r="I877" s="51">
        <v>3</v>
      </c>
    </row>
    <row r="878" spans="8:9" x14ac:dyDescent="0.25">
      <c r="H878" s="51">
        <v>3</v>
      </c>
      <c r="I878" s="51">
        <v>4</v>
      </c>
    </row>
    <row r="879" spans="8:9" x14ac:dyDescent="0.25">
      <c r="H879" s="51">
        <v>3</v>
      </c>
      <c r="I879" s="51">
        <v>3</v>
      </c>
    </row>
    <row r="880" spans="8:9" x14ac:dyDescent="0.25">
      <c r="H880" s="51">
        <v>2</v>
      </c>
      <c r="I880" s="51">
        <v>3</v>
      </c>
    </row>
    <row r="881" spans="8:9" x14ac:dyDescent="0.25">
      <c r="H881" s="51">
        <v>2</v>
      </c>
      <c r="I881" s="51">
        <v>4</v>
      </c>
    </row>
    <row r="882" spans="8:9" x14ac:dyDescent="0.25">
      <c r="H882" s="51">
        <v>3</v>
      </c>
      <c r="I882" s="51">
        <v>4</v>
      </c>
    </row>
    <row r="883" spans="8:9" x14ac:dyDescent="0.25">
      <c r="H883" s="51">
        <v>3</v>
      </c>
      <c r="I883" s="51">
        <v>4</v>
      </c>
    </row>
    <row r="884" spans="8:9" x14ac:dyDescent="0.25">
      <c r="H884" s="51">
        <v>2</v>
      </c>
      <c r="I884" s="51">
        <v>3</v>
      </c>
    </row>
    <row r="885" spans="8:9" x14ac:dyDescent="0.25">
      <c r="H885" s="51">
        <v>2</v>
      </c>
      <c r="I885" s="51">
        <v>4</v>
      </c>
    </row>
    <row r="886" spans="8:9" x14ac:dyDescent="0.25">
      <c r="H886" s="51">
        <v>2</v>
      </c>
      <c r="I886" s="51">
        <v>4</v>
      </c>
    </row>
    <row r="887" spans="8:9" x14ac:dyDescent="0.25">
      <c r="H887" s="51">
        <v>2</v>
      </c>
      <c r="I887" s="51">
        <v>3</v>
      </c>
    </row>
    <row r="888" spans="8:9" x14ac:dyDescent="0.25">
      <c r="H888" s="51">
        <v>2</v>
      </c>
      <c r="I888" s="51">
        <v>3</v>
      </c>
    </row>
    <row r="889" spans="8:9" x14ac:dyDescent="0.25">
      <c r="H889" s="51">
        <v>3</v>
      </c>
      <c r="I889" s="51">
        <v>3</v>
      </c>
    </row>
    <row r="890" spans="8:9" x14ac:dyDescent="0.25">
      <c r="H890" s="51">
        <v>2</v>
      </c>
      <c r="I890" s="51">
        <v>4</v>
      </c>
    </row>
    <row r="891" spans="8:9" x14ac:dyDescent="0.25">
      <c r="H891" s="51">
        <v>2</v>
      </c>
      <c r="I891" s="51">
        <v>4</v>
      </c>
    </row>
    <row r="892" spans="8:9" x14ac:dyDescent="0.25">
      <c r="H892" s="51">
        <v>2</v>
      </c>
      <c r="I892" s="51">
        <v>3</v>
      </c>
    </row>
    <row r="893" spans="8:9" x14ac:dyDescent="0.25">
      <c r="H893" s="51">
        <v>3</v>
      </c>
      <c r="I893" s="51">
        <v>4</v>
      </c>
    </row>
    <row r="894" spans="8:9" x14ac:dyDescent="0.25">
      <c r="H894" s="51">
        <v>3</v>
      </c>
      <c r="I894" s="51">
        <v>4</v>
      </c>
    </row>
    <row r="895" spans="8:9" x14ac:dyDescent="0.25">
      <c r="H895" s="51">
        <v>3</v>
      </c>
      <c r="I895" s="51">
        <v>3</v>
      </c>
    </row>
    <row r="896" spans="8:9" x14ac:dyDescent="0.25">
      <c r="H896" s="51">
        <v>2</v>
      </c>
      <c r="I896" s="51">
        <v>4</v>
      </c>
    </row>
    <row r="897" spans="8:9" x14ac:dyDescent="0.25">
      <c r="H897" s="51">
        <v>2</v>
      </c>
      <c r="I897" s="51">
        <v>4</v>
      </c>
    </row>
    <row r="898" spans="8:9" x14ac:dyDescent="0.25">
      <c r="H898" s="51">
        <v>3</v>
      </c>
      <c r="I898" s="51">
        <v>4</v>
      </c>
    </row>
    <row r="899" spans="8:9" x14ac:dyDescent="0.25">
      <c r="H899" s="51">
        <v>3</v>
      </c>
      <c r="I899" s="51">
        <v>3</v>
      </c>
    </row>
    <row r="900" spans="8:9" x14ac:dyDescent="0.25">
      <c r="H900" s="51">
        <v>2</v>
      </c>
      <c r="I900" s="51">
        <v>4</v>
      </c>
    </row>
    <row r="901" spans="8:9" x14ac:dyDescent="0.25">
      <c r="H901" s="51">
        <v>2</v>
      </c>
      <c r="I901" s="51">
        <v>3</v>
      </c>
    </row>
    <row r="902" spans="8:9" x14ac:dyDescent="0.25">
      <c r="H902" s="51">
        <v>2</v>
      </c>
      <c r="I902" s="51">
        <v>3</v>
      </c>
    </row>
    <row r="903" spans="8:9" x14ac:dyDescent="0.25">
      <c r="H903" s="51">
        <v>2</v>
      </c>
      <c r="I903" s="51">
        <v>3</v>
      </c>
    </row>
    <row r="904" spans="8:9" x14ac:dyDescent="0.25">
      <c r="H904" s="51">
        <v>4</v>
      </c>
      <c r="I904" s="51">
        <v>3</v>
      </c>
    </row>
    <row r="905" spans="8:9" x14ac:dyDescent="0.25">
      <c r="H905" s="51">
        <v>2</v>
      </c>
      <c r="I905" s="51">
        <v>3</v>
      </c>
    </row>
    <row r="906" spans="8:9" x14ac:dyDescent="0.25">
      <c r="H906" s="51">
        <v>4</v>
      </c>
      <c r="I906" s="51">
        <v>3</v>
      </c>
    </row>
    <row r="907" spans="8:9" x14ac:dyDescent="0.25">
      <c r="H907" s="51">
        <v>2</v>
      </c>
      <c r="I907" s="51">
        <v>4</v>
      </c>
    </row>
    <row r="908" spans="8:9" x14ac:dyDescent="0.25">
      <c r="H908" s="51">
        <v>3</v>
      </c>
      <c r="I908" s="51">
        <v>3</v>
      </c>
    </row>
    <row r="909" spans="8:9" x14ac:dyDescent="0.25">
      <c r="H909" s="51">
        <v>2</v>
      </c>
      <c r="I909" s="51">
        <v>4</v>
      </c>
    </row>
    <row r="910" spans="8:9" x14ac:dyDescent="0.25">
      <c r="H910" s="51">
        <v>2</v>
      </c>
      <c r="I910" s="51">
        <v>4</v>
      </c>
    </row>
    <row r="911" spans="8:9" x14ac:dyDescent="0.25">
      <c r="H911" s="51">
        <v>3</v>
      </c>
      <c r="I911" s="51">
        <v>4</v>
      </c>
    </row>
    <row r="912" spans="8:9" x14ac:dyDescent="0.25">
      <c r="H912" s="51">
        <v>2</v>
      </c>
      <c r="I912" s="51">
        <v>3</v>
      </c>
    </row>
    <row r="913" spans="8:9" x14ac:dyDescent="0.25">
      <c r="H913" s="51">
        <v>2</v>
      </c>
      <c r="I913" s="51">
        <v>3</v>
      </c>
    </row>
    <row r="914" spans="8:9" x14ac:dyDescent="0.25">
      <c r="H914" s="51">
        <v>2</v>
      </c>
      <c r="I914" s="51">
        <v>3</v>
      </c>
    </row>
    <row r="915" spans="8:9" x14ac:dyDescent="0.25">
      <c r="H915" s="51">
        <v>3</v>
      </c>
      <c r="I915" s="51">
        <v>4</v>
      </c>
    </row>
    <row r="916" spans="8:9" x14ac:dyDescent="0.25">
      <c r="H916" s="51">
        <v>2</v>
      </c>
      <c r="I916" s="51">
        <v>4</v>
      </c>
    </row>
    <row r="917" spans="8:9" x14ac:dyDescent="0.25">
      <c r="H917" s="51">
        <v>2</v>
      </c>
      <c r="I917" s="51">
        <v>3</v>
      </c>
    </row>
    <row r="918" spans="8:9" x14ac:dyDescent="0.25">
      <c r="H918" s="51">
        <v>3</v>
      </c>
      <c r="I918" s="51">
        <v>4</v>
      </c>
    </row>
    <row r="919" spans="8:9" x14ac:dyDescent="0.25">
      <c r="H919" s="51">
        <v>2</v>
      </c>
      <c r="I919" s="51">
        <v>3</v>
      </c>
    </row>
    <row r="920" spans="8:9" x14ac:dyDescent="0.25">
      <c r="H920" s="51">
        <v>3</v>
      </c>
      <c r="I920" s="51">
        <v>3</v>
      </c>
    </row>
    <row r="921" spans="8:9" x14ac:dyDescent="0.25">
      <c r="H921" s="51">
        <v>2</v>
      </c>
      <c r="I921" s="51">
        <v>3</v>
      </c>
    </row>
    <row r="922" spans="8:9" x14ac:dyDescent="0.25">
      <c r="H922" s="51">
        <v>2</v>
      </c>
      <c r="I922" s="51">
        <v>3</v>
      </c>
    </row>
    <row r="923" spans="8:9" x14ac:dyDescent="0.25">
      <c r="H923" s="51">
        <v>3</v>
      </c>
      <c r="I923" s="51">
        <v>3</v>
      </c>
    </row>
    <row r="924" spans="8:9" x14ac:dyDescent="0.25">
      <c r="H924" s="51">
        <v>2</v>
      </c>
      <c r="I924" s="51">
        <v>4</v>
      </c>
    </row>
    <row r="925" spans="8:9" x14ac:dyDescent="0.25">
      <c r="H925" s="51">
        <v>4</v>
      </c>
      <c r="I925" s="51">
        <v>3</v>
      </c>
    </row>
    <row r="926" spans="8:9" x14ac:dyDescent="0.25">
      <c r="H926" s="51">
        <v>2</v>
      </c>
      <c r="I926" s="51">
        <v>4</v>
      </c>
    </row>
    <row r="927" spans="8:9" x14ac:dyDescent="0.25">
      <c r="H927" s="51">
        <v>4</v>
      </c>
      <c r="I927" s="51">
        <v>3</v>
      </c>
    </row>
    <row r="928" spans="8:9" x14ac:dyDescent="0.25">
      <c r="H928" s="51">
        <v>2</v>
      </c>
      <c r="I928" s="51">
        <v>4</v>
      </c>
    </row>
    <row r="929" spans="8:9" x14ac:dyDescent="0.25">
      <c r="H929" s="51">
        <v>2</v>
      </c>
      <c r="I929" s="51">
        <v>4</v>
      </c>
    </row>
    <row r="930" spans="8:9" x14ac:dyDescent="0.25">
      <c r="H930" s="51">
        <v>3</v>
      </c>
      <c r="I930" s="51">
        <v>5</v>
      </c>
    </row>
    <row r="931" spans="8:9" x14ac:dyDescent="0.25">
      <c r="H931" s="51">
        <v>3</v>
      </c>
      <c r="I931" s="51">
        <v>3</v>
      </c>
    </row>
    <row r="932" spans="8:9" x14ac:dyDescent="0.25">
      <c r="H932" s="51">
        <v>2</v>
      </c>
      <c r="I932" s="51">
        <v>3</v>
      </c>
    </row>
    <row r="933" spans="8:9" x14ac:dyDescent="0.25">
      <c r="H933" s="51">
        <v>2</v>
      </c>
      <c r="I933" s="51">
        <v>4</v>
      </c>
    </row>
    <row r="934" spans="8:9" x14ac:dyDescent="0.25">
      <c r="H934" s="51">
        <v>2</v>
      </c>
      <c r="I934" s="51">
        <v>3</v>
      </c>
    </row>
    <row r="935" spans="8:9" x14ac:dyDescent="0.25">
      <c r="H935" s="51">
        <v>3</v>
      </c>
      <c r="I935" s="51">
        <v>3</v>
      </c>
    </row>
    <row r="936" spans="8:9" x14ac:dyDescent="0.25">
      <c r="H936" s="51">
        <v>4</v>
      </c>
      <c r="I936" s="51">
        <v>3</v>
      </c>
    </row>
    <row r="937" spans="8:9" x14ac:dyDescent="0.25">
      <c r="H937" s="51">
        <v>2</v>
      </c>
      <c r="I937" s="51">
        <v>5</v>
      </c>
    </row>
    <row r="938" spans="8:9" x14ac:dyDescent="0.25">
      <c r="H938" s="51">
        <v>3</v>
      </c>
      <c r="I938" s="51">
        <v>3</v>
      </c>
    </row>
    <row r="939" spans="8:9" x14ac:dyDescent="0.25">
      <c r="H939" s="51">
        <v>2</v>
      </c>
      <c r="I939" s="51">
        <v>3</v>
      </c>
    </row>
    <row r="940" spans="8:9" x14ac:dyDescent="0.25">
      <c r="H940" s="51">
        <v>2</v>
      </c>
      <c r="I940" s="51">
        <v>3</v>
      </c>
    </row>
    <row r="941" spans="8:9" x14ac:dyDescent="0.25">
      <c r="H941" s="51">
        <v>2</v>
      </c>
      <c r="I941" s="51">
        <v>3</v>
      </c>
    </row>
    <row r="942" spans="8:9" x14ac:dyDescent="0.25">
      <c r="H942" s="51">
        <v>2</v>
      </c>
      <c r="I942" s="51">
        <v>3</v>
      </c>
    </row>
    <row r="943" spans="8:9" x14ac:dyDescent="0.25">
      <c r="H943" s="51">
        <v>2</v>
      </c>
      <c r="I943" s="51">
        <v>3</v>
      </c>
    </row>
    <row r="944" spans="8:9" x14ac:dyDescent="0.25">
      <c r="H944" s="51">
        <v>2</v>
      </c>
      <c r="I944" s="51">
        <v>3</v>
      </c>
    </row>
    <row r="945" spans="8:9" x14ac:dyDescent="0.25">
      <c r="H945" s="51">
        <v>3</v>
      </c>
      <c r="I945" s="51">
        <v>3</v>
      </c>
    </row>
    <row r="946" spans="8:9" x14ac:dyDescent="0.25">
      <c r="H946" s="51">
        <v>2</v>
      </c>
      <c r="I946" s="51">
        <v>3</v>
      </c>
    </row>
    <row r="947" spans="8:9" x14ac:dyDescent="0.25">
      <c r="H947" s="51">
        <v>3</v>
      </c>
      <c r="I947" s="51">
        <v>4</v>
      </c>
    </row>
    <row r="948" spans="8:9" x14ac:dyDescent="0.25">
      <c r="H948" s="51">
        <v>2</v>
      </c>
      <c r="I948" s="51">
        <v>3</v>
      </c>
    </row>
    <row r="949" spans="8:9" x14ac:dyDescent="0.25">
      <c r="H949" s="51">
        <v>2</v>
      </c>
      <c r="I949" s="51">
        <v>5</v>
      </c>
    </row>
    <row r="950" spans="8:9" x14ac:dyDescent="0.25">
      <c r="H950" s="51">
        <v>3</v>
      </c>
      <c r="I950" s="51">
        <v>3</v>
      </c>
    </row>
    <row r="951" spans="8:9" x14ac:dyDescent="0.25">
      <c r="H951" s="51">
        <v>2</v>
      </c>
      <c r="I951" s="51">
        <v>3</v>
      </c>
    </row>
    <row r="952" spans="8:9" x14ac:dyDescent="0.25">
      <c r="H952" s="51">
        <v>4</v>
      </c>
      <c r="I952" s="51">
        <v>3</v>
      </c>
    </row>
    <row r="953" spans="8:9" x14ac:dyDescent="0.25">
      <c r="H953" s="51">
        <v>2</v>
      </c>
      <c r="I953" s="51">
        <v>3</v>
      </c>
    </row>
    <row r="954" spans="8:9" x14ac:dyDescent="0.25">
      <c r="H954" s="51">
        <v>2</v>
      </c>
      <c r="I954" s="51">
        <v>4</v>
      </c>
    </row>
    <row r="955" spans="8:9" x14ac:dyDescent="0.25">
      <c r="H955" s="51">
        <v>2</v>
      </c>
      <c r="I955" s="51">
        <v>4</v>
      </c>
    </row>
    <row r="956" spans="8:9" x14ac:dyDescent="0.25">
      <c r="H956" s="51">
        <v>3</v>
      </c>
      <c r="I956" s="51">
        <v>4</v>
      </c>
    </row>
    <row r="957" spans="8:9" x14ac:dyDescent="0.25">
      <c r="H957" s="51">
        <v>3</v>
      </c>
      <c r="I957" s="51">
        <v>3</v>
      </c>
    </row>
    <row r="958" spans="8:9" x14ac:dyDescent="0.25">
      <c r="H958" s="51">
        <v>2</v>
      </c>
      <c r="I958" s="51">
        <v>3</v>
      </c>
    </row>
    <row r="959" spans="8:9" x14ac:dyDescent="0.25">
      <c r="H959" s="51">
        <v>2</v>
      </c>
      <c r="I959" s="51">
        <v>3</v>
      </c>
    </row>
    <row r="960" spans="8:9" x14ac:dyDescent="0.25">
      <c r="H960" s="51">
        <v>2</v>
      </c>
      <c r="I960" s="51">
        <v>4</v>
      </c>
    </row>
    <row r="961" spans="8:9" x14ac:dyDescent="0.25">
      <c r="H961" s="51">
        <v>4</v>
      </c>
      <c r="I961" s="51">
        <v>3</v>
      </c>
    </row>
    <row r="962" spans="8:9" x14ac:dyDescent="0.25">
      <c r="H962" s="51">
        <v>2</v>
      </c>
      <c r="I962" s="51">
        <v>3</v>
      </c>
    </row>
    <row r="963" spans="8:9" x14ac:dyDescent="0.25">
      <c r="H963" s="51">
        <v>2</v>
      </c>
      <c r="I963" s="51">
        <v>3</v>
      </c>
    </row>
    <row r="964" spans="8:9" x14ac:dyDescent="0.25">
      <c r="H964" s="51">
        <v>4</v>
      </c>
      <c r="I964" s="51">
        <v>3</v>
      </c>
    </row>
    <row r="965" spans="8:9" x14ac:dyDescent="0.25">
      <c r="H965" s="51">
        <v>2</v>
      </c>
      <c r="I965" s="51">
        <v>4</v>
      </c>
    </row>
    <row r="966" spans="8:9" x14ac:dyDescent="0.25">
      <c r="H966" s="51">
        <v>2</v>
      </c>
      <c r="I966" s="51">
        <v>3</v>
      </c>
    </row>
    <row r="967" spans="8:9" x14ac:dyDescent="0.25">
      <c r="H967" s="51">
        <v>2</v>
      </c>
      <c r="I967" s="51">
        <v>3</v>
      </c>
    </row>
    <row r="968" spans="8:9" x14ac:dyDescent="0.25">
      <c r="H968" s="51">
        <v>3</v>
      </c>
      <c r="I968" s="51">
        <v>3</v>
      </c>
    </row>
    <row r="969" spans="8:9" x14ac:dyDescent="0.25">
      <c r="H969" s="51">
        <v>4</v>
      </c>
      <c r="I969" s="51">
        <v>3</v>
      </c>
    </row>
    <row r="970" spans="8:9" x14ac:dyDescent="0.25">
      <c r="H970" s="51">
        <v>3</v>
      </c>
      <c r="I970" s="51">
        <v>3</v>
      </c>
    </row>
    <row r="971" spans="8:9" x14ac:dyDescent="0.25">
      <c r="H971" s="51">
        <v>2</v>
      </c>
      <c r="I971" s="51">
        <v>3</v>
      </c>
    </row>
    <row r="972" spans="8:9" x14ac:dyDescent="0.25">
      <c r="H972" s="51">
        <v>2</v>
      </c>
      <c r="I972" s="51">
        <v>4</v>
      </c>
    </row>
    <row r="973" spans="8:9" x14ac:dyDescent="0.25">
      <c r="H973" s="51">
        <v>3</v>
      </c>
      <c r="I973" s="51">
        <v>3</v>
      </c>
    </row>
    <row r="974" spans="8:9" x14ac:dyDescent="0.25">
      <c r="H974" s="51">
        <v>2</v>
      </c>
      <c r="I974" s="51">
        <v>3</v>
      </c>
    </row>
    <row r="975" spans="8:9" x14ac:dyDescent="0.25">
      <c r="H975" s="51">
        <v>2</v>
      </c>
      <c r="I975" s="51">
        <v>4</v>
      </c>
    </row>
    <row r="976" spans="8:9" x14ac:dyDescent="0.25">
      <c r="H976" s="51">
        <v>2</v>
      </c>
      <c r="I976" s="51">
        <v>3</v>
      </c>
    </row>
    <row r="977" spans="8:9" x14ac:dyDescent="0.25">
      <c r="H977" s="51">
        <v>2</v>
      </c>
      <c r="I977" s="51">
        <v>4</v>
      </c>
    </row>
    <row r="978" spans="8:9" x14ac:dyDescent="0.25">
      <c r="H978" s="51">
        <v>2</v>
      </c>
      <c r="I978" s="51">
        <v>3</v>
      </c>
    </row>
    <row r="979" spans="8:9" x14ac:dyDescent="0.25">
      <c r="H979" s="51">
        <v>3</v>
      </c>
      <c r="I979" s="51">
        <v>3</v>
      </c>
    </row>
    <row r="980" spans="8:9" x14ac:dyDescent="0.25">
      <c r="H980" s="51">
        <v>3</v>
      </c>
      <c r="I980" s="51">
        <v>3</v>
      </c>
    </row>
    <row r="981" spans="8:9" x14ac:dyDescent="0.25">
      <c r="H981" s="51">
        <v>2</v>
      </c>
      <c r="I981" s="51">
        <v>3</v>
      </c>
    </row>
    <row r="982" spans="8:9" x14ac:dyDescent="0.25">
      <c r="H982" s="51">
        <v>4</v>
      </c>
      <c r="I982" s="51">
        <v>4</v>
      </c>
    </row>
    <row r="983" spans="8:9" x14ac:dyDescent="0.25">
      <c r="H983" s="51">
        <v>2</v>
      </c>
      <c r="I983" s="51">
        <v>5</v>
      </c>
    </row>
    <row r="984" spans="8:9" x14ac:dyDescent="0.25">
      <c r="H984" s="51">
        <v>2</v>
      </c>
      <c r="I984" s="51">
        <v>3</v>
      </c>
    </row>
    <row r="985" spans="8:9" x14ac:dyDescent="0.25">
      <c r="H985" s="51">
        <v>3</v>
      </c>
      <c r="I985" s="51">
        <v>3</v>
      </c>
    </row>
    <row r="986" spans="8:9" x14ac:dyDescent="0.25">
      <c r="H986" s="51">
        <v>3</v>
      </c>
      <c r="I986" s="51">
        <v>3</v>
      </c>
    </row>
    <row r="987" spans="8:9" x14ac:dyDescent="0.25">
      <c r="H987" s="51">
        <v>2</v>
      </c>
      <c r="I987" s="51">
        <v>4</v>
      </c>
    </row>
    <row r="988" spans="8:9" x14ac:dyDescent="0.25">
      <c r="H988" s="51">
        <v>2</v>
      </c>
      <c r="I988" s="51">
        <v>3</v>
      </c>
    </row>
    <row r="989" spans="8:9" x14ac:dyDescent="0.25">
      <c r="H989" s="51">
        <v>2</v>
      </c>
      <c r="I989" s="51">
        <v>4</v>
      </c>
    </row>
    <row r="990" spans="8:9" x14ac:dyDescent="0.25">
      <c r="H990" s="51">
        <v>2</v>
      </c>
      <c r="I990" s="51">
        <v>4</v>
      </c>
    </row>
    <row r="991" spans="8:9" x14ac:dyDescent="0.25">
      <c r="H991" s="51">
        <v>3</v>
      </c>
      <c r="I991" s="51">
        <v>3</v>
      </c>
    </row>
    <row r="992" spans="8:9" x14ac:dyDescent="0.25">
      <c r="H992" s="51">
        <v>2</v>
      </c>
      <c r="I992" s="51">
        <v>3</v>
      </c>
    </row>
    <row r="993" spans="8:9" x14ac:dyDescent="0.25">
      <c r="H993" s="51">
        <v>2</v>
      </c>
      <c r="I993" s="51">
        <v>5</v>
      </c>
    </row>
    <row r="994" spans="8:9" x14ac:dyDescent="0.25">
      <c r="H994" s="51">
        <v>2</v>
      </c>
      <c r="I994" s="51">
        <v>3</v>
      </c>
    </row>
    <row r="995" spans="8:9" x14ac:dyDescent="0.25">
      <c r="H995" s="51">
        <v>2</v>
      </c>
      <c r="I995" s="51">
        <v>3</v>
      </c>
    </row>
    <row r="996" spans="8:9" x14ac:dyDescent="0.25">
      <c r="H996" s="51">
        <v>2</v>
      </c>
      <c r="I996" s="51">
        <v>3</v>
      </c>
    </row>
    <row r="997" spans="8:9" x14ac:dyDescent="0.25">
      <c r="H997" s="51">
        <v>3</v>
      </c>
      <c r="I997" s="51">
        <v>3</v>
      </c>
    </row>
    <row r="998" spans="8:9" x14ac:dyDescent="0.25">
      <c r="H998" s="51">
        <v>3</v>
      </c>
      <c r="I998" s="51">
        <v>3</v>
      </c>
    </row>
    <row r="999" spans="8:9" x14ac:dyDescent="0.25">
      <c r="H999" s="51">
        <v>3</v>
      </c>
      <c r="I999" s="51">
        <v>4</v>
      </c>
    </row>
    <row r="1000" spans="8:9" x14ac:dyDescent="0.25">
      <c r="H1000" s="51">
        <v>2</v>
      </c>
      <c r="I1000" s="51">
        <v>3</v>
      </c>
    </row>
    <row r="1001" spans="8:9" x14ac:dyDescent="0.25">
      <c r="H1001" s="51">
        <v>2</v>
      </c>
      <c r="I1001" s="51">
        <v>3</v>
      </c>
    </row>
    <row r="1002" spans="8:9" x14ac:dyDescent="0.25">
      <c r="H1002" s="51">
        <v>3</v>
      </c>
      <c r="I1002" s="51">
        <v>3</v>
      </c>
    </row>
    <row r="1003" spans="8:9" x14ac:dyDescent="0.25">
      <c r="H1003" s="51">
        <v>2</v>
      </c>
      <c r="I1003" s="51">
        <v>3</v>
      </c>
    </row>
    <row r="1004" spans="8:9" x14ac:dyDescent="0.25">
      <c r="H1004" s="51">
        <v>2</v>
      </c>
      <c r="I1004" s="51">
        <v>3</v>
      </c>
    </row>
    <row r="1005" spans="8:9" x14ac:dyDescent="0.25">
      <c r="H1005" s="51">
        <v>4</v>
      </c>
      <c r="I1005" s="51">
        <v>4</v>
      </c>
    </row>
    <row r="1006" spans="8:9" x14ac:dyDescent="0.25">
      <c r="H1006" s="51">
        <v>2</v>
      </c>
      <c r="I1006" s="51">
        <v>3</v>
      </c>
    </row>
    <row r="1007" spans="8:9" x14ac:dyDescent="0.25">
      <c r="H1007" s="51">
        <v>3</v>
      </c>
      <c r="I1007" s="51">
        <v>3</v>
      </c>
    </row>
    <row r="1008" spans="8:9" x14ac:dyDescent="0.25">
      <c r="H1008" s="51">
        <v>3</v>
      </c>
      <c r="I1008" s="51">
        <v>3</v>
      </c>
    </row>
    <row r="1009" spans="8:9" x14ac:dyDescent="0.25">
      <c r="H1009" s="51">
        <v>2</v>
      </c>
      <c r="I1009" s="51">
        <v>3</v>
      </c>
    </row>
    <row r="1010" spans="8:9" x14ac:dyDescent="0.25">
      <c r="H1010" s="51">
        <v>3</v>
      </c>
      <c r="I1010" s="51">
        <v>3</v>
      </c>
    </row>
    <row r="1011" spans="8:9" x14ac:dyDescent="0.25">
      <c r="H1011" s="51">
        <v>2</v>
      </c>
      <c r="I1011" s="51">
        <v>3</v>
      </c>
    </row>
    <row r="1012" spans="8:9" x14ac:dyDescent="0.25">
      <c r="H1012" s="51">
        <v>3</v>
      </c>
      <c r="I1012" s="51">
        <v>3</v>
      </c>
    </row>
    <row r="1013" spans="8:9" x14ac:dyDescent="0.25">
      <c r="H1013" s="51">
        <v>2</v>
      </c>
      <c r="I1013" s="51">
        <v>4</v>
      </c>
    </row>
    <row r="1014" spans="8:9" x14ac:dyDescent="0.25">
      <c r="H1014" s="51">
        <v>2</v>
      </c>
      <c r="I1014" s="51">
        <v>4</v>
      </c>
    </row>
    <row r="1015" spans="8:9" x14ac:dyDescent="0.25">
      <c r="H1015" s="51">
        <v>2</v>
      </c>
      <c r="I1015" s="51">
        <v>3</v>
      </c>
    </row>
    <row r="1016" spans="8:9" x14ac:dyDescent="0.25">
      <c r="H1016" s="51">
        <v>3</v>
      </c>
      <c r="I1016" s="51">
        <v>3</v>
      </c>
    </row>
    <row r="1017" spans="8:9" x14ac:dyDescent="0.25">
      <c r="H1017" s="51">
        <v>2</v>
      </c>
      <c r="I1017" s="51">
        <v>3</v>
      </c>
    </row>
    <row r="1018" spans="8:9" x14ac:dyDescent="0.25">
      <c r="H1018" s="51">
        <v>2</v>
      </c>
      <c r="I1018" s="51">
        <v>4</v>
      </c>
    </row>
    <row r="1019" spans="8:9" x14ac:dyDescent="0.25">
      <c r="H1019" s="51">
        <v>2</v>
      </c>
      <c r="I1019" s="51">
        <v>3</v>
      </c>
    </row>
    <row r="1020" spans="8:9" x14ac:dyDescent="0.25">
      <c r="H1020" s="51">
        <v>3</v>
      </c>
      <c r="I1020" s="51">
        <v>3</v>
      </c>
    </row>
    <row r="1021" spans="8:9" x14ac:dyDescent="0.25">
      <c r="H1021" s="51">
        <v>3</v>
      </c>
      <c r="I1021" s="51">
        <v>5</v>
      </c>
    </row>
    <row r="1022" spans="8:9" x14ac:dyDescent="0.25">
      <c r="H1022" s="51">
        <v>2</v>
      </c>
      <c r="I1022" s="51">
        <v>3</v>
      </c>
    </row>
    <row r="1023" spans="8:9" x14ac:dyDescent="0.25">
      <c r="H1023" s="51">
        <v>2</v>
      </c>
      <c r="I1023" s="51">
        <v>3</v>
      </c>
    </row>
    <row r="1024" spans="8:9" x14ac:dyDescent="0.25">
      <c r="H1024" s="51">
        <v>2</v>
      </c>
      <c r="I1024" s="51">
        <v>3</v>
      </c>
    </row>
    <row r="1025" spans="8:9" x14ac:dyDescent="0.25">
      <c r="H1025" s="51">
        <v>2</v>
      </c>
      <c r="I1025" s="51">
        <v>3</v>
      </c>
    </row>
    <row r="1026" spans="8:9" x14ac:dyDescent="0.25">
      <c r="H1026" s="51">
        <v>4</v>
      </c>
      <c r="I1026" s="51">
        <v>3</v>
      </c>
    </row>
    <row r="1027" spans="8:9" x14ac:dyDescent="0.25">
      <c r="H1027" s="51">
        <v>3</v>
      </c>
      <c r="I1027" s="51">
        <v>3</v>
      </c>
    </row>
    <row r="1028" spans="8:9" x14ac:dyDescent="0.25">
      <c r="H1028" s="51">
        <v>3</v>
      </c>
      <c r="I1028" s="51">
        <v>4</v>
      </c>
    </row>
    <row r="1029" spans="8:9" x14ac:dyDescent="0.25">
      <c r="H1029" s="51">
        <v>4</v>
      </c>
      <c r="I1029" s="51">
        <v>3</v>
      </c>
    </row>
    <row r="1030" spans="8:9" x14ac:dyDescent="0.25">
      <c r="H1030" s="51">
        <v>4</v>
      </c>
      <c r="I1030" s="51">
        <v>4</v>
      </c>
    </row>
    <row r="1031" spans="8:9" x14ac:dyDescent="0.25">
      <c r="H1031" s="51">
        <v>3</v>
      </c>
      <c r="I1031" s="51">
        <v>4</v>
      </c>
    </row>
    <row r="1032" spans="8:9" x14ac:dyDescent="0.25">
      <c r="H1032" s="51">
        <v>2</v>
      </c>
      <c r="I1032" s="51">
        <v>3</v>
      </c>
    </row>
    <row r="1033" spans="8:9" x14ac:dyDescent="0.25">
      <c r="H1033" s="51">
        <v>2</v>
      </c>
      <c r="I1033" s="51">
        <v>4</v>
      </c>
    </row>
    <row r="1034" spans="8:9" x14ac:dyDescent="0.25">
      <c r="H1034" s="51">
        <v>4</v>
      </c>
      <c r="I1034" s="51">
        <v>3</v>
      </c>
    </row>
    <row r="1035" spans="8:9" x14ac:dyDescent="0.25">
      <c r="H1035" s="51">
        <v>4</v>
      </c>
      <c r="I1035" s="51">
        <v>4</v>
      </c>
    </row>
    <row r="1036" spans="8:9" x14ac:dyDescent="0.25">
      <c r="H1036" s="51">
        <v>2</v>
      </c>
      <c r="I1036" s="51">
        <v>4</v>
      </c>
    </row>
    <row r="1037" spans="8:9" x14ac:dyDescent="0.25">
      <c r="H1037" s="51">
        <v>3</v>
      </c>
      <c r="I1037" s="51">
        <v>3</v>
      </c>
    </row>
    <row r="1038" spans="8:9" x14ac:dyDescent="0.25">
      <c r="H1038" s="51">
        <v>2</v>
      </c>
      <c r="I1038" s="51">
        <v>4</v>
      </c>
    </row>
    <row r="1039" spans="8:9" x14ac:dyDescent="0.25">
      <c r="H1039" s="51">
        <v>3</v>
      </c>
      <c r="I1039" s="51">
        <v>3</v>
      </c>
    </row>
    <row r="1040" spans="8:9" x14ac:dyDescent="0.25">
      <c r="H1040" s="51">
        <v>3</v>
      </c>
      <c r="I1040" s="51">
        <v>4</v>
      </c>
    </row>
    <row r="1041" spans="8:9" x14ac:dyDescent="0.25">
      <c r="H1041" s="51">
        <v>2</v>
      </c>
      <c r="I1041" s="51">
        <v>4</v>
      </c>
    </row>
    <row r="1042" spans="8:9" x14ac:dyDescent="0.25">
      <c r="H1042" s="51">
        <v>3</v>
      </c>
      <c r="I1042" s="51">
        <v>4</v>
      </c>
    </row>
    <row r="1043" spans="8:9" x14ac:dyDescent="0.25">
      <c r="H1043" s="51">
        <v>3</v>
      </c>
      <c r="I1043" s="51">
        <v>3</v>
      </c>
    </row>
    <row r="1044" spans="8:9" x14ac:dyDescent="0.25">
      <c r="H1044" s="51">
        <v>2</v>
      </c>
      <c r="I1044" s="51">
        <v>5</v>
      </c>
    </row>
    <row r="1045" spans="8:9" x14ac:dyDescent="0.25">
      <c r="H1045" s="51">
        <v>2</v>
      </c>
      <c r="I1045" s="51">
        <v>3</v>
      </c>
    </row>
    <row r="1046" spans="8:9" x14ac:dyDescent="0.25">
      <c r="H1046" s="51">
        <v>2</v>
      </c>
      <c r="I1046" s="51">
        <v>3</v>
      </c>
    </row>
    <row r="1047" spans="8:9" x14ac:dyDescent="0.25">
      <c r="H1047" s="51">
        <v>2</v>
      </c>
      <c r="I1047" s="51">
        <v>3</v>
      </c>
    </row>
    <row r="1048" spans="8:9" x14ac:dyDescent="0.25">
      <c r="H1048" s="51">
        <v>3</v>
      </c>
      <c r="I1048" s="51">
        <v>4</v>
      </c>
    </row>
    <row r="1049" spans="8:9" x14ac:dyDescent="0.25">
      <c r="H1049" s="51">
        <v>2</v>
      </c>
      <c r="I1049" s="51">
        <v>4</v>
      </c>
    </row>
    <row r="1050" spans="8:9" x14ac:dyDescent="0.25">
      <c r="H1050" s="51">
        <v>2</v>
      </c>
      <c r="I1050" s="51">
        <v>3</v>
      </c>
    </row>
    <row r="1051" spans="8:9" x14ac:dyDescent="0.25">
      <c r="H1051" s="51">
        <v>4</v>
      </c>
      <c r="I1051" s="51">
        <v>3</v>
      </c>
    </row>
    <row r="1052" spans="8:9" x14ac:dyDescent="0.25">
      <c r="H1052" s="51">
        <v>2</v>
      </c>
      <c r="I1052" s="51">
        <v>3</v>
      </c>
    </row>
    <row r="1053" spans="8:9" x14ac:dyDescent="0.25">
      <c r="H1053" s="51">
        <v>2</v>
      </c>
      <c r="I1053" s="51">
        <v>3</v>
      </c>
    </row>
    <row r="1054" spans="8:9" x14ac:dyDescent="0.25">
      <c r="H1054" s="51">
        <v>2</v>
      </c>
      <c r="I1054" s="51">
        <v>4</v>
      </c>
    </row>
    <row r="1055" spans="8:9" x14ac:dyDescent="0.25">
      <c r="H1055" s="51">
        <v>4</v>
      </c>
      <c r="I1055" s="51">
        <v>4</v>
      </c>
    </row>
    <row r="1056" spans="8:9" x14ac:dyDescent="0.25">
      <c r="H1056" s="51">
        <v>3</v>
      </c>
      <c r="I1056" s="51">
        <v>5</v>
      </c>
    </row>
    <row r="1057" spans="8:9" x14ac:dyDescent="0.25">
      <c r="H1057" s="51">
        <v>2</v>
      </c>
      <c r="I1057" s="51">
        <v>3</v>
      </c>
    </row>
    <row r="1058" spans="8:9" x14ac:dyDescent="0.25">
      <c r="H1058" s="51">
        <v>2</v>
      </c>
      <c r="I1058" s="51">
        <v>3</v>
      </c>
    </row>
    <row r="1059" spans="8:9" x14ac:dyDescent="0.25">
      <c r="H1059" s="51">
        <v>2</v>
      </c>
      <c r="I1059" s="51">
        <v>3</v>
      </c>
    </row>
    <row r="1060" spans="8:9" x14ac:dyDescent="0.25">
      <c r="H1060" s="51">
        <v>2</v>
      </c>
      <c r="I1060" s="51">
        <v>4</v>
      </c>
    </row>
    <row r="1061" spans="8:9" x14ac:dyDescent="0.25">
      <c r="H1061" s="51">
        <v>3</v>
      </c>
      <c r="I1061" s="51">
        <v>3</v>
      </c>
    </row>
    <row r="1062" spans="8:9" x14ac:dyDescent="0.25">
      <c r="H1062" s="51">
        <v>3</v>
      </c>
      <c r="I1062" s="51">
        <v>3</v>
      </c>
    </row>
    <row r="1063" spans="8:9" x14ac:dyDescent="0.25">
      <c r="H1063" s="51">
        <v>4</v>
      </c>
      <c r="I1063" s="51">
        <v>3</v>
      </c>
    </row>
    <row r="1064" spans="8:9" x14ac:dyDescent="0.25">
      <c r="H1064" s="51">
        <v>2</v>
      </c>
      <c r="I1064" s="51">
        <v>3</v>
      </c>
    </row>
    <row r="1065" spans="8:9" x14ac:dyDescent="0.25">
      <c r="H1065" s="51">
        <v>3</v>
      </c>
      <c r="I1065" s="51">
        <v>3</v>
      </c>
    </row>
    <row r="1066" spans="8:9" x14ac:dyDescent="0.25">
      <c r="H1066" s="51">
        <v>3</v>
      </c>
      <c r="I1066" s="51">
        <v>3</v>
      </c>
    </row>
  </sheetData>
  <mergeCells count="6">
    <mergeCell ref="B1:C1"/>
    <mergeCell ref="E1:F1"/>
    <mergeCell ref="H1:I1"/>
    <mergeCell ref="N1:O1"/>
    <mergeCell ref="Q1:R1"/>
    <mergeCell ref="J1:L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2"/>
  <sheetViews>
    <sheetView topLeftCell="A65" workbookViewId="0">
      <selection activeCell="B73" sqref="B73"/>
    </sheetView>
  </sheetViews>
  <sheetFormatPr defaultColWidth="9.140625" defaultRowHeight="15" x14ac:dyDescent="0.25"/>
  <cols>
    <col min="1" max="1" width="16.5703125" style="791" customWidth="1"/>
    <col min="2" max="2" width="27.140625" style="794" customWidth="1"/>
    <col min="3" max="5" width="9.140625" style="788" customWidth="1"/>
    <col min="6" max="8" width="9.140625" style="790" customWidth="1"/>
    <col min="9" max="9" width="9.140625" style="802" customWidth="1"/>
    <col min="10" max="13" width="9.140625" style="788" customWidth="1"/>
    <col min="14" max="16384" width="9.140625" style="788"/>
  </cols>
  <sheetData>
    <row r="1" spans="1:11" s="793" customFormat="1" ht="15" customHeight="1" x14ac:dyDescent="0.25">
      <c r="A1" s="805"/>
      <c r="B1" s="805"/>
      <c r="C1" s="805"/>
      <c r="D1" s="805"/>
      <c r="E1" s="1142" t="s">
        <v>478</v>
      </c>
      <c r="F1" s="1142"/>
      <c r="G1" s="1142"/>
      <c r="H1" s="1142"/>
      <c r="I1" s="1142"/>
      <c r="J1" s="1143" t="s">
        <v>479</v>
      </c>
      <c r="K1" s="1143"/>
    </row>
    <row r="2" spans="1:11" s="793" customFormat="1" ht="15" customHeight="1" x14ac:dyDescent="0.25">
      <c r="A2" s="805"/>
      <c r="B2" s="805"/>
      <c r="C2" s="805"/>
      <c r="D2" s="805"/>
      <c r="E2" s="809" t="s">
        <v>476</v>
      </c>
      <c r="F2" s="809" t="s">
        <v>477</v>
      </c>
      <c r="G2" s="807" t="s">
        <v>475</v>
      </c>
      <c r="H2" s="806" t="s">
        <v>157</v>
      </c>
      <c r="I2" s="810" t="s">
        <v>6</v>
      </c>
      <c r="J2" s="793" t="s">
        <v>438</v>
      </c>
      <c r="K2" s="793" t="s">
        <v>439</v>
      </c>
    </row>
    <row r="3" spans="1:11" s="792" customFormat="1" ht="15" customHeight="1" x14ac:dyDescent="0.25">
      <c r="A3" s="804"/>
      <c r="B3" s="804"/>
      <c r="C3" s="804"/>
      <c r="D3" s="804"/>
      <c r="E3" s="808" cm="1">
        <f t="array" ref="E3">SUMIF($F6:$F100000,"&gt;0") / SCOUT_DAYS_FROM_EARLIEST * 30</f>
        <v>23404.296972543321</v>
      </c>
      <c r="F3" s="808" cm="1">
        <f t="array" ref="F3">SUMIF($G6:$G100000,"&gt;0") / SCOUT_DAYS_FROM_EARLIEST * 30</f>
        <v>26541.266717941369</v>
      </c>
      <c r="G3" s="808" cm="1">
        <f t="array" ref="G3">SUMIF($F6:$G100000,"&gt;0") / SCOUT_DAYS_FROM_EARLIEST * 30</f>
        <v>49945.563690484691</v>
      </c>
      <c r="H3" s="808" cm="1">
        <f t="array" ref="H3">SUMIF($F6:$G100000,"&lt;0") / SCOUT_DAYS_FROM_EARLIEST * 30</f>
        <v>-99205.050091398152</v>
      </c>
      <c r="I3" s="808">
        <f>G3+H3</f>
        <v>-49259.486400913462</v>
      </c>
      <c r="J3" s="99" cm="1">
        <f t="array" ref="J3">SUM(J6:J100000) / SCOUT_DAYS_FROM_EARLIEST * 30</f>
        <v>39145.24006912113</v>
      </c>
      <c r="K3" s="811" cm="1">
        <f t="array" ref="K3">SUM(K6:K100000) / SCOUT_DAYS_FROM_EARLIEST * 30</f>
        <v>698.59064894077505</v>
      </c>
    </row>
    <row r="4" spans="1:11" s="796" customFormat="1" ht="15" customHeight="1" x14ac:dyDescent="0.25">
      <c r="A4" s="1144" t="s">
        <v>423</v>
      </c>
      <c r="B4" s="1113" t="s">
        <v>430</v>
      </c>
      <c r="C4" s="1113" t="s">
        <v>92</v>
      </c>
      <c r="D4" s="1113"/>
      <c r="E4" s="1113"/>
      <c r="F4" s="1113" t="s">
        <v>104</v>
      </c>
      <c r="G4" s="1113"/>
      <c r="H4" s="1113"/>
      <c r="I4" s="1113"/>
      <c r="J4" s="1113" t="s">
        <v>440</v>
      </c>
      <c r="K4" s="1113"/>
    </row>
    <row r="5" spans="1:11" s="787" customFormat="1" ht="15" customHeight="1" x14ac:dyDescent="0.25">
      <c r="A5" s="1145"/>
      <c r="B5" s="929"/>
      <c r="C5" s="787" t="s">
        <v>424</v>
      </c>
      <c r="D5" s="787" t="s">
        <v>425</v>
      </c>
      <c r="E5" s="787" t="s">
        <v>427</v>
      </c>
      <c r="F5" s="789" t="s">
        <v>424</v>
      </c>
      <c r="G5" s="789" t="s">
        <v>425</v>
      </c>
      <c r="H5" s="789" t="s">
        <v>427</v>
      </c>
      <c r="I5" s="243" t="s">
        <v>439</v>
      </c>
      <c r="J5" s="787" t="s">
        <v>438</v>
      </c>
      <c r="K5" s="787" t="s">
        <v>439</v>
      </c>
    </row>
    <row r="6" spans="1:11" x14ac:dyDescent="0.25">
      <c r="A6" s="791">
        <v>43906.670138888891</v>
      </c>
      <c r="B6" s="794" t="s">
        <v>426</v>
      </c>
      <c r="C6" s="788">
        <v>123380</v>
      </c>
      <c r="D6" s="788">
        <v>2869</v>
      </c>
      <c r="E6" s="788">
        <f t="shared" ref="E6:E37" si="0">SUM(C6:D6)</f>
        <v>126249</v>
      </c>
      <c r="F6" s="790">
        <v>0</v>
      </c>
      <c r="G6" s="790">
        <v>0</v>
      </c>
      <c r="H6" s="790">
        <f t="shared" ref="H6:H37" si="1">SUM(F6:G6)</f>
        <v>0</v>
      </c>
      <c r="I6" s="801">
        <f t="shared" ref="I6:I37" si="2">H6/4200*80</f>
        <v>0</v>
      </c>
    </row>
    <row r="7" spans="1:11" x14ac:dyDescent="0.25">
      <c r="A7" s="791">
        <v>43908.03125</v>
      </c>
      <c r="B7" s="794" t="s">
        <v>433</v>
      </c>
      <c r="C7" s="788">
        <v>123455</v>
      </c>
      <c r="D7" s="788">
        <v>2799</v>
      </c>
      <c r="E7" s="788">
        <f t="shared" si="0"/>
        <v>126254</v>
      </c>
      <c r="F7" s="790">
        <f t="shared" ref="F7:F38" si="3">C7-C6</f>
        <v>75</v>
      </c>
      <c r="G7" s="790">
        <f t="shared" ref="G7:G38" si="4">D7-D6</f>
        <v>-70</v>
      </c>
      <c r="H7" s="790">
        <f t="shared" si="1"/>
        <v>5</v>
      </c>
      <c r="I7" s="801">
        <f t="shared" si="2"/>
        <v>9.5238095238095247E-2</v>
      </c>
    </row>
    <row r="8" spans="1:11" x14ac:dyDescent="0.25">
      <c r="A8" s="791">
        <v>43908.07916666667</v>
      </c>
      <c r="B8" s="794" t="s">
        <v>432</v>
      </c>
      <c r="C8" s="788">
        <v>123605</v>
      </c>
      <c r="D8" s="788">
        <v>2609</v>
      </c>
      <c r="E8" s="788">
        <f t="shared" si="0"/>
        <v>126214</v>
      </c>
      <c r="F8" s="790">
        <f t="shared" si="3"/>
        <v>150</v>
      </c>
      <c r="G8" s="790">
        <f t="shared" si="4"/>
        <v>-190</v>
      </c>
      <c r="H8" s="790">
        <f t="shared" si="1"/>
        <v>-40</v>
      </c>
      <c r="I8" s="801">
        <f t="shared" si="2"/>
        <v>-0.76190476190476197</v>
      </c>
    </row>
    <row r="9" spans="1:11" x14ac:dyDescent="0.25">
      <c r="A9" s="791">
        <v>43908.806944444441</v>
      </c>
      <c r="B9" s="794" t="s">
        <v>433</v>
      </c>
      <c r="C9" s="788">
        <v>123605</v>
      </c>
      <c r="D9" s="788">
        <v>2369</v>
      </c>
      <c r="E9" s="788">
        <f t="shared" si="0"/>
        <v>125974</v>
      </c>
      <c r="F9" s="790">
        <f t="shared" si="3"/>
        <v>0</v>
      </c>
      <c r="G9" s="790">
        <f t="shared" si="4"/>
        <v>-240</v>
      </c>
      <c r="H9" s="790">
        <f t="shared" si="1"/>
        <v>-240</v>
      </c>
      <c r="I9" s="801">
        <f t="shared" si="2"/>
        <v>-4.5714285714285712</v>
      </c>
    </row>
    <row r="10" spans="1:11" x14ac:dyDescent="0.25">
      <c r="A10" s="791">
        <v>43909.091666666667</v>
      </c>
      <c r="B10" s="794" t="s">
        <v>433</v>
      </c>
      <c r="C10" s="788">
        <v>123605</v>
      </c>
      <c r="D10" s="788">
        <v>2239</v>
      </c>
      <c r="E10" s="788">
        <f t="shared" si="0"/>
        <v>125844</v>
      </c>
      <c r="F10" s="790">
        <f t="shared" si="3"/>
        <v>0</v>
      </c>
      <c r="G10" s="790">
        <f t="shared" si="4"/>
        <v>-130</v>
      </c>
      <c r="H10" s="790">
        <f t="shared" si="1"/>
        <v>-130</v>
      </c>
      <c r="I10" s="801">
        <f t="shared" si="2"/>
        <v>-2.4761904761904763</v>
      </c>
    </row>
    <row r="11" spans="1:11" x14ac:dyDescent="0.25">
      <c r="A11" s="791">
        <v>43909.416666666664</v>
      </c>
      <c r="B11" s="794" t="s">
        <v>432</v>
      </c>
      <c r="C11" s="788">
        <v>123605</v>
      </c>
      <c r="D11" s="788">
        <v>1869</v>
      </c>
      <c r="E11" s="788">
        <f t="shared" si="0"/>
        <v>125474</v>
      </c>
      <c r="F11" s="790">
        <f t="shared" si="3"/>
        <v>0</v>
      </c>
      <c r="G11" s="790">
        <f t="shared" si="4"/>
        <v>-370</v>
      </c>
      <c r="H11" s="790">
        <f t="shared" si="1"/>
        <v>-370</v>
      </c>
      <c r="I11" s="801">
        <f t="shared" si="2"/>
        <v>-7.0476190476190483</v>
      </c>
    </row>
    <row r="12" spans="1:11" x14ac:dyDescent="0.25">
      <c r="A12" s="791">
        <v>43910.165972222225</v>
      </c>
      <c r="B12" s="794" t="s">
        <v>431</v>
      </c>
      <c r="C12" s="788">
        <v>124105</v>
      </c>
      <c r="D12" s="788">
        <v>1869</v>
      </c>
      <c r="E12" s="788">
        <f t="shared" si="0"/>
        <v>125974</v>
      </c>
      <c r="F12" s="790">
        <f t="shared" si="3"/>
        <v>500</v>
      </c>
      <c r="G12" s="790">
        <f t="shared" si="4"/>
        <v>0</v>
      </c>
      <c r="H12" s="790">
        <f t="shared" si="1"/>
        <v>500</v>
      </c>
      <c r="I12" s="801">
        <f t="shared" si="2"/>
        <v>9.5238095238095237</v>
      </c>
    </row>
    <row r="13" spans="1:11" x14ac:dyDescent="0.25">
      <c r="A13" s="791">
        <v>43911.053472222222</v>
      </c>
      <c r="B13" s="794" t="s">
        <v>433</v>
      </c>
      <c r="C13" s="788">
        <v>124755</v>
      </c>
      <c r="D13" s="788">
        <v>1259</v>
      </c>
      <c r="E13" s="788">
        <f t="shared" si="0"/>
        <v>126014</v>
      </c>
      <c r="F13" s="790">
        <f t="shared" si="3"/>
        <v>650</v>
      </c>
      <c r="G13" s="790">
        <f t="shared" si="4"/>
        <v>-610</v>
      </c>
      <c r="H13" s="790">
        <f t="shared" si="1"/>
        <v>40</v>
      </c>
      <c r="I13" s="801">
        <f t="shared" si="2"/>
        <v>0.76190476190476197</v>
      </c>
    </row>
    <row r="14" spans="1:11" x14ac:dyDescent="0.25">
      <c r="A14" s="791">
        <v>43912.175694444442</v>
      </c>
      <c r="B14" s="794" t="s">
        <v>434</v>
      </c>
      <c r="C14" s="788">
        <v>124755</v>
      </c>
      <c r="D14" s="788">
        <v>4819</v>
      </c>
      <c r="E14" s="788">
        <f t="shared" si="0"/>
        <v>129574</v>
      </c>
      <c r="F14" s="790">
        <f t="shared" si="3"/>
        <v>0</v>
      </c>
      <c r="G14" s="790">
        <f t="shared" si="4"/>
        <v>3560</v>
      </c>
      <c r="H14" s="790">
        <f t="shared" si="1"/>
        <v>3560</v>
      </c>
      <c r="I14" s="801">
        <f t="shared" si="2"/>
        <v>67.80952380952381</v>
      </c>
      <c r="J14" s="788">
        <v>4200</v>
      </c>
      <c r="K14" s="788">
        <v>80</v>
      </c>
    </row>
    <row r="15" spans="1:11" x14ac:dyDescent="0.25">
      <c r="A15" s="791">
        <v>43913.067361111112</v>
      </c>
      <c r="B15" s="794" t="s">
        <v>433</v>
      </c>
      <c r="C15" s="788">
        <v>125905</v>
      </c>
      <c r="D15" s="788">
        <v>4609</v>
      </c>
      <c r="E15" s="788">
        <f t="shared" si="0"/>
        <v>130514</v>
      </c>
      <c r="F15" s="790">
        <f t="shared" si="3"/>
        <v>1150</v>
      </c>
      <c r="G15" s="790">
        <f t="shared" si="4"/>
        <v>-210</v>
      </c>
      <c r="H15" s="790">
        <f t="shared" si="1"/>
        <v>940</v>
      </c>
      <c r="I15" s="801">
        <f t="shared" si="2"/>
        <v>17.904761904761905</v>
      </c>
    </row>
    <row r="16" spans="1:11" x14ac:dyDescent="0.25">
      <c r="A16" s="791">
        <v>43913.322916666664</v>
      </c>
      <c r="B16" s="795" t="s">
        <v>435</v>
      </c>
      <c r="C16" s="788">
        <v>127105</v>
      </c>
      <c r="D16" s="788">
        <v>4429</v>
      </c>
      <c r="E16" s="788">
        <f t="shared" si="0"/>
        <v>131534</v>
      </c>
      <c r="F16" s="790">
        <f t="shared" si="3"/>
        <v>1200</v>
      </c>
      <c r="G16" s="790">
        <f t="shared" si="4"/>
        <v>-180</v>
      </c>
      <c r="H16" s="790">
        <f t="shared" si="1"/>
        <v>1020</v>
      </c>
      <c r="I16" s="801">
        <f t="shared" si="2"/>
        <v>19.428571428571427</v>
      </c>
      <c r="J16" s="788">
        <v>525</v>
      </c>
      <c r="K16" s="788">
        <v>8</v>
      </c>
    </row>
    <row r="17" spans="1:11" x14ac:dyDescent="0.25">
      <c r="A17" s="791">
        <v>43913.785416666666</v>
      </c>
      <c r="B17" s="794" t="s">
        <v>436</v>
      </c>
      <c r="C17" s="788">
        <v>127430</v>
      </c>
      <c r="D17" s="788">
        <v>4684</v>
      </c>
      <c r="E17" s="788">
        <f t="shared" si="0"/>
        <v>132114</v>
      </c>
      <c r="F17" s="790">
        <f t="shared" si="3"/>
        <v>325</v>
      </c>
      <c r="G17" s="790">
        <f t="shared" si="4"/>
        <v>255</v>
      </c>
      <c r="H17" s="790">
        <f t="shared" si="1"/>
        <v>580</v>
      </c>
      <c r="I17" s="801">
        <f t="shared" si="2"/>
        <v>11.047619047619047</v>
      </c>
      <c r="J17" s="788">
        <v>480</v>
      </c>
      <c r="K17" s="788">
        <v>8</v>
      </c>
    </row>
    <row r="18" spans="1:11" x14ac:dyDescent="0.25">
      <c r="A18" s="791">
        <v>43914.361805555556</v>
      </c>
      <c r="C18" s="788">
        <v>127505</v>
      </c>
      <c r="D18" s="788">
        <v>4674</v>
      </c>
      <c r="E18" s="788">
        <f t="shared" si="0"/>
        <v>132179</v>
      </c>
      <c r="F18" s="790">
        <f t="shared" si="3"/>
        <v>75</v>
      </c>
      <c r="G18" s="790">
        <f t="shared" si="4"/>
        <v>-10</v>
      </c>
      <c r="H18" s="790">
        <f t="shared" si="1"/>
        <v>65</v>
      </c>
      <c r="I18" s="801">
        <f t="shared" si="2"/>
        <v>1.2380952380952381</v>
      </c>
    </row>
    <row r="19" spans="1:11" x14ac:dyDescent="0.25">
      <c r="A19" s="791">
        <v>43916.006249999999</v>
      </c>
      <c r="B19" s="795"/>
      <c r="C19" s="788">
        <v>127580</v>
      </c>
      <c r="D19" s="788">
        <v>4544</v>
      </c>
      <c r="E19" s="788">
        <f t="shared" si="0"/>
        <v>132124</v>
      </c>
      <c r="F19" s="790">
        <f t="shared" si="3"/>
        <v>75</v>
      </c>
      <c r="G19" s="790">
        <f t="shared" si="4"/>
        <v>-130</v>
      </c>
      <c r="H19" s="790">
        <f t="shared" si="1"/>
        <v>-55</v>
      </c>
      <c r="I19" s="801">
        <f t="shared" si="2"/>
        <v>-1.0476190476190477</v>
      </c>
    </row>
    <row r="20" spans="1:11" x14ac:dyDescent="0.25">
      <c r="A20" s="791">
        <v>43917.041666666664</v>
      </c>
      <c r="C20" s="788">
        <v>127655</v>
      </c>
      <c r="D20" s="788">
        <v>4394</v>
      </c>
      <c r="E20" s="788">
        <f t="shared" si="0"/>
        <v>132049</v>
      </c>
      <c r="F20" s="790">
        <f t="shared" si="3"/>
        <v>75</v>
      </c>
      <c r="G20" s="790">
        <f t="shared" si="4"/>
        <v>-150</v>
      </c>
      <c r="H20" s="790">
        <f t="shared" si="1"/>
        <v>-75</v>
      </c>
      <c r="I20" s="801">
        <f t="shared" si="2"/>
        <v>-1.4285714285714284</v>
      </c>
    </row>
    <row r="21" spans="1:11" x14ac:dyDescent="0.25">
      <c r="A21" s="791">
        <v>43917.057638888888</v>
      </c>
      <c r="B21" s="794" t="s">
        <v>437</v>
      </c>
      <c r="C21" s="788">
        <v>98855</v>
      </c>
      <c r="D21" s="788">
        <v>29264</v>
      </c>
      <c r="E21" s="788">
        <f t="shared" si="0"/>
        <v>128119</v>
      </c>
      <c r="F21" s="790">
        <f t="shared" si="3"/>
        <v>-28800</v>
      </c>
      <c r="G21" s="790">
        <f t="shared" si="4"/>
        <v>24870</v>
      </c>
      <c r="H21" s="790">
        <f t="shared" si="1"/>
        <v>-3930</v>
      </c>
      <c r="I21" s="801">
        <f t="shared" si="2"/>
        <v>-74.857142857142861</v>
      </c>
      <c r="J21" s="788">
        <v>27300</v>
      </c>
      <c r="K21" s="788">
        <v>450</v>
      </c>
    </row>
    <row r="22" spans="1:11" x14ac:dyDescent="0.25">
      <c r="A22" s="791">
        <v>43917.583333333336</v>
      </c>
      <c r="B22" s="794" t="s">
        <v>441</v>
      </c>
      <c r="C22" s="788">
        <v>101385</v>
      </c>
      <c r="D22" s="788">
        <v>29274</v>
      </c>
      <c r="E22" s="788">
        <f t="shared" si="0"/>
        <v>130659</v>
      </c>
      <c r="F22" s="790">
        <f t="shared" si="3"/>
        <v>2530</v>
      </c>
      <c r="G22" s="790">
        <f t="shared" si="4"/>
        <v>10</v>
      </c>
      <c r="H22" s="790">
        <f t="shared" si="1"/>
        <v>2540</v>
      </c>
      <c r="I22" s="801">
        <f t="shared" si="2"/>
        <v>48.38095238095238</v>
      </c>
    </row>
    <row r="23" spans="1:11" x14ac:dyDescent="0.25">
      <c r="A23" s="791">
        <v>43918.371527777781</v>
      </c>
      <c r="B23" s="794" t="s">
        <v>441</v>
      </c>
      <c r="C23" s="788">
        <v>105880</v>
      </c>
      <c r="D23" s="788">
        <v>29824</v>
      </c>
      <c r="E23" s="788">
        <f t="shared" si="0"/>
        <v>135704</v>
      </c>
      <c r="F23" s="790">
        <f t="shared" si="3"/>
        <v>4495</v>
      </c>
      <c r="G23" s="790">
        <f t="shared" si="4"/>
        <v>550</v>
      </c>
      <c r="H23" s="790">
        <f t="shared" si="1"/>
        <v>5045</v>
      </c>
      <c r="I23" s="801">
        <f t="shared" si="2"/>
        <v>96.095238095238088</v>
      </c>
      <c r="J23" s="788">
        <v>830</v>
      </c>
      <c r="K23" s="788">
        <v>10</v>
      </c>
    </row>
    <row r="24" spans="1:11" x14ac:dyDescent="0.25">
      <c r="A24" s="791">
        <v>43918.573611111111</v>
      </c>
      <c r="C24" s="788">
        <v>106030</v>
      </c>
      <c r="D24" s="788">
        <v>28364</v>
      </c>
      <c r="E24" s="788">
        <f t="shared" si="0"/>
        <v>134394</v>
      </c>
      <c r="F24" s="790">
        <f t="shared" si="3"/>
        <v>150</v>
      </c>
      <c r="G24" s="790">
        <f t="shared" si="4"/>
        <v>-1460</v>
      </c>
      <c r="H24" s="790">
        <f t="shared" si="1"/>
        <v>-1310</v>
      </c>
      <c r="I24" s="801">
        <f t="shared" si="2"/>
        <v>-24.952380952380953</v>
      </c>
    </row>
    <row r="25" spans="1:11" x14ac:dyDescent="0.25">
      <c r="A25" s="791">
        <v>43918.981249999997</v>
      </c>
      <c r="C25" s="788">
        <v>106190</v>
      </c>
      <c r="D25" s="788">
        <v>28334</v>
      </c>
      <c r="E25" s="788">
        <f t="shared" si="0"/>
        <v>134524</v>
      </c>
      <c r="F25" s="790">
        <f t="shared" si="3"/>
        <v>160</v>
      </c>
      <c r="G25" s="790">
        <f t="shared" si="4"/>
        <v>-30</v>
      </c>
      <c r="H25" s="790">
        <f t="shared" si="1"/>
        <v>130</v>
      </c>
      <c r="I25" s="801">
        <f t="shared" si="2"/>
        <v>2.4761904761904763</v>
      </c>
    </row>
    <row r="26" spans="1:11" x14ac:dyDescent="0.25">
      <c r="A26" s="791">
        <v>43920.088194444441</v>
      </c>
      <c r="C26" s="788">
        <v>107155</v>
      </c>
      <c r="D26" s="788">
        <v>28519</v>
      </c>
      <c r="E26" s="788">
        <f t="shared" si="0"/>
        <v>135674</v>
      </c>
      <c r="F26" s="790">
        <f t="shared" si="3"/>
        <v>965</v>
      </c>
      <c r="G26" s="790">
        <f t="shared" si="4"/>
        <v>185</v>
      </c>
      <c r="H26" s="790">
        <f t="shared" si="1"/>
        <v>1150</v>
      </c>
      <c r="I26" s="801">
        <f t="shared" si="2"/>
        <v>21.904761904761905</v>
      </c>
      <c r="J26" s="788">
        <v>525</v>
      </c>
      <c r="K26" s="788">
        <v>8</v>
      </c>
    </row>
    <row r="27" spans="1:11" x14ac:dyDescent="0.25">
      <c r="A27" s="791">
        <v>43921.71597222222</v>
      </c>
      <c r="C27" s="788">
        <v>109405</v>
      </c>
      <c r="D27" s="788">
        <v>28439</v>
      </c>
      <c r="E27" s="788">
        <f t="shared" si="0"/>
        <v>137844</v>
      </c>
      <c r="F27" s="790">
        <f t="shared" si="3"/>
        <v>2250</v>
      </c>
      <c r="G27" s="790">
        <f t="shared" si="4"/>
        <v>-80</v>
      </c>
      <c r="H27" s="790">
        <f t="shared" si="1"/>
        <v>2170</v>
      </c>
      <c r="I27" s="801">
        <f t="shared" si="2"/>
        <v>41.333333333333336</v>
      </c>
    </row>
    <row r="28" spans="1:11" x14ac:dyDescent="0.25">
      <c r="A28" s="791">
        <v>43921.895138888889</v>
      </c>
      <c r="B28" s="794" t="s">
        <v>450</v>
      </c>
      <c r="C28" s="788">
        <v>109405</v>
      </c>
      <c r="D28" s="788">
        <v>28079</v>
      </c>
      <c r="E28" s="788">
        <f t="shared" si="0"/>
        <v>137484</v>
      </c>
      <c r="F28" s="790">
        <f t="shared" si="3"/>
        <v>0</v>
      </c>
      <c r="G28" s="790">
        <f t="shared" si="4"/>
        <v>-360</v>
      </c>
      <c r="H28" s="790">
        <f t="shared" si="1"/>
        <v>-360</v>
      </c>
      <c r="I28" s="801">
        <f t="shared" si="2"/>
        <v>-6.8571428571428577</v>
      </c>
    </row>
    <row r="29" spans="1:11" x14ac:dyDescent="0.25">
      <c r="A29" s="791">
        <v>43922.277083333334</v>
      </c>
      <c r="B29" s="794" t="s">
        <v>451</v>
      </c>
      <c r="C29" s="788">
        <v>109630</v>
      </c>
      <c r="D29" s="788">
        <v>27599</v>
      </c>
      <c r="E29" s="788">
        <f t="shared" si="0"/>
        <v>137229</v>
      </c>
      <c r="F29" s="790">
        <f t="shared" si="3"/>
        <v>225</v>
      </c>
      <c r="G29" s="790">
        <f t="shared" si="4"/>
        <v>-480</v>
      </c>
      <c r="H29" s="790">
        <f t="shared" si="1"/>
        <v>-255</v>
      </c>
      <c r="I29" s="801">
        <f t="shared" si="2"/>
        <v>-4.8571428571428568</v>
      </c>
    </row>
    <row r="30" spans="1:11" x14ac:dyDescent="0.25">
      <c r="A30" s="791">
        <v>43923.402777777781</v>
      </c>
      <c r="B30" s="794" t="s">
        <v>453</v>
      </c>
      <c r="C30" s="788">
        <v>82775</v>
      </c>
      <c r="D30" s="788">
        <v>22639</v>
      </c>
      <c r="E30" s="788">
        <f t="shared" si="0"/>
        <v>105414</v>
      </c>
      <c r="F30" s="790">
        <f t="shared" si="3"/>
        <v>-26855</v>
      </c>
      <c r="G30" s="790">
        <f t="shared" si="4"/>
        <v>-4960</v>
      </c>
      <c r="H30" s="790">
        <f t="shared" si="1"/>
        <v>-31815</v>
      </c>
      <c r="I30" s="801">
        <f t="shared" si="2"/>
        <v>-606</v>
      </c>
    </row>
    <row r="31" spans="1:11" x14ac:dyDescent="0.25">
      <c r="A31" s="791">
        <v>43924.678472222222</v>
      </c>
      <c r="C31" s="788">
        <v>83165</v>
      </c>
      <c r="D31" s="788">
        <v>23189</v>
      </c>
      <c r="E31" s="788">
        <f t="shared" si="0"/>
        <v>106354</v>
      </c>
      <c r="F31" s="790">
        <f t="shared" si="3"/>
        <v>390</v>
      </c>
      <c r="G31" s="790">
        <f t="shared" si="4"/>
        <v>550</v>
      </c>
      <c r="H31" s="790">
        <f t="shared" si="1"/>
        <v>940</v>
      </c>
      <c r="I31" s="801">
        <f t="shared" si="2"/>
        <v>17.904761904761905</v>
      </c>
      <c r="J31" s="788">
        <v>480</v>
      </c>
      <c r="K31" s="788">
        <v>8</v>
      </c>
    </row>
    <row r="32" spans="1:11" x14ac:dyDescent="0.25">
      <c r="A32" s="791">
        <v>43925.526388888888</v>
      </c>
      <c r="C32" s="788">
        <v>83265</v>
      </c>
      <c r="D32" s="788">
        <v>22979</v>
      </c>
      <c r="E32" s="788">
        <f t="shared" si="0"/>
        <v>106244</v>
      </c>
      <c r="F32" s="790">
        <f t="shared" si="3"/>
        <v>100</v>
      </c>
      <c r="G32" s="790">
        <f t="shared" si="4"/>
        <v>-210</v>
      </c>
      <c r="H32" s="790">
        <f t="shared" si="1"/>
        <v>-110</v>
      </c>
      <c r="I32" s="801">
        <f t="shared" si="2"/>
        <v>-2.0952380952380953</v>
      </c>
    </row>
    <row r="33" spans="1:11" x14ac:dyDescent="0.25">
      <c r="A33" s="791">
        <v>43927</v>
      </c>
      <c r="C33" s="788">
        <v>84715</v>
      </c>
      <c r="D33" s="788">
        <v>22959</v>
      </c>
      <c r="E33" s="788">
        <f t="shared" si="0"/>
        <v>107674</v>
      </c>
      <c r="F33" s="790">
        <f t="shared" si="3"/>
        <v>1450</v>
      </c>
      <c r="G33" s="790">
        <f t="shared" si="4"/>
        <v>-20</v>
      </c>
      <c r="H33" s="790">
        <f t="shared" si="1"/>
        <v>1430</v>
      </c>
      <c r="I33" s="801">
        <f t="shared" si="2"/>
        <v>27.238095238095241</v>
      </c>
    </row>
    <row r="34" spans="1:11" x14ac:dyDescent="0.25">
      <c r="A34" s="791">
        <v>43927.095833333333</v>
      </c>
      <c r="B34" s="794" t="s">
        <v>454</v>
      </c>
      <c r="C34" s="788">
        <v>83515</v>
      </c>
      <c r="D34" s="788">
        <v>22899</v>
      </c>
      <c r="E34" s="788">
        <f t="shared" si="0"/>
        <v>106414</v>
      </c>
      <c r="F34" s="790">
        <f t="shared" si="3"/>
        <v>-1200</v>
      </c>
      <c r="G34" s="790">
        <f t="shared" si="4"/>
        <v>-60</v>
      </c>
      <c r="H34" s="790">
        <f t="shared" si="1"/>
        <v>-1260</v>
      </c>
      <c r="I34" s="801">
        <f t="shared" si="2"/>
        <v>-24</v>
      </c>
    </row>
    <row r="35" spans="1:11" x14ac:dyDescent="0.25">
      <c r="A35" s="791">
        <v>43927.667361111111</v>
      </c>
      <c r="C35" s="788">
        <v>83930</v>
      </c>
      <c r="D35" s="788">
        <v>22919</v>
      </c>
      <c r="E35" s="788">
        <f t="shared" si="0"/>
        <v>106849</v>
      </c>
      <c r="F35" s="790">
        <f t="shared" si="3"/>
        <v>415</v>
      </c>
      <c r="G35" s="790">
        <f t="shared" si="4"/>
        <v>20</v>
      </c>
      <c r="H35" s="790">
        <f t="shared" si="1"/>
        <v>435</v>
      </c>
      <c r="I35" s="801">
        <f t="shared" si="2"/>
        <v>8.2857142857142865</v>
      </c>
    </row>
    <row r="36" spans="1:11" x14ac:dyDescent="0.25">
      <c r="A36" s="791">
        <v>43929.050694444442</v>
      </c>
      <c r="C36" s="788">
        <v>84305</v>
      </c>
      <c r="D36" s="788">
        <v>23324</v>
      </c>
      <c r="E36" s="788">
        <f t="shared" si="0"/>
        <v>107629</v>
      </c>
      <c r="F36" s="790">
        <f t="shared" si="3"/>
        <v>375</v>
      </c>
      <c r="G36" s="790">
        <f t="shared" si="4"/>
        <v>405</v>
      </c>
      <c r="H36" s="790">
        <f t="shared" si="1"/>
        <v>780</v>
      </c>
      <c r="I36" s="801">
        <f t="shared" si="2"/>
        <v>14.857142857142858</v>
      </c>
    </row>
    <row r="37" spans="1:11" x14ac:dyDescent="0.25">
      <c r="A37" s="791">
        <v>43929.833333333336</v>
      </c>
      <c r="C37" s="788">
        <v>87405</v>
      </c>
      <c r="D37" s="788">
        <v>22834</v>
      </c>
      <c r="E37" s="788">
        <f t="shared" si="0"/>
        <v>110239</v>
      </c>
      <c r="F37" s="790">
        <f t="shared" si="3"/>
        <v>3100</v>
      </c>
      <c r="G37" s="790">
        <f t="shared" si="4"/>
        <v>-490</v>
      </c>
      <c r="H37" s="790">
        <f t="shared" si="1"/>
        <v>2610</v>
      </c>
      <c r="I37" s="801">
        <f t="shared" si="2"/>
        <v>49.714285714285715</v>
      </c>
    </row>
    <row r="38" spans="1:11" x14ac:dyDescent="0.25">
      <c r="A38" s="791">
        <v>43930.692361111112</v>
      </c>
      <c r="C38" s="788">
        <v>87855</v>
      </c>
      <c r="D38" s="788">
        <v>23254</v>
      </c>
      <c r="E38" s="788">
        <f t="shared" ref="E38:E72" si="5">SUM(C38:D38)</f>
        <v>111109</v>
      </c>
      <c r="F38" s="790">
        <f t="shared" si="3"/>
        <v>450</v>
      </c>
      <c r="G38" s="790">
        <f t="shared" si="4"/>
        <v>420</v>
      </c>
      <c r="H38" s="790">
        <f t="shared" ref="H38:H64" si="6">SUM(F38:G38)</f>
        <v>870</v>
      </c>
      <c r="I38" s="801">
        <f t="shared" ref="I38:I64" si="7">H38/4200*80</f>
        <v>16.571428571428573</v>
      </c>
    </row>
    <row r="39" spans="1:11" x14ac:dyDescent="0.25">
      <c r="A39" s="791">
        <v>43931.674305555556</v>
      </c>
      <c r="C39" s="788">
        <v>88580</v>
      </c>
      <c r="D39" s="788">
        <v>23284</v>
      </c>
      <c r="E39" s="788">
        <f t="shared" si="5"/>
        <v>111864</v>
      </c>
      <c r="F39" s="790">
        <f t="shared" ref="F39:F64" si="8">C39-C38</f>
        <v>725</v>
      </c>
      <c r="G39" s="790">
        <f t="shared" ref="G39:G64" si="9">D39-D38</f>
        <v>30</v>
      </c>
      <c r="H39" s="790">
        <f t="shared" si="6"/>
        <v>755</v>
      </c>
      <c r="I39" s="801">
        <f t="shared" si="7"/>
        <v>14.380952380952381</v>
      </c>
      <c r="J39" s="788">
        <v>480</v>
      </c>
      <c r="K39" s="788">
        <v>8</v>
      </c>
    </row>
    <row r="40" spans="1:11" x14ac:dyDescent="0.25">
      <c r="A40" s="791">
        <v>43932.163194444445</v>
      </c>
      <c r="C40" s="788">
        <v>88680</v>
      </c>
      <c r="D40" s="788">
        <v>23224</v>
      </c>
      <c r="E40" s="788">
        <f t="shared" si="5"/>
        <v>111904</v>
      </c>
      <c r="F40" s="790">
        <f t="shared" si="8"/>
        <v>100</v>
      </c>
      <c r="G40" s="790">
        <f t="shared" si="9"/>
        <v>-60</v>
      </c>
      <c r="H40" s="790">
        <f t="shared" si="6"/>
        <v>40</v>
      </c>
      <c r="I40" s="801">
        <f t="shared" si="7"/>
        <v>0.76190476190476197</v>
      </c>
    </row>
    <row r="41" spans="1:11" x14ac:dyDescent="0.25">
      <c r="A41" s="791">
        <v>43934.073611111111</v>
      </c>
      <c r="C41" s="788">
        <v>43445</v>
      </c>
      <c r="D41" s="788">
        <v>17324</v>
      </c>
      <c r="E41" s="788">
        <f t="shared" si="5"/>
        <v>60769</v>
      </c>
      <c r="F41" s="790">
        <f t="shared" si="8"/>
        <v>-45235</v>
      </c>
      <c r="G41" s="790">
        <f t="shared" si="9"/>
        <v>-5900</v>
      </c>
      <c r="H41" s="790">
        <f t="shared" si="6"/>
        <v>-51135</v>
      </c>
      <c r="I41" s="801">
        <f t="shared" si="7"/>
        <v>-974</v>
      </c>
    </row>
    <row r="42" spans="1:11" x14ac:dyDescent="0.25">
      <c r="A42" s="791">
        <v>43935.863888888889</v>
      </c>
      <c r="C42" s="788">
        <v>46125</v>
      </c>
      <c r="D42" s="788">
        <v>16939</v>
      </c>
      <c r="E42" s="788">
        <f t="shared" si="5"/>
        <v>63064</v>
      </c>
      <c r="F42" s="790">
        <f t="shared" si="8"/>
        <v>2680</v>
      </c>
      <c r="G42" s="790">
        <f t="shared" si="9"/>
        <v>-385</v>
      </c>
      <c r="H42" s="790">
        <f t="shared" si="6"/>
        <v>2295</v>
      </c>
      <c r="I42" s="801">
        <f t="shared" si="7"/>
        <v>43.714285714285708</v>
      </c>
    </row>
    <row r="43" spans="1:11" x14ac:dyDescent="0.25">
      <c r="A43" s="791">
        <v>43936.243055555555</v>
      </c>
      <c r="C43" s="788">
        <v>46500</v>
      </c>
      <c r="D43" s="788">
        <v>17459</v>
      </c>
      <c r="E43" s="788">
        <f t="shared" si="5"/>
        <v>63959</v>
      </c>
      <c r="F43" s="790">
        <f t="shared" si="8"/>
        <v>375</v>
      </c>
      <c r="G43" s="790">
        <f t="shared" si="9"/>
        <v>520</v>
      </c>
      <c r="H43" s="790">
        <f t="shared" si="6"/>
        <v>895</v>
      </c>
      <c r="I43" s="801">
        <f t="shared" si="7"/>
        <v>17.047619047619047</v>
      </c>
    </row>
    <row r="44" spans="1:11" x14ac:dyDescent="0.25">
      <c r="A44" s="791">
        <v>43938.306944444441</v>
      </c>
      <c r="C44" s="788">
        <v>46650</v>
      </c>
      <c r="D44" s="788">
        <v>17389</v>
      </c>
      <c r="E44" s="788">
        <f t="shared" si="5"/>
        <v>64039</v>
      </c>
      <c r="F44" s="790">
        <f t="shared" si="8"/>
        <v>150</v>
      </c>
      <c r="G44" s="790">
        <f t="shared" si="9"/>
        <v>-70</v>
      </c>
      <c r="H44" s="790">
        <f t="shared" si="6"/>
        <v>80</v>
      </c>
      <c r="I44" s="801">
        <f t="shared" si="7"/>
        <v>1.5238095238095239</v>
      </c>
    </row>
    <row r="45" spans="1:11" x14ac:dyDescent="0.25">
      <c r="A45" s="791">
        <v>43939.205555555556</v>
      </c>
      <c r="C45" s="788">
        <v>47100</v>
      </c>
      <c r="D45" s="788">
        <v>17429</v>
      </c>
      <c r="E45" s="788">
        <f t="shared" si="5"/>
        <v>64529</v>
      </c>
      <c r="F45" s="790">
        <f t="shared" si="8"/>
        <v>450</v>
      </c>
      <c r="G45" s="790">
        <f t="shared" si="9"/>
        <v>40</v>
      </c>
      <c r="H45" s="790">
        <f t="shared" si="6"/>
        <v>490</v>
      </c>
      <c r="I45" s="801">
        <f t="shared" si="7"/>
        <v>9.3333333333333339</v>
      </c>
    </row>
    <row r="46" spans="1:11" x14ac:dyDescent="0.25">
      <c r="A46" s="791">
        <v>43940.149305555555</v>
      </c>
      <c r="B46" s="794" t="s">
        <v>458</v>
      </c>
      <c r="C46" s="788">
        <v>47875</v>
      </c>
      <c r="D46" s="788">
        <v>20219</v>
      </c>
      <c r="E46" s="788">
        <f t="shared" si="5"/>
        <v>68094</v>
      </c>
      <c r="F46" s="790">
        <f t="shared" si="8"/>
        <v>775</v>
      </c>
      <c r="G46" s="790">
        <f t="shared" si="9"/>
        <v>2790</v>
      </c>
      <c r="H46" s="790">
        <f t="shared" si="6"/>
        <v>3565</v>
      </c>
      <c r="I46" s="801">
        <f t="shared" si="7"/>
        <v>67.904761904761898</v>
      </c>
      <c r="J46" s="788">
        <v>4200</v>
      </c>
      <c r="K46" s="788">
        <v>80</v>
      </c>
    </row>
    <row r="47" spans="1:11" x14ac:dyDescent="0.25">
      <c r="A47" s="791">
        <v>43941.243055555555</v>
      </c>
      <c r="C47" s="788">
        <v>53675</v>
      </c>
      <c r="D47" s="788">
        <v>20119</v>
      </c>
      <c r="E47" s="788">
        <f t="shared" si="5"/>
        <v>73794</v>
      </c>
      <c r="F47" s="790">
        <f t="shared" si="8"/>
        <v>5800</v>
      </c>
      <c r="G47" s="790">
        <f t="shared" si="9"/>
        <v>-100</v>
      </c>
      <c r="H47" s="790">
        <f t="shared" si="6"/>
        <v>5700</v>
      </c>
      <c r="I47" s="801">
        <f t="shared" si="7"/>
        <v>108.57142857142858</v>
      </c>
    </row>
    <row r="48" spans="1:11" x14ac:dyDescent="0.25">
      <c r="A48" s="791">
        <v>43942.540277777778</v>
      </c>
      <c r="C48" s="788">
        <v>55000</v>
      </c>
      <c r="D48" s="788">
        <v>20164</v>
      </c>
      <c r="E48" s="788">
        <f t="shared" si="5"/>
        <v>75164</v>
      </c>
      <c r="F48" s="790">
        <f t="shared" si="8"/>
        <v>1325</v>
      </c>
      <c r="G48" s="790">
        <f t="shared" si="9"/>
        <v>45</v>
      </c>
      <c r="H48" s="790">
        <f t="shared" si="6"/>
        <v>1370</v>
      </c>
      <c r="I48" s="801">
        <f t="shared" si="7"/>
        <v>26.095238095238095</v>
      </c>
    </row>
    <row r="49" spans="1:11" x14ac:dyDescent="0.25">
      <c r="A49" s="791">
        <v>43943.21875</v>
      </c>
      <c r="C49" s="788">
        <v>55450</v>
      </c>
      <c r="D49" s="788">
        <v>20154</v>
      </c>
      <c r="E49" s="788">
        <f t="shared" si="5"/>
        <v>75604</v>
      </c>
      <c r="F49" s="790">
        <f t="shared" si="8"/>
        <v>450</v>
      </c>
      <c r="G49" s="790">
        <f t="shared" si="9"/>
        <v>-10</v>
      </c>
      <c r="H49" s="790">
        <f t="shared" si="6"/>
        <v>440</v>
      </c>
      <c r="I49" s="801">
        <f t="shared" si="7"/>
        <v>8.3809523809523814</v>
      </c>
    </row>
    <row r="50" spans="1:11" x14ac:dyDescent="0.25">
      <c r="A50" s="791">
        <v>43944.036805555559</v>
      </c>
      <c r="C50" s="788">
        <v>55625</v>
      </c>
      <c r="D50" s="788">
        <v>20064</v>
      </c>
      <c r="E50" s="788">
        <f t="shared" si="5"/>
        <v>75689</v>
      </c>
      <c r="F50" s="790">
        <f t="shared" si="8"/>
        <v>175</v>
      </c>
      <c r="G50" s="790">
        <f t="shared" si="9"/>
        <v>-90</v>
      </c>
      <c r="H50" s="790">
        <f t="shared" si="6"/>
        <v>85</v>
      </c>
      <c r="I50" s="801">
        <f t="shared" si="7"/>
        <v>1.6190476190476191</v>
      </c>
    </row>
    <row r="51" spans="1:11" x14ac:dyDescent="0.25">
      <c r="A51" s="791">
        <v>43945.34097222222</v>
      </c>
      <c r="B51" s="794" t="s">
        <v>460</v>
      </c>
      <c r="C51" s="788">
        <v>54575</v>
      </c>
      <c r="D51" s="788">
        <v>20014</v>
      </c>
      <c r="E51" s="788">
        <f t="shared" si="5"/>
        <v>74589</v>
      </c>
      <c r="F51" s="790">
        <f t="shared" si="8"/>
        <v>-1050</v>
      </c>
      <c r="G51" s="790">
        <f t="shared" si="9"/>
        <v>-50</v>
      </c>
      <c r="H51" s="790">
        <f t="shared" si="6"/>
        <v>-1100</v>
      </c>
      <c r="I51" s="801">
        <f t="shared" si="7"/>
        <v>-20.952380952380953</v>
      </c>
    </row>
    <row r="52" spans="1:11" x14ac:dyDescent="0.25">
      <c r="A52" s="791">
        <v>43946.38958333333</v>
      </c>
      <c r="B52" s="794" t="s">
        <v>458</v>
      </c>
      <c r="C52" s="788">
        <v>54750</v>
      </c>
      <c r="D52" s="788">
        <v>18604</v>
      </c>
      <c r="E52" s="788">
        <f t="shared" si="5"/>
        <v>73354</v>
      </c>
      <c r="F52" s="790">
        <f t="shared" si="8"/>
        <v>175</v>
      </c>
      <c r="G52" s="790">
        <f t="shared" si="9"/>
        <v>-1410</v>
      </c>
      <c r="H52" s="790">
        <f t="shared" si="6"/>
        <v>-1235</v>
      </c>
      <c r="I52" s="801">
        <f t="shared" si="7"/>
        <v>-23.523809523809526</v>
      </c>
    </row>
    <row r="53" spans="1:11" x14ac:dyDescent="0.25">
      <c r="A53" s="791">
        <v>43948.865277777775</v>
      </c>
      <c r="C53" s="788">
        <v>55025</v>
      </c>
      <c r="D53" s="788">
        <v>18979</v>
      </c>
      <c r="E53" s="788">
        <f t="shared" si="5"/>
        <v>74004</v>
      </c>
      <c r="F53" s="790">
        <f t="shared" si="8"/>
        <v>275</v>
      </c>
      <c r="G53" s="790">
        <f t="shared" si="9"/>
        <v>375</v>
      </c>
      <c r="H53" s="790">
        <f t="shared" si="6"/>
        <v>650</v>
      </c>
      <c r="I53" s="801">
        <f t="shared" si="7"/>
        <v>12.380952380952381</v>
      </c>
      <c r="J53" s="788">
        <v>480</v>
      </c>
      <c r="K53" s="788">
        <v>8</v>
      </c>
    </row>
    <row r="54" spans="1:11" x14ac:dyDescent="0.25">
      <c r="A54" s="791">
        <v>43949.308333333334</v>
      </c>
      <c r="C54" s="788">
        <v>56850</v>
      </c>
      <c r="D54" s="788">
        <v>18829</v>
      </c>
      <c r="E54" s="788">
        <f t="shared" si="5"/>
        <v>75679</v>
      </c>
      <c r="F54" s="790">
        <f t="shared" si="8"/>
        <v>1825</v>
      </c>
      <c r="G54" s="790">
        <f t="shared" si="9"/>
        <v>-150</v>
      </c>
      <c r="H54" s="790">
        <f t="shared" si="6"/>
        <v>1675</v>
      </c>
      <c r="I54" s="801">
        <f t="shared" si="7"/>
        <v>31.904761904761905</v>
      </c>
    </row>
    <row r="55" spans="1:11" x14ac:dyDescent="0.25">
      <c r="A55" s="791">
        <v>43950.438888888886</v>
      </c>
      <c r="C55" s="788">
        <v>57475</v>
      </c>
      <c r="D55" s="788">
        <v>23169</v>
      </c>
      <c r="E55" s="788">
        <f t="shared" si="5"/>
        <v>80644</v>
      </c>
      <c r="F55" s="790">
        <f t="shared" si="8"/>
        <v>625</v>
      </c>
      <c r="G55" s="790">
        <f t="shared" si="9"/>
        <v>4340</v>
      </c>
      <c r="H55" s="790">
        <f t="shared" si="6"/>
        <v>4965</v>
      </c>
      <c r="I55" s="801">
        <f t="shared" si="7"/>
        <v>94.571428571428569</v>
      </c>
      <c r="J55" s="788">
        <v>4000</v>
      </c>
      <c r="K55" s="788">
        <v>80</v>
      </c>
    </row>
    <row r="56" spans="1:11" x14ac:dyDescent="0.25">
      <c r="A56" s="791">
        <v>43951.15625</v>
      </c>
      <c r="B56" s="794" t="s">
        <v>472</v>
      </c>
      <c r="C56" s="788">
        <v>38725</v>
      </c>
      <c r="D56" s="788">
        <v>28749</v>
      </c>
      <c r="E56" s="788">
        <f t="shared" si="5"/>
        <v>67474</v>
      </c>
      <c r="F56" s="790">
        <f t="shared" si="8"/>
        <v>-18750</v>
      </c>
      <c r="G56" s="790">
        <f t="shared" si="9"/>
        <v>5580</v>
      </c>
      <c r="H56" s="790">
        <f t="shared" si="6"/>
        <v>-13170</v>
      </c>
      <c r="I56" s="801">
        <f t="shared" si="7"/>
        <v>-250.85714285714286</v>
      </c>
      <c r="J56" s="788">
        <v>8700</v>
      </c>
      <c r="K56" s="788">
        <v>139</v>
      </c>
    </row>
    <row r="57" spans="1:11" x14ac:dyDescent="0.25">
      <c r="A57" s="791">
        <v>43952</v>
      </c>
      <c r="B57" s="794" t="s">
        <v>473</v>
      </c>
      <c r="C57" s="788">
        <v>39600</v>
      </c>
      <c r="D57" s="788">
        <v>39209</v>
      </c>
      <c r="E57" s="788">
        <f t="shared" si="5"/>
        <v>78809</v>
      </c>
      <c r="F57" s="790">
        <f t="shared" si="8"/>
        <v>875</v>
      </c>
      <c r="G57" s="790">
        <f t="shared" si="9"/>
        <v>10460</v>
      </c>
      <c r="H57" s="790">
        <f t="shared" si="6"/>
        <v>11335</v>
      </c>
      <c r="I57" s="801">
        <f t="shared" si="7"/>
        <v>215.90476190476193</v>
      </c>
      <c r="J57" s="788">
        <v>10000</v>
      </c>
      <c r="K57" s="788">
        <v>200</v>
      </c>
    </row>
    <row r="58" spans="1:11" x14ac:dyDescent="0.25">
      <c r="A58" s="791">
        <v>43954.614583333336</v>
      </c>
      <c r="C58" s="788">
        <v>41275</v>
      </c>
      <c r="D58" s="788">
        <v>43769</v>
      </c>
      <c r="E58" s="788">
        <f t="shared" si="5"/>
        <v>85044</v>
      </c>
      <c r="F58" s="790">
        <f t="shared" si="8"/>
        <v>1675</v>
      </c>
      <c r="G58" s="790">
        <f t="shared" si="9"/>
        <v>4560</v>
      </c>
      <c r="H58" s="790">
        <f t="shared" si="6"/>
        <v>6235</v>
      </c>
      <c r="I58" s="801">
        <f t="shared" si="7"/>
        <v>118.76190476190476</v>
      </c>
    </row>
    <row r="59" spans="1:11" x14ac:dyDescent="0.25">
      <c r="A59" s="791">
        <v>43955.05972222222</v>
      </c>
      <c r="B59" s="794" t="s">
        <v>474</v>
      </c>
      <c r="C59" s="788">
        <v>25675</v>
      </c>
      <c r="D59" s="788">
        <v>27604</v>
      </c>
      <c r="E59" s="788">
        <f t="shared" si="5"/>
        <v>53279</v>
      </c>
      <c r="F59" s="790">
        <f t="shared" si="8"/>
        <v>-15600</v>
      </c>
      <c r="G59" s="790">
        <f t="shared" si="9"/>
        <v>-16165</v>
      </c>
      <c r="H59" s="790">
        <f t="shared" si="6"/>
        <v>-31765</v>
      </c>
      <c r="I59" s="801">
        <f t="shared" si="7"/>
        <v>-605.04761904761904</v>
      </c>
      <c r="J59" s="788">
        <v>1880</v>
      </c>
      <c r="K59" s="788">
        <v>28</v>
      </c>
    </row>
    <row r="60" spans="1:11" x14ac:dyDescent="0.25">
      <c r="A60" s="791">
        <v>43958.044444444444</v>
      </c>
      <c r="C60" s="788">
        <v>28100</v>
      </c>
      <c r="D60" s="788">
        <v>26954</v>
      </c>
      <c r="E60" s="788">
        <f t="shared" si="5"/>
        <v>55054</v>
      </c>
      <c r="F60" s="790">
        <f t="shared" si="8"/>
        <v>2425</v>
      </c>
      <c r="G60" s="790">
        <f t="shared" si="9"/>
        <v>-650</v>
      </c>
      <c r="H60" s="790">
        <f t="shared" si="6"/>
        <v>1775</v>
      </c>
      <c r="I60" s="801">
        <f t="shared" si="7"/>
        <v>33.80952380952381</v>
      </c>
    </row>
    <row r="61" spans="1:11" x14ac:dyDescent="0.25">
      <c r="A61" s="791">
        <v>43959.105555555558</v>
      </c>
      <c r="C61" s="788">
        <v>28650</v>
      </c>
      <c r="D61" s="788">
        <v>27054</v>
      </c>
      <c r="E61" s="788">
        <f t="shared" si="5"/>
        <v>55704</v>
      </c>
      <c r="F61" s="790">
        <f t="shared" si="8"/>
        <v>550</v>
      </c>
      <c r="G61" s="790">
        <f t="shared" si="9"/>
        <v>100</v>
      </c>
      <c r="H61" s="790">
        <f t="shared" si="6"/>
        <v>650</v>
      </c>
      <c r="I61" s="801">
        <f t="shared" si="7"/>
        <v>12.380952380952381</v>
      </c>
    </row>
    <row r="62" spans="1:11" x14ac:dyDescent="0.25">
      <c r="A62" s="791">
        <v>43960.885416666664</v>
      </c>
      <c r="C62" s="788">
        <v>29410</v>
      </c>
      <c r="D62" s="788">
        <v>27444</v>
      </c>
      <c r="E62" s="788">
        <f t="shared" si="5"/>
        <v>56854</v>
      </c>
      <c r="F62" s="790">
        <f t="shared" si="8"/>
        <v>760</v>
      </c>
      <c r="G62" s="790">
        <f t="shared" si="9"/>
        <v>390</v>
      </c>
      <c r="H62" s="790">
        <f t="shared" si="6"/>
        <v>1150</v>
      </c>
      <c r="I62" s="801">
        <f t="shared" si="7"/>
        <v>21.904761904761905</v>
      </c>
    </row>
    <row r="63" spans="1:11" x14ac:dyDescent="0.25">
      <c r="A63" s="791">
        <v>43962.688888888886</v>
      </c>
      <c r="C63" s="788">
        <v>31560</v>
      </c>
      <c r="D63" s="788">
        <v>27959</v>
      </c>
      <c r="E63" s="788">
        <f t="shared" si="5"/>
        <v>59519</v>
      </c>
      <c r="F63" s="790">
        <f t="shared" si="8"/>
        <v>2150</v>
      </c>
      <c r="G63" s="790">
        <f t="shared" si="9"/>
        <v>515</v>
      </c>
      <c r="H63" s="790">
        <f t="shared" si="6"/>
        <v>2665</v>
      </c>
      <c r="I63" s="801">
        <f t="shared" si="7"/>
        <v>50.761904761904759</v>
      </c>
      <c r="J63" s="788">
        <v>480</v>
      </c>
      <c r="K63" s="788">
        <v>8</v>
      </c>
    </row>
    <row r="64" spans="1:11" x14ac:dyDescent="0.25">
      <c r="A64" s="791">
        <v>43963.163194444445</v>
      </c>
      <c r="B64" s="794" t="s">
        <v>480</v>
      </c>
      <c r="C64" s="788">
        <v>410</v>
      </c>
      <c r="D64" s="788">
        <v>12929</v>
      </c>
      <c r="E64" s="788">
        <f t="shared" si="5"/>
        <v>13339</v>
      </c>
      <c r="F64" s="790">
        <f t="shared" si="8"/>
        <v>-31150</v>
      </c>
      <c r="G64" s="790">
        <f t="shared" si="9"/>
        <v>-15030</v>
      </c>
      <c r="H64" s="790">
        <f t="shared" si="6"/>
        <v>-46180</v>
      </c>
      <c r="I64" s="801">
        <f t="shared" si="7"/>
        <v>-879.61904761904759</v>
      </c>
      <c r="J64" s="788">
        <v>21000</v>
      </c>
      <c r="K64" s="788">
        <v>400</v>
      </c>
    </row>
    <row r="65" spans="1:11" x14ac:dyDescent="0.25">
      <c r="A65" s="791">
        <v>43964.32916666667</v>
      </c>
      <c r="C65" s="788">
        <v>2090</v>
      </c>
      <c r="D65" s="788">
        <v>12999</v>
      </c>
      <c r="E65" s="788">
        <f t="shared" si="5"/>
        <v>15089</v>
      </c>
      <c r="F65" s="790">
        <f t="shared" ref="F65" si="10">C65-C64</f>
        <v>1680</v>
      </c>
      <c r="G65" s="790">
        <f t="shared" ref="G65" si="11">D65-D64</f>
        <v>70</v>
      </c>
      <c r="H65" s="790">
        <f t="shared" ref="H65" si="12">SUM(F65:G65)</f>
        <v>1750</v>
      </c>
      <c r="I65" s="801">
        <f t="shared" ref="I65" si="13">H65/4200*80</f>
        <v>33.333333333333336</v>
      </c>
    </row>
    <row r="66" spans="1:11" x14ac:dyDescent="0.25">
      <c r="A66" s="791">
        <v>43965.566666666666</v>
      </c>
      <c r="C66" s="788">
        <v>2265</v>
      </c>
      <c r="D66" s="788">
        <v>13049</v>
      </c>
      <c r="E66" s="788">
        <f t="shared" si="5"/>
        <v>15314</v>
      </c>
      <c r="F66" s="790">
        <f t="shared" ref="F66" si="14">C66-C65</f>
        <v>175</v>
      </c>
      <c r="G66" s="790">
        <f t="shared" ref="G66" si="15">D66-D65</f>
        <v>50</v>
      </c>
      <c r="H66" s="790">
        <f t="shared" ref="H66" si="16">SUM(F66:G66)</f>
        <v>225</v>
      </c>
      <c r="I66" s="801">
        <f t="shared" ref="I66" si="17">H66/4200*80</f>
        <v>4.2857142857142856</v>
      </c>
    </row>
    <row r="67" spans="1:11" x14ac:dyDescent="0.25">
      <c r="A67" s="791">
        <v>43967.663194444445</v>
      </c>
      <c r="C67" s="788">
        <v>3090</v>
      </c>
      <c r="D67" s="788">
        <v>13179</v>
      </c>
      <c r="E67" s="788">
        <f t="shared" si="5"/>
        <v>16269</v>
      </c>
      <c r="F67" s="790">
        <f t="shared" ref="F67" si="18">C67-C66</f>
        <v>825</v>
      </c>
      <c r="G67" s="790">
        <f t="shared" ref="G67" si="19">D67-D66</f>
        <v>130</v>
      </c>
      <c r="H67" s="790">
        <f t="shared" ref="H67" si="20">SUM(F67:G67)</f>
        <v>955</v>
      </c>
      <c r="I67" s="801">
        <f t="shared" ref="I67" si="21">H67/4200*80</f>
        <v>18.19047619047619</v>
      </c>
    </row>
    <row r="68" spans="1:11" x14ac:dyDescent="0.25">
      <c r="A68" s="791">
        <v>43968.384722222225</v>
      </c>
      <c r="C68" s="788">
        <v>3165</v>
      </c>
      <c r="D68" s="788">
        <v>13229</v>
      </c>
      <c r="E68" s="788">
        <f t="shared" si="5"/>
        <v>16394</v>
      </c>
      <c r="F68" s="790">
        <f t="shared" ref="F68" si="22">C68-C67</f>
        <v>75</v>
      </c>
      <c r="G68" s="790">
        <f t="shared" ref="G68" si="23">D68-D67</f>
        <v>50</v>
      </c>
      <c r="H68" s="790">
        <f t="shared" ref="H68" si="24">SUM(F68:G68)</f>
        <v>125</v>
      </c>
      <c r="I68" s="801">
        <f t="shared" ref="I68" si="25">H68/4200*80</f>
        <v>2.3809523809523809</v>
      </c>
    </row>
    <row r="69" spans="1:11" x14ac:dyDescent="0.25">
      <c r="A69" s="791">
        <v>43972.179861111108</v>
      </c>
      <c r="B69" s="794" t="s">
        <v>481</v>
      </c>
      <c r="C69" s="788">
        <v>4565</v>
      </c>
      <c r="D69" s="788">
        <v>12724</v>
      </c>
      <c r="E69" s="788">
        <f t="shared" si="5"/>
        <v>17289</v>
      </c>
      <c r="F69" s="790">
        <f t="shared" ref="F69" si="26">C69-C68</f>
        <v>1400</v>
      </c>
      <c r="G69" s="790">
        <f t="shared" ref="G69" si="27">D69-D68</f>
        <v>-505</v>
      </c>
      <c r="H69" s="790">
        <f t="shared" ref="H69" si="28">SUM(F69:G69)</f>
        <v>895</v>
      </c>
      <c r="I69" s="801">
        <f t="shared" ref="I69" si="29">H69/4200*80</f>
        <v>17.047619047619047</v>
      </c>
      <c r="J69" s="788">
        <v>480</v>
      </c>
      <c r="K69" s="788">
        <v>8</v>
      </c>
    </row>
    <row r="70" spans="1:11" x14ac:dyDescent="0.25">
      <c r="A70" s="791">
        <v>43973.69027777778</v>
      </c>
      <c r="C70" s="788">
        <v>8705</v>
      </c>
      <c r="D70" s="788">
        <v>13324</v>
      </c>
      <c r="E70" s="788">
        <f t="shared" si="5"/>
        <v>22029</v>
      </c>
      <c r="F70" s="790">
        <f t="shared" ref="F70" si="30">C70-C69</f>
        <v>4140</v>
      </c>
      <c r="G70" s="790">
        <f t="shared" ref="G70" si="31">D70-D69</f>
        <v>600</v>
      </c>
      <c r="H70" s="790">
        <f t="shared" ref="H70" si="32">SUM(F70:G70)</f>
        <v>4740</v>
      </c>
      <c r="I70" s="801">
        <f t="shared" ref="I70" si="33">H70/4200*80</f>
        <v>90.285714285714278</v>
      </c>
    </row>
    <row r="71" spans="1:11" x14ac:dyDescent="0.25">
      <c r="A71" s="791">
        <v>43975.210416666669</v>
      </c>
      <c r="C71" s="788">
        <v>8830</v>
      </c>
      <c r="D71" s="788">
        <v>13364</v>
      </c>
      <c r="E71" s="788">
        <f t="shared" si="5"/>
        <v>22194</v>
      </c>
      <c r="F71" s="790">
        <f t="shared" ref="F71" si="34">C71-C70</f>
        <v>125</v>
      </c>
      <c r="G71" s="790">
        <f t="shared" ref="G71" si="35">D71-D70</f>
        <v>40</v>
      </c>
      <c r="H71" s="790">
        <f t="shared" ref="H71" si="36">SUM(F71:G71)</f>
        <v>165</v>
      </c>
      <c r="I71" s="801">
        <f t="shared" ref="I71" si="37">H71/4200*80</f>
        <v>3.1428571428571428</v>
      </c>
    </row>
    <row r="72" spans="1:11" x14ac:dyDescent="0.25">
      <c r="A72" s="791">
        <v>43976.195833333331</v>
      </c>
      <c r="B72" s="794" t="s">
        <v>482</v>
      </c>
      <c r="C72" s="788">
        <v>8980</v>
      </c>
      <c r="D72" s="788">
        <v>3109</v>
      </c>
      <c r="E72" s="788">
        <f t="shared" si="5"/>
        <v>12089</v>
      </c>
      <c r="F72" s="790">
        <f t="shared" ref="F72" si="38">C72-C71</f>
        <v>150</v>
      </c>
      <c r="G72" s="790">
        <f t="shared" ref="G72" si="39">D72-D71</f>
        <v>-10255</v>
      </c>
      <c r="H72" s="790">
        <f t="shared" ref="H72" si="40">SUM(F72:G72)</f>
        <v>-10105</v>
      </c>
      <c r="I72" s="801">
        <f t="shared" ref="I72" si="41">H72/4200*80</f>
        <v>-192.47619047619048</v>
      </c>
      <c r="J72" s="788">
        <v>4680</v>
      </c>
      <c r="K72" s="788">
        <v>88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46" t="str">
        <f>B1&amp; "日"</f>
        <v>1日</v>
      </c>
      <c r="G1" s="1147"/>
      <c r="H1" s="1147"/>
      <c r="I1" s="1146" t="str">
        <f>C1 &amp; "日"</f>
        <v>7日</v>
      </c>
      <c r="J1" s="1147"/>
      <c r="K1" s="1147"/>
      <c r="L1" s="1146" t="s">
        <v>174</v>
      </c>
      <c r="M1" s="1147"/>
      <c r="N1" s="1147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-228 D 08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-231 D 00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-239 D 18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-245 D 06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-231 D 19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-026 D 04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-124 D 04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-176 D 22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-193 D 04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-212 D 17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-224 D 18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-249 D 08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-228 D 10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-234 D 02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-238 D 11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-245 D 07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-247 D 04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-241 D 23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-216 D 05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-205 D 04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-221 D 10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-220 D 11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-231 D 08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-223 D 01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-227 D 00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-227 D 10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-222 D 19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-224 D 03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-235 D 18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-223 D 09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-224 D 16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-235 D 02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-225 D 14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-224 D 21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-234 D 16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-225 D 17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-225 D 03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-215 D 03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-226 D 00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-225 D 17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-213 D 22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-226 D 18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-223 D 01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-220 D 20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-227 D 02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-225 D 14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-228 D 00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-227 D 10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-226 D 10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-234 D 14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-227 D 17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-226 D 19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-239 D 13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-228 D 04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-227 D 20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-230 D 10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-227 D 02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-224 D 22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-231 D 02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-226 D 00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-225 D 15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-216 D 21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-225 D 18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-226 D 21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-215 D 22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-225 D 01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-224 D 04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-213 D 01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-224 D 00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-224 D 09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-201 D 11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-223 D 22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-224 D 15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-204 D 21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-223 D 13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-224 D 20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-210 D 18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-223 D 17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-225 D 09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-216 D 23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-223 D 20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-225 D 22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-209 D 08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-225 D 05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-224 D 01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-225 D 20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-225 D 06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-224 D 23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-225 D 21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-225 D 08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-225 D 08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-210 D 13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-224 D 17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-224 D 00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-219 D 00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-225 D 06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-225 D 05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-236 D 12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-226 D 10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-227 D 08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-235 D 22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-226 D 15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-226 D 11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-240 D 00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-227 D 10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-227 D 07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-245 D 01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-228 D 03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-228 D 19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-247 D 17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-229 D 11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-229 D 17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-248 D 23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-230 D 11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-229 D 22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-256 D 05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-231 D 22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-230 D 10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-256 D 08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-232 D 23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-230 D 23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-256 D 14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-233 D 23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-231 D 05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-257 D 09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-234 D 18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-231 D 18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-257 D 18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-235 D 19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-232 D 01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-256 D 09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-236 D 08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-232 D 03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-256 D 12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-237 D 07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-232 D 10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-256 D 17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-237 D 19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-232 D 15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-251 D 16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-237 D 21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-231 D 22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-249 D 07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-238 D 04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-232 D 04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-248 D 14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-238 D 12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-232 D 12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-243 D 01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-239 D 09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-233 D 01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-245 D 20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-239 D 20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-233 D 14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-247 D 22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-240 D 11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-234 D 05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-250 D 22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-241 D 08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-234 D 16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-257 D 01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-243 D 00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-235 D 05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-260 D 13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-244 D 15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-236 D 12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-260 D 04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-245 D 18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-236 D 22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-258 D 20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-246 D 06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-237 D 04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-258 D 17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-246 D 17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-237 D 10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-258 D 15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-247 D 17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-237 D 13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-258 D 15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-248 D 02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-237 D 17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-255 D 08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-248 D 07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-237 D 19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-248 D 22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-250 D 07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-238 D 06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-248 D 17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-251 D 01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-238 D 10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-248 D 07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-251 D 04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-238 D 11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-248 D 17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-251 D 22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-238 D 16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-246 D 12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-253 D 10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-238 D 16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-246 D 15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-253 D 09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-239 D 07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-248 D 03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-253 D 05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-239 D 14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-249 D 05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-253 D 15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-239 D 23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-253 D 22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-253 D 16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-240 D 14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-254 D 03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-253 D 15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-240 D 17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-244 D 11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-253 D 03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-239 D 20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-242 D 10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-252 D 21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-240 D 00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-240 D 19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-252 D 19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-240 D 16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-252 D 18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-252 D 18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-241 D 18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-255 D 04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-252 D 18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-241 D 22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-258 D 14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-252 D 15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-242 D 12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-257 D 23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-252 D 15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-242 D 16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-257 D 18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-252 D 17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-242 D 18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-257 D 22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-252 D 20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-243 D 01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-258 D 01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-252 D 22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-243 D 03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-244 D 15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-251 D 23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-241 D 23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-221 D 08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-251 D 06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-242 D 02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-224 D 21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-251 D 01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-242 D 09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-229 D 19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-250 D 23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-242 D 12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-238 D 21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-250 D 17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-242 D 16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-252 D 22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-250 D 14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-242 D 22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-253 D 11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-250 D 14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-243 D 01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-253 D 20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-250 D 13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-243 D 03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-255 D 05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-250 D 16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-243 D 11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-255 D 18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-250 D 20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-243 D 16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-251 D 20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-250 D 12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-243 D 03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-245 D 08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-250 D 11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-243 D 04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-242 D 03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-250 D 07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-243 D 04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-242 D 04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-250 D 06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-243 D 05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-205 D 14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-248 D 23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-241 D 21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-227 D 03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-248 D 18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-242 D 18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-259 D 04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-248 D 18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-244 D 09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-191 D 02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-244 D 00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-242 D 09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-199 D 19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-242 D 03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-241 D 21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-205 D 07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-241 D 11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-241 D 23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-238 D 01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-241 D 00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-242 D 00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-247 D 20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-240 D 10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-242 D 12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-243 D 07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-239 D 08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-242 D 03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-241 D 11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-240 D 02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-242 D 13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-243 D 23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-240 D 18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-242 D 15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-246 D 14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-241 D 04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-242 D 11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-246 D 03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-242 D 06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-242 D 21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-246 D 14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-241 D 17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-242 D 17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-247 D 10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-242 D 09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-243 D 00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-243 D 13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-242 D 16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-242 D 20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-246 D 06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-243 D 04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-243 D 02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-247 D 09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-246 D 04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-243 D 15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-247 D 00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-246 D 05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-243 D 15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-246 D 03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-246 D 03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-243 D 13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-244 D 17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-245 D 20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-243 D 17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-243 D 21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-245 D 05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-243 D 13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-244 D 01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-245 D 03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-243 D 16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-244 D 18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-245 D 01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-243 D 19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-245 D 12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-245 D 02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-243 D 20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-239 D 00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-244 D 13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-243 D 10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-238 D 20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-244 D 02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-243 D 12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-238 D 23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-243 D 21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-243 D 10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-240 D 11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-243 D 20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-243 D 12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-244 D 04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-243 D 20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-243 D 13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-244 D 16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-243 D 21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-243 D 15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-245 D 09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-243 D 23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-243 D 16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-242 D 23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-243 D 15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-243 D 09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-248 D 00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-243 D 16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-243 D 19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-247 D 11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-243 D 18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-243 D 18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-245 D 11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-243 D 15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-243 D 14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-245 D 05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-243 D 17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-243 D 16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-243 D 20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-244 D 00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-243 D 21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-247 D 01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-244 D 07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-244 D 01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-247 D 19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-244 D 11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-244 D 02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-246 D 17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-244 D 10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-243 D 22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-247 D 09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-244 D 12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-243 D 23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-246 D 02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-244 D 14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-244 D 01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-245 D 04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-244 D 17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-244 D 03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-245 D 18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-245 D 00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-244 D 06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-247 D 12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-245 D 04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-244 D 07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-244 D 12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-245 D 04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-244 D 04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-244 D 15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-245 D 06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-244 D 06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-245 D 10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-245 D 13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-244 D 11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-245 D 17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-245 D 16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-244 D 10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-246 D 21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-245 D 18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-244 D 12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-246 D 06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-245 D 23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-244 D 12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-245 D 13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-246 D 01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-244 D 13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-244 D 04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-246 D 02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-244 D 13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-244 D 14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-246 D 02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-244 D 14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-244 D 20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-246 D 04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-244 D 15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-244 D 20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-246 D 03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-244 D 14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-245 D 05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-246 D 04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-244 D 17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-245 D 09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-246 D 04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-244 D 17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-245 D 10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-246 D 03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-244 D 16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-244 D 06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-245 D 23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-244 D 14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-245 D 11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-246 D 02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-244 D 20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-247 D 01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-246 D 05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-245 D 00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-246 D 18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-246 D 03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-244 D 22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-246 D 20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-246 D 04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-244 D 23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-247 D 21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-246 D 06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-245 D 02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-248 D 01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-246 D 07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-245 D 04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-248 D 03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-246 D 11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-245 D 08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-248 D 15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-246 D 14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-245 D 09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-245 D 13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-246 D 06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-245 D 01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-242 D 08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-246 D 05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-245 D 02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-242 D 04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-246 D 06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-245 D 04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-242 D 22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-246 D 06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-245 D 04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-243 D 14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-246 D 07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-245 D 05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-242 D 18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-246 D 00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-244 D 23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-244 D 05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-246 D 00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-245 D 00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-241 D 14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-245 D 20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-244 D 22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-242 D 08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-245 D 19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-244 D 23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-243 D 02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-245 D 19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-245 D 00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-243 D 18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-245 D 19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-245 D 01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-244 D 04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-245 D 19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-245 D 02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-244 D 22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-245 D 20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-245 D 04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-246 D 17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-245 D 21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-245 D 05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-245 D 11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-245 D 14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-244 D 22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-245 D 04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-245 D 14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-245 D 00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-246 D 00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-245 D 20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-245 D 08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-246 D 11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-245 D 19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-245 D 06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-246 D 15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-245 D 20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-245 D 08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-247 D 13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-245 D 22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-245 D 10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-247 D 13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-246 D 00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-245 D 12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-247 D 17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-246 D 02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-245 D 14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-248 D 00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-246 D 06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-245 D 17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-248 D 04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-246 D 09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-245 D 20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-248 D 16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-246 D 13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-246 D 00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-248 D 17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-246 D 15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-246 D 02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-248 D 18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-246 D 17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-246 D 03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-249 D 05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-247 D 01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-246 D 10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-249 D 03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-247 D 03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-246 D 11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-249 D 19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-247 D 20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-247 D 07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-249 D 22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-248 D 02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-247 D 11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-249 D 23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-248 D 06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-247 D 14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-250 D 00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-248 D 09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-247 D 17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-250 D 00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-248 D 15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-247 D 23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-250 D 00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-248 D 17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-248 D 00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-249 D 12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-248 D 22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-248 D 08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52">
        <v>43677.583333333336</v>
      </c>
      <c r="C1" s="1152"/>
      <c r="D1" s="255" t="s">
        <v>149</v>
      </c>
      <c r="E1" s="253" t="s">
        <v>82</v>
      </c>
      <c r="F1" s="253" t="s">
        <v>74</v>
      </c>
      <c r="G1" s="1143" t="s">
        <v>75</v>
      </c>
      <c r="H1" s="1143"/>
      <c r="I1" s="1143"/>
      <c r="J1" s="1143"/>
      <c r="K1" s="28"/>
      <c r="L1" s="252" t="s">
        <v>77</v>
      </c>
      <c r="M1" s="252"/>
      <c r="N1" s="844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52">
        <v>43688.583333333336</v>
      </c>
      <c r="C2" s="1152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51" t="str">
        <f ca="1">IF(NOW() &gt; $B$2,"",(NOW()-$B$1)/($B$2-$B$1))</f>
        <v/>
      </c>
      <c r="H2" s="1151"/>
      <c r="I2" s="1151"/>
      <c r="J2" s="1151"/>
      <c r="K2" s="28" t="s">
        <v>79</v>
      </c>
      <c r="L2" s="127">
        <v>100000</v>
      </c>
      <c r="N2" s="844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44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44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48" t="s">
        <v>76</v>
      </c>
      <c r="C5" s="1148"/>
      <c r="D5" s="1149" t="s">
        <v>153</v>
      </c>
      <c r="E5" s="1149"/>
      <c r="F5" s="1149" t="s">
        <v>78</v>
      </c>
      <c r="G5" s="1149"/>
      <c r="H5" s="1149" t="s">
        <v>81</v>
      </c>
      <c r="I5" s="1149"/>
      <c r="J5" s="1143" t="s">
        <v>151</v>
      </c>
      <c r="K5" s="1143"/>
      <c r="L5" s="1150" t="s">
        <v>152</v>
      </c>
      <c r="M5" s="1150"/>
      <c r="N5" s="1143" t="s">
        <v>150</v>
      </c>
      <c r="O5" s="1143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72" t="s">
        <v>231</v>
      </c>
      <c r="C2" s="1172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73" t="s">
        <v>17</v>
      </c>
      <c r="U3" s="1173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78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92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53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79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92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53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84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91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74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85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91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74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80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90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75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81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90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75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86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89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88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87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89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88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82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83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63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66">
        <f ca="1">SUM(MAX(L4,L5),MAX(L6,L7),MAX(L8,L9),MAX(L10,L11),MAX(L12,L13))</f>
        <v>0</v>
      </c>
      <c r="M14" s="1166">
        <f ca="1">SUM(MAX(M4,M5),MAX(M6,M7),MAX(M8,M9),MAX(M10,M11),MAX(M12,M13))</f>
        <v>0</v>
      </c>
      <c r="N14" s="1176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64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67"/>
      <c r="M15" s="1167"/>
      <c r="N15" s="1177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64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54">
        <f ca="1">IFERROR(ROUND(J16/(O16*INPUT_IO_DROP_RATE),0),NA())</f>
        <v>0</v>
      </c>
      <c r="M16" s="1154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65">
        <f>SUM(D迎擊!AK:AK)</f>
        <v>1045</v>
      </c>
      <c r="AD16" s="53"/>
    </row>
    <row r="17" spans="2:27" x14ac:dyDescent="0.25">
      <c r="B17" s="1164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54">
        <f ca="1">IFERROR(ROUND(J17/O17,0),NA())</f>
        <v>0</v>
      </c>
      <c r="M17" s="1154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65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64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54">
        <f ca="1">IFERROR(ROUND(J18/O18,0),NA())</f>
        <v>0</v>
      </c>
      <c r="M18" s="1154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65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68" t="s">
        <v>158</v>
      </c>
      <c r="C20" s="1169"/>
      <c r="D20" s="1169"/>
      <c r="E20" s="1169"/>
      <c r="F20" s="1169"/>
      <c r="G20" s="1169"/>
      <c r="H20" s="1169"/>
      <c r="I20" s="1155">
        <v>2</v>
      </c>
      <c r="J20" s="1159" t="s">
        <v>191</v>
      </c>
      <c r="K20" s="1160"/>
      <c r="L20" s="1155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55"/>
      <c r="N20" s="1155"/>
      <c r="O20" s="1155"/>
      <c r="P20" s="1156"/>
    </row>
    <row r="21" spans="2:27" ht="22.5" customHeight="1" thickBot="1" x14ac:dyDescent="0.3">
      <c r="B21" s="1170"/>
      <c r="C21" s="1171"/>
      <c r="D21" s="1171"/>
      <c r="E21" s="1171"/>
      <c r="F21" s="1171"/>
      <c r="G21" s="1171"/>
      <c r="H21" s="1171"/>
      <c r="I21" s="1157"/>
      <c r="J21" s="1161"/>
      <c r="K21" s="1162"/>
      <c r="L21" s="1157"/>
      <c r="M21" s="1157"/>
      <c r="N21" s="1157"/>
      <c r="O21" s="1157"/>
      <c r="P21" s="1158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200" t="s">
        <v>90</v>
      </c>
      <c r="B1" s="1200"/>
      <c r="C1" s="1195" t="s">
        <v>26</v>
      </c>
      <c r="D1" s="1195" t="s">
        <v>89</v>
      </c>
      <c r="E1" s="1195"/>
      <c r="F1" s="1195" t="s">
        <v>26</v>
      </c>
      <c r="G1" s="1207" t="s">
        <v>90</v>
      </c>
      <c r="H1" s="1207"/>
      <c r="I1" s="1194" t="s">
        <v>26</v>
      </c>
      <c r="J1" s="1194" t="s">
        <v>89</v>
      </c>
      <c r="K1" s="1194"/>
      <c r="L1" s="1194" t="s">
        <v>26</v>
      </c>
      <c r="M1" s="1206" t="s">
        <v>90</v>
      </c>
      <c r="N1" s="1206"/>
      <c r="O1" s="1205" t="s">
        <v>26</v>
      </c>
      <c r="P1" s="1205" t="s">
        <v>89</v>
      </c>
      <c r="Q1" s="1205"/>
      <c r="R1" s="1205" t="s">
        <v>26</v>
      </c>
      <c r="S1" s="1199" t="s">
        <v>90</v>
      </c>
      <c r="T1" s="1199"/>
      <c r="U1" s="1198" t="s">
        <v>26</v>
      </c>
      <c r="V1" s="1198" t="s">
        <v>89</v>
      </c>
      <c r="W1" s="1198"/>
      <c r="X1" s="1198" t="s">
        <v>26</v>
      </c>
      <c r="Y1" s="1197" t="s">
        <v>90</v>
      </c>
      <c r="Z1" s="1197"/>
      <c r="AA1" s="1196" t="s">
        <v>26</v>
      </c>
      <c r="AB1" s="1196" t="s">
        <v>89</v>
      </c>
      <c r="AC1" s="1196"/>
      <c r="AD1" s="1196" t="s">
        <v>26</v>
      </c>
      <c r="AE1" s="1203" t="s">
        <v>98</v>
      </c>
      <c r="AF1" s="1203"/>
      <c r="AG1" s="1204" t="s">
        <v>99</v>
      </c>
      <c r="AH1" s="1204"/>
      <c r="AI1" s="1201" t="s">
        <v>100</v>
      </c>
      <c r="AJ1" s="1201"/>
      <c r="AK1" s="1202" t="s">
        <v>26</v>
      </c>
      <c r="AM1" s="1007" t="s">
        <v>155</v>
      </c>
      <c r="AN1" s="1193"/>
      <c r="AO1" s="1193"/>
      <c r="AP1" s="1193"/>
      <c r="AQ1" s="1193"/>
      <c r="AR1" s="1193"/>
      <c r="AS1" s="1193"/>
      <c r="AT1" s="1193"/>
      <c r="AU1" s="1008"/>
      <c r="AV1" s="262"/>
      <c r="AW1" s="1007" t="s">
        <v>58</v>
      </c>
      <c r="AX1" s="1193"/>
      <c r="AY1" s="1193"/>
      <c r="AZ1" s="1193"/>
      <c r="BA1" s="1193"/>
      <c r="BB1" s="1193"/>
      <c r="BC1" s="1193"/>
      <c r="BD1" s="1193"/>
      <c r="BE1" s="1008"/>
    </row>
    <row r="2" spans="1:57" x14ac:dyDescent="0.25">
      <c r="A2" s="283" t="s">
        <v>28</v>
      </c>
      <c r="B2" s="110" t="s">
        <v>97</v>
      </c>
      <c r="C2" s="1195"/>
      <c r="D2" s="108" t="s">
        <v>28</v>
      </c>
      <c r="E2" s="110" t="s">
        <v>97</v>
      </c>
      <c r="F2" s="1195"/>
      <c r="G2" s="279" t="s">
        <v>28</v>
      </c>
      <c r="H2" s="111" t="s">
        <v>97</v>
      </c>
      <c r="I2" s="1194"/>
      <c r="J2" s="281" t="s">
        <v>28</v>
      </c>
      <c r="K2" s="106" t="s">
        <v>97</v>
      </c>
      <c r="L2" s="1194"/>
      <c r="M2" s="277" t="s">
        <v>28</v>
      </c>
      <c r="N2" s="104" t="s">
        <v>97</v>
      </c>
      <c r="O2" s="1205"/>
      <c r="P2" s="277" t="s">
        <v>28</v>
      </c>
      <c r="Q2" s="104" t="s">
        <v>97</v>
      </c>
      <c r="R2" s="1205"/>
      <c r="S2" s="272" t="s">
        <v>28</v>
      </c>
      <c r="T2" s="102" t="s">
        <v>97</v>
      </c>
      <c r="U2" s="1198"/>
      <c r="V2" s="272" t="s">
        <v>28</v>
      </c>
      <c r="W2" s="102" t="s">
        <v>97</v>
      </c>
      <c r="X2" s="1198"/>
      <c r="Y2" s="274" t="s">
        <v>28</v>
      </c>
      <c r="Z2" s="113" t="s">
        <v>97</v>
      </c>
      <c r="AA2" s="1196"/>
      <c r="AB2" s="274" t="s">
        <v>28</v>
      </c>
      <c r="AC2" s="113" t="s">
        <v>97</v>
      </c>
      <c r="AD2" s="1196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202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214" t="s">
        <v>185</v>
      </c>
      <c r="B1" s="1216" t="s">
        <v>188</v>
      </c>
      <c r="C1" s="1216"/>
      <c r="D1" s="1216"/>
      <c r="E1" s="1216"/>
      <c r="F1" s="1216"/>
      <c r="G1" s="1216"/>
      <c r="H1" s="1216"/>
      <c r="I1" s="351"/>
      <c r="J1" s="1216" t="s">
        <v>186</v>
      </c>
      <c r="K1" s="1216"/>
      <c r="L1" s="1216"/>
      <c r="M1" s="1216"/>
      <c r="N1" s="1216"/>
      <c r="O1" s="446" t="s">
        <v>227</v>
      </c>
      <c r="P1" s="351"/>
      <c r="Q1" s="1217" t="s">
        <v>187</v>
      </c>
      <c r="R1" s="1217"/>
      <c r="S1" s="1217"/>
      <c r="T1" s="1217"/>
      <c r="U1" s="1217"/>
      <c r="V1" s="1217"/>
      <c r="W1" s="1217"/>
    </row>
    <row r="2" spans="1:23" ht="25.5" customHeight="1" x14ac:dyDescent="0.25">
      <c r="A2" s="1214"/>
      <c r="B2" s="1209" t="s">
        <v>51</v>
      </c>
      <c r="C2" s="1209"/>
      <c r="D2" s="1210" t="s">
        <v>53</v>
      </c>
      <c r="E2" s="1210"/>
      <c r="F2" s="1220" t="s">
        <v>55</v>
      </c>
      <c r="G2" s="1220"/>
      <c r="H2" s="1220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214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208">
        <f>FLOOR(C7/MAX(DATA_DRAG_ACCU_EXP),1)</f>
        <v>60</v>
      </c>
      <c r="H3" s="1208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214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208">
        <f>MATCH(C10,DATA_DRAG_ACCU_EXP,0)</f>
        <v>97</v>
      </c>
      <c r="H4" s="1208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214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208">
        <f>INDEX(DATA_DRAG_LV_EXP,G4)-(C9-C10)</f>
        <v>23760</v>
      </c>
      <c r="H5" s="1208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214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18" t="str">
        <f>IF(R7&gt;0,R6/R7,"")</f>
        <v/>
      </c>
      <c r="V6" s="1218"/>
      <c r="W6" s="1218"/>
    </row>
    <row r="7" spans="1:23" ht="25.5" customHeight="1" x14ac:dyDescent="0.25">
      <c r="A7" s="1214"/>
      <c r="B7" s="122" t="s">
        <v>95</v>
      </c>
      <c r="C7" s="123">
        <f>C6-C8</f>
        <v>75540600</v>
      </c>
      <c r="D7" s="86" t="s">
        <v>54</v>
      </c>
      <c r="E7" s="87"/>
      <c r="F7" s="1143" t="s">
        <v>66</v>
      </c>
      <c r="G7" s="1143"/>
      <c r="H7" s="1143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214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43" t="s">
        <v>50</v>
      </c>
      <c r="G8" s="1219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214"/>
      <c r="B9" s="94" t="s">
        <v>92</v>
      </c>
      <c r="C9" s="94">
        <f>MOD(C7,DRAG_EXP_100)</f>
        <v>1139400</v>
      </c>
      <c r="F9" s="1143"/>
      <c r="G9" s="1219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214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214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214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213" t="s">
        <v>189</v>
      </c>
      <c r="B13" s="1215" t="s">
        <v>190</v>
      </c>
      <c r="C13" s="1215"/>
      <c r="D13" s="1215"/>
      <c r="E13" s="1215"/>
      <c r="F13" s="1215"/>
      <c r="G13" s="1215"/>
      <c r="H13" s="1215"/>
      <c r="O13" s="445"/>
    </row>
    <row r="14" spans="1:23" s="262" customFormat="1" ht="25.5" customHeight="1" x14ac:dyDescent="0.25">
      <c r="A14" s="1214"/>
      <c r="B14" s="1209" t="s">
        <v>51</v>
      </c>
      <c r="C14" s="1209"/>
      <c r="D14" s="1210" t="s">
        <v>53</v>
      </c>
      <c r="E14" s="1210"/>
      <c r="F14" s="1211" t="s">
        <v>55</v>
      </c>
      <c r="G14" s="1211"/>
      <c r="H14" s="1211"/>
    </row>
    <row r="15" spans="1:23" ht="25.5" customHeight="1" x14ac:dyDescent="0.25">
      <c r="A15" s="1214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12">
        <f>FLOOR(C19/MAX(DATA_WYRM_ACCU_EXP),1)</f>
        <v>133</v>
      </c>
      <c r="H15" s="1212"/>
    </row>
    <row r="16" spans="1:23" ht="25.5" customHeight="1" x14ac:dyDescent="0.25">
      <c r="A16" s="1214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208">
        <f>MATCH(C22,DATA_WYRM_ACCU_EXP,0)</f>
        <v>48</v>
      </c>
      <c r="H16" s="1208"/>
    </row>
    <row r="17" spans="1:8" ht="25.5" customHeight="1" x14ac:dyDescent="0.25">
      <c r="A17" s="1214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208">
        <f>INDEX(DATA_WYRM_LV_EXP,G16)-(C21-C22)</f>
        <v>530</v>
      </c>
      <c r="H17" s="1208"/>
    </row>
    <row r="18" spans="1:8" ht="25.5" customHeight="1" x14ac:dyDescent="0.25">
      <c r="A18" s="1214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214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29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29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22" t="s">
        <v>83</v>
      </c>
      <c r="B1" s="1134"/>
      <c r="C1" s="1134"/>
      <c r="D1" s="1134"/>
      <c r="E1" s="1135"/>
      <c r="F1" s="1222" t="s">
        <v>105</v>
      </c>
      <c r="G1" s="1134"/>
      <c r="H1" s="1134"/>
      <c r="I1" s="1134"/>
      <c r="J1" s="1135"/>
      <c r="K1" s="1222" t="s">
        <v>107</v>
      </c>
      <c r="L1" s="1134"/>
      <c r="M1" s="1134"/>
      <c r="N1" s="1134"/>
      <c r="O1" s="1135"/>
      <c r="P1" s="1227" t="s">
        <v>106</v>
      </c>
      <c r="Q1" s="1136"/>
      <c r="R1" s="1136"/>
      <c r="S1" s="1136"/>
      <c r="T1" s="1137"/>
      <c r="U1" s="1227" t="s">
        <v>154</v>
      </c>
      <c r="V1" s="1136"/>
      <c r="W1" s="1136"/>
      <c r="X1" s="1136"/>
      <c r="Y1" s="1137"/>
      <c r="Z1" s="1224" t="s">
        <v>85</v>
      </c>
      <c r="AA1" s="1225"/>
      <c r="AB1" s="1225"/>
      <c r="AC1" s="1225"/>
      <c r="AD1" s="1226"/>
      <c r="AE1" s="1223" t="s">
        <v>84</v>
      </c>
      <c r="AF1" s="1138"/>
      <c r="AG1" s="1138"/>
      <c r="AH1" s="1138"/>
      <c r="AI1" s="1139"/>
      <c r="AJ1" s="1223" t="s">
        <v>173</v>
      </c>
      <c r="AK1" s="1138"/>
      <c r="AL1" s="1138"/>
      <c r="AM1" s="1138"/>
      <c r="AN1" s="1139"/>
      <c r="AO1" s="1221" t="s">
        <v>86</v>
      </c>
      <c r="AP1" s="1140"/>
      <c r="AQ1" s="1140"/>
      <c r="AR1" s="1140"/>
      <c r="AS1" s="1141"/>
      <c r="AT1" s="1221" t="s">
        <v>87</v>
      </c>
      <c r="AU1" s="1140"/>
      <c r="AV1" s="1140"/>
      <c r="AW1" s="1140"/>
      <c r="AX1" s="1141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205" t="s">
        <v>117</v>
      </c>
      <c r="B1" s="1205"/>
      <c r="C1" s="1205"/>
      <c r="D1" s="230"/>
      <c r="E1" s="1229" t="s">
        <v>118</v>
      </c>
      <c r="F1" s="1229"/>
      <c r="G1" s="1229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28">
        <v>67</v>
      </c>
      <c r="C8" s="1228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31" t="s">
        <v>41</v>
      </c>
      <c r="J24" s="1231"/>
      <c r="K24" s="1230">
        <f>K14+K22</f>
        <v>0</v>
      </c>
      <c r="L24" s="1230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44" t="s">
        <v>117</v>
      </c>
      <c r="B1" s="844"/>
      <c r="C1" s="844"/>
      <c r="D1" s="844"/>
      <c r="E1" s="844"/>
      <c r="F1" s="844"/>
      <c r="G1" s="844" t="s">
        <v>118</v>
      </c>
      <c r="H1" s="844"/>
      <c r="I1" s="844"/>
      <c r="J1" s="844"/>
      <c r="K1" s="844"/>
      <c r="L1" s="844"/>
      <c r="N1" s="844" t="s">
        <v>125</v>
      </c>
      <c r="O1" s="844"/>
    </row>
    <row r="2" spans="1:15" x14ac:dyDescent="0.25">
      <c r="A2" s="1232" t="s">
        <v>123</v>
      </c>
      <c r="B2" s="1232"/>
      <c r="C2" s="1234" t="s">
        <v>116</v>
      </c>
      <c r="D2" s="1234"/>
      <c r="E2" s="1233" t="s">
        <v>124</v>
      </c>
      <c r="F2" s="1233"/>
      <c r="G2" s="1236" t="s">
        <v>120</v>
      </c>
      <c r="H2" s="1236"/>
      <c r="I2" s="1233" t="s">
        <v>121</v>
      </c>
      <c r="J2" s="1233"/>
      <c r="K2" s="1235" t="s">
        <v>122</v>
      </c>
      <c r="L2" s="1235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39" t="s">
        <v>182</v>
      </c>
      <c r="D1" s="1238">
        <f>INDEX(DATA_EVTBLD,B1,3)-B3</f>
        <v>2428</v>
      </c>
      <c r="E1" s="1237" t="s">
        <v>24</v>
      </c>
      <c r="F1" s="1240">
        <f>1-(INDEX(DATA_EVTBLD,B1,3)-B3)/DATA_EVTBLD_MAX</f>
        <v>0.68935516888433979</v>
      </c>
      <c r="G1" s="1240"/>
      <c r="H1" s="1240"/>
      <c r="I1" s="1240"/>
      <c r="J1" s="1240"/>
      <c r="K1" s="1240"/>
      <c r="L1" s="1240"/>
    </row>
    <row r="2" spans="1:12" ht="14.65" customHeight="1" x14ac:dyDescent="0.25">
      <c r="A2" s="335" t="s">
        <v>409</v>
      </c>
      <c r="B2" s="341">
        <v>30</v>
      </c>
      <c r="C2" s="1239"/>
      <c r="D2" s="1238"/>
      <c r="E2" s="1237"/>
      <c r="F2" s="1240"/>
      <c r="G2" s="1240"/>
      <c r="H2" s="1240"/>
      <c r="I2" s="1240"/>
      <c r="J2" s="1240"/>
      <c r="K2" s="1240"/>
      <c r="L2" s="1240"/>
    </row>
    <row r="3" spans="1:12" ht="14.65" customHeight="1" x14ac:dyDescent="0.25">
      <c r="A3" s="335" t="s">
        <v>181</v>
      </c>
      <c r="B3" s="341">
        <v>2122</v>
      </c>
      <c r="C3" s="1239"/>
      <c r="D3" s="1238"/>
      <c r="E3" s="1237"/>
      <c r="F3" s="1240"/>
      <c r="G3" s="1240"/>
      <c r="H3" s="1240"/>
      <c r="I3" s="1240"/>
      <c r="J3" s="1240"/>
      <c r="K3" s="1240"/>
      <c r="L3" s="1240"/>
    </row>
    <row r="5" spans="1:12" s="335" customFormat="1" ht="14.65" customHeight="1" x14ac:dyDescent="0.25">
      <c r="A5" s="335" t="s">
        <v>39</v>
      </c>
      <c r="B5" s="335" t="s">
        <v>408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125</vt:i4>
      </vt:variant>
    </vt:vector>
  </HeadingPairs>
  <TitlesOfParts>
    <vt:vector size="155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2020-05-26T18:13:12Z</dcterms:modified>
</cp:coreProperties>
</file>