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152AF0B0-37B6-4306-9DBC-AD24DFA4D129}" xr6:coauthVersionLast="45" xr6:coauthVersionMax="45" xr10:uidLastSave="{00000000-0000-0000-0000-000000000000}"/>
  <bookViews>
    <workbookView xWindow="5805" yWindow="1140" windowWidth="20385" windowHeight="14535" firstSheet="2" activeTab="2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r:id="rId5"/>
    <sheet name="升70" sheetId="15" state="hidden" r:id="rId6"/>
    <sheet name="D奇美拉" sheetId="20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抽抽" sheetId="18" r:id="rId13"/>
    <sheet name="進度預估" sheetId="13" r:id="rId14"/>
    <sheet name="玩家EXP" sheetId="25" state="hidden" r:id="rId15"/>
    <sheet name="D玩家EXP" sheetId="26" state="hidden" r:id="rId16"/>
    <sheet name="E速度" sheetId="27" state="hidden" r:id="rId17"/>
    <sheet name="Raid" sheetId="28" state="hidden" r:id="rId18"/>
    <sheet name="R速度" sheetId="29" state="hidden" r:id="rId19"/>
    <sheet name="R預估差" sheetId="30" state="hidden" r:id="rId20"/>
    <sheet name="活動建築" sheetId="37" state="hidden" r:id="rId21"/>
  </sheets>
  <definedNames>
    <definedName name="_xlnm._FilterDatabase" localSheetId="14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D咢牙!$P$5:$S$20</definedName>
    <definedName name="DATA_AGITO_BUILDING_25">D咢牙!$P$5:$S$30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進度預估!$D:$E</definedName>
    <definedName name="Z_08C637BE_E872_40BC_8927_2CE89A71D70E_.wvu.Cols" localSheetId="7" hidden="1">鑽量!$G:$G</definedName>
    <definedName name="Z_08C637BE_E872_40BC_8927_2CE89A71D70E_.wvu.FilterData" localSheetId="14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23" i="44" l="1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BP19" i="44" l="1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G73" i="40"/>
  <c r="F73" i="40"/>
  <c r="E73" i="40"/>
  <c r="H73" i="40" s="1"/>
  <c r="I73" i="40" s="1"/>
  <c r="J73" i="40" s="1"/>
  <c r="BC17" i="44" l="1"/>
  <c r="BC18" i="44" s="1" a="1"/>
  <c r="BC18" i="44" s="1"/>
  <c r="BC19" i="44" s="1"/>
  <c r="BF17" i="44"/>
  <c r="BF18" i="44" s="1" a="1"/>
  <c r="BF18" i="44" s="1"/>
  <c r="BF19" i="44" s="1"/>
  <c r="BG17" i="44"/>
  <c r="BG18" i="44" s="1" a="1"/>
  <c r="BG18" i="44" s="1"/>
  <c r="BG19" i="44" s="1"/>
  <c r="BD17" i="44"/>
  <c r="BD18" i="44" s="1" a="1"/>
  <c r="BD18" i="44" s="1"/>
  <c r="BD19" i="44" s="1"/>
  <c r="BE17" i="44"/>
  <c r="BE18" i="44" s="1" a="1"/>
  <c r="BE18" i="44" s="1"/>
  <c r="BE19" i="44" s="1"/>
  <c r="K73" i="40"/>
  <c r="L73" i="40" s="1"/>
  <c r="H255" i="16"/>
  <c r="G255" i="16"/>
  <c r="K255" i="16" s="1"/>
  <c r="F255" i="16"/>
  <c r="E255" i="16"/>
  <c r="BH19" i="44" l="1"/>
  <c r="BH18" i="44"/>
  <c r="I255" i="16"/>
  <c r="J255" i="16" s="1"/>
  <c r="J10" i="13"/>
  <c r="I10" i="13"/>
  <c r="K72" i="40" l="1"/>
  <c r="L72" i="40" s="1"/>
  <c r="I72" i="40"/>
  <c r="J72" i="40" s="1"/>
  <c r="H72" i="40"/>
  <c r="G72" i="40"/>
  <c r="F72" i="40"/>
  <c r="E72" i="40"/>
  <c r="K71" i="40"/>
  <c r="L71" i="40" s="1"/>
  <c r="I71" i="40"/>
  <c r="J71" i="40" s="1"/>
  <c r="H71" i="40"/>
  <c r="G71" i="40"/>
  <c r="F71" i="40"/>
  <c r="E71" i="40"/>
  <c r="G32" i="18"/>
  <c r="H32" i="18" s="1"/>
  <c r="F32" i="18"/>
  <c r="H254" i="16"/>
  <c r="G254" i="16"/>
  <c r="K254" i="16" s="1"/>
  <c r="F254" i="16"/>
  <c r="I254" i="16" s="1"/>
  <c r="J254" i="16" s="1"/>
  <c r="E254" i="16"/>
  <c r="K70" i="40" l="1"/>
  <c r="L70" i="40" s="1"/>
  <c r="I70" i="40"/>
  <c r="J70" i="40" s="1"/>
  <c r="H70" i="40"/>
  <c r="G70" i="40"/>
  <c r="F70" i="40"/>
  <c r="E70" i="40"/>
  <c r="I253" i="16"/>
  <c r="J253" i="16" s="1"/>
  <c r="H253" i="16"/>
  <c r="G253" i="16"/>
  <c r="K253" i="16" s="1"/>
  <c r="F253" i="16"/>
  <c r="E253" i="16"/>
  <c r="G69" i="40" l="1"/>
  <c r="F69" i="40"/>
  <c r="E69" i="40"/>
  <c r="K69" i="40" s="1"/>
  <c r="L69" i="40" s="1"/>
  <c r="H252" i="16"/>
  <c r="G252" i="16"/>
  <c r="K252" i="16" s="1"/>
  <c r="F252" i="16"/>
  <c r="I252" i="16" s="1"/>
  <c r="J252" i="16" s="1"/>
  <c r="E252" i="16"/>
  <c r="H69" i="40" l="1"/>
  <c r="I69" i="40" s="1"/>
  <c r="J69" i="40" s="1"/>
  <c r="H251" i="16"/>
  <c r="G251" i="16"/>
  <c r="K251" i="16" s="1"/>
  <c r="F251" i="16"/>
  <c r="I251" i="16" s="1"/>
  <c r="J251" i="16" s="1"/>
  <c r="E251" i="16"/>
  <c r="K68" i="40"/>
  <c r="L68" i="40" s="1"/>
  <c r="I68" i="40"/>
  <c r="J68" i="40" s="1"/>
  <c r="H68" i="40"/>
  <c r="G68" i="40"/>
  <c r="F68" i="40"/>
  <c r="E68" i="40"/>
  <c r="G67" i="40" l="1"/>
  <c r="F67" i="40"/>
  <c r="E67" i="40"/>
  <c r="K67" i="40" s="1"/>
  <c r="L67" i="40" s="1"/>
  <c r="H250" i="16"/>
  <c r="G250" i="16"/>
  <c r="K250" i="16" s="1"/>
  <c r="F250" i="16"/>
  <c r="E250" i="16"/>
  <c r="H67" i="40" l="1"/>
  <c r="I67" i="40" s="1"/>
  <c r="J67" i="40" s="1"/>
  <c r="I250" i="16"/>
  <c r="J250" i="16" s="1"/>
  <c r="G66" i="40"/>
  <c r="F66" i="40"/>
  <c r="E66" i="40"/>
  <c r="K66" i="40" s="1"/>
  <c r="L66" i="40" s="1"/>
  <c r="H249" i="16"/>
  <c r="G249" i="16"/>
  <c r="K249" i="16" s="1"/>
  <c r="F249" i="16"/>
  <c r="I249" i="16" s="1"/>
  <c r="J249" i="16" s="1"/>
  <c r="E249" i="16"/>
  <c r="H66" i="40" l="1"/>
  <c r="I66" i="40" s="1"/>
  <c r="J66" i="40" s="1"/>
  <c r="K65" i="40"/>
  <c r="L65" i="40" s="1"/>
  <c r="G65" i="40"/>
  <c r="F65" i="40"/>
  <c r="E65" i="40"/>
  <c r="H65" i="40" s="1"/>
  <c r="I65" i="40" s="1"/>
  <c r="J65" i="40" s="1"/>
  <c r="H248" i="16"/>
  <c r="G248" i="16"/>
  <c r="K248" i="16" s="1"/>
  <c r="F248" i="16"/>
  <c r="I248" i="16" s="1"/>
  <c r="J248" i="16" s="1"/>
  <c r="E248" i="16"/>
  <c r="I64" i="40" l="1"/>
  <c r="J64" i="40" s="1"/>
  <c r="H64" i="40"/>
  <c r="G64" i="40"/>
  <c r="F64" i="40"/>
  <c r="E64" i="40"/>
  <c r="K64" i="40" s="1"/>
  <c r="L64" i="40" s="1"/>
  <c r="I247" i="16"/>
  <c r="J247" i="16" s="1"/>
  <c r="H247" i="16"/>
  <c r="G247" i="16"/>
  <c r="K247" i="16" s="1"/>
  <c r="F247" i="16"/>
  <c r="E247" i="16"/>
  <c r="H246" i="16"/>
  <c r="G246" i="16"/>
  <c r="K246" i="16" s="1"/>
  <c r="F246" i="16"/>
  <c r="I246" i="16" s="1"/>
  <c r="J246" i="16" s="1"/>
  <c r="E246" i="16"/>
  <c r="K63" i="40"/>
  <c r="L63" i="40" s="1"/>
  <c r="I63" i="40"/>
  <c r="J63" i="40" s="1"/>
  <c r="H63" i="40"/>
  <c r="G63" i="40"/>
  <c r="F63" i="40"/>
  <c r="E63" i="40"/>
  <c r="K62" i="40" l="1"/>
  <c r="L62" i="40" s="1"/>
  <c r="I62" i="40"/>
  <c r="J62" i="40" s="1"/>
  <c r="H62" i="40"/>
  <c r="G62" i="40"/>
  <c r="F62" i="40"/>
  <c r="E62" i="40"/>
  <c r="H245" i="16"/>
  <c r="G245" i="16"/>
  <c r="K245" i="16" s="1"/>
  <c r="F245" i="16"/>
  <c r="I245" i="16" s="1"/>
  <c r="J245" i="16" s="1"/>
  <c r="E245" i="16"/>
  <c r="I244" i="16" l="1"/>
  <c r="J244" i="16" s="1"/>
  <c r="H244" i="16"/>
  <c r="G244" i="16"/>
  <c r="K244" i="16" s="1"/>
  <c r="F244" i="16"/>
  <c r="E244" i="16"/>
  <c r="L61" i="40" l="1"/>
  <c r="K61" i="40"/>
  <c r="I61" i="40"/>
  <c r="J61" i="40" s="1"/>
  <c r="H61" i="40"/>
  <c r="G61" i="40"/>
  <c r="F61" i="40"/>
  <c r="E61" i="40"/>
  <c r="H243" i="16"/>
  <c r="G243" i="16"/>
  <c r="K243" i="16" s="1"/>
  <c r="F243" i="16"/>
  <c r="I243" i="16" s="1"/>
  <c r="J243" i="16" s="1"/>
  <c r="E243" i="16"/>
  <c r="K60" i="40" l="1"/>
  <c r="L60" i="40" s="1"/>
  <c r="I60" i="40"/>
  <c r="J60" i="40" s="1"/>
  <c r="H60" i="40"/>
  <c r="G60" i="40"/>
  <c r="F60" i="40"/>
  <c r="E60" i="40"/>
  <c r="H242" i="16"/>
  <c r="G242" i="16"/>
  <c r="K242" i="16" s="1"/>
  <c r="F242" i="16"/>
  <c r="I242" i="16" s="1"/>
  <c r="J242" i="16" s="1"/>
  <c r="E242" i="16"/>
  <c r="K59" i="40" l="1"/>
  <c r="L59" i="40" s="1"/>
  <c r="I59" i="40"/>
  <c r="J59" i="40" s="1"/>
  <c r="H59" i="40"/>
  <c r="G59" i="40"/>
  <c r="F59" i="40"/>
  <c r="E59" i="40"/>
  <c r="H241" i="16"/>
  <c r="G241" i="16"/>
  <c r="K241" i="16" s="1"/>
  <c r="F241" i="16"/>
  <c r="I241" i="16" s="1"/>
  <c r="J241" i="16" s="1"/>
  <c r="E241" i="16"/>
  <c r="G58" i="40" l="1"/>
  <c r="F58" i="40"/>
  <c r="E58" i="40"/>
  <c r="H58" i="40" s="1"/>
  <c r="I58" i="40" s="1"/>
  <c r="J58" i="40" s="1"/>
  <c r="H240" i="16"/>
  <c r="G240" i="16"/>
  <c r="K240" i="16" s="1"/>
  <c r="F240" i="16"/>
  <c r="I240" i="16" s="1"/>
  <c r="J240" i="16" s="1"/>
  <c r="E240" i="16"/>
  <c r="K57" i="40"/>
  <c r="L57" i="40" s="1"/>
  <c r="I57" i="40"/>
  <c r="J57" i="40" s="1"/>
  <c r="H57" i="40"/>
  <c r="G57" i="40"/>
  <c r="F57" i="40"/>
  <c r="E57" i="40"/>
  <c r="H239" i="16"/>
  <c r="G239" i="16"/>
  <c r="K239" i="16" s="1"/>
  <c r="F239" i="16"/>
  <c r="I239" i="16" s="1"/>
  <c r="J239" i="16" s="1"/>
  <c r="E239" i="16"/>
  <c r="K58" i="40" l="1"/>
  <c r="L58" i="40" s="1"/>
  <c r="F31" i="18"/>
  <c r="G31" i="18"/>
  <c r="H31" i="18"/>
  <c r="I238" i="16" l="1"/>
  <c r="J238" i="16" s="1"/>
  <c r="H238" i="16"/>
  <c r="G238" i="16"/>
  <c r="K238" i="16" s="1"/>
  <c r="F238" i="16"/>
  <c r="E238" i="16"/>
  <c r="G56" i="40" l="1"/>
  <c r="F56" i="40"/>
  <c r="E56" i="40"/>
  <c r="K56" i="40" s="1"/>
  <c r="L56" i="40" s="1"/>
  <c r="H237" i="16"/>
  <c r="G237" i="16"/>
  <c r="K237" i="16" s="1"/>
  <c r="F237" i="16"/>
  <c r="I237" i="16" s="1"/>
  <c r="J237" i="16" s="1"/>
  <c r="E237" i="16"/>
  <c r="H56" i="40" l="1"/>
  <c r="I56" i="40" s="1"/>
  <c r="J56" i="40" s="1"/>
  <c r="H236" i="16"/>
  <c r="G236" i="16"/>
  <c r="K236" i="16" s="1"/>
  <c r="F236" i="16"/>
  <c r="I236" i="16" s="1"/>
  <c r="J236" i="16" s="1"/>
  <c r="E236" i="16"/>
  <c r="G55" i="40" l="1"/>
  <c r="F55" i="40"/>
  <c r="E55" i="40"/>
  <c r="K55" i="40" s="1"/>
  <c r="L55" i="40" s="1"/>
  <c r="I235" i="16"/>
  <c r="J235" i="16" s="1"/>
  <c r="H235" i="16"/>
  <c r="G235" i="16"/>
  <c r="K235" i="16" s="1"/>
  <c r="F235" i="16"/>
  <c r="E235" i="16"/>
  <c r="H55" i="40" l="1"/>
  <c r="I55" i="40" s="1"/>
  <c r="J55" i="40" s="1"/>
  <c r="G54" i="40"/>
  <c r="F54" i="40"/>
  <c r="E54" i="40"/>
  <c r="K54" i="40" s="1"/>
  <c r="L54" i="40" s="1"/>
  <c r="H234" i="16"/>
  <c r="G234" i="16"/>
  <c r="K234" i="16" s="1"/>
  <c r="F234" i="16"/>
  <c r="I234" i="16" s="1"/>
  <c r="J234" i="16" s="1"/>
  <c r="E234" i="16"/>
  <c r="I233" i="16"/>
  <c r="J233" i="16" s="1"/>
  <c r="H233" i="16"/>
  <c r="G233" i="16"/>
  <c r="K233" i="16" s="1"/>
  <c r="F233" i="16"/>
  <c r="E233" i="16"/>
  <c r="H54" i="40" l="1"/>
  <c r="I54" i="40" s="1"/>
  <c r="J54" i="40" s="1"/>
  <c r="G53" i="40" l="1"/>
  <c r="F53" i="40"/>
  <c r="E53" i="40"/>
  <c r="K53" i="40" s="1"/>
  <c r="L53" i="40" s="1"/>
  <c r="G52" i="40"/>
  <c r="F52" i="40"/>
  <c r="E52" i="40"/>
  <c r="K52" i="40" s="1"/>
  <c r="L52" i="40" s="1"/>
  <c r="I232" i="16"/>
  <c r="J232" i="16" s="1"/>
  <c r="H232" i="16"/>
  <c r="G232" i="16"/>
  <c r="K232" i="16" s="1"/>
  <c r="F232" i="16"/>
  <c r="E232" i="16"/>
  <c r="H53" i="40" l="1"/>
  <c r="I53" i="40" s="1"/>
  <c r="J53" i="40" s="1"/>
  <c r="H52" i="40"/>
  <c r="I52" i="40" s="1"/>
  <c r="J52" i="40" s="1"/>
  <c r="H231" i="16"/>
  <c r="G231" i="16"/>
  <c r="K231" i="16" s="1"/>
  <c r="F231" i="16"/>
  <c r="I231" i="16" s="1"/>
  <c r="J231" i="16" s="1"/>
  <c r="E231" i="16"/>
  <c r="H230" i="16"/>
  <c r="G230" i="16"/>
  <c r="K230" i="16" s="1"/>
  <c r="F230" i="16"/>
  <c r="I230" i="16" s="1"/>
  <c r="J230" i="16" s="1"/>
  <c r="E230" i="16"/>
  <c r="H229" i="16" l="1"/>
  <c r="G229" i="16"/>
  <c r="K229" i="16" s="1"/>
  <c r="F229" i="16"/>
  <c r="I229" i="16" s="1"/>
  <c r="J229" i="16" s="1"/>
  <c r="E229" i="16"/>
  <c r="G51" i="40" l="1"/>
  <c r="F51" i="40"/>
  <c r="E51" i="40"/>
  <c r="K51" i="40" s="1"/>
  <c r="L51" i="40" s="1"/>
  <c r="I228" i="16"/>
  <c r="J228" i="16" s="1"/>
  <c r="H228" i="16"/>
  <c r="G228" i="16"/>
  <c r="K228" i="16" s="1"/>
  <c r="F228" i="16"/>
  <c r="E228" i="16"/>
  <c r="H51" i="40" l="1"/>
  <c r="I51" i="40" s="1"/>
  <c r="J51" i="40" s="1"/>
  <c r="G50" i="40"/>
  <c r="F50" i="40"/>
  <c r="E50" i="40"/>
  <c r="K50" i="40" s="1"/>
  <c r="L50" i="40" s="1"/>
  <c r="H227" i="16"/>
  <c r="G227" i="16"/>
  <c r="K227" i="16" s="1"/>
  <c r="F227" i="16"/>
  <c r="E227" i="16"/>
  <c r="I227" i="16" l="1"/>
  <c r="J227" i="16" s="1"/>
  <c r="H50" i="40"/>
  <c r="I50" i="40" s="1"/>
  <c r="J50" i="40" s="1"/>
  <c r="G49" i="40"/>
  <c r="F49" i="40"/>
  <c r="E49" i="40"/>
  <c r="K49" i="40" s="1"/>
  <c r="L49" i="40" s="1"/>
  <c r="H49" i="40" l="1"/>
  <c r="I49" i="40" s="1"/>
  <c r="J49" i="40" s="1"/>
  <c r="I226" i="16"/>
  <c r="J226" i="16" s="1"/>
  <c r="H226" i="16"/>
  <c r="G226" i="16"/>
  <c r="K226" i="16" s="1"/>
  <c r="F226" i="16"/>
  <c r="E226" i="16"/>
  <c r="F30" i="18" l="1"/>
  <c r="G30" i="18"/>
  <c r="H30" i="18" s="1"/>
  <c r="L48" i="40" l="1"/>
  <c r="K48" i="40"/>
  <c r="I48" i="40"/>
  <c r="J48" i="40" s="1"/>
  <c r="H48" i="40"/>
  <c r="G48" i="40"/>
  <c r="F48" i="40"/>
  <c r="E48" i="40"/>
  <c r="F225" i="16"/>
  <c r="G225" i="16"/>
  <c r="K225" i="16" s="1"/>
  <c r="H225" i="16"/>
  <c r="I225" i="16"/>
  <c r="J225" i="16"/>
  <c r="E225" i="16"/>
  <c r="AU7" i="44" l="1"/>
  <c r="AU6" i="44"/>
  <c r="G47" i="40" l="1"/>
  <c r="F47" i="40"/>
  <c r="E47" i="40"/>
  <c r="K47" i="40" s="1"/>
  <c r="L47" i="40" s="1"/>
  <c r="H224" i="16"/>
  <c r="G224" i="16"/>
  <c r="K224" i="16" s="1"/>
  <c r="F224" i="16"/>
  <c r="I224" i="16" s="1"/>
  <c r="J224" i="16" s="1"/>
  <c r="E224" i="16"/>
  <c r="H47" i="40" l="1"/>
  <c r="I47" i="40" s="1"/>
  <c r="J47" i="40" s="1"/>
  <c r="G46" i="40"/>
  <c r="F46" i="40"/>
  <c r="E46" i="40"/>
  <c r="H46" i="40" s="1"/>
  <c r="I46" i="40" s="1"/>
  <c r="J46" i="40" s="1"/>
  <c r="H223" i="16"/>
  <c r="G223" i="16"/>
  <c r="K223" i="16" s="1"/>
  <c r="F223" i="16"/>
  <c r="I223" i="16" s="1"/>
  <c r="J223" i="16" s="1"/>
  <c r="E223" i="16"/>
  <c r="K46" i="40" l="1"/>
  <c r="L46" i="40" s="1"/>
  <c r="H222" i="16"/>
  <c r="G222" i="16"/>
  <c r="K222" i="16" s="1"/>
  <c r="F222" i="16"/>
  <c r="I222" i="16" s="1"/>
  <c r="J222" i="16" s="1"/>
  <c r="E222" i="16"/>
  <c r="G45" i="40"/>
  <c r="F45" i="40"/>
  <c r="E45" i="40"/>
  <c r="K45" i="40" s="1"/>
  <c r="L45" i="40" s="1"/>
  <c r="H45" i="40" l="1"/>
  <c r="I45" i="40" s="1"/>
  <c r="J45" i="40" s="1"/>
  <c r="I221" i="16"/>
  <c r="J221" i="16" s="1"/>
  <c r="H221" i="16"/>
  <c r="G221" i="16"/>
  <c r="K221" i="16" s="1"/>
  <c r="F221" i="16"/>
  <c r="E221" i="16"/>
  <c r="L44" i="40" l="1"/>
  <c r="I44" i="40"/>
  <c r="J44" i="40" s="1"/>
  <c r="H44" i="40"/>
  <c r="G44" i="40"/>
  <c r="F44" i="40"/>
  <c r="E44" i="40"/>
  <c r="K44" i="40" s="1"/>
  <c r="H220" i="16"/>
  <c r="I220" i="16" s="1"/>
  <c r="J220" i="16" s="1"/>
  <c r="G220" i="16"/>
  <c r="K220" i="16" s="1"/>
  <c r="F220" i="16"/>
  <c r="E220" i="16"/>
  <c r="F29" i="18"/>
  <c r="G29" i="18"/>
  <c r="H29" i="18"/>
  <c r="L43" i="40"/>
  <c r="I43" i="40"/>
  <c r="J43" i="40" s="1"/>
  <c r="H43" i="40"/>
  <c r="G43" i="40"/>
  <c r="F43" i="40"/>
  <c r="E43" i="40"/>
  <c r="K43" i="40" s="1"/>
  <c r="I219" i="16"/>
  <c r="J219" i="16" s="1"/>
  <c r="H219" i="16"/>
  <c r="G219" i="16"/>
  <c r="K219" i="16" s="1"/>
  <c r="F219" i="16"/>
  <c r="E219" i="16"/>
  <c r="K42" i="40" l="1"/>
  <c r="L42" i="40" s="1"/>
  <c r="I42" i="40"/>
  <c r="J42" i="40" s="1"/>
  <c r="H42" i="40"/>
  <c r="G42" i="40"/>
  <c r="F42" i="40"/>
  <c r="E42" i="40"/>
  <c r="H218" i="16"/>
  <c r="G218" i="16"/>
  <c r="K218" i="16" s="1"/>
  <c r="F218" i="16"/>
  <c r="I218" i="16" s="1"/>
  <c r="J218" i="16" s="1"/>
  <c r="E218" i="16"/>
  <c r="L218" i="16"/>
  <c r="L6" i="13" l="1"/>
  <c r="L41" i="40"/>
  <c r="I41" i="40"/>
  <c r="J41" i="40" s="1"/>
  <c r="H41" i="40"/>
  <c r="G41" i="40"/>
  <c r="F41" i="40"/>
  <c r="E41" i="40"/>
  <c r="K41" i="40" s="1"/>
  <c r="H217" i="16"/>
  <c r="G217" i="16"/>
  <c r="K217" i="16" s="1"/>
  <c r="F217" i="16"/>
  <c r="I217" i="16" s="1"/>
  <c r="J217" i="16" s="1"/>
  <c r="E217" i="16"/>
  <c r="G40" i="40" l="1"/>
  <c r="F40" i="40"/>
  <c r="E40" i="40"/>
  <c r="K40" i="40" s="1"/>
  <c r="L40" i="40" s="1"/>
  <c r="I216" i="16"/>
  <c r="J216" i="16" s="1"/>
  <c r="H216" i="16"/>
  <c r="G216" i="16"/>
  <c r="K216" i="16" s="1"/>
  <c r="F216" i="16"/>
  <c r="E216" i="16"/>
  <c r="H40" i="40" l="1"/>
  <c r="I40" i="40" s="1"/>
  <c r="J40" i="40" s="1"/>
  <c r="H215" i="16"/>
  <c r="G215" i="16"/>
  <c r="K215" i="16" s="1"/>
  <c r="F215" i="16"/>
  <c r="I215" i="16" s="1"/>
  <c r="J215" i="16" s="1"/>
  <c r="E215" i="16"/>
  <c r="G39" i="40"/>
  <c r="F39" i="40"/>
  <c r="E39" i="40"/>
  <c r="H39" i="40" s="1"/>
  <c r="I39" i="40" s="1"/>
  <c r="J39" i="40" s="1"/>
  <c r="K39" i="40" l="1"/>
  <c r="L39" i="40" s="1"/>
  <c r="K38" i="40"/>
  <c r="L38" i="40" s="1"/>
  <c r="I38" i="40"/>
  <c r="J38" i="40" s="1"/>
  <c r="H38" i="40"/>
  <c r="G38" i="40"/>
  <c r="F38" i="40"/>
  <c r="E38" i="40"/>
  <c r="H214" i="16"/>
  <c r="G214" i="16"/>
  <c r="K214" i="16" s="1"/>
  <c r="F214" i="16"/>
  <c r="I214" i="16" s="1"/>
  <c r="J214" i="16" s="1"/>
  <c r="E214" i="16"/>
  <c r="L37" i="40" l="1"/>
  <c r="I37" i="40"/>
  <c r="J37" i="40" s="1"/>
  <c r="H37" i="40"/>
  <c r="G37" i="40"/>
  <c r="F37" i="40"/>
  <c r="E37" i="40"/>
  <c r="K37" i="40" s="1"/>
  <c r="I213" i="16"/>
  <c r="J213" i="16" s="1"/>
  <c r="H213" i="16"/>
  <c r="G213" i="16"/>
  <c r="K213" i="16" s="1"/>
  <c r="F213" i="16"/>
  <c r="E213" i="16"/>
  <c r="G36" i="40" l="1"/>
  <c r="F36" i="40"/>
  <c r="E36" i="40"/>
  <c r="K36" i="40" s="1"/>
  <c r="L36" i="40" s="1"/>
  <c r="H212" i="16"/>
  <c r="G212" i="16"/>
  <c r="K212" i="16" s="1"/>
  <c r="F212" i="16"/>
  <c r="I212" i="16" s="1"/>
  <c r="J212" i="16" s="1"/>
  <c r="E212" i="16"/>
  <c r="H36" i="40" l="1"/>
  <c r="I36" i="40" s="1"/>
  <c r="J36" i="40" s="1"/>
  <c r="I211" i="16"/>
  <c r="J211" i="16" s="1"/>
  <c r="H211" i="16"/>
  <c r="G211" i="16"/>
  <c r="K211" i="16" s="1"/>
  <c r="F211" i="16"/>
  <c r="E211" i="16"/>
  <c r="L35" i="40"/>
  <c r="I35" i="40"/>
  <c r="J35" i="40" s="1"/>
  <c r="H35" i="40"/>
  <c r="G35" i="40"/>
  <c r="F35" i="40"/>
  <c r="E35" i="40"/>
  <c r="K35" i="40" s="1"/>
  <c r="L34" i="40" l="1"/>
  <c r="I34" i="40"/>
  <c r="J34" i="40" s="1"/>
  <c r="H34" i="40"/>
  <c r="G34" i="40"/>
  <c r="F34" i="40"/>
  <c r="E34" i="40"/>
  <c r="K34" i="40"/>
  <c r="H210" i="16"/>
  <c r="G210" i="16"/>
  <c r="K210" i="16" s="1"/>
  <c r="F210" i="16"/>
  <c r="I210" i="16" s="1"/>
  <c r="J210" i="16" s="1"/>
  <c r="E210" i="16"/>
  <c r="G40" i="37" l="1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I20" i="37" l="1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G209" i="16"/>
  <c r="K209" i="16" s="1"/>
  <c r="F209" i="16"/>
  <c r="I209" i="16" s="1"/>
  <c r="J209" i="16" s="1"/>
  <c r="E209" i="16"/>
  <c r="K208" i="16" l="1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4" i="16"/>
  <c r="K83" i="16"/>
  <c r="K82" i="16"/>
  <c r="K81" i="16"/>
  <c r="K80" i="16"/>
  <c r="K79" i="16"/>
  <c r="K78" i="16"/>
  <c r="K77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G208" i="16"/>
  <c r="F208" i="16"/>
  <c r="I208" i="16" s="1"/>
  <c r="J208" i="16" s="1"/>
  <c r="E208" i="16"/>
  <c r="L31" i="40" l="1"/>
  <c r="H31" i="40"/>
  <c r="G31" i="40"/>
  <c r="F31" i="40"/>
  <c r="E31" i="40"/>
  <c r="K31" i="40" s="1"/>
  <c r="H207" i="16"/>
  <c r="G207" i="16"/>
  <c r="F207" i="16"/>
  <c r="I207" i="16" s="1"/>
  <c r="J207" i="16" s="1"/>
  <c r="E207" i="16"/>
  <c r="K30" i="40" l="1"/>
  <c r="L30" i="40" s="1"/>
  <c r="H30" i="40"/>
  <c r="G30" i="40"/>
  <c r="F30" i="40"/>
  <c r="E30" i="40"/>
  <c r="H206" i="16"/>
  <c r="G206" i="16"/>
  <c r="F206" i="16"/>
  <c r="I206" i="16" s="1"/>
  <c r="J206" i="16" s="1"/>
  <c r="E206" i="16"/>
  <c r="L29" i="40" l="1"/>
  <c r="H29" i="40"/>
  <c r="G29" i="40"/>
  <c r="F29" i="40"/>
  <c r="E29" i="40"/>
  <c r="K29" i="40" s="1"/>
  <c r="I205" i="16"/>
  <c r="J205" i="16" s="1"/>
  <c r="H205" i="16"/>
  <c r="G205" i="16"/>
  <c r="F205" i="16"/>
  <c r="E205" i="16"/>
  <c r="L28" i="40"/>
  <c r="L27" i="40"/>
  <c r="H28" i="40"/>
  <c r="G28" i="40"/>
  <c r="F28" i="40"/>
  <c r="E28" i="40"/>
  <c r="K28" i="40" s="1"/>
  <c r="P6" i="18"/>
  <c r="H204" i="16"/>
  <c r="G204" i="16"/>
  <c r="F204" i="16"/>
  <c r="I204" i="16" s="1"/>
  <c r="J204" i="16" s="1"/>
  <c r="E204" i="16"/>
  <c r="F28" i="18"/>
  <c r="G28" i="18"/>
  <c r="H28" i="18" s="1"/>
  <c r="H203" i="16" l="1"/>
  <c r="G203" i="16"/>
  <c r="F203" i="16"/>
  <c r="I203" i="16" s="1"/>
  <c r="J203" i="16" s="1"/>
  <c r="E203" i="16"/>
  <c r="H27" i="40"/>
  <c r="G27" i="40"/>
  <c r="F27" i="40"/>
  <c r="E27" i="40"/>
  <c r="K27" i="40" s="1"/>
  <c r="H202" i="16" l="1"/>
  <c r="G202" i="16"/>
  <c r="F202" i="16"/>
  <c r="I202" i="16" s="1"/>
  <c r="J202" i="16" s="1"/>
  <c r="E202" i="16"/>
  <c r="H201" i="16" l="1"/>
  <c r="G201" i="16"/>
  <c r="F201" i="16"/>
  <c r="I201" i="16" s="1"/>
  <c r="J201" i="16" s="1"/>
  <c r="E201" i="16"/>
  <c r="H200" i="16" l="1"/>
  <c r="G200" i="16"/>
  <c r="F200" i="16"/>
  <c r="I200" i="16" s="1"/>
  <c r="J200" i="16" s="1"/>
  <c r="E200" i="16"/>
  <c r="H199" i="16"/>
  <c r="G199" i="16"/>
  <c r="F199" i="16"/>
  <c r="I199" i="16" s="1"/>
  <c r="J199" i="16" s="1"/>
  <c r="E199" i="16"/>
  <c r="I198" i="16" l="1"/>
  <c r="J198" i="16" s="1"/>
  <c r="H198" i="16"/>
  <c r="G198" i="16"/>
  <c r="F198" i="16"/>
  <c r="E198" i="16"/>
  <c r="L26" i="40" l="1"/>
  <c r="H26" i="40"/>
  <c r="G26" i="40"/>
  <c r="F26" i="40"/>
  <c r="E26" i="40"/>
  <c r="K26" i="40"/>
  <c r="H197" i="16" l="1"/>
  <c r="I197" i="16" s="1"/>
  <c r="J197" i="16" s="1"/>
  <c r="G197" i="16"/>
  <c r="F197" i="16"/>
  <c r="E197" i="16"/>
  <c r="H196" i="16"/>
  <c r="G196" i="16"/>
  <c r="F196" i="16"/>
  <c r="I196" i="16" s="1"/>
  <c r="J196" i="16" s="1"/>
  <c r="E196" i="16"/>
  <c r="I195" i="16" l="1"/>
  <c r="J195" i="16" s="1"/>
  <c r="H195" i="16"/>
  <c r="G195" i="16"/>
  <c r="F195" i="16"/>
  <c r="E195" i="16"/>
  <c r="H194" i="16" l="1"/>
  <c r="F194" i="16"/>
  <c r="I194" i="16" s="1"/>
  <c r="J194" i="16" s="1"/>
  <c r="E194" i="16"/>
  <c r="G194" i="16" l="1"/>
  <c r="L25" i="40" l="1"/>
  <c r="H25" i="40"/>
  <c r="G25" i="40"/>
  <c r="F25" i="40"/>
  <c r="E25" i="40"/>
  <c r="K25" i="40" s="1"/>
  <c r="H193" i="16"/>
  <c r="I193" i="16" s="1"/>
  <c r="J193" i="16" s="1"/>
  <c r="G193" i="16"/>
  <c r="F193" i="16"/>
  <c r="H192" i="16"/>
  <c r="G192" i="16"/>
  <c r="F192" i="16"/>
  <c r="I192" i="16" s="1"/>
  <c r="J192" i="16" s="1"/>
  <c r="E193" i="16"/>
  <c r="E192" i="16"/>
  <c r="I191" i="16" l="1"/>
  <c r="J191" i="16" s="1"/>
  <c r="H191" i="16"/>
  <c r="G191" i="16"/>
  <c r="F191" i="16"/>
  <c r="G24" i="40" l="1"/>
  <c r="F24" i="40"/>
  <c r="E24" i="40"/>
  <c r="K24" i="40" s="1"/>
  <c r="L24" i="40" s="1"/>
  <c r="E191" i="16"/>
  <c r="H24" i="40" l="1"/>
  <c r="L23" i="40"/>
  <c r="H23" i="40"/>
  <c r="G23" i="40"/>
  <c r="F23" i="40"/>
  <c r="E23" i="40"/>
  <c r="K23" i="40"/>
  <c r="I190" i="16" l="1"/>
  <c r="J190" i="16" s="1"/>
  <c r="H190" i="16"/>
  <c r="G190" i="16"/>
  <c r="F190" i="16"/>
  <c r="E190" i="16"/>
  <c r="I189" i="16" l="1"/>
  <c r="J189" i="16" s="1"/>
  <c r="H189" i="16"/>
  <c r="G189" i="16"/>
  <c r="F189" i="16"/>
  <c r="E189" i="16"/>
  <c r="I188" i="16" l="1"/>
  <c r="J188" i="16" s="1"/>
  <c r="H188" i="16"/>
  <c r="G188" i="16"/>
  <c r="F188" i="16"/>
  <c r="E188" i="16"/>
  <c r="H187" i="16" l="1"/>
  <c r="G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G186" i="16"/>
  <c r="F186" i="16"/>
  <c r="I186" i="16" s="1"/>
  <c r="J186" i="16" s="1"/>
  <c r="H185" i="16"/>
  <c r="G185" i="16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F183" i="16"/>
  <c r="E183" i="16"/>
  <c r="K20" i="40" l="1"/>
  <c r="L20" i="40" s="1"/>
  <c r="L19" i="40"/>
  <c r="H19" i="40"/>
  <c r="G19" i="40"/>
  <c r="F19" i="40"/>
  <c r="E19" i="40"/>
  <c r="K19" i="40"/>
  <c r="H182" i="16"/>
  <c r="G182" i="16"/>
  <c r="F182" i="16"/>
  <c r="I182" i="16" s="1"/>
  <c r="J182" i="16" s="1"/>
  <c r="E182" i="16"/>
  <c r="L18" i="40" l="1"/>
  <c r="H18" i="40"/>
  <c r="G18" i="40"/>
  <c r="F18" i="40"/>
  <c r="E18" i="40"/>
  <c r="K18" i="40"/>
  <c r="H181" i="16"/>
  <c r="G181" i="16"/>
  <c r="F181" i="16"/>
  <c r="I181" i="16" s="1"/>
  <c r="J181" i="16" s="1"/>
  <c r="E181" i="16"/>
  <c r="L17" i="40" l="1"/>
  <c r="G17" i="40"/>
  <c r="F17" i="40"/>
  <c r="E17" i="40"/>
  <c r="H17" i="40" s="1"/>
  <c r="I180" i="16"/>
  <c r="J180" i="16" s="1"/>
  <c r="H180" i="16"/>
  <c r="G180" i="16"/>
  <c r="F180" i="16"/>
  <c r="E180" i="16"/>
  <c r="K17" i="40" l="1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G179" i="16"/>
  <c r="F179" i="16"/>
  <c r="I179" i="16" s="1"/>
  <c r="J179" i="16" s="1"/>
  <c r="E179" i="16"/>
  <c r="H178" i="16" l="1"/>
  <c r="G178" i="16"/>
  <c r="F178" i="16"/>
  <c r="I178" i="16" s="1"/>
  <c r="J178" i="16" s="1"/>
  <c r="I177" i="16"/>
  <c r="J177" i="16" s="1"/>
  <c r="H177" i="16"/>
  <c r="G177" i="16"/>
  <c r="F177" i="16"/>
  <c r="I176" i="16"/>
  <c r="J176" i="16" s="1"/>
  <c r="H176" i="16"/>
  <c r="G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X7" i="44"/>
  <c r="H175" i="16" l="1"/>
  <c r="G175" i="16"/>
  <c r="F175" i="16"/>
  <c r="I175" i="16" s="1"/>
  <c r="J175" i="16" s="1"/>
  <c r="E175" i="16"/>
  <c r="G14" i="40"/>
  <c r="F14" i="40"/>
  <c r="E14" i="40"/>
  <c r="K14" i="40" s="1"/>
  <c r="I174" i="16"/>
  <c r="J174" i="16" s="1"/>
  <c r="H174" i="16"/>
  <c r="G174" i="16"/>
  <c r="F174" i="16"/>
  <c r="E174" i="16"/>
  <c r="AU21" i="41" l="1"/>
  <c r="AI12" i="42"/>
  <c r="AI11" i="42"/>
  <c r="AI10" i="42"/>
  <c r="AI9" i="42"/>
  <c r="AI8" i="42"/>
  <c r="AI7" i="42"/>
  <c r="AI6" i="42"/>
  <c r="AI5" i="42"/>
  <c r="AY11" i="44"/>
  <c r="AY10" i="44"/>
  <c r="AX10" i="44"/>
  <c r="AZ10" i="44" s="1"/>
  <c r="AY9" i="44"/>
  <c r="AX11" i="44"/>
  <c r="AZ11" i="44" s="1"/>
  <c r="AX9" i="44"/>
  <c r="AZ9" i="44" s="1"/>
  <c r="AV11" i="44"/>
  <c r="AU11" i="44"/>
  <c r="AV10" i="44"/>
  <c r="AU10" i="44"/>
  <c r="AV9" i="44"/>
  <c r="AU9" i="44"/>
  <c r="AY7" i="44"/>
  <c r="AZ7" i="44"/>
  <c r="AX6" i="44"/>
  <c r="AZ6" i="44" s="1"/>
  <c r="AV7" i="44"/>
  <c r="AY6" i="44"/>
  <c r="AV6" i="44"/>
  <c r="AW6" i="44"/>
  <c r="AY4" i="44"/>
  <c r="AX4" i="44"/>
  <c r="AZ4" i="44" s="1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I173" i="16"/>
  <c r="J173" i="16" s="1"/>
  <c r="H173" i="16"/>
  <c r="G173" i="16"/>
  <c r="F173" i="16"/>
  <c r="E173" i="16"/>
  <c r="AW11" i="44" l="1"/>
  <c r="AW7" i="44"/>
  <c r="AW4" i="44"/>
  <c r="AW9" i="44"/>
  <c r="AW10" i="44"/>
  <c r="BD9" i="44"/>
  <c r="BD10" i="44" s="1" a="1"/>
  <c r="BD10" i="44" s="1"/>
  <c r="BC9" i="44"/>
  <c r="BC12" i="44" s="1" a="1"/>
  <c r="BC12" i="44" s="1"/>
  <c r="BC13" i="44" s="1"/>
  <c r="BG4" i="44"/>
  <c r="BG7" i="44" s="1" a="1"/>
  <c r="BG7" i="44" s="1"/>
  <c r="BG8" i="44" s="1"/>
  <c r="BF14" i="44"/>
  <c r="BF15" i="44" s="1" a="1"/>
  <c r="BF15" i="44" s="1"/>
  <c r="BD4" i="44"/>
  <c r="BD7" i="44" s="1" a="1"/>
  <c r="BD7" i="44" s="1"/>
  <c r="BD8" i="44" s="1"/>
  <c r="BG14" i="44"/>
  <c r="BG15" i="44" s="1" a="1"/>
  <c r="BG15" i="44" s="1"/>
  <c r="BF9" i="44"/>
  <c r="BF12" i="44" s="1" a="1"/>
  <c r="BF12" i="44" s="1"/>
  <c r="BF13" i="44" s="1"/>
  <c r="BC4" i="44"/>
  <c r="BC7" i="44" s="1" a="1"/>
  <c r="BC7" i="44" s="1"/>
  <c r="BD14" i="44"/>
  <c r="BD15" i="44" s="1" a="1"/>
  <c r="BD15" i="44" s="1"/>
  <c r="BG9" i="44"/>
  <c r="BG10" i="44" s="1" a="1"/>
  <c r="BG10" i="44" s="1"/>
  <c r="BF4" i="44"/>
  <c r="BF7" i="44" s="1" a="1"/>
  <c r="BF7" i="44" s="1"/>
  <c r="BF8" i="44" s="1"/>
  <c r="BC14" i="44"/>
  <c r="BC15" i="44" s="1" a="1"/>
  <c r="BC15" i="44" s="1"/>
  <c r="BE9" i="44"/>
  <c r="BE10" i="44" s="1" a="1"/>
  <c r="BE10" i="44" s="1"/>
  <c r="BE4" i="44"/>
  <c r="BE7" i="44" s="1" a="1"/>
  <c r="BE7" i="44" s="1"/>
  <c r="BE8" i="44" s="1"/>
  <c r="BE14" i="44"/>
  <c r="BC20" i="44"/>
  <c r="BC21" i="44"/>
  <c r="BC22" i="44" s="1" a="1"/>
  <c r="BC22" i="44" s="1"/>
  <c r="AZ17" i="41"/>
  <c r="AZ9" i="41"/>
  <c r="H14" i="40"/>
  <c r="BC23" i="44"/>
  <c r="AZ14" i="41"/>
  <c r="I172" i="16"/>
  <c r="J172" i="16" s="1"/>
  <c r="H172" i="16"/>
  <c r="G172" i="16"/>
  <c r="F172" i="16"/>
  <c r="BE15" i="44" l="1" a="1"/>
  <c r="BE15" i="44" s="1"/>
  <c r="BE16" i="44" s="1"/>
  <c r="BH17" i="44"/>
  <c r="BD12" i="44" a="1"/>
  <c r="BD12" i="44" s="1"/>
  <c r="BD13" i="44" s="1"/>
  <c r="BE12" i="44" a="1"/>
  <c r="BE12" i="44" s="1"/>
  <c r="BE13" i="44" s="1"/>
  <c r="BD5" i="44" a="1"/>
  <c r="BD5" i="44" s="1"/>
  <c r="BD6" i="44" s="1"/>
  <c r="BE5" i="44" a="1"/>
  <c r="BE5" i="44" s="1"/>
  <c r="BE6" i="44" s="1"/>
  <c r="BF10" i="44" a="1"/>
  <c r="BF10" i="44" s="1"/>
  <c r="BF5" i="44" a="1"/>
  <c r="BF5" i="44" s="1"/>
  <c r="BF6" i="44" s="1"/>
  <c r="BG12" i="44" a="1"/>
  <c r="BG12" i="44" s="1"/>
  <c r="BG13" i="44" s="1"/>
  <c r="BG5" i="44" a="1"/>
  <c r="BG5" i="44" s="1"/>
  <c r="BG6" i="44" s="1"/>
  <c r="BC10" i="44" a="1"/>
  <c r="BC10" i="44" s="1"/>
  <c r="BC5" i="44" a="1"/>
  <c r="BC5" i="44" s="1"/>
  <c r="BH5" i="44" s="1"/>
  <c r="BD16" i="44"/>
  <c r="BG16" i="44"/>
  <c r="BF16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F171" i="16"/>
  <c r="E171" i="16"/>
  <c r="AA4" i="42"/>
  <c r="Z4" i="42"/>
  <c r="Y4" i="42"/>
  <c r="X4" i="42"/>
  <c r="BH15" i="44" l="1"/>
  <c r="BC16" i="44"/>
  <c r="BH16" i="44" s="1"/>
  <c r="K12" i="40"/>
  <c r="H13" i="40"/>
  <c r="BH7" i="44"/>
  <c r="BH10" i="44"/>
  <c r="BG11" i="44"/>
  <c r="BC6" i="44"/>
  <c r="BH6" i="44" s="1"/>
  <c r="BD11" i="44"/>
  <c r="BH13" i="44"/>
  <c r="BH12" i="44"/>
  <c r="BC11" i="44"/>
  <c r="BC8" i="44"/>
  <c r="BH8" i="44" s="1"/>
  <c r="BE11" i="44"/>
  <c r="BF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L13" i="40" l="1"/>
  <c r="BH11" i="44"/>
  <c r="AI4" i="42"/>
  <c r="AD6" i="42"/>
  <c r="AD12" i="42"/>
  <c r="AD9" i="42"/>
  <c r="AH6" i="42"/>
  <c r="AH12" i="42"/>
  <c r="I170" i="16"/>
  <c r="J170" i="16" s="1"/>
  <c r="H170" i="16"/>
  <c r="G170" i="16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K11" i="40" l="1"/>
  <c r="H12" i="40"/>
  <c r="AP11" i="41"/>
  <c r="AP6" i="41"/>
  <c r="L11" i="40" l="1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I169" i="16"/>
  <c r="J169" i="16" s="1"/>
  <c r="H169" i="16"/>
  <c r="G169" i="16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G168" i="16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I167" i="16"/>
  <c r="J167" i="16" s="1"/>
  <c r="H167" i="16"/>
  <c r="G167" i="16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F166" i="16"/>
  <c r="I166" i="16" s="1"/>
  <c r="J166" i="16" s="1"/>
  <c r="E166" i="16"/>
  <c r="K7" i="40" l="1"/>
  <c r="G6" i="40"/>
  <c r="F6" i="40"/>
  <c r="E6" i="40"/>
  <c r="K6" i="40" s="1"/>
  <c r="H165" i="16"/>
  <c r="G165" i="16"/>
  <c r="F165" i="16"/>
  <c r="I165" i="16" s="1"/>
  <c r="J165" i="16" s="1"/>
  <c r="E165" i="16"/>
  <c r="L8" i="40" l="1"/>
  <c r="L7" i="40"/>
  <c r="H7" i="40"/>
  <c r="G5" i="40"/>
  <c r="F5" i="40"/>
  <c r="E5" i="40"/>
  <c r="K5" i="40" s="1"/>
  <c r="L6" i="40" s="1"/>
  <c r="H164" i="16"/>
  <c r="G164" i="16"/>
  <c r="F164" i="16"/>
  <c r="I164" i="16" s="1"/>
  <c r="J164" i="16" s="1"/>
  <c r="E164" i="16"/>
  <c r="H6" i="40" l="1"/>
  <c r="G4" i="40" l="1"/>
  <c r="F4" i="40"/>
  <c r="E4" i="40"/>
  <c r="H163" i="16"/>
  <c r="G163" i="16"/>
  <c r="F163" i="16"/>
  <c r="I163" i="16" s="1"/>
  <c r="J163" i="16" s="1"/>
  <c r="E163" i="16"/>
  <c r="K4" i="40" l="1"/>
  <c r="H5" i="40"/>
  <c r="G3" i="40"/>
  <c r="F3" i="40"/>
  <c r="E3" i="40"/>
  <c r="K3" i="40" s="1"/>
  <c r="H4" i="40" l="1"/>
  <c r="L4" i="40"/>
  <c r="L5" i="40"/>
  <c r="E2" i="40"/>
  <c r="H3" i="40" s="1"/>
  <c r="K2" i="40" l="1"/>
  <c r="L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S19" i="14" l="1"/>
  <c r="R19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8" i="14"/>
  <c r="R18" i="14"/>
  <c r="R29" i="14"/>
  <c r="R28" i="14"/>
  <c r="R27" i="14"/>
  <c r="R26" i="14"/>
  <c r="R25" i="14"/>
  <c r="R24" i="14"/>
  <c r="R23" i="14"/>
  <c r="R22" i="14"/>
  <c r="R21" i="14"/>
  <c r="R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Q19" i="14"/>
  <c r="P19" i="14"/>
  <c r="Q20" i="14"/>
  <c r="P20" i="14"/>
  <c r="Q21" i="14"/>
  <c r="P21" i="14"/>
  <c r="Q23" i="14"/>
  <c r="P23" i="14"/>
  <c r="Q22" i="14"/>
  <c r="P22" i="14"/>
  <c r="Q24" i="14"/>
  <c r="P24" i="14"/>
  <c r="Q25" i="14"/>
  <c r="P25" i="14"/>
  <c r="Q26" i="14"/>
  <c r="P26" i="14"/>
  <c r="Q27" i="14"/>
  <c r="P27" i="14"/>
  <c r="Q28" i="14"/>
  <c r="P28" i="14"/>
  <c r="Q29" i="14"/>
  <c r="P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G9" i="16"/>
  <c r="G7" i="16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L217" i="25" l="1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L170" i="25"/>
  <c r="M170" i="25" s="1"/>
  <c r="N170" i="25" s="1"/>
  <c r="G37" i="16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G85" i="16"/>
  <c r="G82" i="16"/>
  <c r="I10" i="16"/>
  <c r="J10" i="16" s="1"/>
  <c r="G74" i="16"/>
  <c r="G25" i="16"/>
  <c r="G79" i="16"/>
  <c r="G80" i="16"/>
  <c r="G69" i="16"/>
  <c r="G12" i="16"/>
  <c r="G92" i="16"/>
  <c r="G13" i="16"/>
  <c r="G63" i="16"/>
  <c r="G18" i="16"/>
  <c r="G11" i="16"/>
  <c r="G19" i="16"/>
  <c r="G86" i="16"/>
  <c r="G28" i="16"/>
  <c r="G49" i="16"/>
  <c r="G81" i="16"/>
  <c r="G17" i="16"/>
  <c r="G61" i="16"/>
  <c r="G24" i="16"/>
  <c r="G91" i="16"/>
  <c r="G15" i="16"/>
  <c r="G64" i="16"/>
  <c r="G42" i="16"/>
  <c r="G20" i="16"/>
  <c r="G22" i="16"/>
  <c r="G36" i="16"/>
  <c r="G94" i="16"/>
  <c r="G93" i="16"/>
  <c r="G26" i="16"/>
  <c r="G87" i="16"/>
  <c r="H3" i="16" a="1"/>
  <c r="H3" i="16" s="1"/>
  <c r="G41" i="16"/>
  <c r="G54" i="16"/>
  <c r="G31" i="16"/>
  <c r="G21" i="16"/>
  <c r="G35" i="16"/>
  <c r="G48" i="16"/>
  <c r="G52" i="16"/>
  <c r="G27" i="16"/>
  <c r="G66" i="16"/>
  <c r="G34" i="16"/>
  <c r="G60" i="16"/>
  <c r="G38" i="16"/>
  <c r="G76" i="16"/>
  <c r="G32" i="16"/>
  <c r="G47" i="16"/>
  <c r="G73" i="16"/>
  <c r="G53" i="16"/>
  <c r="G43" i="16"/>
  <c r="G44" i="16"/>
  <c r="G33" i="16"/>
  <c r="G46" i="16"/>
  <c r="G59" i="16"/>
  <c r="G72" i="16"/>
  <c r="E3" i="16" a="1"/>
  <c r="E3" i="16" s="1"/>
  <c r="G39" i="16"/>
  <c r="G78" i="16"/>
  <c r="G56" i="16"/>
  <c r="G58" i="16"/>
  <c r="G84" i="16"/>
  <c r="G29" i="16"/>
  <c r="G50" i="16"/>
  <c r="G88" i="16"/>
  <c r="G65" i="16"/>
  <c r="G55" i="16"/>
  <c r="G45" i="16"/>
  <c r="G71" i="16"/>
  <c r="G16" i="16"/>
  <c r="I3" i="16" a="1"/>
  <c r="I3" i="16" s="1"/>
  <c r="G77" i="16"/>
  <c r="G67" i="16"/>
  <c r="G68" i="16"/>
  <c r="G57" i="16"/>
  <c r="G70" i="16"/>
  <c r="G83" i="16"/>
  <c r="G62" i="16"/>
  <c r="A8" i="37"/>
  <c r="E8" i="37" s="1"/>
  <c r="C7" i="37"/>
  <c r="J3" i="16" l="1"/>
  <c r="C8" i="37"/>
  <c r="A9" i="37"/>
  <c r="E9" i="37" s="1"/>
  <c r="A10" i="37" l="1"/>
  <c r="E10" i="37" s="1"/>
  <c r="C9" i="37"/>
  <c r="C10" i="37" l="1"/>
  <c r="A11" i="37"/>
  <c r="E11" i="37" s="1"/>
  <c r="F188" i="25"/>
  <c r="F147" i="25"/>
  <c r="F17" i="25"/>
  <c r="I97" i="25"/>
  <c r="F24" i="25"/>
  <c r="F31" i="25"/>
  <c r="F207" i="25"/>
  <c r="F103" i="25"/>
  <c r="I7" i="25"/>
  <c r="I79" i="25"/>
  <c r="F3" i="25"/>
  <c r="H8" i="28"/>
  <c r="F146" i="25"/>
  <c r="I18" i="25"/>
  <c r="I222" i="25"/>
  <c r="I194" i="25"/>
  <c r="I152" i="25"/>
  <c r="F201" i="25"/>
  <c r="F104" i="25"/>
  <c r="I104" i="25"/>
  <c r="I157" i="25"/>
  <c r="I31" i="25"/>
  <c r="I182" i="25"/>
  <c r="I189" i="25"/>
  <c r="F196" i="25"/>
  <c r="I9" i="28"/>
  <c r="I52" i="25"/>
  <c r="F183" i="25"/>
  <c r="F8" i="25"/>
  <c r="F132" i="25"/>
  <c r="F46" i="25"/>
  <c r="I34" i="25"/>
  <c r="I32" i="25"/>
  <c r="I8" i="28"/>
  <c r="F163" i="25"/>
  <c r="I14" i="25"/>
  <c r="F65" i="25"/>
  <c r="F21" i="25"/>
  <c r="I76" i="25"/>
  <c r="I98" i="25"/>
  <c r="F119" i="25"/>
  <c r="F51" i="25"/>
  <c r="I109" i="25"/>
  <c r="F23" i="25"/>
  <c r="F100" i="25"/>
  <c r="I113" i="25"/>
  <c r="I41" i="25"/>
  <c r="H9" i="28"/>
  <c r="I61" i="25"/>
  <c r="I129" i="25"/>
  <c r="I177" i="25"/>
  <c r="I85" i="25"/>
  <c r="I165" i="25"/>
  <c r="F136" i="25"/>
  <c r="I144" i="25"/>
  <c r="F181" i="25"/>
  <c r="I187" i="25"/>
  <c r="I207" i="25"/>
  <c r="I176" i="25"/>
  <c r="F37" i="25"/>
  <c r="F120" i="25"/>
  <c r="I50" i="25"/>
  <c r="F69" i="25"/>
  <c r="F118" i="25"/>
  <c r="F26" i="25"/>
  <c r="I190" i="25"/>
  <c r="I58" i="25"/>
  <c r="F195" i="25"/>
  <c r="F125" i="25"/>
  <c r="F193" i="25"/>
  <c r="I219" i="25"/>
  <c r="F151" i="25"/>
  <c r="F135" i="25"/>
  <c r="D8" i="28"/>
  <c r="F18" i="25"/>
  <c r="I92" i="25"/>
  <c r="I115" i="25"/>
  <c r="F176" i="25"/>
  <c r="F192" i="25"/>
  <c r="F143" i="25"/>
  <c r="F101" i="25"/>
  <c r="F211" i="25"/>
  <c r="F77" i="25"/>
  <c r="I84" i="25"/>
  <c r="I12" i="25"/>
  <c r="I130" i="25"/>
  <c r="I65" i="25"/>
  <c r="I73" i="25"/>
  <c r="F158" i="25"/>
  <c r="F10" i="25"/>
  <c r="I204" i="25"/>
  <c r="I42" i="25"/>
  <c r="F110" i="25"/>
  <c r="I108" i="25"/>
  <c r="F159" i="25"/>
  <c r="I161" i="25"/>
  <c r="I54" i="25"/>
  <c r="I74" i="25"/>
  <c r="F67" i="25"/>
  <c r="F27" i="25"/>
  <c r="I125" i="25"/>
  <c r="I181" i="25"/>
  <c r="I163" i="25"/>
  <c r="I48" i="25"/>
  <c r="F13" i="25"/>
  <c r="F149" i="25"/>
  <c r="F191" i="25"/>
  <c r="I30" i="25"/>
  <c r="I184" i="25"/>
  <c r="F76" i="25"/>
  <c r="F68" i="25"/>
  <c r="F161" i="25"/>
  <c r="I40" i="25"/>
  <c r="I191" i="25"/>
  <c r="I110" i="25"/>
  <c r="I51" i="25"/>
  <c r="F105" i="25"/>
  <c r="I155" i="25"/>
  <c r="I94" i="25"/>
  <c r="F126" i="25"/>
  <c r="F57" i="25"/>
  <c r="I143" i="25"/>
  <c r="F66" i="25"/>
  <c r="I118" i="25"/>
  <c r="I214" i="25"/>
  <c r="I22" i="25"/>
  <c r="I44" i="25"/>
  <c r="F215" i="25"/>
  <c r="F222" i="25"/>
  <c r="I179" i="25"/>
  <c r="F167" i="25"/>
  <c r="I147" i="25"/>
  <c r="I209" i="25"/>
  <c r="F87" i="25"/>
  <c r="F45" i="25"/>
  <c r="F32" i="25"/>
  <c r="F114" i="25"/>
  <c r="I213" i="25"/>
  <c r="I17" i="25"/>
  <c r="F156" i="25"/>
  <c r="F47" i="25"/>
  <c r="F40" i="25"/>
  <c r="I119" i="25"/>
  <c r="I3" i="25"/>
  <c r="I36" i="25"/>
  <c r="I199" i="25"/>
  <c r="F52" i="25"/>
  <c r="I26" i="25"/>
  <c r="F178" i="25"/>
  <c r="F111" i="25"/>
  <c r="F84" i="25"/>
  <c r="I133" i="25"/>
  <c r="F96" i="25"/>
  <c r="I217" i="25"/>
  <c r="I170" i="25"/>
  <c r="I154" i="25"/>
  <c r="F39" i="25"/>
  <c r="I90" i="25"/>
  <c r="I19" i="25"/>
  <c r="F217" i="25"/>
  <c r="F115" i="25"/>
  <c r="I128" i="25"/>
  <c r="I27" i="25"/>
  <c r="I72" i="25"/>
  <c r="F89" i="25"/>
  <c r="F205" i="25"/>
  <c r="I82" i="25"/>
  <c r="F80" i="25"/>
  <c r="F63" i="25"/>
  <c r="I135" i="25"/>
  <c r="F58" i="25"/>
  <c r="I63" i="25"/>
  <c r="F221" i="25"/>
  <c r="F175" i="25"/>
  <c r="I53" i="25"/>
  <c r="F210" i="25"/>
  <c r="F107" i="25"/>
  <c r="I95" i="25"/>
  <c r="I33" i="25"/>
  <c r="F160" i="25"/>
  <c r="F62" i="25"/>
  <c r="F137" i="25"/>
  <c r="F216" i="25"/>
  <c r="I180" i="25"/>
  <c r="I96" i="25"/>
  <c r="F179" i="25"/>
  <c r="I93" i="25"/>
  <c r="F94" i="25"/>
  <c r="I121" i="25"/>
  <c r="I183" i="25"/>
  <c r="I196" i="25"/>
  <c r="F4" i="25"/>
  <c r="F213" i="25"/>
  <c r="I67" i="25"/>
  <c r="I39" i="25"/>
  <c r="I13" i="25"/>
  <c r="I160" i="25"/>
  <c r="I9" i="25"/>
  <c r="F198" i="25"/>
  <c r="I137" i="25"/>
  <c r="F55" i="25"/>
  <c r="I126" i="25"/>
  <c r="F25" i="25"/>
  <c r="F184" i="25"/>
  <c r="F78" i="25"/>
  <c r="I68" i="25"/>
  <c r="I220" i="25"/>
  <c r="I200" i="25"/>
  <c r="F41" i="25"/>
  <c r="F44" i="25"/>
  <c r="I120" i="25"/>
  <c r="I59" i="25"/>
  <c r="F154" i="25"/>
  <c r="F150" i="25"/>
  <c r="I172" i="25"/>
  <c r="F91" i="25"/>
  <c r="F138" i="25"/>
  <c r="F50" i="25"/>
  <c r="F35" i="25"/>
  <c r="I140" i="25"/>
  <c r="F117" i="25"/>
  <c r="I198" i="25"/>
  <c r="I23" i="25"/>
  <c r="I99" i="25"/>
  <c r="I56" i="25"/>
  <c r="I117" i="25"/>
  <c r="F123" i="25"/>
  <c r="F112" i="25"/>
  <c r="I123" i="25"/>
  <c r="F157" i="25"/>
  <c r="I186" i="25"/>
  <c r="F48" i="25"/>
  <c r="I114" i="25"/>
  <c r="F42" i="25"/>
  <c r="I70" i="25"/>
  <c r="E7" i="28"/>
  <c r="I218" i="25"/>
  <c r="F203" i="25"/>
  <c r="I78" i="25"/>
  <c r="F43" i="25"/>
  <c r="I149" i="25"/>
  <c r="D7" i="28"/>
  <c r="F34" i="25"/>
  <c r="F12" i="25"/>
  <c r="I49" i="25"/>
  <c r="F116" i="25"/>
  <c r="F214" i="25"/>
  <c r="I192" i="25"/>
  <c r="I142" i="25"/>
  <c r="I11" i="25"/>
  <c r="F73" i="25"/>
  <c r="I166" i="25"/>
  <c r="I29" i="25"/>
  <c r="F49" i="25"/>
  <c r="F93" i="25"/>
  <c r="I45" i="25"/>
  <c r="F155" i="25"/>
  <c r="F109" i="25"/>
  <c r="I145" i="25"/>
  <c r="F33" i="25"/>
  <c r="F5" i="25"/>
  <c r="F200" i="25"/>
  <c r="F29" i="25"/>
  <c r="F59" i="25"/>
  <c r="F133" i="25"/>
  <c r="I80" i="25"/>
  <c r="I171" i="25"/>
  <c r="F38" i="25"/>
  <c r="I174" i="25"/>
  <c r="F131" i="25"/>
  <c r="F177" i="25"/>
  <c r="F140" i="25"/>
  <c r="F130" i="25"/>
  <c r="F220" i="25"/>
  <c r="I216" i="25"/>
  <c r="I188" i="25"/>
  <c r="I20" i="25"/>
  <c r="F122" i="25"/>
  <c r="F128" i="25"/>
  <c r="F127" i="25"/>
  <c r="I168" i="25"/>
  <c r="I86" i="25"/>
  <c r="F79" i="25"/>
  <c r="I87" i="25"/>
  <c r="I164" i="25"/>
  <c r="I211" i="25"/>
  <c r="F64" i="25"/>
  <c r="I100" i="25"/>
  <c r="F7" i="25"/>
  <c r="F14" i="25"/>
  <c r="I146" i="25"/>
  <c r="F166" i="25"/>
  <c r="F148" i="25"/>
  <c r="F170" i="25"/>
  <c r="I139" i="25"/>
  <c r="I75" i="25"/>
  <c r="F108" i="25"/>
  <c r="F180" i="25"/>
  <c r="F75" i="25"/>
  <c r="F144" i="25"/>
  <c r="I205" i="25"/>
  <c r="I83" i="25"/>
  <c r="I47" i="25"/>
  <c r="I103" i="25"/>
  <c r="I57" i="25"/>
  <c r="F95" i="25"/>
  <c r="F88" i="25"/>
  <c r="F197" i="25"/>
  <c r="I153" i="25"/>
  <c r="F190" i="25"/>
  <c r="F199" i="25"/>
  <c r="F182" i="25"/>
  <c r="I197" i="25"/>
  <c r="F85" i="25"/>
  <c r="F28" i="25"/>
  <c r="I102" i="25"/>
  <c r="F204" i="25"/>
  <c r="I21" i="25"/>
  <c r="F60" i="25"/>
  <c r="I116" i="25"/>
  <c r="I141" i="25"/>
  <c r="F173" i="25"/>
  <c r="I173" i="25"/>
  <c r="I158" i="25"/>
  <c r="I202" i="25"/>
  <c r="I10" i="25"/>
  <c r="F99" i="25"/>
  <c r="I66" i="25"/>
  <c r="I88" i="25"/>
  <c r="I81" i="25"/>
  <c r="I203" i="25"/>
  <c r="F97" i="25"/>
  <c r="I195" i="25"/>
  <c r="I35" i="25"/>
  <c r="F152" i="25"/>
  <c r="I148" i="25"/>
  <c r="I178" i="25"/>
  <c r="F36" i="25"/>
  <c r="F145" i="25"/>
  <c r="F172" i="25"/>
  <c r="I210" i="25"/>
  <c r="F129" i="25"/>
  <c r="F53" i="25"/>
  <c r="F185" i="25"/>
  <c r="I64" i="25"/>
  <c r="I132" i="25"/>
  <c r="H7" i="28"/>
  <c r="I193" i="25"/>
  <c r="I46" i="25"/>
  <c r="F186" i="25"/>
  <c r="I5" i="25"/>
  <c r="I201" i="25"/>
  <c r="I151" i="25"/>
  <c r="F90" i="25"/>
  <c r="I208" i="25"/>
  <c r="I55" i="25"/>
  <c r="F82" i="25"/>
  <c r="I15" i="25"/>
  <c r="I185" i="25"/>
  <c r="I175" i="25"/>
  <c r="F209" i="25"/>
  <c r="F54" i="25"/>
  <c r="I206" i="25"/>
  <c r="I62" i="25"/>
  <c r="F134" i="25"/>
  <c r="F174" i="25"/>
  <c r="I8" i="25"/>
  <c r="I111" i="25"/>
  <c r="I7" i="28"/>
  <c r="I69" i="25"/>
  <c r="I101" i="25"/>
  <c r="F81" i="25"/>
  <c r="I136" i="25"/>
  <c r="I169" i="25"/>
  <c r="F19" i="25"/>
  <c r="F194" i="25"/>
  <c r="I112" i="25"/>
  <c r="F202" i="25"/>
  <c r="I4" i="25"/>
  <c r="I105" i="25"/>
  <c r="I43" i="25"/>
  <c r="F113" i="25"/>
  <c r="I131" i="25"/>
  <c r="F102" i="25"/>
  <c r="I221" i="25"/>
  <c r="F56" i="25"/>
  <c r="F106" i="25"/>
  <c r="F165" i="25"/>
  <c r="I159" i="25"/>
  <c r="F22" i="25"/>
  <c r="F153" i="25"/>
  <c r="F6" i="25"/>
  <c r="F15" i="25"/>
  <c r="I60" i="25"/>
  <c r="I16" i="25"/>
  <c r="F30" i="25"/>
  <c r="F61" i="25"/>
  <c r="I138" i="25"/>
  <c r="F164" i="25"/>
  <c r="I38" i="25"/>
  <c r="I127" i="25"/>
  <c r="I134" i="25"/>
  <c r="F74" i="25"/>
  <c r="I25" i="25"/>
  <c r="I215" i="25"/>
  <c r="F71" i="25"/>
  <c r="F70" i="25"/>
  <c r="I28" i="25"/>
  <c r="I37" i="25"/>
  <c r="I107" i="25"/>
  <c r="F189" i="25"/>
  <c r="F168" i="25"/>
  <c r="F218" i="25"/>
  <c r="I124" i="25"/>
  <c r="D9" i="28"/>
  <c r="F20" i="25"/>
  <c r="F72" i="25"/>
  <c r="F219" i="25"/>
  <c r="F86" i="25"/>
  <c r="I156" i="25"/>
  <c r="I162" i="25"/>
  <c r="F98" i="25"/>
  <c r="I167" i="25"/>
  <c r="F124" i="25"/>
  <c r="F208" i="25"/>
  <c r="I122" i="25"/>
  <c r="F212" i="25"/>
  <c r="I71" i="25"/>
  <c r="F9" i="25"/>
  <c r="I106" i="25"/>
  <c r="I6" i="25"/>
  <c r="F169" i="25"/>
  <c r="I212" i="25"/>
  <c r="F171" i="25"/>
  <c r="F206" i="25"/>
  <c r="F92" i="25"/>
  <c r="I24" i="25"/>
  <c r="F16" i="25"/>
  <c r="F11" i="25"/>
  <c r="E9" i="28"/>
  <c r="F187" i="25"/>
  <c r="F139" i="25"/>
  <c r="F83" i="25"/>
  <c r="I77" i="25"/>
  <c r="F162" i="25"/>
  <c r="F142" i="25"/>
  <c r="F121" i="25"/>
  <c r="I150" i="25"/>
  <c r="E8" i="28"/>
  <c r="F141" i="25"/>
  <c r="I89" i="25"/>
  <c r="I91" i="25"/>
  <c r="G115" i="25" l="1"/>
  <c r="H115" i="25" s="1"/>
  <c r="G105" i="25"/>
  <c r="H105" i="25" s="1"/>
  <c r="G108" i="25"/>
  <c r="H108" i="25" s="1"/>
  <c r="G59" i="25"/>
  <c r="H59" i="25" s="1"/>
  <c r="G61" i="25"/>
  <c r="H61" i="25" s="1"/>
  <c r="G100" i="25"/>
  <c r="H100" i="25" s="1"/>
  <c r="G17" i="25"/>
  <c r="H17" i="25" s="1"/>
  <c r="G153" i="25"/>
  <c r="H153" i="25" s="1"/>
  <c r="G212" i="25"/>
  <c r="H212" i="25" s="1"/>
  <c r="J202" i="25"/>
  <c r="K202" i="25" s="1"/>
  <c r="G194" i="25"/>
  <c r="H194" i="25" s="1"/>
  <c r="G183" i="25"/>
  <c r="H183" i="25" s="1"/>
  <c r="J164" i="25"/>
  <c r="K164" i="25" s="1"/>
  <c r="J86" i="25"/>
  <c r="K86" i="25" s="1"/>
  <c r="J116" i="25"/>
  <c r="K116" i="25" s="1"/>
  <c r="G143" i="25"/>
  <c r="H143" i="25" s="1"/>
  <c r="J92" i="25"/>
  <c r="K92" i="25" s="1"/>
  <c r="J74" i="25"/>
  <c r="K74" i="25" s="1"/>
  <c r="J77" i="25"/>
  <c r="K77" i="25" s="1"/>
  <c r="G55" i="25"/>
  <c r="H55" i="25" s="1"/>
  <c r="J103" i="25"/>
  <c r="K103" i="25" s="1"/>
  <c r="G26" i="25"/>
  <c r="H26" i="25" s="1"/>
  <c r="J218" i="25"/>
  <c r="K218" i="25" s="1"/>
  <c r="G188" i="25"/>
  <c r="H188" i="25" s="1"/>
  <c r="G101" i="25"/>
  <c r="H101" i="25" s="1"/>
  <c r="J150" i="25"/>
  <c r="K150" i="25" s="1"/>
  <c r="J109" i="25"/>
  <c r="K109" i="25" s="1"/>
  <c r="J153" i="25"/>
  <c r="K153" i="25" s="1"/>
  <c r="J39" i="25"/>
  <c r="K39" i="25" s="1"/>
  <c r="G4" i="25"/>
  <c r="H4" i="25" s="1"/>
  <c r="G157" i="25"/>
  <c r="H157" i="25" s="1"/>
  <c r="G161" i="25"/>
  <c r="H161" i="25" s="1"/>
  <c r="J53" i="25"/>
  <c r="K53" i="25" s="1"/>
  <c r="G106" i="25"/>
  <c r="H106" i="25" s="1"/>
  <c r="G110" i="25"/>
  <c r="H110" i="25" s="1"/>
  <c r="J160" i="25"/>
  <c r="K160" i="25" s="1"/>
  <c r="G166" i="25"/>
  <c r="H166" i="25" s="1"/>
  <c r="G35" i="25"/>
  <c r="H35" i="25" s="1"/>
  <c r="J148" i="25"/>
  <c r="K148" i="25" s="1"/>
  <c r="J124" i="25"/>
  <c r="K124" i="25" s="1"/>
  <c r="J85" i="25"/>
  <c r="K85" i="25" s="1"/>
  <c r="G140" i="25"/>
  <c r="H140" i="25" s="1"/>
  <c r="J139" i="25"/>
  <c r="K139" i="25" s="1"/>
  <c r="G74" i="25"/>
  <c r="H74" i="25" s="1"/>
  <c r="G30" i="25"/>
  <c r="H30" i="25" s="1"/>
  <c r="G149" i="25"/>
  <c r="H149" i="25" s="1"/>
  <c r="J152" i="25"/>
  <c r="K152" i="25" s="1"/>
  <c r="J185" i="25"/>
  <c r="K185" i="25" s="1"/>
  <c r="G51" i="25"/>
  <c r="H51" i="25" s="1"/>
  <c r="G142" i="25"/>
  <c r="H142" i="25" s="1"/>
  <c r="J213" i="25"/>
  <c r="K213" i="25" s="1"/>
  <c r="G116" i="25"/>
  <c r="H116" i="25" s="1"/>
  <c r="J69" i="25"/>
  <c r="K69" i="25" s="1"/>
  <c r="J204" i="25"/>
  <c r="K204" i="25" s="1"/>
  <c r="G65" i="25"/>
  <c r="H65" i="25" s="1"/>
  <c r="G93" i="25"/>
  <c r="H93" i="25" s="1"/>
  <c r="J93" i="25"/>
  <c r="K93" i="25" s="1"/>
  <c r="J168" i="25"/>
  <c r="K168" i="25" s="1"/>
  <c r="J23" i="25"/>
  <c r="K23" i="25" s="1"/>
  <c r="J156" i="25"/>
  <c r="K156" i="25" s="1"/>
  <c r="J196" i="25"/>
  <c r="K196" i="25" s="1"/>
  <c r="J171" i="25"/>
  <c r="K171" i="25" s="1"/>
  <c r="J220" i="25"/>
  <c r="K220" i="25" s="1"/>
  <c r="J71" i="25"/>
  <c r="K71" i="25" s="1"/>
  <c r="G88" i="25"/>
  <c r="H88" i="25" s="1"/>
  <c r="G89" i="25"/>
  <c r="H89" i="25" s="1"/>
  <c r="J121" i="25"/>
  <c r="K121" i="25" s="1"/>
  <c r="G86" i="25"/>
  <c r="H86" i="25" s="1"/>
  <c r="G27" i="25"/>
  <c r="H27" i="25" s="1"/>
  <c r="J169" i="25"/>
  <c r="K169" i="25" s="1"/>
  <c r="G208" i="25"/>
  <c r="H208" i="25" s="1"/>
  <c r="G199" i="25"/>
  <c r="H199" i="25" s="1"/>
  <c r="J144" i="25"/>
  <c r="K144" i="25" s="1"/>
  <c r="G219" i="25"/>
  <c r="H219" i="25" s="1"/>
  <c r="J199" i="25"/>
  <c r="K199" i="25" s="1"/>
  <c r="J60" i="25"/>
  <c r="K60" i="25" s="1"/>
  <c r="J47" i="25"/>
  <c r="K47" i="25" s="1"/>
  <c r="G209" i="25"/>
  <c r="H209" i="25" s="1"/>
  <c r="O7" i="28"/>
  <c r="G150" i="25"/>
  <c r="H150" i="25" s="1"/>
  <c r="J197" i="25"/>
  <c r="K197" i="25" s="1"/>
  <c r="J73" i="25"/>
  <c r="K73" i="25" s="1"/>
  <c r="G213" i="25"/>
  <c r="H213" i="25" s="1"/>
  <c r="J21" i="25"/>
  <c r="K21" i="25" s="1"/>
  <c r="G180" i="25"/>
  <c r="H180" i="25" s="1"/>
  <c r="G197" i="25"/>
  <c r="H197" i="25" s="1"/>
  <c r="G132" i="25"/>
  <c r="H132" i="25" s="1"/>
  <c r="J99" i="25"/>
  <c r="K99" i="25" s="1"/>
  <c r="J18" i="25"/>
  <c r="K18" i="25" s="1"/>
  <c r="G127" i="25"/>
  <c r="H127" i="25" s="1"/>
  <c r="G75" i="25"/>
  <c r="H75" i="25" s="1"/>
  <c r="J38" i="25"/>
  <c r="K38" i="25" s="1"/>
  <c r="J155" i="25"/>
  <c r="K155" i="25" s="1"/>
  <c r="G13" i="25"/>
  <c r="H13" i="25" s="1"/>
  <c r="J214" i="25"/>
  <c r="K214" i="25" s="1"/>
  <c r="J7" i="25"/>
  <c r="K7" i="25" s="1"/>
  <c r="J118" i="25"/>
  <c r="K118" i="25" s="1"/>
  <c r="G159" i="25"/>
  <c r="H159" i="25" s="1"/>
  <c r="J192" i="25"/>
  <c r="K192" i="25" s="1"/>
  <c r="G83" i="25"/>
  <c r="H83" i="25" s="1"/>
  <c r="G146" i="25"/>
  <c r="H146" i="25" s="1"/>
  <c r="J104" i="25"/>
  <c r="K104" i="25" s="1"/>
  <c r="J216" i="25"/>
  <c r="K216" i="25" s="1"/>
  <c r="J108" i="25"/>
  <c r="K108" i="25" s="1"/>
  <c r="G211" i="25"/>
  <c r="H211" i="25" s="1"/>
  <c r="J96" i="25"/>
  <c r="K96" i="25" s="1"/>
  <c r="J207" i="25"/>
  <c r="K207" i="25" s="1"/>
  <c r="G85" i="25"/>
  <c r="H85" i="25" s="1"/>
  <c r="G198" i="25"/>
  <c r="H198" i="25" s="1"/>
  <c r="J98" i="25"/>
  <c r="K98" i="25" s="1"/>
  <c r="J50" i="25"/>
  <c r="K50" i="25" s="1"/>
  <c r="G133" i="25"/>
  <c r="H133" i="25" s="1"/>
  <c r="G107" i="25"/>
  <c r="H107" i="25" s="1"/>
  <c r="G145" i="25"/>
  <c r="H145" i="25" s="1"/>
  <c r="J191" i="25"/>
  <c r="K191" i="25" s="1"/>
  <c r="G177" i="25"/>
  <c r="H177" i="25" s="1"/>
  <c r="G182" i="25"/>
  <c r="H182" i="25" s="1"/>
  <c r="J189" i="25"/>
  <c r="K189" i="25" s="1"/>
  <c r="J54" i="25"/>
  <c r="K54" i="25" s="1"/>
  <c r="G98" i="25"/>
  <c r="H98" i="25" s="1"/>
  <c r="G187" i="25"/>
  <c r="H187" i="25" s="1"/>
  <c r="J34" i="25"/>
  <c r="K34" i="25" s="1"/>
  <c r="J33" i="25"/>
  <c r="K33" i="25" s="1"/>
  <c r="G52" i="25"/>
  <c r="H52" i="25" s="1"/>
  <c r="G189" i="25"/>
  <c r="H189" i="25" s="1"/>
  <c r="G196" i="25"/>
  <c r="H196" i="25" s="1"/>
  <c r="G124" i="25"/>
  <c r="H124" i="25" s="1"/>
  <c r="J181" i="25"/>
  <c r="K181" i="25" s="1"/>
  <c r="G84" i="25"/>
  <c r="H84" i="25" s="1"/>
  <c r="J149" i="25"/>
  <c r="K149" i="25" s="1"/>
  <c r="J195" i="25"/>
  <c r="K195" i="25" s="1"/>
  <c r="J221" i="25"/>
  <c r="K221" i="25" s="1"/>
  <c r="G41" i="25"/>
  <c r="H41" i="25" s="1"/>
  <c r="G73" i="25"/>
  <c r="H73" i="25" s="1"/>
  <c r="J157" i="25"/>
  <c r="K157" i="25" s="1"/>
  <c r="J25" i="25"/>
  <c r="K25" i="25" s="1"/>
  <c r="G103" i="25"/>
  <c r="H103" i="25" s="1"/>
  <c r="G87" i="25"/>
  <c r="H87" i="25" s="1"/>
  <c r="G38" i="25"/>
  <c r="H38" i="25" s="1"/>
  <c r="J217" i="25"/>
  <c r="K217" i="25" s="1"/>
  <c r="G14" i="25"/>
  <c r="H14" i="25" s="1"/>
  <c r="G179" i="25"/>
  <c r="H179" i="25" s="1"/>
  <c r="J137" i="25"/>
  <c r="K137" i="25" s="1"/>
  <c r="J161" i="25"/>
  <c r="K161" i="25" s="1"/>
  <c r="J70" i="25"/>
  <c r="K70" i="25" s="1"/>
  <c r="J177" i="25"/>
  <c r="K177" i="25" s="1"/>
  <c r="G175" i="25"/>
  <c r="H175" i="25" s="1"/>
  <c r="G174" i="25"/>
  <c r="H174" i="25" s="1"/>
  <c r="J100" i="25"/>
  <c r="K100" i="25" s="1"/>
  <c r="J182" i="25"/>
  <c r="K182" i="25" s="1"/>
  <c r="G167" i="25"/>
  <c r="H167" i="25" s="1"/>
  <c r="G131" i="25"/>
  <c r="H131" i="25" s="1"/>
  <c r="G82" i="25"/>
  <c r="H82" i="25" s="1"/>
  <c r="G176" i="25"/>
  <c r="H176" i="25" s="1"/>
  <c r="G11" i="25"/>
  <c r="H11" i="25" s="1"/>
  <c r="G165" i="25"/>
  <c r="H165" i="25" s="1"/>
  <c r="G20" i="25"/>
  <c r="H20" i="25" s="1"/>
  <c r="G71" i="25"/>
  <c r="H71" i="25" s="1"/>
  <c r="J16" i="25"/>
  <c r="K16" i="25" s="1"/>
  <c r="G190" i="25"/>
  <c r="H190" i="25" s="1"/>
  <c r="J120" i="25"/>
  <c r="K120" i="25" s="1"/>
  <c r="J63" i="25"/>
  <c r="K63" i="25" s="1"/>
  <c r="J20" i="25"/>
  <c r="K20" i="25" s="1"/>
  <c r="G47" i="25"/>
  <c r="H47" i="25" s="1"/>
  <c r="J5" i="25"/>
  <c r="K5" i="25" s="1"/>
  <c r="G154" i="25"/>
  <c r="H154" i="25" s="1"/>
  <c r="J125" i="25"/>
  <c r="K125" i="25" s="1"/>
  <c r="J122" i="25"/>
  <c r="K122" i="25" s="1"/>
  <c r="J128" i="25"/>
  <c r="K128" i="25" s="1"/>
  <c r="G184" i="25"/>
  <c r="H184" i="25" s="1"/>
  <c r="G195" i="25"/>
  <c r="H195" i="25" s="1"/>
  <c r="G217" i="25"/>
  <c r="H217" i="25" s="1"/>
  <c r="G60" i="25"/>
  <c r="H60" i="25" s="1"/>
  <c r="G126" i="25"/>
  <c r="H126" i="25" s="1"/>
  <c r="G134" i="25"/>
  <c r="H134" i="25" s="1"/>
  <c r="G218" i="25"/>
  <c r="H218" i="25" s="1"/>
  <c r="G43" i="25"/>
  <c r="H43" i="25" s="1"/>
  <c r="J29" i="25"/>
  <c r="K29" i="25" s="1"/>
  <c r="G181" i="25"/>
  <c r="H181" i="25" s="1"/>
  <c r="J31" i="25"/>
  <c r="K31" i="25" s="1"/>
  <c r="J132" i="25"/>
  <c r="K132" i="25" s="1"/>
  <c r="G130" i="25"/>
  <c r="H130" i="25" s="1"/>
  <c r="G111" i="25"/>
  <c r="H111" i="25" s="1"/>
  <c r="G123" i="25"/>
  <c r="H123" i="25" s="1"/>
  <c r="J173" i="25"/>
  <c r="K173" i="25" s="1"/>
  <c r="G48" i="25"/>
  <c r="H48" i="25" s="1"/>
  <c r="G122" i="25"/>
  <c r="H122" i="25" s="1"/>
  <c r="J154" i="25"/>
  <c r="K154" i="25" s="1"/>
  <c r="G32" i="25"/>
  <c r="H32" i="25" s="1"/>
  <c r="J129" i="25"/>
  <c r="K129" i="25" s="1"/>
  <c r="J62" i="25"/>
  <c r="K62" i="25" s="1"/>
  <c r="J105" i="25"/>
  <c r="K105" i="25" s="1"/>
  <c r="J13" i="25"/>
  <c r="K13" i="25" s="1"/>
  <c r="G102" i="25"/>
  <c r="H102" i="25" s="1"/>
  <c r="J208" i="25"/>
  <c r="K208" i="25" s="1"/>
  <c r="G109" i="25"/>
  <c r="H109" i="25" s="1"/>
  <c r="J113" i="25"/>
  <c r="K113" i="25" s="1"/>
  <c r="G215" i="25"/>
  <c r="H215" i="25" s="1"/>
  <c r="J212" i="25"/>
  <c r="K212" i="25" s="1"/>
  <c r="J45" i="25"/>
  <c r="K45" i="25" s="1"/>
  <c r="J75" i="25"/>
  <c r="K75" i="25" s="1"/>
  <c r="G129" i="25"/>
  <c r="H129" i="25" s="1"/>
  <c r="G171" i="25"/>
  <c r="H171" i="25" s="1"/>
  <c r="G186" i="25"/>
  <c r="H186" i="25" s="1"/>
  <c r="G79" i="25"/>
  <c r="H79" i="25" s="1"/>
  <c r="G69" i="25"/>
  <c r="H69" i="25" s="1"/>
  <c r="J83" i="25"/>
  <c r="K83" i="25" s="1"/>
  <c r="J159" i="25"/>
  <c r="K159" i="25" s="1"/>
  <c r="G191" i="25"/>
  <c r="H191" i="25" s="1"/>
  <c r="J95" i="25"/>
  <c r="K95" i="25" s="1"/>
  <c r="J14" i="25"/>
  <c r="K14" i="25" s="1"/>
  <c r="J134" i="25"/>
  <c r="K134" i="25" s="1"/>
  <c r="J117" i="25"/>
  <c r="K117" i="25" s="1"/>
  <c r="J24" i="25"/>
  <c r="K24" i="25" s="1"/>
  <c r="G80" i="25"/>
  <c r="H80" i="25" s="1"/>
  <c r="G42" i="25"/>
  <c r="H42" i="25" s="1"/>
  <c r="J138" i="25"/>
  <c r="K138" i="25" s="1"/>
  <c r="J126" i="25"/>
  <c r="K126" i="25" s="1"/>
  <c r="J141" i="25"/>
  <c r="K141" i="25" s="1"/>
  <c r="G91" i="25"/>
  <c r="H91" i="25" s="1"/>
  <c r="J178" i="25"/>
  <c r="K178" i="25" s="1"/>
  <c r="G58" i="25"/>
  <c r="H58" i="25" s="1"/>
  <c r="G121" i="25"/>
  <c r="H121" i="25" s="1"/>
  <c r="G95" i="25"/>
  <c r="H95" i="25" s="1"/>
  <c r="J146" i="25"/>
  <c r="K146" i="25" s="1"/>
  <c r="J79" i="25"/>
  <c r="K79" i="25" s="1"/>
  <c r="J219" i="25"/>
  <c r="K219" i="25" s="1"/>
  <c r="J110" i="25"/>
  <c r="K110" i="25" s="1"/>
  <c r="J84" i="25"/>
  <c r="K84" i="25" s="1"/>
  <c r="J115" i="25"/>
  <c r="K115" i="25" s="1"/>
  <c r="J187" i="25"/>
  <c r="K187" i="25" s="1"/>
  <c r="J140" i="25"/>
  <c r="K140" i="25" s="1"/>
  <c r="G39" i="25"/>
  <c r="H39" i="25" s="1"/>
  <c r="G192" i="25"/>
  <c r="H192" i="25" s="1"/>
  <c r="G3" i="25"/>
  <c r="H3" i="25" s="1"/>
  <c r="G147" i="25"/>
  <c r="H147" i="25" s="1"/>
  <c r="G151" i="25"/>
  <c r="H151" i="25" s="1"/>
  <c r="J163" i="25"/>
  <c r="K163" i="25" s="1"/>
  <c r="G148" i="25"/>
  <c r="H148" i="25" s="1"/>
  <c r="G9" i="25"/>
  <c r="H9" i="25" s="1"/>
  <c r="J17" i="25"/>
  <c r="K17" i="25" s="1"/>
  <c r="J215" i="25"/>
  <c r="K215" i="25" s="1"/>
  <c r="J112" i="25"/>
  <c r="K112" i="25" s="1"/>
  <c r="G125" i="25"/>
  <c r="H125" i="25" s="1"/>
  <c r="G46" i="25"/>
  <c r="H46" i="25" s="1"/>
  <c r="G56" i="25"/>
  <c r="H56" i="25" s="1"/>
  <c r="G220" i="25"/>
  <c r="H220" i="25" s="1"/>
  <c r="G28" i="25"/>
  <c r="H28" i="25" s="1"/>
  <c r="J15" i="25"/>
  <c r="K15" i="25" s="1"/>
  <c r="G137" i="25"/>
  <c r="H137" i="25" s="1"/>
  <c r="G96" i="25"/>
  <c r="H96" i="25" s="1"/>
  <c r="G162" i="25"/>
  <c r="H162" i="25" s="1"/>
  <c r="G34" i="25"/>
  <c r="H34" i="25" s="1"/>
  <c r="G29" i="25"/>
  <c r="H29" i="25" s="1"/>
  <c r="G66" i="25"/>
  <c r="H66" i="25" s="1"/>
  <c r="G163" i="25"/>
  <c r="H163" i="25" s="1"/>
  <c r="J180" i="25"/>
  <c r="K180" i="25" s="1"/>
  <c r="J133" i="25"/>
  <c r="K133" i="25" s="1"/>
  <c r="J42" i="25"/>
  <c r="K42" i="25" s="1"/>
  <c r="G118" i="25"/>
  <c r="H118" i="25" s="1"/>
  <c r="J68" i="25"/>
  <c r="K68" i="25" s="1"/>
  <c r="J51" i="25"/>
  <c r="K51" i="25" s="1"/>
  <c r="J80" i="25"/>
  <c r="K80" i="25" s="1"/>
  <c r="J205" i="25"/>
  <c r="K205" i="25" s="1"/>
  <c r="G81" i="25"/>
  <c r="H81" i="25" s="1"/>
  <c r="G144" i="25"/>
  <c r="H144" i="25" s="1"/>
  <c r="J102" i="25"/>
  <c r="K102" i="25" s="1"/>
  <c r="J64" i="25"/>
  <c r="K64" i="25" s="1"/>
  <c r="J26" i="25"/>
  <c r="K26" i="25" s="1"/>
  <c r="G141" i="25"/>
  <c r="H141" i="25" s="1"/>
  <c r="J184" i="25"/>
  <c r="K184" i="25" s="1"/>
  <c r="J52" i="25"/>
  <c r="K52" i="25" s="1"/>
  <c r="J136" i="25"/>
  <c r="K136" i="25" s="1"/>
  <c r="J37" i="25"/>
  <c r="K37" i="25" s="1"/>
  <c r="G178" i="25"/>
  <c r="H178" i="25" s="1"/>
  <c r="J72" i="25"/>
  <c r="K72" i="25" s="1"/>
  <c r="J48" i="25"/>
  <c r="K48" i="25" s="1"/>
  <c r="J162" i="25"/>
  <c r="K162" i="25" s="1"/>
  <c r="G50" i="25"/>
  <c r="H50" i="25" s="1"/>
  <c r="J135" i="25"/>
  <c r="K135" i="25" s="1"/>
  <c r="G203" i="25"/>
  <c r="H203" i="25" s="1"/>
  <c r="G76" i="25"/>
  <c r="H76" i="25" s="1"/>
  <c r="J119" i="25"/>
  <c r="K119" i="25" s="1"/>
  <c r="G152" i="25"/>
  <c r="H152" i="25" s="1"/>
  <c r="J143" i="25"/>
  <c r="K143" i="25" s="1"/>
  <c r="G31" i="25"/>
  <c r="H31" i="25" s="1"/>
  <c r="G63" i="25"/>
  <c r="H63" i="25" s="1"/>
  <c r="J165" i="25"/>
  <c r="K165" i="25" s="1"/>
  <c r="G22" i="25"/>
  <c r="H22" i="25" s="1"/>
  <c r="G193" i="25"/>
  <c r="H193" i="25" s="1"/>
  <c r="G8" i="25"/>
  <c r="H8" i="25" s="1"/>
  <c r="J67" i="25"/>
  <c r="K67" i="25" s="1"/>
  <c r="G53" i="25"/>
  <c r="H53" i="25" s="1"/>
  <c r="O8" i="28"/>
  <c r="G155" i="25"/>
  <c r="H155" i="25" s="1"/>
  <c r="G139" i="25"/>
  <c r="H139" i="25" s="1"/>
  <c r="G45" i="25"/>
  <c r="H45" i="25" s="1"/>
  <c r="G57" i="25"/>
  <c r="H57" i="25" s="1"/>
  <c r="J147" i="25"/>
  <c r="K147" i="25" s="1"/>
  <c r="J183" i="25"/>
  <c r="K183" i="25" s="1"/>
  <c r="G40" i="25"/>
  <c r="H40" i="25" s="1"/>
  <c r="J131" i="25"/>
  <c r="K131" i="25" s="1"/>
  <c r="G49" i="25"/>
  <c r="H49" i="25" s="1"/>
  <c r="G120" i="25"/>
  <c r="H120" i="25" s="1"/>
  <c r="G24" i="25"/>
  <c r="H24" i="25" s="1"/>
  <c r="J40" i="25"/>
  <c r="K40" i="25" s="1"/>
  <c r="G19" i="25"/>
  <c r="H19" i="25" s="1"/>
  <c r="O9" i="28"/>
  <c r="J170" i="25"/>
  <c r="K170" i="25" s="1"/>
  <c r="J172" i="25"/>
  <c r="K172" i="25" s="1"/>
  <c r="G200" i="25"/>
  <c r="H200" i="25" s="1"/>
  <c r="J89" i="25"/>
  <c r="K89" i="25" s="1"/>
  <c r="G7" i="25"/>
  <c r="H7" i="25" s="1"/>
  <c r="G54" i="25"/>
  <c r="H54" i="25" s="1"/>
  <c r="G18" i="25"/>
  <c r="H18" i="25" s="1"/>
  <c r="G10" i="25"/>
  <c r="H10" i="25" s="1"/>
  <c r="J111" i="25"/>
  <c r="K111" i="25" s="1"/>
  <c r="G216" i="25"/>
  <c r="H216" i="25" s="1"/>
  <c r="J43" i="25"/>
  <c r="K43" i="25" s="1"/>
  <c r="J10" i="25"/>
  <c r="K10" i="25" s="1"/>
  <c r="J127" i="25"/>
  <c r="K127" i="25" s="1"/>
  <c r="J166" i="25"/>
  <c r="K166" i="25" s="1"/>
  <c r="J193" i="25"/>
  <c r="K193" i="25" s="1"/>
  <c r="G23" i="25"/>
  <c r="H23" i="25" s="1"/>
  <c r="J194" i="25"/>
  <c r="K194" i="25" s="1"/>
  <c r="J8" i="25"/>
  <c r="K8" i="25" s="1"/>
  <c r="G104" i="25"/>
  <c r="H104" i="25" s="1"/>
  <c r="G201" i="25"/>
  <c r="H201" i="25" s="1"/>
  <c r="J222" i="25"/>
  <c r="K222" i="25" s="1"/>
  <c r="J65" i="25"/>
  <c r="K65" i="25" s="1"/>
  <c r="J145" i="25"/>
  <c r="K145" i="25" s="1"/>
  <c r="G138" i="25"/>
  <c r="H138" i="25" s="1"/>
  <c r="G202" i="25"/>
  <c r="H202" i="25" s="1"/>
  <c r="J94" i="25"/>
  <c r="K94" i="25" s="1"/>
  <c r="J3" i="25"/>
  <c r="K3" i="25" s="1"/>
  <c r="J211" i="25"/>
  <c r="K211" i="25" s="1"/>
  <c r="J36" i="25"/>
  <c r="K36" i="25" s="1"/>
  <c r="J206" i="25"/>
  <c r="K206" i="25" s="1"/>
  <c r="G44" i="25"/>
  <c r="H44" i="25" s="1"/>
  <c r="G164" i="25"/>
  <c r="H164" i="25" s="1"/>
  <c r="J198" i="25"/>
  <c r="K198" i="25" s="1"/>
  <c r="J130" i="25"/>
  <c r="K130" i="25" s="1"/>
  <c r="J203" i="25"/>
  <c r="K203" i="25" s="1"/>
  <c r="G156" i="25"/>
  <c r="H156" i="25" s="1"/>
  <c r="G12" i="25"/>
  <c r="H12" i="25" s="1"/>
  <c r="G15" i="25"/>
  <c r="H15" i="25" s="1"/>
  <c r="G62" i="25"/>
  <c r="H62" i="25" s="1"/>
  <c r="G90" i="25"/>
  <c r="H90" i="25" s="1"/>
  <c r="G72" i="25"/>
  <c r="H72" i="25" s="1"/>
  <c r="J142" i="25"/>
  <c r="K142" i="25" s="1"/>
  <c r="J209" i="25"/>
  <c r="K209" i="25" s="1"/>
  <c r="J46" i="25"/>
  <c r="K46" i="25" s="1"/>
  <c r="G117" i="25"/>
  <c r="H117" i="25" s="1"/>
  <c r="N7" i="28"/>
  <c r="G160" i="25"/>
  <c r="H160" i="25" s="1"/>
  <c r="J107" i="25"/>
  <c r="K107" i="25" s="1"/>
  <c r="G158" i="25"/>
  <c r="H158" i="25" s="1"/>
  <c r="G119" i="25"/>
  <c r="H119" i="25" s="1"/>
  <c r="J57" i="25"/>
  <c r="K57" i="25" s="1"/>
  <c r="J175" i="25"/>
  <c r="K175" i="25" s="1"/>
  <c r="J58" i="25"/>
  <c r="K58" i="25" s="1"/>
  <c r="J88" i="25"/>
  <c r="K88" i="25" s="1"/>
  <c r="G92" i="25"/>
  <c r="H92" i="25" s="1"/>
  <c r="J151" i="25"/>
  <c r="K151" i="25" s="1"/>
  <c r="G25" i="25"/>
  <c r="H25" i="25" s="1"/>
  <c r="G5" i="25"/>
  <c r="H5" i="25" s="1"/>
  <c r="G16" i="25"/>
  <c r="H16" i="25" s="1"/>
  <c r="J114" i="25"/>
  <c r="K114" i="25" s="1"/>
  <c r="G68" i="25"/>
  <c r="H68" i="25" s="1"/>
  <c r="G168" i="25"/>
  <c r="H168" i="25" s="1"/>
  <c r="G214" i="25"/>
  <c r="H214" i="25" s="1"/>
  <c r="J188" i="25"/>
  <c r="K188" i="25" s="1"/>
  <c r="G205" i="25"/>
  <c r="H205" i="25" s="1"/>
  <c r="J11" i="25"/>
  <c r="K11" i="25" s="1"/>
  <c r="J30" i="25"/>
  <c r="K30" i="25" s="1"/>
  <c r="J22" i="25"/>
  <c r="K22" i="25" s="1"/>
  <c r="J27" i="25"/>
  <c r="K27" i="25" s="1"/>
  <c r="J56" i="25"/>
  <c r="K56" i="25" s="1"/>
  <c r="J176" i="25"/>
  <c r="K176" i="25" s="1"/>
  <c r="G204" i="25"/>
  <c r="H204" i="25" s="1"/>
  <c r="G97" i="25"/>
  <c r="H97" i="25" s="1"/>
  <c r="G6" i="25"/>
  <c r="H6" i="25" s="1"/>
  <c r="G128" i="25"/>
  <c r="H128" i="25" s="1"/>
  <c r="J59" i="25"/>
  <c r="K59" i="25" s="1"/>
  <c r="G114" i="25"/>
  <c r="H114" i="25" s="1"/>
  <c r="J35" i="25"/>
  <c r="K35" i="25" s="1"/>
  <c r="G64" i="25"/>
  <c r="H64" i="25" s="1"/>
  <c r="J55" i="25"/>
  <c r="K55" i="25" s="1"/>
  <c r="J87" i="25"/>
  <c r="K87" i="25" s="1"/>
  <c r="G77" i="25"/>
  <c r="H77" i="25" s="1"/>
  <c r="G136" i="25"/>
  <c r="H136" i="25" s="1"/>
  <c r="J158" i="25"/>
  <c r="K158" i="25" s="1"/>
  <c r="J101" i="25"/>
  <c r="K101" i="25" s="1"/>
  <c r="J81" i="25"/>
  <c r="K81" i="25" s="1"/>
  <c r="G169" i="25"/>
  <c r="H169" i="25" s="1"/>
  <c r="G33" i="25"/>
  <c r="H33" i="25" s="1"/>
  <c r="G113" i="25"/>
  <c r="H113" i="25" s="1"/>
  <c r="G37" i="25"/>
  <c r="H37" i="25" s="1"/>
  <c r="J19" i="25"/>
  <c r="K19" i="25" s="1"/>
  <c r="J179" i="25"/>
  <c r="K179" i="25" s="1"/>
  <c r="G173" i="25"/>
  <c r="H173" i="25" s="1"/>
  <c r="J28" i="25"/>
  <c r="K28" i="25" s="1"/>
  <c r="J61" i="25"/>
  <c r="K61" i="25" s="1"/>
  <c r="G185" i="25"/>
  <c r="H185" i="25" s="1"/>
  <c r="J201" i="25"/>
  <c r="K201" i="25" s="1"/>
  <c r="J91" i="25"/>
  <c r="K91" i="25" s="1"/>
  <c r="J106" i="25"/>
  <c r="K106" i="25" s="1"/>
  <c r="J174" i="25"/>
  <c r="K174" i="25" s="1"/>
  <c r="N9" i="28"/>
  <c r="J123" i="25"/>
  <c r="K123" i="25" s="1"/>
  <c r="G21" i="25"/>
  <c r="H21" i="25" s="1"/>
  <c r="J66" i="25"/>
  <c r="K66" i="25" s="1"/>
  <c r="G210" i="25"/>
  <c r="H210" i="25" s="1"/>
  <c r="J49" i="25"/>
  <c r="K49" i="25" s="1"/>
  <c r="J78" i="25"/>
  <c r="K78" i="25" s="1"/>
  <c r="J200" i="25"/>
  <c r="K200" i="25" s="1"/>
  <c r="G135" i="25"/>
  <c r="H135" i="25" s="1"/>
  <c r="J82" i="25"/>
  <c r="K82" i="25" s="1"/>
  <c r="J6" i="25"/>
  <c r="K6" i="25" s="1"/>
  <c r="J32" i="25"/>
  <c r="K32" i="25" s="1"/>
  <c r="G112" i="25"/>
  <c r="H112" i="25" s="1"/>
  <c r="G221" i="25"/>
  <c r="H221" i="25" s="1"/>
  <c r="G170" i="25"/>
  <c r="H170" i="25" s="1"/>
  <c r="J90" i="25"/>
  <c r="K90" i="25" s="1"/>
  <c r="J210" i="25"/>
  <c r="K210" i="25" s="1"/>
  <c r="J4" i="25"/>
  <c r="K4" i="25" s="1"/>
  <c r="G78" i="25"/>
  <c r="H78" i="25" s="1"/>
  <c r="G206" i="25"/>
  <c r="H206" i="25" s="1"/>
  <c r="J9" i="25"/>
  <c r="K9" i="25" s="1"/>
  <c r="G222" i="25"/>
  <c r="H222" i="25" s="1"/>
  <c r="G94" i="25"/>
  <c r="H94" i="25" s="1"/>
  <c r="N8" i="28"/>
  <c r="J76" i="25"/>
  <c r="K76" i="25" s="1"/>
  <c r="J167" i="25"/>
  <c r="K167" i="25" s="1"/>
  <c r="J190" i="25"/>
  <c r="K190" i="25" s="1"/>
  <c r="G67" i="25"/>
  <c r="H67" i="25" s="1"/>
  <c r="G36" i="25"/>
  <c r="H36" i="25" s="1"/>
  <c r="G70" i="25"/>
  <c r="H70" i="25" s="1"/>
  <c r="G172" i="25"/>
  <c r="H172" i="25" s="1"/>
  <c r="G207" i="25"/>
  <c r="H207" i="25" s="1"/>
  <c r="J41" i="25"/>
  <c r="K41" i="25" s="1"/>
  <c r="J44" i="25"/>
  <c r="K44" i="25" s="1"/>
  <c r="J12" i="25"/>
  <c r="K12" i="25" s="1"/>
  <c r="J97" i="25"/>
  <c r="K97" i="25" s="1"/>
  <c r="J186" i="25"/>
  <c r="K186" i="25" s="1"/>
  <c r="G99" i="25"/>
  <c r="H99" i="25" s="1"/>
  <c r="C11" i="37"/>
  <c r="A12" i="37"/>
  <c r="E12" i="37" s="1"/>
  <c r="C12" i="37" l="1"/>
  <c r="A13" i="37"/>
  <c r="E13" i="37" s="1"/>
  <c r="C13" i="37" l="1"/>
  <c r="A14" i="37"/>
  <c r="E14" i="37" s="1"/>
  <c r="C14" i="37" l="1"/>
  <c r="A15" i="37"/>
  <c r="E15" i="37" s="1"/>
  <c r="A16" i="37" l="1"/>
  <c r="E16" i="37" s="1"/>
  <c r="C15" i="37"/>
  <c r="A17" i="37" l="1"/>
  <c r="E17" i="37" s="1"/>
  <c r="C16" i="37"/>
  <c r="A18" i="37" l="1"/>
  <c r="E18" i="37" s="1"/>
  <c r="C17" i="37"/>
  <c r="C18" i="37" l="1"/>
  <c r="A19" i="37"/>
  <c r="E19" i="37" s="1"/>
  <c r="A20" i="37" l="1"/>
  <c r="E20" i="37" s="1"/>
  <c r="C19" i="37"/>
  <c r="A21" i="37" l="1"/>
  <c r="E21" i="37" s="1"/>
  <c r="C20" i="37"/>
  <c r="A22" i="37" l="1"/>
  <c r="E22" i="37" s="1"/>
  <c r="C21" i="37"/>
  <c r="A23" i="37" l="1"/>
  <c r="E23" i="37" s="1"/>
  <c r="C22" i="37"/>
  <c r="C23" i="37" l="1"/>
  <c r="A24" i="37"/>
  <c r="E24" i="37" s="1"/>
  <c r="A25" i="37" l="1"/>
  <c r="E25" i="37" s="1"/>
  <c r="C24" i="37"/>
  <c r="A26" i="37" l="1"/>
  <c r="E26" i="37" s="1"/>
  <c r="C25" i="37"/>
  <c r="C26" i="37" l="1"/>
  <c r="A27" i="37"/>
  <c r="E27" i="37" s="1"/>
  <c r="A28" i="37" l="1"/>
  <c r="E28" i="37" s="1"/>
  <c r="C27" i="37"/>
  <c r="C28" i="37" l="1"/>
  <c r="A29" i="37"/>
  <c r="E29" i="37" s="1"/>
  <c r="C29" i="37" l="1"/>
  <c r="A30" i="37"/>
  <c r="E30" i="37" s="1"/>
  <c r="C30" i="37" l="1"/>
  <c r="A31" i="37"/>
  <c r="E31" i="37" s="1"/>
  <c r="A32" i="37" l="1"/>
  <c r="E32" i="37" s="1"/>
  <c r="C31" i="37"/>
  <c r="A33" i="37" l="1"/>
  <c r="E33" i="37" s="1"/>
  <c r="C32" i="37"/>
  <c r="A34" i="37" l="1"/>
  <c r="E34" i="37" s="1"/>
  <c r="C33" i="37"/>
  <c r="A35" i="37" l="1"/>
  <c r="E35" i="37" s="1"/>
  <c r="C34" i="37"/>
  <c r="A36" i="37" l="1"/>
  <c r="E36" i="37" s="1"/>
  <c r="C35" i="37"/>
  <c r="D1" i="37" s="1"/>
  <c r="F1" i="37" l="1"/>
  <c r="A37" i="37"/>
  <c r="E37" i="37" s="1"/>
  <c r="C36" i="37"/>
  <c r="A38" i="37" l="1"/>
  <c r="E38" i="37" s="1"/>
  <c r="C37" i="37"/>
  <c r="A39" i="37" l="1"/>
  <c r="E39" i="37" s="1"/>
  <c r="C38" i="37"/>
  <c r="C39" i="37" l="1"/>
  <c r="A40" i="37"/>
  <c r="C40" i="37" l="1"/>
  <c r="E40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2">
    <bk>
      <extLst>
        <ext uri="{bdbb8cdc-fa1e-496e-a857-3c3f30c029c3}">
          <xda:dynamicArrayProperties fDynamic="0" fCollapsed="0"/>
        </ext>
      </extLst>
    </bk>
    <bk>
      <extLst>
        <ext uri="{bdbb8cdc-fa1e-496e-a857-3c3f30c029c3}">
          <xda:dynamicArrayProperties fDynamic="1" fCollapsed="0"/>
        </ext>
      </extLst>
    </bk>
  </futureMetadata>
  <cellMetadata count="2">
    <bk>
      <rc t="1" v="0"/>
    </bk>
    <bk>
      <rc t="1" v="1"/>
    </bk>
  </cellMetadata>
</metadata>
</file>

<file path=xl/sharedStrings.xml><?xml version="1.0" encoding="utf-8"?>
<sst xmlns="http://schemas.openxmlformats.org/spreadsheetml/2006/main" count="1224" uniqueCount="352">
  <si>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</si>
  <si>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</si>
  <si>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</si>
  <si>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</si>
  <si>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</si>
  <si>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</si>
  <si>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</si>
  <si>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</si>
  <si>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</si>
  <si>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</si>
  <si>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</si>
  <si>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</si>
  <si>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</si>
  <si>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</si>
  <si>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</si>
  <si>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</si>
  <si>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</si>
  <si>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</si>
  <si>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</si>
  <si>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</si>
  <si>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</si>
  <si>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</si>
  <si>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</si>
  <si>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</si>
  <si>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</si>
  <si>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</si>
  <si>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</si>
  <si>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</si>
  <si>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</si>
  <si>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</si>
  <si>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</si>
  <si>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</si>
  <si>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</si>
  <si>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</si>
  <si>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</si>
  <si>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</si>
  <si>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</si>
  <si>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</si>
  <si>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</si>
  <si>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</si>
  <si>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</si>
  <si>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</si>
  <si>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</si>
  <si>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</si>
  <si>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</si>
  <si>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</si>
  <si>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</si>
  <si>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</si>
  <si>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</si>
  <si>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</si>
  <si>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</si>
  <si>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</si>
  <si>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</si>
  <si>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</si>
  <si>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</si>
  <si>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</si>
  <si>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</si>
  <si>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</si>
  <si>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</si>
  <si>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</si>
  <si>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</si>
  <si>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</si>
  <si>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</si>
  <si>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</si>
  <si>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</si>
  <si>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</si>
  <si>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</si>
  <si>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</si>
  <si>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</si>
  <si>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</si>
  <si>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</si>
  <si>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</si>
  <si>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</si>
  <si>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</si>
  <si>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</si>
  <si>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</si>
  <si>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</si>
  <si>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</si>
  <si>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</si>
  <si>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</si>
  <si>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</si>
  <si>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</si>
  <si>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</si>
  <si>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</si>
  <si>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</si>
  <si>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</si>
  <si>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</si>
  <si>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</si>
  <si>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</si>
  <si>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</si>
  <si>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</si>
  <si>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</si>
  <si>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</si>
  <si>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</si>
  <si>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</si>
  <si>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</si>
  <si>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</si>
  <si>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</si>
  <si>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</si>
  <si>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</si>
  <si>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</si>
  <si>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</si>
  <si>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</si>
  <si>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</si>
  <si>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</si>
  <si>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</si>
  <si>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</si>
  <si>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</si>
  <si>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</si>
  <si>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</si>
  <si>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</si>
  <si>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</si>
  <si>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</si>
  <si>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</si>
  <si>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</si>
  <si>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</si>
  <si>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</si>
  <si>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</si>
  <si>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</si>
  <si>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</si>
  <si>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</si>
  <si>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</si>
  <si>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</si>
  <si>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</si>
  <si>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</si>
  <si>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</si>
  <si>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</si>
  <si>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</si>
  <si>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</si>
  <si>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</si>
  <si>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</si>
  <si>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</si>
  <si>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</si>
  <si>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</si>
  <si>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</si>
  <si>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</si>
  <si>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</si>
  <si>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</si>
  <si>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</si>
  <si>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</si>
  <si>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</si>
  <si>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</si>
  <si>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</si>
  <si>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</si>
  <si>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</si>
  <si>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</si>
  <si>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</si>
  <si>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</si>
  <si>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</si>
  <si>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</si>
  <si>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</si>
  <si>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</si>
  <si>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</si>
  <si>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</si>
  <si>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</si>
  <si>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</si>
  <si>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</si>
  <si>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</si>
  <si>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</si>
  <si>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</si>
  <si>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</si>
  <si>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</si>
  <si>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</si>
  <si>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</si>
  <si>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</si>
  <si>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</si>
  <si>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</si>
  <si>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</si>
  <si>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</si>
  <si>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</si>
  <si>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</si>
  <si>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</si>
  <si>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</si>
  <si>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</si>
  <si>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</si>
  <si>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</si>
  <si>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</si>
  <si>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</si>
  <si>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</si>
  <si>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</si>
  <si>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</si>
  <si>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</si>
  <si>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</si>
  <si>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</si>
  <si>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</si>
  <si>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</si>
  <si>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</si>
  <si>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</si>
  <si>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</si>
  <si>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</si>
  <si>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</si>
  <si>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</si>
  <si>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</si>
  <si>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</si>
  <si>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</si>
  <si>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</si>
  <si>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</si>
  <si>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</si>
  <si>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</si>
  <si>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</si>
  <si>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</si>
  <si>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</si>
  <si>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</si>
  <si>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</si>
  <si>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</si>
  <si>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</si>
  <si>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</si>
  <si>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</si>
  <si>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</si>
  <si>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</si>
  <si>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</si>
  <si>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</si>
  <si>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</si>
  <si>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</si>
  <si>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</si>
  <si>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</si>
  <si>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</si>
  <si>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</si>
  <si>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</si>
  <si>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</si>
  <si>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</si>
  <si>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</si>
  <si>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</si>
  <si>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</si>
  <si>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</si>
  <si>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</si>
  <si>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</si>
  <si>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</si>
  <si>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</si>
  <si>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</si>
  <si>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</si>
  <si>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</si>
  <si>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</si>
  <si>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</si>
  <si>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</si>
  <si>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</si>
  <si>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</si>
  <si>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</si>
  <si>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</si>
  <si>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</si>
  <si>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</si>
  <si>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</si>
  <si>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</si>
  <si>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</si>
  <si>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</si>
  <si>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</si>
  <si>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</si>
  <si>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</si>
  <si>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</si>
  <si>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</si>
  <si>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</si>
  <si>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</si>
  <si>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</si>
  <si>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</si>
  <si>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</si>
  <si>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</si>
  <si>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</si>
  <si>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</si>
  <si>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</si>
  <si>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</si>
  <si>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</si>
  <si>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</si>
  <si>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</si>
  <si>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</si>
  <si>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</si>
  <si>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</si>
  <si>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</si>
  <si>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</si>
  <si>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</si>
  <si>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</si>
  <si>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</si>
  <si>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</si>
  <si>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</si>
  <si>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</si>
  <si>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</si>
  <si>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</si>
  <si>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</si>
  <si>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</si>
  <si>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</si>
  <si>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</si>
  <si>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</si>
  <si>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</si>
  <si>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</si>
  <si>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</si>
  <si>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</si>
  <si>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</si>
  <si>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</si>
  <si>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</si>
  <si>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</si>
  <si>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</si>
  <si>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</si>
  <si>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</si>
  <si>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</si>
  <si>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</si>
  <si>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</si>
  <si>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</si>
  <si>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</si>
  <si>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</si>
  <si>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</si>
  <si>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</si>
  <si>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</si>
  <si>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</si>
  <si>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</si>
  <si>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</si>
  <si>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</si>
  <si>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</si>
  <si>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</si>
  <si>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</si>
  <si>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</si>
  <si>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</si>
  <si>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</si>
  <si>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</si>
  <si>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</si>
  <si>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</si>
  <si>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</si>
  <si>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</si>
  <si>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</si>
  <si>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</si>
  <si>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</si>
  <si>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</si>
  <si>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</si>
  <si>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</si>
  <si>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</si>
  <si>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</si>
  <si>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</si>
  <si>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怪盜銃、波勇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</si>
  <si>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</si>
  <si>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</si>
  <si>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</si>
  <si>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</si>
  <si>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</si>
  <si>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</si>
  <si>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</si>
  <si>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禮服諾艾兒、禮服約爾希姆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</si>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</sst>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25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00220F"/>
      <color rgb="FF232200"/>
      <color rgb="FF001922"/>
      <color rgb="FF221A00"/>
      <color rgb="FF07111B"/>
      <color rgb="FF1F0E03"/>
      <color rgb="FF221100"/>
      <color rgb="FF1C0000"/>
      <color rgb="FF220000"/>
      <color rgb="FF0003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5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chartsheet" Target="chartsheets/sheet4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3.xml"/><Relationship Id="rId20" Type="http://schemas.openxmlformats.org/officeDocument/2006/relationships/chartsheet" Target="chartsheets/sheet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2.xml"/><Relationship Id="rId23" Type="http://schemas.openxmlformats.org/officeDocument/2006/relationships/styles" Target="styles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1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鑽量!$A$6:$A$99999</c:f>
              <c:numCache>
                <c:formatCode>yyyy\-mm\-dd\ hh:mm</c:formatCode>
                <c:ptCount val="99994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</c:numCache>
            </c:numRef>
          </c:xVal>
          <c:yVal>
            <c:numRef>
              <c:f>鑽量!$K$6:$K$99999</c:f>
              <c:numCache>
                <c:formatCode>[Color50]\+0;[Red]\-0;0</c:formatCode>
                <c:ptCount val="999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1130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1130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152095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</c:numCache>
            </c:numRef>
          </c:xVal>
          <c:yVal>
            <c:numRef>
              <c:f>抽卷!$J$2:$J$99999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6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2935" cy="63085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76" customWidth="1"/>
    <col min="20" max="20" width="7.7109375" style="276" customWidth="1"/>
    <col min="21" max="21" width="3.5703125" style="69" customWidth="1"/>
    <col min="22" max="26" width="5.5703125" style="276" customWidth="1"/>
    <col min="27" max="27" width="7.85546875" style="276" customWidth="1"/>
    <col min="28" max="28" width="3.5703125" style="69" customWidth="1"/>
    <col min="29" max="37" width="3.5703125" style="276" customWidth="1"/>
    <col min="38" max="38" width="7" style="69" customWidth="1"/>
    <col min="39" max="39" width="6.85546875" style="34" customWidth="1"/>
    <col min="40" max="40" width="6.85546875" style="226" customWidth="1"/>
    <col min="41" max="42" width="6.85546875" style="34" customWidth="1"/>
    <col min="43" max="43" width="6.85546875" style="226" customWidth="1"/>
    <col min="44" max="44" width="6.85546875" style="34" customWidth="1"/>
    <col min="45" max="45" width="4" style="69" customWidth="1"/>
    <col min="46" max="51" width="9.140625" style="183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48" t="s">
        <v>228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50" t="s">
        <v>240</v>
      </c>
      <c r="AM1" s="451"/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1"/>
      <c r="BK1" s="452"/>
    </row>
    <row r="2" spans="1:63" s="190" customFormat="1" ht="15.75" customHeight="1" x14ac:dyDescent="0.25">
      <c r="A2" s="429" t="s">
        <v>234</v>
      </c>
      <c r="B2" s="429"/>
      <c r="C2" s="430"/>
      <c r="D2" s="431" t="s">
        <v>62</v>
      </c>
      <c r="E2" s="429"/>
      <c r="F2" s="429"/>
      <c r="G2" s="429"/>
      <c r="H2" s="430"/>
      <c r="I2" s="426" t="s">
        <v>246</v>
      </c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8"/>
      <c r="U2" s="426" t="s">
        <v>269</v>
      </c>
      <c r="V2" s="427"/>
      <c r="W2" s="427"/>
      <c r="X2" s="427"/>
      <c r="Y2" s="427"/>
      <c r="Z2" s="427"/>
      <c r="AA2" s="428"/>
      <c r="AB2" s="426" t="s">
        <v>254</v>
      </c>
      <c r="AC2" s="427"/>
      <c r="AD2" s="427"/>
      <c r="AE2" s="427"/>
      <c r="AF2" s="427"/>
      <c r="AG2" s="427"/>
      <c r="AH2" s="427"/>
      <c r="AI2" s="427"/>
      <c r="AJ2" s="427"/>
      <c r="AK2" s="428"/>
      <c r="AL2" s="431" t="s">
        <v>239</v>
      </c>
      <c r="AM2" s="429"/>
      <c r="AN2" s="429"/>
      <c r="AO2" s="429"/>
      <c r="AP2" s="429"/>
      <c r="AQ2" s="429"/>
      <c r="AR2" s="430"/>
      <c r="AS2" s="431" t="s">
        <v>232</v>
      </c>
      <c r="AT2" s="429"/>
      <c r="AU2" s="429"/>
      <c r="AV2" s="429"/>
      <c r="AW2" s="429"/>
      <c r="AX2" s="429"/>
      <c r="AY2" s="429"/>
      <c r="AZ2" s="430"/>
      <c r="BA2" s="429" t="s">
        <v>233</v>
      </c>
      <c r="BB2" s="429"/>
      <c r="BC2" s="429"/>
      <c r="BD2" s="429"/>
      <c r="BE2" s="429"/>
      <c r="BF2" s="429"/>
      <c r="BG2" s="429"/>
      <c r="BH2" s="429"/>
      <c r="BI2" s="429"/>
      <c r="BJ2" s="429"/>
      <c r="BK2" s="430"/>
    </row>
    <row r="3" spans="1:63" ht="15.75" customHeight="1" x14ac:dyDescent="0.25">
      <c r="A3" s="316"/>
      <c r="B3" s="317" t="s">
        <v>69</v>
      </c>
      <c r="C3" s="318" t="s">
        <v>73</v>
      </c>
      <c r="D3" s="262"/>
      <c r="E3" s="213" t="s">
        <v>68</v>
      </c>
      <c r="F3" s="213" t="s">
        <v>71</v>
      </c>
      <c r="G3" s="213" t="s">
        <v>72</v>
      </c>
      <c r="H3" s="283" t="s">
        <v>231</v>
      </c>
      <c r="I3" s="273" t="s">
        <v>253</v>
      </c>
      <c r="J3" s="274" t="s">
        <v>247</v>
      </c>
      <c r="K3" s="274" t="s">
        <v>248</v>
      </c>
      <c r="L3" s="274" t="s">
        <v>268</v>
      </c>
      <c r="M3" s="274" t="s">
        <v>249</v>
      </c>
      <c r="N3" s="274" t="s">
        <v>227</v>
      </c>
      <c r="O3" s="274" t="s">
        <v>263</v>
      </c>
      <c r="P3" s="274" t="s">
        <v>264</v>
      </c>
      <c r="Q3" s="274" t="s">
        <v>252</v>
      </c>
      <c r="R3" s="274" t="s">
        <v>265</v>
      </c>
      <c r="S3" s="274" t="s">
        <v>266</v>
      </c>
      <c r="T3" s="274" t="s">
        <v>267</v>
      </c>
      <c r="U3" s="273"/>
      <c r="V3" s="274" t="s">
        <v>68</v>
      </c>
      <c r="W3" s="274" t="s">
        <v>71</v>
      </c>
      <c r="X3" s="274" t="s">
        <v>72</v>
      </c>
      <c r="Y3" s="274" t="s">
        <v>231</v>
      </c>
      <c r="Z3" s="274" t="s">
        <v>70</v>
      </c>
      <c r="AA3" s="275" t="s">
        <v>94</v>
      </c>
      <c r="AB3" s="273"/>
      <c r="AC3" s="274" t="s">
        <v>55</v>
      </c>
      <c r="AD3" s="274" t="s">
        <v>2</v>
      </c>
      <c r="AE3" s="274" t="s">
        <v>74</v>
      </c>
      <c r="AF3" s="274" t="s">
        <v>0</v>
      </c>
      <c r="AG3" s="274" t="s">
        <v>5</v>
      </c>
      <c r="AH3" s="274" t="s">
        <v>8</v>
      </c>
      <c r="AI3" s="274" t="s">
        <v>225</v>
      </c>
      <c r="AJ3" s="274" t="s">
        <v>131</v>
      </c>
      <c r="AK3" s="275" t="s">
        <v>226</v>
      </c>
      <c r="AL3" s="281" t="s">
        <v>69</v>
      </c>
      <c r="AM3" s="282" t="s">
        <v>223</v>
      </c>
      <c r="AN3" s="282" t="s">
        <v>14</v>
      </c>
      <c r="AO3" s="282" t="s">
        <v>224</v>
      </c>
      <c r="AP3" s="213" t="s">
        <v>88</v>
      </c>
      <c r="AQ3" s="213" t="s">
        <v>14</v>
      </c>
      <c r="AR3" s="283" t="s">
        <v>224</v>
      </c>
      <c r="AS3" s="432" t="s">
        <v>238</v>
      </c>
      <c r="AT3" s="433"/>
      <c r="AU3" s="179" t="s">
        <v>9</v>
      </c>
      <c r="AV3" s="180" t="s">
        <v>7</v>
      </c>
      <c r="AW3" s="184" t="s">
        <v>6</v>
      </c>
      <c r="AX3" s="181" t="s">
        <v>4</v>
      </c>
      <c r="AY3" s="68" t="s">
        <v>3</v>
      </c>
      <c r="AZ3" s="218" t="s">
        <v>66</v>
      </c>
      <c r="BA3" s="421" t="s">
        <v>68</v>
      </c>
      <c r="BB3" s="167"/>
      <c r="BC3" s="167" t="s">
        <v>55</v>
      </c>
      <c r="BD3" s="167" t="s">
        <v>2</v>
      </c>
      <c r="BE3" s="167" t="s">
        <v>74</v>
      </c>
      <c r="BF3" s="167" t="s">
        <v>0</v>
      </c>
      <c r="BG3" s="167" t="s">
        <v>5</v>
      </c>
      <c r="BH3" s="167" t="s">
        <v>8</v>
      </c>
      <c r="BI3" s="167" t="s">
        <v>225</v>
      </c>
      <c r="BJ3" s="167" t="s">
        <v>131</v>
      </c>
      <c r="BK3" s="168" t="s">
        <v>226</v>
      </c>
    </row>
    <row r="4" spans="1:63" ht="15.75" customHeight="1" x14ac:dyDescent="0.25">
      <c r="A4" s="265" t="s">
        <v>223</v>
      </c>
      <c r="B4" s="268">
        <v>30</v>
      </c>
      <c r="C4" s="269">
        <v>40</v>
      </c>
      <c r="D4" s="267" t="s">
        <v>9</v>
      </c>
      <c r="E4" s="67">
        <v>11429</v>
      </c>
      <c r="F4" s="67">
        <v>9142</v>
      </c>
      <c r="G4" s="67">
        <v>5392</v>
      </c>
      <c r="H4" s="311">
        <v>219</v>
      </c>
      <c r="I4" s="69">
        <v>0</v>
      </c>
      <c r="J4" s="268" t="s">
        <v>230</v>
      </c>
      <c r="K4" s="268" t="s">
        <v>230</v>
      </c>
      <c r="L4" s="268" t="s">
        <v>230</v>
      </c>
      <c r="M4" s="268" t="s">
        <v>230</v>
      </c>
      <c r="N4" s="268" t="s">
        <v>230</v>
      </c>
      <c r="O4" s="268">
        <v>500</v>
      </c>
      <c r="P4" s="268">
        <v>360</v>
      </c>
      <c r="Q4" s="268">
        <v>90</v>
      </c>
      <c r="R4" s="268">
        <v>80</v>
      </c>
      <c r="S4" s="268">
        <v>46</v>
      </c>
      <c r="T4" s="331">
        <v>25000000</v>
      </c>
      <c r="U4" s="305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33">
        <f t="shared" si="0"/>
        <v>140000000</v>
      </c>
      <c r="AB4" s="267" t="s">
        <v>9</v>
      </c>
      <c r="AC4" s="292">
        <v>6</v>
      </c>
      <c r="AD4" s="292">
        <v>6</v>
      </c>
      <c r="AE4" s="292">
        <v>6</v>
      </c>
      <c r="AF4" s="292">
        <v>6</v>
      </c>
      <c r="AG4" s="292">
        <v>6</v>
      </c>
      <c r="AH4" s="292">
        <v>6</v>
      </c>
      <c r="AI4" s="292">
        <v>6</v>
      </c>
      <c r="AJ4" s="292">
        <v>6</v>
      </c>
      <c r="AK4" s="293">
        <v>0</v>
      </c>
      <c r="AL4" s="263" t="s">
        <v>68</v>
      </c>
      <c r="AM4" s="194">
        <f>AVERAGE(D真龍!A:A)+AVERAGE(D真龍!D:D)</f>
        <v>8</v>
      </c>
      <c r="AN4" s="247">
        <f>COUNT(D真龍!A:A)</f>
        <v>1</v>
      </c>
      <c r="AO4" s="194">
        <f>$B$4/AM4</f>
        <v>3.75</v>
      </c>
      <c r="AP4" s="108">
        <f>AVERAGE(D真龍!F:F)+AVERAGE(D真龍!I:I)</f>
        <v>10.981012658227847</v>
      </c>
      <c r="AQ4" s="248">
        <f>COUNT(D真龍!F:F)</f>
        <v>316</v>
      </c>
      <c r="AR4" s="107">
        <f>$B$5/AP4</f>
        <v>2.7319884726224788</v>
      </c>
      <c r="AS4" s="438" t="s">
        <v>68</v>
      </c>
      <c r="AT4" s="213" t="s">
        <v>229</v>
      </c>
      <c r="AU4" s="199">
        <f>MAX(SUM(BC4:BK4) - E4 + V4,0)</f>
        <v>0</v>
      </c>
      <c r="AV4" s="200">
        <f>MAX(SUM(BC5:BK5) - E5 + V5,0)</f>
        <v>0</v>
      </c>
      <c r="AW4" s="201">
        <f>MAX(SUM(BC6:BK6) - E6 + V6,0)</f>
        <v>0</v>
      </c>
      <c r="AX4" s="202">
        <f>MAX(SUM(BC7:BK7) - E7 + V7,0)</f>
        <v>0</v>
      </c>
      <c r="AY4" s="214">
        <f>MAX(SUM(BC8:BK8) - E8 + V8,0)</f>
        <v>1030</v>
      </c>
      <c r="AZ4" s="219">
        <f>SUM(AU4:AY4)</f>
        <v>1030</v>
      </c>
      <c r="BA4" s="422"/>
      <c r="BB4" s="172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88</v>
      </c>
      <c r="B5" s="303">
        <v>30</v>
      </c>
      <c r="C5" s="319">
        <v>40</v>
      </c>
      <c r="D5" s="266" t="s">
        <v>7</v>
      </c>
      <c r="E5" s="64">
        <v>12142</v>
      </c>
      <c r="F5" s="64">
        <v>4000</v>
      </c>
      <c r="G5" s="64">
        <v>5389</v>
      </c>
      <c r="H5" s="312">
        <v>2005</v>
      </c>
      <c r="I5" s="69">
        <v>1</v>
      </c>
      <c r="J5" s="268" t="s">
        <v>241</v>
      </c>
      <c r="K5" s="268" t="s">
        <v>230</v>
      </c>
      <c r="L5" s="268" t="s">
        <v>230</v>
      </c>
      <c r="M5" s="268" t="s">
        <v>230</v>
      </c>
      <c r="N5" s="268" t="s">
        <v>230</v>
      </c>
      <c r="O5" s="268">
        <v>475</v>
      </c>
      <c r="P5" s="268">
        <v>342</v>
      </c>
      <c r="Q5" s="268">
        <v>90</v>
      </c>
      <c r="R5" s="268">
        <v>75</v>
      </c>
      <c r="S5" s="268">
        <v>45</v>
      </c>
      <c r="T5" s="331">
        <v>23800000</v>
      </c>
      <c r="U5" s="306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33">
        <f t="shared" si="2"/>
        <v>140000000</v>
      </c>
      <c r="AB5" s="266" t="s">
        <v>7</v>
      </c>
      <c r="AC5" s="294">
        <v>6</v>
      </c>
      <c r="AD5" s="294">
        <v>6</v>
      </c>
      <c r="AE5" s="294">
        <v>6</v>
      </c>
      <c r="AF5" s="294">
        <v>6</v>
      </c>
      <c r="AG5" s="294">
        <v>6</v>
      </c>
      <c r="AH5" s="294">
        <v>6</v>
      </c>
      <c r="AI5" s="294">
        <v>6</v>
      </c>
      <c r="AJ5" s="294">
        <v>6</v>
      </c>
      <c r="AK5" s="295">
        <v>0</v>
      </c>
      <c r="AL5" s="263" t="s">
        <v>71</v>
      </c>
      <c r="AM5" s="194">
        <f>AVERAGE(D真龍!C:C)+AVERAGE(D真龍!E:E)</f>
        <v>4</v>
      </c>
      <c r="AN5" s="247">
        <f>COUNT(D真龍!C:C)</f>
        <v>1</v>
      </c>
      <c r="AO5" s="194">
        <f>$B$4/AM5</f>
        <v>7.5</v>
      </c>
      <c r="AP5" s="108">
        <f>AVERAGE(D真龍!H:H)+AVERAGE(D真龍!J:J)</f>
        <v>6.3196202531645564</v>
      </c>
      <c r="AQ5" s="248">
        <f>COUNT(D真龍!H:H)</f>
        <v>316</v>
      </c>
      <c r="AR5" s="107">
        <f>$B$5/AP5</f>
        <v>4.7471206810215323</v>
      </c>
      <c r="AS5" s="432"/>
      <c r="AT5" s="177" t="s">
        <v>76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24">
        <f>ROUNDUP(AX4/$AP$4,0)</f>
        <v>0</v>
      </c>
      <c r="AY5" s="66">
        <f>ROUNDUP(AY4/$AP$4,0)</f>
        <v>94</v>
      </c>
      <c r="AZ5" s="220">
        <f t="shared" ref="AZ5:AZ17" si="3">SUM(AU5:AY5)</f>
        <v>94</v>
      </c>
      <c r="BA5" s="422"/>
      <c r="BB5" s="173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86">
        <f t="shared" si="1"/>
        <v>500</v>
      </c>
    </row>
    <row r="6" spans="1:63" ht="15.75" customHeight="1" x14ac:dyDescent="0.25">
      <c r="D6" s="272" t="s">
        <v>6</v>
      </c>
      <c r="E6" s="65">
        <v>10043</v>
      </c>
      <c r="F6" s="65">
        <v>4205</v>
      </c>
      <c r="G6" s="65">
        <v>1884</v>
      </c>
      <c r="H6" s="313">
        <v>4923</v>
      </c>
      <c r="I6" s="69">
        <v>2</v>
      </c>
      <c r="J6" s="268" t="s">
        <v>241</v>
      </c>
      <c r="K6" s="268" t="s">
        <v>241</v>
      </c>
      <c r="L6" s="268" t="s">
        <v>230</v>
      </c>
      <c r="M6" s="268" t="s">
        <v>230</v>
      </c>
      <c r="N6" s="268" t="s">
        <v>230</v>
      </c>
      <c r="O6" s="268">
        <v>425</v>
      </c>
      <c r="P6" s="268">
        <v>302</v>
      </c>
      <c r="Q6" s="268">
        <v>60</v>
      </c>
      <c r="R6" s="268">
        <v>65</v>
      </c>
      <c r="S6" s="268">
        <v>42</v>
      </c>
      <c r="T6" s="331">
        <v>22300000</v>
      </c>
      <c r="U6" s="307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33">
        <f t="shared" si="2"/>
        <v>140000000</v>
      </c>
      <c r="AB6" s="272" t="s">
        <v>6</v>
      </c>
      <c r="AC6" s="296">
        <v>6</v>
      </c>
      <c r="AD6" s="296">
        <v>6</v>
      </c>
      <c r="AE6" s="296">
        <v>6</v>
      </c>
      <c r="AF6" s="296">
        <v>6</v>
      </c>
      <c r="AG6" s="296">
        <v>6</v>
      </c>
      <c r="AH6" s="296">
        <v>6</v>
      </c>
      <c r="AI6" s="296">
        <v>6</v>
      </c>
      <c r="AJ6" s="296">
        <v>6</v>
      </c>
      <c r="AK6" s="297">
        <v>0</v>
      </c>
      <c r="AL6" s="263" t="s">
        <v>70</v>
      </c>
      <c r="AM6" s="194" t="e">
        <f>AVERAGE(D真龍!B:B)</f>
        <v>#DIV/0!</v>
      </c>
      <c r="AN6" s="247">
        <f>COUNT(D真龍!B:B)</f>
        <v>0</v>
      </c>
      <c r="AO6" s="246" t="e">
        <f>$B$4/AM6</f>
        <v>#DIV/0!</v>
      </c>
      <c r="AP6" s="108">
        <f>AVERAGE(D真龍!G:G)</f>
        <v>0.40322580645161288</v>
      </c>
      <c r="AQ6" s="248">
        <f>COUNT(D真龍!G:G)</f>
        <v>124</v>
      </c>
      <c r="AR6" s="284">
        <f>$B$5/AP6</f>
        <v>74.400000000000006</v>
      </c>
      <c r="AS6" s="432"/>
      <c r="AT6" s="177" t="s">
        <v>236</v>
      </c>
      <c r="AU6" s="195">
        <f>ROUNDUP(AU5/(RECOVER_AP / $B$5)*RECOVER_DIAMS,0)</f>
        <v>0</v>
      </c>
      <c r="AV6" s="198">
        <f>ROUNDUP(AV5/(RECOVER_AP / $B$5)*RECOVER_DIAMS,0)</f>
        <v>0</v>
      </c>
      <c r="AW6" s="196">
        <f>ROUNDUP(AW5/(RECOVER_AP / $B$5)*RECOVER_DIAMS,0)</f>
        <v>0</v>
      </c>
      <c r="AX6" s="197">
        <f>ROUNDUP(AX5/(RECOVER_AP / $B$5)*RECOVER_DIAMS,0)</f>
        <v>0</v>
      </c>
      <c r="AY6" s="211">
        <f>ROUNDUP(AY5/(RECOVER_AP / $B$5)*RECOVER_DIAMS,0)</f>
        <v>705</v>
      </c>
      <c r="AZ6" s="221">
        <f t="shared" si="3"/>
        <v>705</v>
      </c>
      <c r="BA6" s="422"/>
      <c r="BB6" s="184" t="s">
        <v>6</v>
      </c>
      <c r="BC6" s="185">
        <f t="shared" si="1"/>
        <v>0</v>
      </c>
      <c r="BD6" s="185">
        <f t="shared" si="1"/>
        <v>0</v>
      </c>
      <c r="BE6" s="185">
        <f t="shared" si="1"/>
        <v>0</v>
      </c>
      <c r="BF6" s="185">
        <f t="shared" si="1"/>
        <v>0</v>
      </c>
      <c r="BG6" s="185">
        <f t="shared" si="1"/>
        <v>0</v>
      </c>
      <c r="BH6" s="185">
        <f t="shared" si="1"/>
        <v>0</v>
      </c>
      <c r="BI6" s="185">
        <f t="shared" si="1"/>
        <v>0</v>
      </c>
      <c r="BJ6" s="185">
        <f t="shared" si="1"/>
        <v>0</v>
      </c>
      <c r="BK6" s="187">
        <f t="shared" si="1"/>
        <v>500</v>
      </c>
    </row>
    <row r="7" spans="1:63" ht="15.75" customHeight="1" x14ac:dyDescent="0.25">
      <c r="D7" s="271" t="s">
        <v>4</v>
      </c>
      <c r="E7" s="124">
        <v>3563</v>
      </c>
      <c r="F7" s="124">
        <v>989</v>
      </c>
      <c r="G7" s="124">
        <v>1657</v>
      </c>
      <c r="H7" s="314">
        <v>3976</v>
      </c>
      <c r="I7" s="69">
        <v>3</v>
      </c>
      <c r="J7" s="268" t="s">
        <v>241</v>
      </c>
      <c r="K7" s="268" t="s">
        <v>230</v>
      </c>
      <c r="L7" s="268" t="s">
        <v>241</v>
      </c>
      <c r="M7" s="268" t="s">
        <v>230</v>
      </c>
      <c r="N7" s="268" t="s">
        <v>230</v>
      </c>
      <c r="O7" s="268">
        <v>375</v>
      </c>
      <c r="P7" s="268">
        <v>270</v>
      </c>
      <c r="Q7" s="268">
        <v>90</v>
      </c>
      <c r="R7" s="268">
        <v>55</v>
      </c>
      <c r="S7" s="268">
        <v>41</v>
      </c>
      <c r="T7" s="331">
        <v>19000000</v>
      </c>
      <c r="U7" s="308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33">
        <f t="shared" si="2"/>
        <v>140000000</v>
      </c>
      <c r="AB7" s="271" t="s">
        <v>4</v>
      </c>
      <c r="AC7" s="298">
        <v>6</v>
      </c>
      <c r="AD7" s="298">
        <v>6</v>
      </c>
      <c r="AE7" s="298">
        <v>6</v>
      </c>
      <c r="AF7" s="298">
        <v>6</v>
      </c>
      <c r="AG7" s="298">
        <v>6</v>
      </c>
      <c r="AH7" s="298">
        <v>6</v>
      </c>
      <c r="AI7" s="298">
        <v>6</v>
      </c>
      <c r="AJ7" s="298">
        <v>6</v>
      </c>
      <c r="AK7" s="299">
        <v>6</v>
      </c>
      <c r="AL7" s="192" t="s">
        <v>73</v>
      </c>
      <c r="AM7" s="193" t="s">
        <v>223</v>
      </c>
      <c r="AN7" s="193" t="s">
        <v>14</v>
      </c>
      <c r="AO7" s="193" t="s">
        <v>224</v>
      </c>
      <c r="AP7" s="224" t="s">
        <v>88</v>
      </c>
      <c r="AQ7" s="249" t="s">
        <v>14</v>
      </c>
      <c r="AR7" s="285" t="s">
        <v>224</v>
      </c>
      <c r="AS7" s="432"/>
      <c r="AT7" s="177" t="s">
        <v>116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24">
        <f>ROUNDUP(AX4/$AP$8,0)</f>
        <v>0</v>
      </c>
      <c r="AY7" s="66">
        <f>ROUNDUP(AY4/$AP$8,0)</f>
        <v>86</v>
      </c>
      <c r="AZ7" s="220">
        <f t="shared" si="3"/>
        <v>86</v>
      </c>
      <c r="BA7" s="422"/>
      <c r="BB7" s="174" t="s">
        <v>4</v>
      </c>
      <c r="BC7" s="123">
        <f t="shared" si="1"/>
        <v>0</v>
      </c>
      <c r="BD7" s="123">
        <f t="shared" si="1"/>
        <v>0</v>
      </c>
      <c r="BE7" s="123">
        <f t="shared" si="1"/>
        <v>0</v>
      </c>
      <c r="BF7" s="123">
        <f t="shared" si="1"/>
        <v>0</v>
      </c>
      <c r="BG7" s="123">
        <f t="shared" si="1"/>
        <v>0</v>
      </c>
      <c r="BH7" s="123">
        <f t="shared" si="1"/>
        <v>0</v>
      </c>
      <c r="BI7" s="123">
        <f t="shared" si="1"/>
        <v>0</v>
      </c>
      <c r="BJ7" s="123">
        <f t="shared" si="1"/>
        <v>0</v>
      </c>
      <c r="BK7" s="188">
        <f t="shared" si="1"/>
        <v>0</v>
      </c>
    </row>
    <row r="8" spans="1:63" ht="15.75" customHeight="1" x14ac:dyDescent="0.25">
      <c r="D8" s="270" t="s">
        <v>3</v>
      </c>
      <c r="E8" s="66">
        <v>2070</v>
      </c>
      <c r="F8" s="66">
        <v>428</v>
      </c>
      <c r="G8" s="66">
        <v>1168</v>
      </c>
      <c r="H8" s="315">
        <v>2935</v>
      </c>
      <c r="I8" s="69">
        <v>4</v>
      </c>
      <c r="J8" s="268" t="s">
        <v>241</v>
      </c>
      <c r="K8" s="268" t="s">
        <v>241</v>
      </c>
      <c r="L8" s="268" t="s">
        <v>241</v>
      </c>
      <c r="M8" s="268" t="s">
        <v>230</v>
      </c>
      <c r="N8" s="268" t="s">
        <v>230</v>
      </c>
      <c r="O8" s="268">
        <v>325</v>
      </c>
      <c r="P8" s="268">
        <v>230</v>
      </c>
      <c r="Q8" s="268">
        <v>60</v>
      </c>
      <c r="R8" s="268">
        <v>45</v>
      </c>
      <c r="S8" s="268">
        <v>38</v>
      </c>
      <c r="T8" s="331">
        <v>17500000</v>
      </c>
      <c r="U8" s="309" t="s">
        <v>3</v>
      </c>
      <c r="V8" s="310">
        <f t="shared" si="2"/>
        <v>2600</v>
      </c>
      <c r="W8" s="310">
        <f t="shared" si="2"/>
        <v>1840</v>
      </c>
      <c r="X8" s="310">
        <f t="shared" si="2"/>
        <v>480</v>
      </c>
      <c r="Y8" s="310">
        <f t="shared" si="2"/>
        <v>360</v>
      </c>
      <c r="Z8" s="310">
        <f t="shared" si="2"/>
        <v>304</v>
      </c>
      <c r="AA8" s="334">
        <f t="shared" si="2"/>
        <v>140000000</v>
      </c>
      <c r="AB8" s="258" t="s">
        <v>3</v>
      </c>
      <c r="AC8" s="300">
        <v>6</v>
      </c>
      <c r="AD8" s="300">
        <v>6</v>
      </c>
      <c r="AE8" s="300">
        <v>6</v>
      </c>
      <c r="AF8" s="300">
        <v>6</v>
      </c>
      <c r="AG8" s="300">
        <v>6</v>
      </c>
      <c r="AH8" s="300">
        <v>6</v>
      </c>
      <c r="AI8" s="300">
        <v>6</v>
      </c>
      <c r="AJ8" s="300">
        <v>6</v>
      </c>
      <c r="AK8" s="301">
        <v>0</v>
      </c>
      <c r="AL8" s="263" t="s">
        <v>68</v>
      </c>
      <c r="AM8" s="194">
        <f>AVERAGE(D真龍!K:K)</f>
        <v>9.0909090909090917</v>
      </c>
      <c r="AN8" s="247">
        <f>COUNT(D真龍!K:K)</f>
        <v>22</v>
      </c>
      <c r="AO8" s="194">
        <f>$C$4/AM8</f>
        <v>4.3999999999999995</v>
      </c>
      <c r="AP8" s="108">
        <f>AVERAGE(D真龍!Q:Q)</f>
        <v>12.028011204481793</v>
      </c>
      <c r="AQ8" s="248">
        <f>COUNT(D真龍!Q:Q)</f>
        <v>714</v>
      </c>
      <c r="AR8" s="107">
        <f>$C$5/AP8</f>
        <v>3.3255705635770845</v>
      </c>
      <c r="AS8" s="439"/>
      <c r="AT8" s="215" t="s">
        <v>237</v>
      </c>
      <c r="AU8" s="207">
        <f>ROUNDUP(AU7/(RECOVER_AP / $C$5)*RECOVER_DIAMS,0)</f>
        <v>0</v>
      </c>
      <c r="AV8" s="208">
        <f>ROUNDUP(AV7/(RECOVER_AP / $C$5)*RECOVER_DIAMS,0)</f>
        <v>0</v>
      </c>
      <c r="AW8" s="209">
        <f>ROUNDUP(AW7/(RECOVER_AP / $C$5)*RECOVER_DIAMS,0)</f>
        <v>0</v>
      </c>
      <c r="AX8" s="210">
        <f>ROUNDUP(AX7/(RECOVER_AP / $C$5)*RECOVER_DIAMS,0)</f>
        <v>0</v>
      </c>
      <c r="AY8" s="216">
        <f>ROUNDUP(AY7/(RECOVER_AP / $C$5)*RECOVER_DIAMS,0)</f>
        <v>860</v>
      </c>
      <c r="AZ8" s="222">
        <f t="shared" si="3"/>
        <v>860</v>
      </c>
      <c r="BA8" s="423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6">
        <f t="shared" si="1"/>
        <v>500</v>
      </c>
    </row>
    <row r="9" spans="1:63" ht="15.75" customHeight="1" x14ac:dyDescent="0.25">
      <c r="D9" s="432" t="s">
        <v>235</v>
      </c>
      <c r="E9" s="433"/>
      <c r="F9" s="433"/>
      <c r="G9" s="434">
        <v>2230</v>
      </c>
      <c r="H9" s="435"/>
      <c r="I9" s="69">
        <v>5</v>
      </c>
      <c r="J9" s="268" t="s">
        <v>241</v>
      </c>
      <c r="K9" s="268" t="s">
        <v>241</v>
      </c>
      <c r="L9" s="268" t="s">
        <v>241</v>
      </c>
      <c r="M9" s="268" t="s">
        <v>241</v>
      </c>
      <c r="N9" s="268" t="s">
        <v>230</v>
      </c>
      <c r="O9" s="268">
        <v>150</v>
      </c>
      <c r="P9" s="268">
        <v>100</v>
      </c>
      <c r="Q9" s="268">
        <v>30</v>
      </c>
      <c r="R9" s="268">
        <v>10</v>
      </c>
      <c r="S9" s="268">
        <v>30</v>
      </c>
      <c r="T9" s="331">
        <v>10000000</v>
      </c>
      <c r="U9" s="304"/>
      <c r="V9" s="290"/>
      <c r="W9" s="290"/>
      <c r="X9" s="290"/>
      <c r="Y9" s="290"/>
      <c r="Z9" s="290"/>
      <c r="AA9" s="290"/>
      <c r="AL9" s="263" t="s">
        <v>71</v>
      </c>
      <c r="AM9" s="194">
        <f>AVERAGE(D真龍!M:M) + AVERAGE(D真龍!O:O)</f>
        <v>5.5</v>
      </c>
      <c r="AN9" s="247">
        <f>COUNT(D真龍!M:M)</f>
        <v>22</v>
      </c>
      <c r="AO9" s="194">
        <f>$C$4/AM9</f>
        <v>7.2727272727272725</v>
      </c>
      <c r="AP9" s="108">
        <f>AVERAGE(D真龍!S:S)+AVERAGE(D真龍!U:U)</f>
        <v>6.9369747899159666</v>
      </c>
      <c r="AQ9" s="248">
        <f>COUNT(D真龍!S:S)</f>
        <v>714</v>
      </c>
      <c r="AR9" s="107">
        <f>$C$5/AP9</f>
        <v>5.7662023016353725</v>
      </c>
      <c r="AS9" s="438" t="s">
        <v>71</v>
      </c>
      <c r="AT9" s="213" t="s">
        <v>229</v>
      </c>
      <c r="AU9" s="199">
        <f>MAX(SUM(BC10:BK10) - F4 + W4,0)</f>
        <v>0</v>
      </c>
      <c r="AV9" s="200">
        <f>MAX(SUM(BC11:BK11) - F5 + W5,0)</f>
        <v>0</v>
      </c>
      <c r="AW9" s="201">
        <f>MAX(SUM(BC12:BK12) - F6 + W6,0)</f>
        <v>0</v>
      </c>
      <c r="AX9" s="202">
        <f>MAX(SUM(BC13:BK13) - F7 + W7,0)</f>
        <v>851</v>
      </c>
      <c r="AY9" s="214">
        <f>MAX(SUM(BC14:BK14) - F8 + W8,0)</f>
        <v>1772</v>
      </c>
      <c r="AZ9" s="219">
        <f t="shared" si="3"/>
        <v>2623</v>
      </c>
      <c r="BA9" s="421" t="s">
        <v>71</v>
      </c>
      <c r="BB9" s="169"/>
      <c r="BC9" s="169" t="s">
        <v>55</v>
      </c>
      <c r="BD9" s="169" t="s">
        <v>2</v>
      </c>
      <c r="BE9" s="169" t="s">
        <v>74</v>
      </c>
      <c r="BF9" s="169" t="s">
        <v>0</v>
      </c>
      <c r="BG9" s="169" t="s">
        <v>5</v>
      </c>
      <c r="BH9" s="169" t="s">
        <v>8</v>
      </c>
      <c r="BI9" s="169" t="s">
        <v>225</v>
      </c>
      <c r="BJ9" s="169" t="s">
        <v>131</v>
      </c>
      <c r="BK9" s="170" t="s">
        <v>226</v>
      </c>
    </row>
    <row r="10" spans="1:63" ht="15.75" customHeight="1" x14ac:dyDescent="0.25">
      <c r="D10" s="444" t="s">
        <v>245</v>
      </c>
      <c r="E10" s="445"/>
      <c r="F10" s="446">
        <v>140138020</v>
      </c>
      <c r="G10" s="446"/>
      <c r="H10" s="447"/>
      <c r="I10" s="302">
        <v>6</v>
      </c>
      <c r="J10" s="303" t="s">
        <v>241</v>
      </c>
      <c r="K10" s="303" t="s">
        <v>241</v>
      </c>
      <c r="L10" s="303" t="s">
        <v>241</v>
      </c>
      <c r="M10" s="303" t="s">
        <v>241</v>
      </c>
      <c r="N10" s="303" t="s">
        <v>241</v>
      </c>
      <c r="O10" s="303">
        <v>0</v>
      </c>
      <c r="P10" s="303">
        <v>0</v>
      </c>
      <c r="Q10" s="303">
        <v>0</v>
      </c>
      <c r="R10" s="303">
        <v>0</v>
      </c>
      <c r="S10" s="303">
        <v>0</v>
      </c>
      <c r="T10" s="332">
        <v>0</v>
      </c>
      <c r="U10" s="304"/>
      <c r="V10" s="290"/>
      <c r="W10" s="290"/>
      <c r="X10" s="290"/>
      <c r="Y10" s="290"/>
      <c r="Z10" s="290"/>
      <c r="AA10" s="290"/>
      <c r="AL10" s="263" t="s">
        <v>72</v>
      </c>
      <c r="AM10" s="194">
        <f>AVERAGE(D真龍!N:N) + AVERAGE(D真龍!P:P)</f>
        <v>5</v>
      </c>
      <c r="AN10" s="247">
        <f>COUNT(D真龍!N:N)</f>
        <v>22</v>
      </c>
      <c r="AO10" s="194">
        <f>$C$4/AM10</f>
        <v>8</v>
      </c>
      <c r="AP10" s="108">
        <f>AVERAGE(D真龍!T:T)+AVERAGE(D真龍!V:V)</f>
        <v>6.9257703081232496</v>
      </c>
      <c r="AQ10" s="248">
        <f>COUNT(D真龍!T:T)</f>
        <v>714</v>
      </c>
      <c r="AR10" s="107">
        <f>$C$5/AP10</f>
        <v>5.7755308392315472</v>
      </c>
      <c r="AS10" s="432"/>
      <c r="AT10" s="177" t="s">
        <v>76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24">
        <f>ROUNDUP(AX9/$AP$5,0)</f>
        <v>135</v>
      </c>
      <c r="AY10" s="66">
        <f>ROUNDUP(AY9/$AP$5,0)</f>
        <v>281</v>
      </c>
      <c r="AZ10" s="220">
        <f t="shared" si="3"/>
        <v>416</v>
      </c>
      <c r="BA10" s="422"/>
      <c r="BB10" s="172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64" t="s">
        <v>70</v>
      </c>
      <c r="AM11" s="287">
        <f>AVERAGE(D真龍!L:L)</f>
        <v>0.95238095238095233</v>
      </c>
      <c r="AN11" s="286">
        <f>COUNT(D真龍!L:L)</f>
        <v>21</v>
      </c>
      <c r="AO11" s="287">
        <f>$C$4/AM11</f>
        <v>42</v>
      </c>
      <c r="AP11" s="288">
        <f>AVERAGE(D真龍!R:R)</f>
        <v>1.152492668621701</v>
      </c>
      <c r="AQ11" s="260">
        <f>COUNT(D真龍!R:R)</f>
        <v>682</v>
      </c>
      <c r="AR11" s="289">
        <f>$C$5/AP11</f>
        <v>34.707379134860048</v>
      </c>
      <c r="AS11" s="432"/>
      <c r="AT11" s="177" t="s">
        <v>236</v>
      </c>
      <c r="AU11" s="195">
        <f>ROUNDUP(AU10/(RECOVER_AP / $B$5)*RECOVER_DIAMS,0)</f>
        <v>0</v>
      </c>
      <c r="AV11" s="198">
        <f>ROUNDUP(AV10/(RECOVER_AP / $B$5)*RECOVER_DIAMS,0)</f>
        <v>0</v>
      </c>
      <c r="AW11" s="196">
        <f>ROUNDUP(AW10/(RECOVER_AP / $B$5)*RECOVER_DIAMS,0)</f>
        <v>0</v>
      </c>
      <c r="AX11" s="197">
        <f>ROUNDUP(AX10/(RECOVER_AP / $B$5)*RECOVER_DIAMS,0)</f>
        <v>1013</v>
      </c>
      <c r="AY11" s="211">
        <f>ROUNDUP(AY10/(RECOVER_AP / $B$5)*RECOVER_DIAMS,0)</f>
        <v>2108</v>
      </c>
      <c r="AZ11" s="221">
        <f t="shared" si="3"/>
        <v>3121</v>
      </c>
      <c r="BA11" s="422"/>
      <c r="BB11" s="173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86">
        <f t="shared" si="4"/>
        <v>360</v>
      </c>
    </row>
    <row r="12" spans="1:63" ht="15.75" customHeight="1" x14ac:dyDescent="0.25">
      <c r="AS12" s="432"/>
      <c r="AT12" s="177" t="s">
        <v>116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24">
        <f>ROUNDUP(AX9/$AP$9,0)</f>
        <v>123</v>
      </c>
      <c r="AY12" s="66">
        <f>ROUNDUP(AY9/$AP$9,0)</f>
        <v>256</v>
      </c>
      <c r="AZ12" s="220">
        <f t="shared" si="3"/>
        <v>379</v>
      </c>
      <c r="BA12" s="422"/>
      <c r="BB12" s="184" t="s">
        <v>6</v>
      </c>
      <c r="BC12" s="185">
        <f t="shared" si="4"/>
        <v>0</v>
      </c>
      <c r="BD12" s="185">
        <f t="shared" si="4"/>
        <v>0</v>
      </c>
      <c r="BE12" s="185">
        <f t="shared" si="4"/>
        <v>0</v>
      </c>
      <c r="BF12" s="185">
        <f t="shared" si="4"/>
        <v>0</v>
      </c>
      <c r="BG12" s="185">
        <f t="shared" si="4"/>
        <v>0</v>
      </c>
      <c r="BH12" s="185">
        <f t="shared" si="4"/>
        <v>0</v>
      </c>
      <c r="BI12" s="185">
        <f t="shared" si="4"/>
        <v>0</v>
      </c>
      <c r="BJ12" s="185">
        <f t="shared" si="4"/>
        <v>0</v>
      </c>
      <c r="BK12" s="187">
        <f t="shared" si="4"/>
        <v>360</v>
      </c>
    </row>
    <row r="13" spans="1:63" ht="15.75" customHeight="1" x14ac:dyDescent="0.25">
      <c r="AS13" s="439"/>
      <c r="AT13" s="215" t="s">
        <v>237</v>
      </c>
      <c r="AU13" s="207">
        <f>ROUNDUP(AU10/(RECOVER_AP / $C$5)*RECOVER_DIAMS,0)</f>
        <v>0</v>
      </c>
      <c r="AV13" s="208">
        <f>ROUNDUP(AV10/(RECOVER_AP / $C$5)*RECOVER_DIAMS,0)</f>
        <v>0</v>
      </c>
      <c r="AW13" s="209">
        <f>ROUNDUP(AW10/(RECOVER_AP / $C$5)*RECOVER_DIAMS,0)</f>
        <v>0</v>
      </c>
      <c r="AX13" s="210">
        <f>ROUNDUP(AX10/(RECOVER_AP / $C$5)*RECOVER_DIAMS,0)</f>
        <v>1350</v>
      </c>
      <c r="AY13" s="216">
        <f>ROUNDUP(AY10/(RECOVER_AP / $C$5)*RECOVER_DIAMS,0)</f>
        <v>2810</v>
      </c>
      <c r="AZ13" s="222">
        <f t="shared" si="3"/>
        <v>4160</v>
      </c>
      <c r="BA13" s="422"/>
      <c r="BB13" s="174" t="s">
        <v>4</v>
      </c>
      <c r="BC13" s="123">
        <f t="shared" si="4"/>
        <v>0</v>
      </c>
      <c r="BD13" s="123">
        <f t="shared" si="4"/>
        <v>0</v>
      </c>
      <c r="BE13" s="123">
        <f t="shared" si="4"/>
        <v>0</v>
      </c>
      <c r="BF13" s="123">
        <f t="shared" si="4"/>
        <v>0</v>
      </c>
      <c r="BG13" s="123">
        <f t="shared" si="4"/>
        <v>0</v>
      </c>
      <c r="BH13" s="123">
        <f t="shared" si="4"/>
        <v>0</v>
      </c>
      <c r="BI13" s="123">
        <f t="shared" si="4"/>
        <v>0</v>
      </c>
      <c r="BJ13" s="123">
        <f t="shared" si="4"/>
        <v>0</v>
      </c>
      <c r="BK13" s="188">
        <f t="shared" si="4"/>
        <v>0</v>
      </c>
    </row>
    <row r="14" spans="1:63" ht="15.75" customHeight="1" x14ac:dyDescent="0.25">
      <c r="AS14" s="438" t="s">
        <v>72</v>
      </c>
      <c r="AT14" s="213" t="s">
        <v>229</v>
      </c>
      <c r="AU14" s="199">
        <f>MAX(SUM(BC16:BK16) - G4 + X4,0)</f>
        <v>0</v>
      </c>
      <c r="AV14" s="200">
        <f>MAX(SUM(BC17:BK17) - G5 + X5,0)</f>
        <v>0</v>
      </c>
      <c r="AW14" s="201">
        <f>MAX(SUM(BC18:BK18) - G6 + X6,0)</f>
        <v>0</v>
      </c>
      <c r="AX14" s="202">
        <f>MAX(SUM(BC19:BK19) - G7 + X7,0)</f>
        <v>0</v>
      </c>
      <c r="AY14" s="214">
        <f>MAX(SUM(BC20:BK20) - G8 + X8,0)</f>
        <v>0</v>
      </c>
      <c r="AZ14" s="219">
        <f t="shared" si="3"/>
        <v>0</v>
      </c>
      <c r="BA14" s="423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6">
        <f t="shared" si="4"/>
        <v>360</v>
      </c>
    </row>
    <row r="15" spans="1:63" ht="15.75" customHeight="1" x14ac:dyDescent="0.25">
      <c r="AS15" s="432"/>
      <c r="AT15" s="177" t="s">
        <v>116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24">
        <f>ROUNDUP(AX14/$AP$10,0)</f>
        <v>0</v>
      </c>
      <c r="AY15" s="66">
        <f>ROUNDUP(AY14/$AP$10,0)</f>
        <v>0</v>
      </c>
      <c r="AZ15" s="220">
        <f t="shared" si="3"/>
        <v>0</v>
      </c>
      <c r="BA15" s="421" t="s">
        <v>72</v>
      </c>
      <c r="BB15" s="169"/>
      <c r="BC15" s="169" t="s">
        <v>55</v>
      </c>
      <c r="BD15" s="169" t="s">
        <v>2</v>
      </c>
      <c r="BE15" s="169" t="s">
        <v>74</v>
      </c>
      <c r="BF15" s="169" t="s">
        <v>0</v>
      </c>
      <c r="BG15" s="169" t="s">
        <v>5</v>
      </c>
      <c r="BH15" s="169" t="s">
        <v>8</v>
      </c>
      <c r="BI15" s="169" t="s">
        <v>225</v>
      </c>
      <c r="BJ15" s="169" t="s">
        <v>131</v>
      </c>
      <c r="BK15" s="170" t="s">
        <v>226</v>
      </c>
    </row>
    <row r="16" spans="1:63" ht="15.75" customHeight="1" x14ac:dyDescent="0.25">
      <c r="AS16" s="439"/>
      <c r="AT16" s="215" t="s">
        <v>237</v>
      </c>
      <c r="AU16" s="207">
        <f>ROUNDUP(AU15/(RECOVER_AP / $C$5)*RECOVER_DIAMS,0)</f>
        <v>0</v>
      </c>
      <c r="AV16" s="208">
        <f>ROUNDUP(AV15/3*30,0)</f>
        <v>0</v>
      </c>
      <c r="AW16" s="209">
        <f>ROUNDUP(AW15/3*30,0)</f>
        <v>0</v>
      </c>
      <c r="AX16" s="210">
        <f>ROUNDUP(AX15/3*30,0)</f>
        <v>0</v>
      </c>
      <c r="AY16" s="216">
        <f>ROUNDUP(AY15/3*30,0)</f>
        <v>0</v>
      </c>
      <c r="AZ16" s="222">
        <f t="shared" si="3"/>
        <v>0</v>
      </c>
      <c r="BA16" s="422"/>
      <c r="BB16" s="172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12" t="s">
        <v>231</v>
      </c>
      <c r="AT17" s="189" t="s">
        <v>229</v>
      </c>
      <c r="AU17" s="203">
        <f>MAX(SUM(BC22:BK22) - H4 + Z4,0)</f>
        <v>165</v>
      </c>
      <c r="AV17" s="204">
        <f>MAX(SUM(BC23:BK23) - H5 + Z5,0)</f>
        <v>0</v>
      </c>
      <c r="AW17" s="205">
        <f>MAX(SUM(BC24:BK24) - H6 + Z6,0)</f>
        <v>0</v>
      </c>
      <c r="AX17" s="206">
        <f>MAX(SUM(BC25:BK25) - H7 + Z7,0)</f>
        <v>0</v>
      </c>
      <c r="AY17" s="217">
        <f>MAX(SUM(BC26:BK26) - H8 + Z8,0)</f>
        <v>0</v>
      </c>
      <c r="AZ17" s="223">
        <f t="shared" si="3"/>
        <v>165</v>
      </c>
      <c r="BA17" s="422"/>
      <c r="BB17" s="173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86">
        <f t="shared" si="5"/>
        <v>90</v>
      </c>
    </row>
    <row r="18" spans="45:63" ht="15.75" customHeight="1" x14ac:dyDescent="0.25">
      <c r="AS18" s="438" t="s">
        <v>70</v>
      </c>
      <c r="AT18" s="213" t="s">
        <v>229</v>
      </c>
      <c r="AU18" s="440">
        <f>MAX(SUM(BC28:BK32) - G9 + SUM(Z4:Z8),0)</f>
        <v>0</v>
      </c>
      <c r="AV18" s="440"/>
      <c r="AW18" s="440"/>
      <c r="AX18" s="440"/>
      <c r="AY18" s="440"/>
      <c r="AZ18" s="441"/>
      <c r="BA18" s="422"/>
      <c r="BB18" s="184" t="s">
        <v>6</v>
      </c>
      <c r="BC18" s="185">
        <f t="shared" si="5"/>
        <v>0</v>
      </c>
      <c r="BD18" s="185">
        <f t="shared" si="5"/>
        <v>0</v>
      </c>
      <c r="BE18" s="185">
        <f t="shared" si="5"/>
        <v>0</v>
      </c>
      <c r="BF18" s="185">
        <f t="shared" si="5"/>
        <v>0</v>
      </c>
      <c r="BG18" s="185">
        <f t="shared" si="5"/>
        <v>0</v>
      </c>
      <c r="BH18" s="185">
        <f t="shared" si="5"/>
        <v>0</v>
      </c>
      <c r="BI18" s="185">
        <f t="shared" si="5"/>
        <v>0</v>
      </c>
      <c r="BJ18" s="185">
        <f t="shared" si="5"/>
        <v>0</v>
      </c>
      <c r="BK18" s="187">
        <f t="shared" si="5"/>
        <v>90</v>
      </c>
    </row>
    <row r="19" spans="45:63" ht="15.75" customHeight="1" x14ac:dyDescent="0.25">
      <c r="AS19" s="432"/>
      <c r="AT19" s="177" t="s">
        <v>243</v>
      </c>
      <c r="AU19" s="442">
        <f>ROUNDUP(AU18/AP6,0)</f>
        <v>0</v>
      </c>
      <c r="AV19" s="442"/>
      <c r="AW19" s="442"/>
      <c r="AX19" s="442"/>
      <c r="AY19" s="442"/>
      <c r="AZ19" s="443"/>
      <c r="BA19" s="422"/>
      <c r="BB19" s="174" t="s">
        <v>4</v>
      </c>
      <c r="BC19" s="123">
        <f t="shared" si="5"/>
        <v>0</v>
      </c>
      <c r="BD19" s="123">
        <f t="shared" si="5"/>
        <v>0</v>
      </c>
      <c r="BE19" s="123">
        <f t="shared" si="5"/>
        <v>0</v>
      </c>
      <c r="BF19" s="123">
        <f t="shared" si="5"/>
        <v>0</v>
      </c>
      <c r="BG19" s="123">
        <f t="shared" si="5"/>
        <v>0</v>
      </c>
      <c r="BH19" s="123">
        <f t="shared" si="5"/>
        <v>0</v>
      </c>
      <c r="BI19" s="123">
        <f t="shared" si="5"/>
        <v>0</v>
      </c>
      <c r="BJ19" s="123">
        <f t="shared" si="5"/>
        <v>0</v>
      </c>
      <c r="BK19" s="188">
        <f t="shared" si="5"/>
        <v>0</v>
      </c>
    </row>
    <row r="20" spans="45:63" ht="15.75" customHeight="1" x14ac:dyDescent="0.25">
      <c r="AS20" s="432"/>
      <c r="AT20" s="215" t="s">
        <v>244</v>
      </c>
      <c r="AU20" s="436">
        <f>ROUNDUP(AU18/AP11,0)</f>
        <v>0</v>
      </c>
      <c r="AV20" s="436"/>
      <c r="AW20" s="436"/>
      <c r="AX20" s="436"/>
      <c r="AY20" s="436"/>
      <c r="AZ20" s="437"/>
      <c r="BA20" s="423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6">
        <f t="shared" si="5"/>
        <v>90</v>
      </c>
    </row>
    <row r="21" spans="45:63" ht="15.75" customHeight="1" x14ac:dyDescent="0.25">
      <c r="AS21" s="212" t="s">
        <v>94</v>
      </c>
      <c r="AT21" s="189" t="s">
        <v>229</v>
      </c>
      <c r="AU21" s="424">
        <f>MAX(SUM(BC34:BK38) - F10 + SUM(AA4:AA8),0)</f>
        <v>659861980</v>
      </c>
      <c r="AV21" s="424"/>
      <c r="AW21" s="424"/>
      <c r="AX21" s="424"/>
      <c r="AY21" s="424"/>
      <c r="AZ21" s="425"/>
      <c r="BA21" s="421" t="s">
        <v>231</v>
      </c>
      <c r="BB21" s="169"/>
      <c r="BC21" s="169" t="s">
        <v>55</v>
      </c>
      <c r="BD21" s="169" t="s">
        <v>2</v>
      </c>
      <c r="BE21" s="169" t="s">
        <v>74</v>
      </c>
      <c r="BF21" s="169" t="s">
        <v>0</v>
      </c>
      <c r="BG21" s="169" t="s">
        <v>5</v>
      </c>
      <c r="BH21" s="169" t="s">
        <v>8</v>
      </c>
      <c r="BI21" s="169" t="s">
        <v>225</v>
      </c>
      <c r="BJ21" s="169" t="s">
        <v>131</v>
      </c>
      <c r="BK21" s="170" t="s">
        <v>226</v>
      </c>
    </row>
    <row r="22" spans="45:63" ht="15.75" customHeight="1" x14ac:dyDescent="0.25">
      <c r="BA22" s="422"/>
      <c r="BB22" s="172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22"/>
      <c r="BB23" s="173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86">
        <f t="shared" si="6"/>
        <v>80</v>
      </c>
    </row>
    <row r="24" spans="45:63" ht="15.75" customHeight="1" x14ac:dyDescent="0.25">
      <c r="BA24" s="422"/>
      <c r="BB24" s="184" t="s">
        <v>6</v>
      </c>
      <c r="BC24" s="185">
        <f t="shared" si="6"/>
        <v>0</v>
      </c>
      <c r="BD24" s="185">
        <f t="shared" si="6"/>
        <v>0</v>
      </c>
      <c r="BE24" s="185">
        <f t="shared" si="6"/>
        <v>0</v>
      </c>
      <c r="BF24" s="185">
        <f t="shared" si="6"/>
        <v>0</v>
      </c>
      <c r="BG24" s="185">
        <f t="shared" si="6"/>
        <v>0</v>
      </c>
      <c r="BH24" s="185">
        <f t="shared" si="6"/>
        <v>0</v>
      </c>
      <c r="BI24" s="185">
        <f t="shared" si="6"/>
        <v>0</v>
      </c>
      <c r="BJ24" s="185">
        <f t="shared" si="6"/>
        <v>0</v>
      </c>
      <c r="BK24" s="187">
        <f t="shared" si="6"/>
        <v>80</v>
      </c>
    </row>
    <row r="25" spans="45:63" ht="15.75" customHeight="1" x14ac:dyDescent="0.25">
      <c r="BA25" s="422"/>
      <c r="BB25" s="174" t="s">
        <v>4</v>
      </c>
      <c r="BC25" s="123">
        <f t="shared" si="6"/>
        <v>0</v>
      </c>
      <c r="BD25" s="123">
        <f t="shared" si="6"/>
        <v>0</v>
      </c>
      <c r="BE25" s="123">
        <f t="shared" si="6"/>
        <v>0</v>
      </c>
      <c r="BF25" s="123">
        <f t="shared" si="6"/>
        <v>0</v>
      </c>
      <c r="BG25" s="123">
        <f t="shared" si="6"/>
        <v>0</v>
      </c>
      <c r="BH25" s="123">
        <f t="shared" si="6"/>
        <v>0</v>
      </c>
      <c r="BI25" s="123">
        <f t="shared" si="6"/>
        <v>0</v>
      </c>
      <c r="BJ25" s="123">
        <f t="shared" si="6"/>
        <v>0</v>
      </c>
      <c r="BK25" s="188">
        <f t="shared" si="6"/>
        <v>0</v>
      </c>
    </row>
    <row r="26" spans="45:63" ht="15.75" customHeight="1" x14ac:dyDescent="0.25">
      <c r="BA26" s="423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6">
        <f t="shared" si="6"/>
        <v>80</v>
      </c>
    </row>
    <row r="27" spans="45:63" ht="15.75" customHeight="1" x14ac:dyDescent="0.25">
      <c r="BA27" s="421" t="s">
        <v>70</v>
      </c>
      <c r="BB27" s="169"/>
      <c r="BC27" s="169" t="s">
        <v>55</v>
      </c>
      <c r="BD27" s="169" t="s">
        <v>2</v>
      </c>
      <c r="BE27" s="169" t="s">
        <v>74</v>
      </c>
      <c r="BF27" s="169" t="s">
        <v>0</v>
      </c>
      <c r="BG27" s="169" t="s">
        <v>5</v>
      </c>
      <c r="BH27" s="169" t="s">
        <v>8</v>
      </c>
      <c r="BI27" s="169" t="s">
        <v>225</v>
      </c>
      <c r="BJ27" s="169" t="s">
        <v>131</v>
      </c>
      <c r="BK27" s="170" t="s">
        <v>226</v>
      </c>
    </row>
    <row r="28" spans="45:63" ht="15.75" customHeight="1" x14ac:dyDescent="0.25">
      <c r="BA28" s="422"/>
      <c r="BB28" s="172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22"/>
      <c r="BB29" s="173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86">
        <f t="shared" si="7"/>
        <v>46</v>
      </c>
    </row>
    <row r="30" spans="45:63" ht="15.75" customHeight="1" x14ac:dyDescent="0.25">
      <c r="BA30" s="422"/>
      <c r="BB30" s="184" t="s">
        <v>6</v>
      </c>
      <c r="BC30" s="185">
        <f t="shared" si="7"/>
        <v>0</v>
      </c>
      <c r="BD30" s="185">
        <f t="shared" si="7"/>
        <v>0</v>
      </c>
      <c r="BE30" s="185">
        <f t="shared" si="7"/>
        <v>0</v>
      </c>
      <c r="BF30" s="185">
        <f t="shared" si="7"/>
        <v>0</v>
      </c>
      <c r="BG30" s="185">
        <f t="shared" si="7"/>
        <v>0</v>
      </c>
      <c r="BH30" s="185">
        <f t="shared" si="7"/>
        <v>0</v>
      </c>
      <c r="BI30" s="185">
        <f t="shared" si="7"/>
        <v>0</v>
      </c>
      <c r="BJ30" s="185">
        <f t="shared" si="7"/>
        <v>0</v>
      </c>
      <c r="BK30" s="187">
        <f t="shared" si="7"/>
        <v>46</v>
      </c>
    </row>
    <row r="31" spans="45:63" ht="15.75" customHeight="1" x14ac:dyDescent="0.25">
      <c r="BA31" s="422"/>
      <c r="BB31" s="174" t="s">
        <v>4</v>
      </c>
      <c r="BC31" s="123">
        <f t="shared" si="7"/>
        <v>0</v>
      </c>
      <c r="BD31" s="123">
        <f t="shared" si="7"/>
        <v>0</v>
      </c>
      <c r="BE31" s="123">
        <f t="shared" si="7"/>
        <v>0</v>
      </c>
      <c r="BF31" s="123">
        <f t="shared" si="7"/>
        <v>0</v>
      </c>
      <c r="BG31" s="123">
        <f t="shared" si="7"/>
        <v>0</v>
      </c>
      <c r="BH31" s="123">
        <f t="shared" si="7"/>
        <v>0</v>
      </c>
      <c r="BI31" s="123">
        <f t="shared" si="7"/>
        <v>0</v>
      </c>
      <c r="BJ31" s="123">
        <f t="shared" si="7"/>
        <v>0</v>
      </c>
      <c r="BK31" s="188">
        <f t="shared" si="7"/>
        <v>0</v>
      </c>
    </row>
    <row r="32" spans="45:63" ht="15.75" customHeight="1" x14ac:dyDescent="0.25">
      <c r="BA32" s="423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6">
        <f t="shared" si="7"/>
        <v>46</v>
      </c>
    </row>
    <row r="33" spans="53:63" ht="15.75" customHeight="1" x14ac:dyDescent="0.25">
      <c r="BA33" s="421" t="s">
        <v>94</v>
      </c>
      <c r="BB33" s="274"/>
      <c r="BC33" s="274" t="s">
        <v>55</v>
      </c>
      <c r="BD33" s="274" t="s">
        <v>2</v>
      </c>
      <c r="BE33" s="274" t="s">
        <v>74</v>
      </c>
      <c r="BF33" s="274" t="s">
        <v>0</v>
      </c>
      <c r="BG33" s="274" t="s">
        <v>5</v>
      </c>
      <c r="BH33" s="274" t="s">
        <v>8</v>
      </c>
      <c r="BI33" s="274" t="s">
        <v>225</v>
      </c>
      <c r="BJ33" s="274" t="s">
        <v>131</v>
      </c>
      <c r="BK33" s="275" t="s">
        <v>226</v>
      </c>
    </row>
    <row r="34" spans="53:63" ht="15.75" customHeight="1" x14ac:dyDescent="0.25">
      <c r="BA34" s="422"/>
      <c r="BB34" s="277" t="s">
        <v>9</v>
      </c>
      <c r="BC34" s="321">
        <f t="shared" ref="BC34:BK38" si="8">IF(ISBLANK(AC4),0,VLOOKUP(AC4,$I$4:$T$10,12,FALSE))</f>
        <v>0</v>
      </c>
      <c r="BD34" s="321">
        <f t="shared" si="8"/>
        <v>0</v>
      </c>
      <c r="BE34" s="321">
        <f t="shared" si="8"/>
        <v>0</v>
      </c>
      <c r="BF34" s="321">
        <f t="shared" si="8"/>
        <v>0</v>
      </c>
      <c r="BG34" s="321">
        <f t="shared" si="8"/>
        <v>0</v>
      </c>
      <c r="BH34" s="321">
        <f t="shared" si="8"/>
        <v>0</v>
      </c>
      <c r="BI34" s="321">
        <f t="shared" si="8"/>
        <v>0</v>
      </c>
      <c r="BJ34" s="321">
        <f t="shared" si="8"/>
        <v>0</v>
      </c>
      <c r="BK34" s="322">
        <f t="shared" si="8"/>
        <v>25000000</v>
      </c>
    </row>
    <row r="35" spans="53:63" ht="15.75" customHeight="1" x14ac:dyDescent="0.25">
      <c r="BA35" s="422"/>
      <c r="BB35" s="278" t="s">
        <v>7</v>
      </c>
      <c r="BC35" s="323">
        <f t="shared" si="8"/>
        <v>0</v>
      </c>
      <c r="BD35" s="323">
        <f t="shared" si="8"/>
        <v>0</v>
      </c>
      <c r="BE35" s="323">
        <f t="shared" si="8"/>
        <v>0</v>
      </c>
      <c r="BF35" s="323">
        <f t="shared" si="8"/>
        <v>0</v>
      </c>
      <c r="BG35" s="323">
        <f t="shared" si="8"/>
        <v>0</v>
      </c>
      <c r="BH35" s="323">
        <f t="shared" si="8"/>
        <v>0</v>
      </c>
      <c r="BI35" s="323">
        <f t="shared" si="8"/>
        <v>0</v>
      </c>
      <c r="BJ35" s="323">
        <f t="shared" si="8"/>
        <v>0</v>
      </c>
      <c r="BK35" s="324">
        <f t="shared" si="8"/>
        <v>25000000</v>
      </c>
    </row>
    <row r="36" spans="53:63" ht="15.75" customHeight="1" x14ac:dyDescent="0.25">
      <c r="BA36" s="422"/>
      <c r="BB36" s="184" t="s">
        <v>6</v>
      </c>
      <c r="BC36" s="325">
        <f t="shared" si="8"/>
        <v>0</v>
      </c>
      <c r="BD36" s="325">
        <f t="shared" si="8"/>
        <v>0</v>
      </c>
      <c r="BE36" s="325">
        <f t="shared" si="8"/>
        <v>0</v>
      </c>
      <c r="BF36" s="325">
        <f t="shared" si="8"/>
        <v>0</v>
      </c>
      <c r="BG36" s="325">
        <f t="shared" si="8"/>
        <v>0</v>
      </c>
      <c r="BH36" s="325">
        <f t="shared" si="8"/>
        <v>0</v>
      </c>
      <c r="BI36" s="325">
        <f t="shared" si="8"/>
        <v>0</v>
      </c>
      <c r="BJ36" s="325">
        <f t="shared" si="8"/>
        <v>0</v>
      </c>
      <c r="BK36" s="326">
        <f t="shared" si="8"/>
        <v>25000000</v>
      </c>
    </row>
    <row r="37" spans="53:63" ht="15.75" customHeight="1" x14ac:dyDescent="0.25">
      <c r="BA37" s="422"/>
      <c r="BB37" s="279" t="s">
        <v>4</v>
      </c>
      <c r="BC37" s="327">
        <f t="shared" si="8"/>
        <v>0</v>
      </c>
      <c r="BD37" s="327">
        <f t="shared" si="8"/>
        <v>0</v>
      </c>
      <c r="BE37" s="327">
        <f t="shared" si="8"/>
        <v>0</v>
      </c>
      <c r="BF37" s="327">
        <f t="shared" si="8"/>
        <v>0</v>
      </c>
      <c r="BG37" s="327">
        <f t="shared" si="8"/>
        <v>0</v>
      </c>
      <c r="BH37" s="327">
        <f t="shared" si="8"/>
        <v>0</v>
      </c>
      <c r="BI37" s="327">
        <f t="shared" si="8"/>
        <v>0</v>
      </c>
      <c r="BJ37" s="327">
        <f t="shared" si="8"/>
        <v>0</v>
      </c>
      <c r="BK37" s="328">
        <f t="shared" si="8"/>
        <v>0</v>
      </c>
    </row>
    <row r="38" spans="53:63" ht="15.75" customHeight="1" x14ac:dyDescent="0.25">
      <c r="BA38" s="423"/>
      <c r="BB38" s="12" t="s">
        <v>3</v>
      </c>
      <c r="BC38" s="329">
        <f t="shared" si="8"/>
        <v>0</v>
      </c>
      <c r="BD38" s="329">
        <f t="shared" si="8"/>
        <v>0</v>
      </c>
      <c r="BE38" s="329">
        <f t="shared" si="8"/>
        <v>0</v>
      </c>
      <c r="BF38" s="329">
        <f t="shared" si="8"/>
        <v>0</v>
      </c>
      <c r="BG38" s="329">
        <f t="shared" si="8"/>
        <v>0</v>
      </c>
      <c r="BH38" s="329">
        <f t="shared" si="8"/>
        <v>0</v>
      </c>
      <c r="BI38" s="329">
        <f t="shared" si="8"/>
        <v>0</v>
      </c>
      <c r="BJ38" s="329">
        <f t="shared" si="8"/>
        <v>0</v>
      </c>
      <c r="BK38" s="330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24" priority="8" operator="equal">
      <formula>"X"</formula>
    </cfRule>
    <cfRule type="cellIs" dxfId="23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66"/>
    <col min="2" max="2" width="6.7109375" style="225"/>
    <col min="3" max="6" width="6.7109375" style="166"/>
    <col min="7" max="7" width="6.7109375" style="176"/>
    <col min="8" max="8" width="6.7109375" style="166"/>
    <col min="9" max="10" width="6.7109375" style="1"/>
    <col min="11" max="11" width="6.7109375" style="166"/>
    <col min="12" max="12" width="6.7109375" style="225"/>
    <col min="13" max="17" width="6.7109375" style="166"/>
    <col min="18" max="18" width="6.7109375" style="176"/>
    <col min="19" max="20" width="6.7109375" style="166"/>
    <col min="21" max="16384" width="6.7109375" style="1"/>
  </cols>
  <sheetData>
    <row r="1" spans="1:23" s="171" customFormat="1" ht="15" customHeight="1" x14ac:dyDescent="0.25">
      <c r="A1" s="453" t="s">
        <v>69</v>
      </c>
      <c r="B1" s="453"/>
      <c r="C1" s="453"/>
      <c r="D1" s="453"/>
      <c r="E1" s="453"/>
      <c r="F1" s="453"/>
      <c r="G1" s="453"/>
      <c r="H1" s="453"/>
      <c r="I1" s="453"/>
      <c r="J1" s="453"/>
      <c r="K1" s="453" t="s">
        <v>73</v>
      </c>
      <c r="L1" s="453"/>
      <c r="M1" s="453"/>
      <c r="N1" s="453"/>
      <c r="O1" s="453"/>
      <c r="P1" s="453"/>
      <c r="Q1" s="453"/>
      <c r="R1" s="453"/>
      <c r="S1" s="453"/>
      <c r="T1" s="453"/>
      <c r="U1" s="453"/>
      <c r="V1" s="453"/>
      <c r="W1" s="21"/>
    </row>
    <row r="2" spans="1:23" s="171" customFormat="1" ht="15" customHeight="1" x14ac:dyDescent="0.25">
      <c r="A2" s="453" t="s">
        <v>223</v>
      </c>
      <c r="B2" s="453"/>
      <c r="C2" s="453"/>
      <c r="D2" s="453"/>
      <c r="E2" s="453"/>
      <c r="F2" s="453" t="s">
        <v>88</v>
      </c>
      <c r="G2" s="453"/>
      <c r="H2" s="453"/>
      <c r="I2" s="453"/>
      <c r="J2" s="453"/>
      <c r="K2" s="453" t="s">
        <v>223</v>
      </c>
      <c r="L2" s="453"/>
      <c r="M2" s="453"/>
      <c r="N2" s="453"/>
      <c r="O2" s="453"/>
      <c r="P2" s="453"/>
      <c r="Q2" s="453" t="s">
        <v>88</v>
      </c>
      <c r="R2" s="453"/>
      <c r="S2" s="453"/>
      <c r="T2" s="453"/>
      <c r="U2" s="453"/>
      <c r="V2" s="453"/>
      <c r="W2" s="21"/>
    </row>
    <row r="3" spans="1:23" s="171" customFormat="1" ht="15" customHeight="1" x14ac:dyDescent="0.25">
      <c r="A3" s="453" t="s">
        <v>221</v>
      </c>
      <c r="B3" s="453"/>
      <c r="C3" s="453"/>
      <c r="D3" s="453" t="s">
        <v>222</v>
      </c>
      <c r="E3" s="453"/>
      <c r="F3" s="453" t="s">
        <v>221</v>
      </c>
      <c r="G3" s="453"/>
      <c r="H3" s="453"/>
      <c r="I3" s="453" t="s">
        <v>222</v>
      </c>
      <c r="J3" s="453"/>
      <c r="K3" s="453" t="s">
        <v>221</v>
      </c>
      <c r="L3" s="453"/>
      <c r="M3" s="453"/>
      <c r="N3" s="453"/>
      <c r="O3" s="453" t="s">
        <v>222</v>
      </c>
      <c r="P3" s="453"/>
      <c r="Q3" s="453" t="s">
        <v>221</v>
      </c>
      <c r="R3" s="453"/>
      <c r="S3" s="453"/>
      <c r="T3" s="453"/>
      <c r="U3" s="453" t="s">
        <v>222</v>
      </c>
      <c r="V3" s="453"/>
      <c r="W3" s="21"/>
    </row>
    <row r="4" spans="1:23" s="171" customFormat="1" ht="15" customHeight="1" x14ac:dyDescent="0.25">
      <c r="A4" s="171" t="s">
        <v>68</v>
      </c>
      <c r="B4" s="227" t="s">
        <v>70</v>
      </c>
      <c r="C4" s="171" t="s">
        <v>71</v>
      </c>
      <c r="D4" s="171" t="s">
        <v>68</v>
      </c>
      <c r="E4" s="171" t="s">
        <v>71</v>
      </c>
      <c r="F4" s="171" t="s">
        <v>68</v>
      </c>
      <c r="G4" s="178" t="s">
        <v>70</v>
      </c>
      <c r="H4" s="171" t="s">
        <v>71</v>
      </c>
      <c r="I4" s="171" t="s">
        <v>68</v>
      </c>
      <c r="J4" s="171" t="s">
        <v>71</v>
      </c>
      <c r="K4" s="171" t="s">
        <v>68</v>
      </c>
      <c r="L4" s="227" t="s">
        <v>70</v>
      </c>
      <c r="M4" s="171" t="s">
        <v>71</v>
      </c>
      <c r="N4" s="171" t="s">
        <v>72</v>
      </c>
      <c r="O4" s="171" t="s">
        <v>71</v>
      </c>
      <c r="P4" s="171" t="s">
        <v>72</v>
      </c>
      <c r="Q4" s="171" t="s">
        <v>68</v>
      </c>
      <c r="R4" s="178" t="s">
        <v>70</v>
      </c>
      <c r="S4" s="171" t="s">
        <v>71</v>
      </c>
      <c r="T4" s="171" t="s">
        <v>72</v>
      </c>
      <c r="U4" s="171" t="s">
        <v>71</v>
      </c>
      <c r="V4" s="171" t="s">
        <v>72</v>
      </c>
    </row>
    <row r="5" spans="1:23" s="63" customFormat="1" ht="15.75" customHeight="1" x14ac:dyDescent="0.25">
      <c r="A5" s="175">
        <v>5</v>
      </c>
      <c r="B5" s="228"/>
      <c r="C5" s="175">
        <v>3</v>
      </c>
      <c r="D5" s="175">
        <v>3</v>
      </c>
      <c r="E5" s="175">
        <v>1</v>
      </c>
      <c r="F5" s="175">
        <v>7</v>
      </c>
      <c r="G5" s="182"/>
      <c r="H5" s="175">
        <v>5</v>
      </c>
      <c r="I5" s="63">
        <v>5</v>
      </c>
      <c r="J5" s="63">
        <v>1</v>
      </c>
      <c r="K5" s="175">
        <v>9</v>
      </c>
      <c r="L5" s="228"/>
      <c r="M5" s="175">
        <v>2</v>
      </c>
      <c r="N5" s="175">
        <v>4</v>
      </c>
      <c r="O5" s="175">
        <v>2</v>
      </c>
      <c r="P5" s="175">
        <v>1</v>
      </c>
      <c r="Q5" s="175">
        <v>13</v>
      </c>
      <c r="R5" s="182"/>
      <c r="S5" s="175">
        <v>4</v>
      </c>
      <c r="T5" s="175">
        <v>6</v>
      </c>
      <c r="U5" s="63">
        <v>4</v>
      </c>
      <c r="V5" s="63">
        <v>2</v>
      </c>
    </row>
    <row r="6" spans="1:23" x14ac:dyDescent="0.25">
      <c r="A6" s="34"/>
      <c r="B6" s="226"/>
      <c r="C6" s="34"/>
      <c r="F6" s="34">
        <v>7</v>
      </c>
      <c r="G6" s="183"/>
      <c r="H6" s="34">
        <v>5</v>
      </c>
      <c r="I6" s="1">
        <v>3</v>
      </c>
      <c r="J6" s="1">
        <v>1</v>
      </c>
      <c r="K6" s="166">
        <v>9</v>
      </c>
      <c r="L6" s="225">
        <v>1</v>
      </c>
      <c r="M6" s="166">
        <v>3</v>
      </c>
      <c r="N6" s="166">
        <v>4</v>
      </c>
      <c r="O6" s="166">
        <v>3</v>
      </c>
      <c r="P6" s="166">
        <v>1</v>
      </c>
      <c r="Q6" s="166">
        <v>12</v>
      </c>
      <c r="S6" s="166">
        <v>3</v>
      </c>
      <c r="T6" s="166">
        <v>4</v>
      </c>
      <c r="U6" s="1">
        <v>4</v>
      </c>
      <c r="V6" s="1">
        <v>3</v>
      </c>
    </row>
    <row r="7" spans="1:23" x14ac:dyDescent="0.25">
      <c r="A7" s="34"/>
      <c r="B7" s="226"/>
      <c r="C7" s="34"/>
      <c r="F7" s="34">
        <v>7</v>
      </c>
      <c r="G7" s="183"/>
      <c r="H7" s="34">
        <v>5</v>
      </c>
      <c r="I7" s="1">
        <v>5</v>
      </c>
      <c r="J7" s="1">
        <v>2</v>
      </c>
      <c r="K7" s="166">
        <v>9</v>
      </c>
      <c r="L7" s="225">
        <v>1</v>
      </c>
      <c r="M7" s="166">
        <v>2</v>
      </c>
      <c r="N7" s="166">
        <v>4</v>
      </c>
      <c r="O7" s="166">
        <v>3</v>
      </c>
      <c r="P7" s="166">
        <v>1</v>
      </c>
      <c r="Q7" s="166">
        <v>11</v>
      </c>
      <c r="S7" s="166">
        <v>4</v>
      </c>
      <c r="T7" s="166">
        <v>6</v>
      </c>
      <c r="U7" s="1">
        <v>4</v>
      </c>
      <c r="V7" s="1">
        <v>2</v>
      </c>
    </row>
    <row r="8" spans="1:23" x14ac:dyDescent="0.25">
      <c r="A8" s="34"/>
      <c r="B8" s="226"/>
      <c r="C8" s="34"/>
      <c r="F8" s="34">
        <v>7</v>
      </c>
      <c r="G8" s="183"/>
      <c r="H8" s="34">
        <v>5</v>
      </c>
      <c r="I8" s="1">
        <v>5</v>
      </c>
      <c r="J8" s="1">
        <v>1</v>
      </c>
      <c r="K8" s="166">
        <v>9</v>
      </c>
      <c r="L8" s="225">
        <v>1</v>
      </c>
      <c r="M8" s="166">
        <v>3</v>
      </c>
      <c r="N8" s="166">
        <v>4</v>
      </c>
      <c r="O8" s="166">
        <v>2</v>
      </c>
      <c r="P8" s="166">
        <v>1</v>
      </c>
      <c r="Q8" s="166">
        <v>12</v>
      </c>
      <c r="S8" s="166">
        <v>4</v>
      </c>
      <c r="T8" s="166">
        <v>5</v>
      </c>
      <c r="U8" s="1">
        <v>4</v>
      </c>
      <c r="V8" s="1">
        <v>2</v>
      </c>
    </row>
    <row r="9" spans="1:23" x14ac:dyDescent="0.25">
      <c r="A9" s="34"/>
      <c r="B9" s="226"/>
      <c r="C9" s="34"/>
      <c r="F9" s="34">
        <v>7</v>
      </c>
      <c r="G9" s="183"/>
      <c r="H9" s="34">
        <v>5</v>
      </c>
      <c r="I9" s="1">
        <v>3</v>
      </c>
      <c r="J9" s="1">
        <v>1</v>
      </c>
      <c r="K9" s="166">
        <v>9</v>
      </c>
      <c r="L9" s="225">
        <v>1</v>
      </c>
      <c r="M9" s="166">
        <v>3</v>
      </c>
      <c r="N9" s="166">
        <v>4</v>
      </c>
      <c r="O9" s="166">
        <v>3</v>
      </c>
      <c r="P9" s="166">
        <v>1</v>
      </c>
      <c r="Q9" s="166">
        <v>12</v>
      </c>
      <c r="S9" s="166">
        <v>4</v>
      </c>
      <c r="T9" s="166">
        <v>6</v>
      </c>
      <c r="U9" s="1">
        <v>3</v>
      </c>
      <c r="V9" s="1">
        <v>1</v>
      </c>
    </row>
    <row r="10" spans="1:23" x14ac:dyDescent="0.25">
      <c r="A10" s="34"/>
      <c r="B10" s="226"/>
      <c r="C10" s="34"/>
      <c r="F10" s="34">
        <v>7</v>
      </c>
      <c r="G10" s="183"/>
      <c r="H10" s="34">
        <v>5</v>
      </c>
      <c r="I10" s="1">
        <v>3</v>
      </c>
      <c r="J10" s="1">
        <v>1</v>
      </c>
      <c r="K10" s="166">
        <v>9</v>
      </c>
      <c r="L10" s="225">
        <v>1</v>
      </c>
      <c r="M10" s="166">
        <v>2</v>
      </c>
      <c r="N10" s="166">
        <v>4</v>
      </c>
      <c r="O10" s="166">
        <v>3</v>
      </c>
      <c r="P10" s="166">
        <v>1</v>
      </c>
      <c r="Q10" s="166">
        <v>12</v>
      </c>
      <c r="S10" s="166">
        <v>3</v>
      </c>
      <c r="T10" s="166">
        <v>5</v>
      </c>
      <c r="U10" s="1">
        <v>3</v>
      </c>
      <c r="V10" s="1">
        <v>2</v>
      </c>
    </row>
    <row r="11" spans="1:23" x14ac:dyDescent="0.25">
      <c r="A11" s="34"/>
      <c r="B11" s="226"/>
      <c r="C11" s="34"/>
      <c r="F11" s="34">
        <v>7</v>
      </c>
      <c r="G11" s="183"/>
      <c r="H11" s="34">
        <v>5</v>
      </c>
      <c r="I11" s="1">
        <v>5</v>
      </c>
      <c r="J11" s="1">
        <v>2</v>
      </c>
      <c r="K11" s="166">
        <v>10</v>
      </c>
      <c r="L11" s="225">
        <v>1</v>
      </c>
      <c r="M11" s="166">
        <v>3</v>
      </c>
      <c r="N11" s="166">
        <v>4</v>
      </c>
      <c r="O11" s="166">
        <v>2</v>
      </c>
      <c r="P11" s="166">
        <v>1</v>
      </c>
      <c r="Q11" s="166">
        <v>11</v>
      </c>
      <c r="S11" s="166">
        <v>3</v>
      </c>
      <c r="T11" s="166">
        <v>5</v>
      </c>
      <c r="U11" s="1">
        <v>3</v>
      </c>
      <c r="V11" s="1">
        <v>1</v>
      </c>
    </row>
    <row r="12" spans="1:23" x14ac:dyDescent="0.25">
      <c r="A12" s="34"/>
      <c r="B12" s="226"/>
      <c r="C12" s="34"/>
      <c r="F12" s="34">
        <v>7</v>
      </c>
      <c r="G12" s="183"/>
      <c r="H12" s="34">
        <v>5</v>
      </c>
      <c r="I12" s="1">
        <v>4</v>
      </c>
      <c r="J12" s="1">
        <v>1</v>
      </c>
      <c r="K12" s="166">
        <v>9</v>
      </c>
      <c r="L12" s="225">
        <v>1</v>
      </c>
      <c r="M12" s="166">
        <v>2</v>
      </c>
      <c r="N12" s="166">
        <v>4</v>
      </c>
      <c r="O12" s="166">
        <v>3</v>
      </c>
      <c r="P12" s="166">
        <v>1</v>
      </c>
      <c r="Q12" s="166">
        <v>12</v>
      </c>
      <c r="S12" s="166">
        <v>4</v>
      </c>
      <c r="T12" s="166">
        <v>5</v>
      </c>
      <c r="U12" s="1">
        <v>3</v>
      </c>
      <c r="V12" s="1">
        <v>2</v>
      </c>
    </row>
    <row r="13" spans="1:23" x14ac:dyDescent="0.25">
      <c r="A13" s="34"/>
      <c r="B13" s="226"/>
      <c r="C13" s="34"/>
      <c r="F13" s="34">
        <v>7</v>
      </c>
      <c r="G13" s="183"/>
      <c r="H13" s="34">
        <v>5</v>
      </c>
      <c r="I13" s="1">
        <v>4</v>
      </c>
      <c r="J13" s="1">
        <v>2</v>
      </c>
      <c r="K13" s="166">
        <v>9</v>
      </c>
      <c r="L13" s="225">
        <v>1</v>
      </c>
      <c r="M13" s="166">
        <v>3</v>
      </c>
      <c r="N13" s="166">
        <v>4</v>
      </c>
      <c r="O13" s="166">
        <v>3</v>
      </c>
      <c r="P13" s="166">
        <v>1</v>
      </c>
      <c r="Q13" s="166">
        <v>12</v>
      </c>
      <c r="S13" s="166">
        <v>4</v>
      </c>
      <c r="T13" s="166">
        <v>5</v>
      </c>
      <c r="U13" s="1">
        <v>4</v>
      </c>
      <c r="V13" s="1">
        <v>2</v>
      </c>
    </row>
    <row r="14" spans="1:23" x14ac:dyDescent="0.25">
      <c r="A14" s="34"/>
      <c r="B14" s="226"/>
      <c r="C14" s="34"/>
      <c r="F14" s="34">
        <v>7</v>
      </c>
      <c r="G14" s="183"/>
      <c r="H14" s="34">
        <v>5</v>
      </c>
      <c r="I14" s="1">
        <v>3</v>
      </c>
      <c r="J14" s="1">
        <v>2</v>
      </c>
      <c r="K14" s="166">
        <v>9</v>
      </c>
      <c r="L14" s="225">
        <v>1</v>
      </c>
      <c r="M14" s="166">
        <v>3</v>
      </c>
      <c r="N14" s="166">
        <v>4</v>
      </c>
      <c r="O14" s="166">
        <v>3</v>
      </c>
      <c r="P14" s="166">
        <v>1</v>
      </c>
      <c r="Q14" s="166">
        <v>12</v>
      </c>
      <c r="S14" s="166">
        <v>3</v>
      </c>
      <c r="T14" s="166">
        <v>5</v>
      </c>
      <c r="U14" s="1">
        <v>3</v>
      </c>
      <c r="V14" s="1">
        <v>2</v>
      </c>
    </row>
    <row r="15" spans="1:23" x14ac:dyDescent="0.25">
      <c r="A15" s="34"/>
      <c r="B15" s="226"/>
      <c r="C15" s="34"/>
      <c r="F15" s="34">
        <v>7</v>
      </c>
      <c r="G15" s="183"/>
      <c r="H15" s="34">
        <v>5</v>
      </c>
      <c r="I15" s="1">
        <v>5</v>
      </c>
      <c r="J15" s="1">
        <v>1</v>
      </c>
      <c r="K15" s="166">
        <v>9</v>
      </c>
      <c r="L15" s="225">
        <v>1</v>
      </c>
      <c r="M15" s="166">
        <v>3</v>
      </c>
      <c r="N15" s="166">
        <v>4</v>
      </c>
      <c r="O15" s="166">
        <v>3</v>
      </c>
      <c r="P15" s="166">
        <v>1</v>
      </c>
      <c r="Q15" s="166">
        <v>11</v>
      </c>
      <c r="S15" s="166">
        <v>4</v>
      </c>
      <c r="T15" s="166">
        <v>6</v>
      </c>
      <c r="U15" s="1">
        <v>4</v>
      </c>
      <c r="V15" s="1">
        <v>2</v>
      </c>
    </row>
    <row r="16" spans="1:23" x14ac:dyDescent="0.25">
      <c r="A16" s="34"/>
      <c r="B16" s="226"/>
      <c r="C16" s="34"/>
      <c r="F16" s="34">
        <v>7</v>
      </c>
      <c r="G16" s="183"/>
      <c r="H16" s="34">
        <v>5</v>
      </c>
      <c r="I16" s="1">
        <v>4</v>
      </c>
      <c r="J16" s="1">
        <v>2</v>
      </c>
      <c r="K16" s="166">
        <v>9</v>
      </c>
      <c r="L16" s="225">
        <v>1</v>
      </c>
      <c r="M16" s="166">
        <v>2</v>
      </c>
      <c r="N16" s="166">
        <v>4</v>
      </c>
      <c r="O16" s="166">
        <v>2</v>
      </c>
      <c r="P16" s="166">
        <v>1</v>
      </c>
      <c r="Q16" s="166">
        <v>13</v>
      </c>
      <c r="S16" s="166">
        <v>3</v>
      </c>
      <c r="T16" s="166">
        <v>5</v>
      </c>
      <c r="U16" s="1">
        <v>4</v>
      </c>
      <c r="V16" s="1">
        <v>2</v>
      </c>
    </row>
    <row r="17" spans="1:22" x14ac:dyDescent="0.25">
      <c r="A17" s="34"/>
      <c r="B17" s="226"/>
      <c r="C17" s="34"/>
      <c r="F17" s="34">
        <v>7</v>
      </c>
      <c r="G17" s="183"/>
      <c r="H17" s="34">
        <v>5</v>
      </c>
      <c r="I17" s="1">
        <v>3</v>
      </c>
      <c r="J17" s="1">
        <v>1</v>
      </c>
      <c r="K17" s="166">
        <v>9</v>
      </c>
      <c r="L17" s="225">
        <v>1</v>
      </c>
      <c r="M17" s="166">
        <v>3</v>
      </c>
      <c r="N17" s="166">
        <v>4</v>
      </c>
      <c r="O17" s="166">
        <v>3</v>
      </c>
      <c r="P17" s="166">
        <v>1</v>
      </c>
      <c r="Q17" s="166">
        <v>13</v>
      </c>
      <c r="S17" s="166">
        <v>3</v>
      </c>
      <c r="T17" s="166">
        <v>6</v>
      </c>
      <c r="U17" s="1">
        <v>3</v>
      </c>
      <c r="V17" s="1">
        <v>2</v>
      </c>
    </row>
    <row r="18" spans="1:22" x14ac:dyDescent="0.25">
      <c r="A18" s="34"/>
      <c r="B18" s="226"/>
      <c r="C18" s="34"/>
      <c r="F18" s="34">
        <v>7</v>
      </c>
      <c r="G18" s="183"/>
      <c r="H18" s="34">
        <v>5</v>
      </c>
      <c r="I18" s="1">
        <v>5</v>
      </c>
      <c r="J18" s="1">
        <v>2</v>
      </c>
      <c r="K18" s="166">
        <v>9</v>
      </c>
      <c r="L18" s="225">
        <v>1</v>
      </c>
      <c r="M18" s="166">
        <v>2</v>
      </c>
      <c r="N18" s="166">
        <v>4</v>
      </c>
      <c r="O18" s="166">
        <v>3</v>
      </c>
      <c r="P18" s="166">
        <v>1</v>
      </c>
      <c r="Q18" s="166">
        <v>11</v>
      </c>
      <c r="S18" s="166">
        <v>3</v>
      </c>
      <c r="T18" s="166">
        <v>6</v>
      </c>
      <c r="U18" s="1">
        <v>4</v>
      </c>
      <c r="V18" s="1">
        <v>1</v>
      </c>
    </row>
    <row r="19" spans="1:22" x14ac:dyDescent="0.25">
      <c r="F19" s="166">
        <v>7</v>
      </c>
      <c r="H19" s="166">
        <v>5</v>
      </c>
      <c r="I19" s="1">
        <v>3</v>
      </c>
      <c r="J19" s="1">
        <v>2</v>
      </c>
      <c r="K19" s="166">
        <v>9</v>
      </c>
      <c r="L19" s="225">
        <v>0</v>
      </c>
      <c r="M19" s="166">
        <v>3</v>
      </c>
      <c r="N19" s="166">
        <v>4</v>
      </c>
      <c r="O19" s="166">
        <v>3</v>
      </c>
      <c r="P19" s="166">
        <v>1</v>
      </c>
      <c r="Q19" s="166">
        <v>11</v>
      </c>
      <c r="S19" s="166">
        <v>3</v>
      </c>
      <c r="T19" s="166">
        <v>5</v>
      </c>
      <c r="U19" s="1">
        <v>3</v>
      </c>
      <c r="V19" s="1">
        <v>2</v>
      </c>
    </row>
    <row r="20" spans="1:22" x14ac:dyDescent="0.25">
      <c r="F20" s="166">
        <v>7</v>
      </c>
      <c r="H20" s="166">
        <v>5</v>
      </c>
      <c r="I20" s="1">
        <v>4</v>
      </c>
      <c r="J20" s="1">
        <v>1</v>
      </c>
      <c r="K20" s="166">
        <v>9</v>
      </c>
      <c r="L20" s="225">
        <v>1</v>
      </c>
      <c r="M20" s="166">
        <v>3</v>
      </c>
      <c r="N20" s="166">
        <v>4</v>
      </c>
      <c r="O20" s="166">
        <v>3</v>
      </c>
      <c r="P20" s="166">
        <v>1</v>
      </c>
      <c r="Q20" s="166">
        <v>11</v>
      </c>
      <c r="S20" s="166">
        <v>3</v>
      </c>
      <c r="T20" s="166">
        <v>5</v>
      </c>
      <c r="U20" s="1">
        <v>4</v>
      </c>
      <c r="V20" s="1">
        <v>2</v>
      </c>
    </row>
    <row r="21" spans="1:22" x14ac:dyDescent="0.25">
      <c r="F21" s="166">
        <v>7</v>
      </c>
      <c r="H21" s="166">
        <v>5</v>
      </c>
      <c r="I21" s="1">
        <v>5</v>
      </c>
      <c r="J21" s="1">
        <v>1</v>
      </c>
      <c r="K21" s="345">
        <v>9</v>
      </c>
      <c r="L21" s="345">
        <v>1</v>
      </c>
      <c r="M21" s="345">
        <v>3</v>
      </c>
      <c r="N21" s="345">
        <v>4</v>
      </c>
      <c r="O21" s="345">
        <v>3</v>
      </c>
      <c r="P21" s="345">
        <v>1</v>
      </c>
      <c r="Q21" s="166">
        <v>13</v>
      </c>
      <c r="S21" s="166">
        <v>4</v>
      </c>
      <c r="T21" s="166">
        <v>5</v>
      </c>
      <c r="U21" s="1">
        <v>4</v>
      </c>
      <c r="V21" s="1">
        <v>2</v>
      </c>
    </row>
    <row r="22" spans="1:22" x14ac:dyDescent="0.25">
      <c r="F22" s="166">
        <v>7</v>
      </c>
      <c r="H22" s="166">
        <v>5</v>
      </c>
      <c r="I22" s="1">
        <v>3</v>
      </c>
      <c r="J22" s="1">
        <v>2</v>
      </c>
      <c r="K22" s="166">
        <v>9</v>
      </c>
      <c r="L22" s="225">
        <v>1</v>
      </c>
      <c r="M22" s="166">
        <v>3</v>
      </c>
      <c r="N22" s="166">
        <v>4</v>
      </c>
      <c r="O22" s="166">
        <v>3</v>
      </c>
      <c r="P22" s="166">
        <v>1</v>
      </c>
      <c r="Q22" s="166">
        <v>11</v>
      </c>
      <c r="S22" s="166">
        <v>3</v>
      </c>
      <c r="T22" s="166">
        <v>5</v>
      </c>
      <c r="U22" s="1">
        <v>4</v>
      </c>
      <c r="V22" s="1">
        <v>2</v>
      </c>
    </row>
    <row r="23" spans="1:22" x14ac:dyDescent="0.25">
      <c r="F23" s="166">
        <v>7</v>
      </c>
      <c r="H23" s="166">
        <v>5</v>
      </c>
      <c r="I23" s="1">
        <v>3</v>
      </c>
      <c r="J23" s="1">
        <v>1</v>
      </c>
      <c r="K23" s="166">
        <v>9</v>
      </c>
      <c r="L23" s="225">
        <v>1</v>
      </c>
      <c r="M23" s="166">
        <v>3</v>
      </c>
      <c r="N23" s="166">
        <v>4</v>
      </c>
      <c r="O23" s="166">
        <v>2</v>
      </c>
      <c r="P23" s="166">
        <v>1</v>
      </c>
      <c r="Q23" s="166">
        <v>12</v>
      </c>
      <c r="S23" s="166">
        <v>3</v>
      </c>
      <c r="T23" s="166">
        <v>6</v>
      </c>
      <c r="U23" s="1">
        <v>3</v>
      </c>
      <c r="V23" s="1">
        <v>2</v>
      </c>
    </row>
    <row r="24" spans="1:22" x14ac:dyDescent="0.25">
      <c r="F24" s="166">
        <v>7</v>
      </c>
      <c r="H24" s="166">
        <v>5</v>
      </c>
      <c r="I24" s="1">
        <v>3</v>
      </c>
      <c r="J24" s="1">
        <v>2</v>
      </c>
      <c r="K24" s="166">
        <v>9</v>
      </c>
      <c r="L24" s="225">
        <v>1</v>
      </c>
      <c r="M24" s="166">
        <v>3</v>
      </c>
      <c r="N24" s="166">
        <v>4</v>
      </c>
      <c r="O24" s="166">
        <v>3</v>
      </c>
      <c r="P24" s="166">
        <v>1</v>
      </c>
      <c r="Q24" s="166">
        <v>11</v>
      </c>
      <c r="S24" s="166">
        <v>3</v>
      </c>
      <c r="T24" s="166">
        <v>6</v>
      </c>
      <c r="U24" s="1">
        <v>3</v>
      </c>
      <c r="V24" s="1">
        <v>1</v>
      </c>
    </row>
    <row r="25" spans="1:22" x14ac:dyDescent="0.25">
      <c r="F25" s="166">
        <v>7</v>
      </c>
      <c r="H25" s="166">
        <v>5</v>
      </c>
      <c r="I25" s="1">
        <v>5</v>
      </c>
      <c r="J25" s="1">
        <v>1</v>
      </c>
      <c r="K25" s="166">
        <v>10</v>
      </c>
      <c r="L25" s="225">
        <v>1</v>
      </c>
      <c r="M25" s="166">
        <v>3</v>
      </c>
      <c r="N25" s="166">
        <v>4</v>
      </c>
      <c r="O25" s="166">
        <v>3</v>
      </c>
      <c r="P25" s="166">
        <v>1</v>
      </c>
      <c r="Q25" s="166">
        <v>12</v>
      </c>
      <c r="S25" s="166">
        <v>4</v>
      </c>
      <c r="T25" s="166">
        <v>5</v>
      </c>
      <c r="U25" s="1">
        <v>3</v>
      </c>
      <c r="V25" s="1">
        <v>2</v>
      </c>
    </row>
    <row r="26" spans="1:22" x14ac:dyDescent="0.25">
      <c r="F26" s="166">
        <v>7</v>
      </c>
      <c r="H26" s="166">
        <v>5</v>
      </c>
      <c r="I26" s="1">
        <v>4</v>
      </c>
      <c r="J26" s="1">
        <v>2</v>
      </c>
      <c r="K26" s="166">
        <v>9</v>
      </c>
      <c r="L26" s="225">
        <v>1</v>
      </c>
      <c r="M26" s="166">
        <v>3</v>
      </c>
      <c r="N26" s="166">
        <v>4</v>
      </c>
      <c r="O26" s="166">
        <v>3</v>
      </c>
      <c r="P26" s="166">
        <v>1</v>
      </c>
      <c r="Q26" s="166">
        <v>12</v>
      </c>
      <c r="S26" s="166">
        <v>3</v>
      </c>
      <c r="T26" s="166">
        <v>6</v>
      </c>
      <c r="U26" s="1">
        <v>1</v>
      </c>
      <c r="V26" s="1">
        <v>2</v>
      </c>
    </row>
    <row r="27" spans="1:22" x14ac:dyDescent="0.25">
      <c r="F27" s="166">
        <v>7</v>
      </c>
      <c r="H27" s="166">
        <v>5</v>
      </c>
      <c r="I27" s="1">
        <v>3</v>
      </c>
      <c r="J27" s="1">
        <v>2</v>
      </c>
      <c r="Q27" s="166">
        <v>11</v>
      </c>
      <c r="S27" s="166">
        <v>3</v>
      </c>
      <c r="T27" s="166">
        <v>5</v>
      </c>
      <c r="U27" s="1">
        <v>3</v>
      </c>
      <c r="V27" s="1">
        <v>2</v>
      </c>
    </row>
    <row r="28" spans="1:22" x14ac:dyDescent="0.25">
      <c r="F28" s="166">
        <v>7</v>
      </c>
      <c r="H28" s="166">
        <v>5</v>
      </c>
      <c r="I28" s="1">
        <v>4</v>
      </c>
      <c r="J28" s="1">
        <v>2</v>
      </c>
      <c r="Q28" s="166">
        <v>11</v>
      </c>
      <c r="S28" s="166">
        <v>4</v>
      </c>
      <c r="T28" s="166">
        <v>5</v>
      </c>
      <c r="U28" s="1">
        <v>3</v>
      </c>
      <c r="V28" s="1">
        <v>2</v>
      </c>
    </row>
    <row r="29" spans="1:22" x14ac:dyDescent="0.25">
      <c r="F29" s="166">
        <v>7</v>
      </c>
      <c r="H29" s="166">
        <v>5</v>
      </c>
      <c r="I29" s="1">
        <v>3</v>
      </c>
      <c r="J29" s="1">
        <v>2</v>
      </c>
      <c r="Q29" s="166">
        <v>13</v>
      </c>
      <c r="S29" s="166">
        <v>3</v>
      </c>
      <c r="T29" s="166">
        <v>5</v>
      </c>
      <c r="U29" s="1">
        <v>4</v>
      </c>
      <c r="V29" s="1">
        <v>2</v>
      </c>
    </row>
    <row r="30" spans="1:22" x14ac:dyDescent="0.25">
      <c r="F30" s="166">
        <v>7</v>
      </c>
      <c r="H30" s="166">
        <v>5</v>
      </c>
      <c r="I30" s="1">
        <v>4</v>
      </c>
      <c r="J30" s="1">
        <v>1</v>
      </c>
      <c r="Q30" s="166">
        <v>13</v>
      </c>
      <c r="S30" s="166">
        <v>3</v>
      </c>
      <c r="T30" s="166">
        <v>6</v>
      </c>
      <c r="U30" s="1">
        <v>3</v>
      </c>
      <c r="V30" s="1">
        <v>2</v>
      </c>
    </row>
    <row r="31" spans="1:22" x14ac:dyDescent="0.25">
      <c r="F31" s="166">
        <v>7</v>
      </c>
      <c r="H31" s="166">
        <v>5</v>
      </c>
      <c r="I31" s="1">
        <v>5</v>
      </c>
      <c r="J31" s="1">
        <v>1</v>
      </c>
      <c r="Q31" s="166">
        <v>13</v>
      </c>
      <c r="S31" s="166">
        <v>3</v>
      </c>
      <c r="T31" s="166">
        <v>5</v>
      </c>
      <c r="U31" s="1">
        <v>3</v>
      </c>
      <c r="V31" s="1">
        <v>2</v>
      </c>
    </row>
    <row r="32" spans="1:22" x14ac:dyDescent="0.25">
      <c r="F32" s="166">
        <v>7</v>
      </c>
      <c r="H32" s="166">
        <v>5</v>
      </c>
      <c r="I32" s="1">
        <v>3</v>
      </c>
      <c r="J32" s="1">
        <v>1</v>
      </c>
      <c r="Q32" s="166">
        <v>12</v>
      </c>
      <c r="S32" s="166">
        <v>3</v>
      </c>
      <c r="T32" s="166">
        <v>5</v>
      </c>
      <c r="U32" s="1">
        <v>4</v>
      </c>
      <c r="V32" s="1">
        <v>2</v>
      </c>
    </row>
    <row r="33" spans="6:22" x14ac:dyDescent="0.25">
      <c r="F33" s="166">
        <v>7</v>
      </c>
      <c r="H33" s="166">
        <v>5</v>
      </c>
      <c r="I33" s="1">
        <v>3</v>
      </c>
      <c r="J33" s="1">
        <v>2</v>
      </c>
      <c r="Q33" s="166">
        <v>11</v>
      </c>
      <c r="S33" s="166">
        <v>3</v>
      </c>
      <c r="T33" s="166">
        <v>6</v>
      </c>
      <c r="U33" s="1">
        <v>3</v>
      </c>
      <c r="V33" s="1">
        <v>2</v>
      </c>
    </row>
    <row r="34" spans="6:22" x14ac:dyDescent="0.25">
      <c r="F34" s="166">
        <v>7</v>
      </c>
      <c r="H34" s="166">
        <v>5</v>
      </c>
      <c r="I34" s="1">
        <v>3</v>
      </c>
      <c r="J34" s="1">
        <v>2</v>
      </c>
      <c r="Q34" s="166">
        <v>12</v>
      </c>
      <c r="S34" s="166">
        <v>3</v>
      </c>
      <c r="T34" s="166">
        <v>5</v>
      </c>
      <c r="U34" s="1">
        <v>3</v>
      </c>
      <c r="V34" s="1">
        <v>1</v>
      </c>
    </row>
    <row r="35" spans="6:22" x14ac:dyDescent="0.25">
      <c r="F35" s="166">
        <v>7</v>
      </c>
      <c r="H35" s="166">
        <v>5</v>
      </c>
      <c r="I35" s="1">
        <v>3</v>
      </c>
      <c r="J35" s="1">
        <v>1</v>
      </c>
      <c r="Q35" s="166">
        <v>13</v>
      </c>
      <c r="S35" s="166">
        <v>3</v>
      </c>
      <c r="T35" s="166">
        <v>5</v>
      </c>
      <c r="U35" s="1">
        <v>3</v>
      </c>
      <c r="V35" s="1">
        <v>1</v>
      </c>
    </row>
    <row r="36" spans="6:22" x14ac:dyDescent="0.25">
      <c r="F36" s="166">
        <v>7</v>
      </c>
      <c r="H36" s="166">
        <v>5</v>
      </c>
      <c r="I36" s="1">
        <v>4</v>
      </c>
      <c r="J36" s="1">
        <v>2</v>
      </c>
      <c r="Q36" s="166">
        <v>12</v>
      </c>
      <c r="S36" s="166">
        <v>4</v>
      </c>
      <c r="T36" s="166">
        <v>5</v>
      </c>
      <c r="U36" s="1">
        <v>4</v>
      </c>
      <c r="V36" s="1">
        <v>2</v>
      </c>
    </row>
    <row r="37" spans="6:22" x14ac:dyDescent="0.25">
      <c r="F37" s="166">
        <v>7</v>
      </c>
      <c r="H37" s="166">
        <v>5</v>
      </c>
      <c r="I37" s="1">
        <v>3</v>
      </c>
      <c r="J37" s="1">
        <v>2</v>
      </c>
      <c r="Q37" s="166">
        <v>12</v>
      </c>
      <c r="R37" s="176">
        <v>2</v>
      </c>
      <c r="S37" s="166">
        <v>3</v>
      </c>
      <c r="T37" s="166">
        <v>5</v>
      </c>
      <c r="U37" s="1">
        <v>4</v>
      </c>
      <c r="V37" s="1">
        <v>2</v>
      </c>
    </row>
    <row r="38" spans="6:22" x14ac:dyDescent="0.25">
      <c r="F38" s="166">
        <v>7</v>
      </c>
      <c r="H38" s="166">
        <v>5</v>
      </c>
      <c r="I38" s="1">
        <v>4</v>
      </c>
      <c r="J38" s="1">
        <v>1</v>
      </c>
      <c r="Q38" s="166">
        <v>13</v>
      </c>
      <c r="R38" s="176">
        <v>1</v>
      </c>
      <c r="S38" s="166">
        <v>3</v>
      </c>
      <c r="T38" s="166">
        <v>5</v>
      </c>
      <c r="U38" s="1">
        <v>4</v>
      </c>
      <c r="V38" s="1">
        <v>2</v>
      </c>
    </row>
    <row r="39" spans="6:22" x14ac:dyDescent="0.25">
      <c r="F39" s="166">
        <v>7</v>
      </c>
      <c r="H39" s="166">
        <v>5</v>
      </c>
      <c r="I39" s="1">
        <v>3</v>
      </c>
      <c r="J39" s="1">
        <v>1</v>
      </c>
      <c r="Q39" s="166">
        <v>12</v>
      </c>
      <c r="R39" s="176">
        <v>1</v>
      </c>
      <c r="S39" s="166">
        <v>3</v>
      </c>
      <c r="T39" s="166">
        <v>5</v>
      </c>
      <c r="U39" s="1">
        <v>3</v>
      </c>
      <c r="V39" s="1">
        <v>2</v>
      </c>
    </row>
    <row r="40" spans="6:22" x14ac:dyDescent="0.25">
      <c r="F40" s="166">
        <v>7</v>
      </c>
      <c r="H40" s="166">
        <v>5</v>
      </c>
      <c r="I40" s="1">
        <v>3</v>
      </c>
      <c r="J40" s="1">
        <v>1</v>
      </c>
      <c r="Q40" s="166">
        <v>13</v>
      </c>
      <c r="R40" s="176">
        <v>1</v>
      </c>
      <c r="S40" s="166">
        <v>3</v>
      </c>
      <c r="T40" s="166">
        <v>5</v>
      </c>
      <c r="U40" s="1">
        <v>3</v>
      </c>
      <c r="V40" s="1">
        <v>1</v>
      </c>
    </row>
    <row r="41" spans="6:22" x14ac:dyDescent="0.25">
      <c r="F41" s="166">
        <v>7</v>
      </c>
      <c r="H41" s="166">
        <v>5</v>
      </c>
      <c r="I41" s="1">
        <v>3</v>
      </c>
      <c r="J41" s="1">
        <v>2</v>
      </c>
      <c r="Q41" s="166">
        <v>12</v>
      </c>
      <c r="R41" s="176">
        <v>2</v>
      </c>
      <c r="S41" s="166">
        <v>4</v>
      </c>
      <c r="T41" s="166">
        <v>5</v>
      </c>
      <c r="U41" s="1">
        <v>4</v>
      </c>
      <c r="V41" s="1">
        <v>2</v>
      </c>
    </row>
    <row r="42" spans="6:22" x14ac:dyDescent="0.25">
      <c r="F42" s="166">
        <v>7</v>
      </c>
      <c r="H42" s="166">
        <v>5</v>
      </c>
      <c r="I42" s="1">
        <v>4</v>
      </c>
      <c r="J42" s="1">
        <v>1</v>
      </c>
      <c r="Q42" s="166">
        <v>12</v>
      </c>
      <c r="R42" s="176">
        <v>0</v>
      </c>
      <c r="S42" s="166">
        <v>3</v>
      </c>
      <c r="T42" s="166">
        <v>5</v>
      </c>
      <c r="U42" s="1">
        <v>4</v>
      </c>
      <c r="V42" s="1">
        <v>1</v>
      </c>
    </row>
    <row r="43" spans="6:22" x14ac:dyDescent="0.25">
      <c r="F43" s="166">
        <v>7</v>
      </c>
      <c r="H43" s="166">
        <v>5</v>
      </c>
      <c r="I43" s="1">
        <v>3</v>
      </c>
      <c r="J43" s="1">
        <v>2</v>
      </c>
      <c r="Q43" s="166">
        <v>12</v>
      </c>
      <c r="R43" s="176">
        <v>2</v>
      </c>
      <c r="S43" s="166">
        <v>3</v>
      </c>
      <c r="T43" s="166">
        <v>5</v>
      </c>
      <c r="U43" s="1">
        <v>3</v>
      </c>
      <c r="V43" s="1">
        <v>2</v>
      </c>
    </row>
    <row r="44" spans="6:22" x14ac:dyDescent="0.25">
      <c r="F44" s="166">
        <v>7</v>
      </c>
      <c r="H44" s="166">
        <v>5</v>
      </c>
      <c r="I44" s="1">
        <v>3</v>
      </c>
      <c r="J44" s="1">
        <v>1</v>
      </c>
      <c r="Q44" s="166">
        <v>11</v>
      </c>
      <c r="R44" s="176">
        <v>2</v>
      </c>
      <c r="S44" s="166">
        <v>4</v>
      </c>
      <c r="T44" s="166">
        <v>5</v>
      </c>
      <c r="U44" s="1">
        <v>3</v>
      </c>
      <c r="V44" s="1">
        <v>2</v>
      </c>
    </row>
    <row r="45" spans="6:22" x14ac:dyDescent="0.25">
      <c r="F45" s="166">
        <v>7</v>
      </c>
      <c r="H45" s="166">
        <v>5</v>
      </c>
      <c r="I45" s="1">
        <v>4</v>
      </c>
      <c r="J45" s="1">
        <v>1</v>
      </c>
      <c r="Q45" s="166">
        <v>13</v>
      </c>
      <c r="R45" s="176">
        <v>1</v>
      </c>
      <c r="S45" s="166">
        <v>3</v>
      </c>
      <c r="T45" s="166">
        <v>5</v>
      </c>
      <c r="U45" s="1">
        <v>4</v>
      </c>
      <c r="V45" s="1">
        <v>2</v>
      </c>
    </row>
    <row r="46" spans="6:22" x14ac:dyDescent="0.25">
      <c r="F46" s="166">
        <v>7</v>
      </c>
      <c r="H46" s="166">
        <v>5</v>
      </c>
      <c r="I46" s="1">
        <v>4</v>
      </c>
      <c r="J46" s="1">
        <v>1</v>
      </c>
      <c r="Q46" s="166">
        <v>12</v>
      </c>
      <c r="R46" s="176">
        <v>1</v>
      </c>
      <c r="S46" s="166">
        <v>3</v>
      </c>
      <c r="T46" s="166">
        <v>5</v>
      </c>
      <c r="U46" s="1">
        <v>4</v>
      </c>
      <c r="V46" s="1">
        <v>1</v>
      </c>
    </row>
    <row r="47" spans="6:22" x14ac:dyDescent="0.25">
      <c r="F47" s="166">
        <v>7</v>
      </c>
      <c r="H47" s="166">
        <v>5</v>
      </c>
      <c r="I47" s="1">
        <v>4</v>
      </c>
      <c r="J47" s="1">
        <v>1</v>
      </c>
      <c r="Q47" s="166">
        <v>13</v>
      </c>
      <c r="R47" s="176">
        <v>1</v>
      </c>
      <c r="S47" s="166">
        <v>3</v>
      </c>
      <c r="T47" s="166">
        <v>6</v>
      </c>
      <c r="U47" s="1">
        <v>4</v>
      </c>
      <c r="V47" s="1">
        <v>2</v>
      </c>
    </row>
    <row r="48" spans="6:22" x14ac:dyDescent="0.25">
      <c r="F48" s="166">
        <v>7</v>
      </c>
      <c r="H48" s="166">
        <v>5</v>
      </c>
      <c r="I48" s="1">
        <v>5</v>
      </c>
      <c r="J48" s="1">
        <v>2</v>
      </c>
      <c r="Q48" s="166">
        <v>12</v>
      </c>
      <c r="R48" s="176">
        <v>1</v>
      </c>
      <c r="S48" s="166">
        <v>3</v>
      </c>
      <c r="T48" s="166">
        <v>5</v>
      </c>
      <c r="U48" s="1">
        <v>3</v>
      </c>
      <c r="V48" s="1">
        <v>1</v>
      </c>
    </row>
    <row r="49" spans="6:22" x14ac:dyDescent="0.25">
      <c r="F49" s="166">
        <v>7</v>
      </c>
      <c r="H49" s="166">
        <v>5</v>
      </c>
      <c r="I49" s="1">
        <v>3</v>
      </c>
      <c r="J49" s="1">
        <v>1</v>
      </c>
      <c r="Q49" s="166">
        <v>11</v>
      </c>
      <c r="R49" s="176">
        <v>1</v>
      </c>
      <c r="S49" s="166">
        <v>4</v>
      </c>
      <c r="T49" s="166">
        <v>5</v>
      </c>
      <c r="U49" s="1">
        <v>4</v>
      </c>
      <c r="V49" s="1">
        <v>2</v>
      </c>
    </row>
    <row r="50" spans="6:22" x14ac:dyDescent="0.25">
      <c r="F50" s="166">
        <v>7</v>
      </c>
      <c r="H50" s="166">
        <v>5</v>
      </c>
      <c r="I50" s="1">
        <v>3</v>
      </c>
      <c r="J50" s="1">
        <v>2</v>
      </c>
      <c r="Q50" s="166">
        <v>12</v>
      </c>
      <c r="R50" s="176">
        <v>1</v>
      </c>
      <c r="S50" s="166">
        <v>4</v>
      </c>
      <c r="T50" s="166">
        <v>5</v>
      </c>
      <c r="U50" s="1">
        <v>3</v>
      </c>
      <c r="V50" s="1">
        <v>1</v>
      </c>
    </row>
    <row r="51" spans="6:22" x14ac:dyDescent="0.25">
      <c r="F51" s="166">
        <v>7</v>
      </c>
      <c r="H51" s="166">
        <v>5</v>
      </c>
      <c r="I51" s="1">
        <v>5</v>
      </c>
      <c r="J51" s="1">
        <v>2</v>
      </c>
      <c r="Q51" s="166">
        <v>12</v>
      </c>
      <c r="R51" s="176">
        <v>1</v>
      </c>
      <c r="S51" s="166">
        <v>4</v>
      </c>
      <c r="T51" s="166">
        <v>5</v>
      </c>
      <c r="U51" s="1">
        <v>3</v>
      </c>
      <c r="V51" s="1">
        <v>2</v>
      </c>
    </row>
    <row r="52" spans="6:22" x14ac:dyDescent="0.25">
      <c r="F52" s="166">
        <v>7</v>
      </c>
      <c r="H52" s="166">
        <v>5</v>
      </c>
      <c r="I52" s="1">
        <v>3</v>
      </c>
      <c r="J52" s="1">
        <v>1</v>
      </c>
      <c r="Q52" s="166">
        <v>12</v>
      </c>
      <c r="R52" s="176">
        <v>2</v>
      </c>
      <c r="S52" s="166">
        <v>4</v>
      </c>
      <c r="T52" s="166">
        <v>5</v>
      </c>
      <c r="U52" s="1">
        <v>3</v>
      </c>
      <c r="V52" s="1">
        <v>2</v>
      </c>
    </row>
    <row r="53" spans="6:22" x14ac:dyDescent="0.25">
      <c r="F53" s="166">
        <v>7</v>
      </c>
      <c r="H53" s="166">
        <v>5</v>
      </c>
      <c r="I53" s="1">
        <v>3</v>
      </c>
      <c r="J53" s="1">
        <v>1</v>
      </c>
      <c r="Q53" s="166">
        <v>12</v>
      </c>
      <c r="R53" s="176">
        <v>1</v>
      </c>
      <c r="S53" s="166">
        <v>3</v>
      </c>
      <c r="T53" s="166">
        <v>5</v>
      </c>
      <c r="U53" s="1">
        <v>3</v>
      </c>
      <c r="V53" s="1">
        <v>2</v>
      </c>
    </row>
    <row r="54" spans="6:22" x14ac:dyDescent="0.25">
      <c r="F54" s="166">
        <f>7</f>
        <v>7</v>
      </c>
      <c r="H54" s="166">
        <v>5</v>
      </c>
      <c r="I54" s="1">
        <v>5</v>
      </c>
      <c r="J54" s="1">
        <v>2</v>
      </c>
      <c r="Q54" s="166">
        <v>11</v>
      </c>
      <c r="R54" s="176">
        <v>1</v>
      </c>
      <c r="S54" s="166">
        <v>4</v>
      </c>
      <c r="T54" s="166">
        <v>5</v>
      </c>
      <c r="U54" s="1">
        <v>4</v>
      </c>
      <c r="V54" s="1">
        <v>1</v>
      </c>
    </row>
    <row r="55" spans="6:22" x14ac:dyDescent="0.25">
      <c r="F55" s="166">
        <v>7</v>
      </c>
      <c r="H55" s="166">
        <v>5</v>
      </c>
      <c r="I55" s="1">
        <v>5</v>
      </c>
      <c r="J55" s="1">
        <v>2</v>
      </c>
      <c r="Q55" s="166">
        <v>11</v>
      </c>
      <c r="R55" s="176">
        <v>2</v>
      </c>
      <c r="S55" s="166">
        <v>3</v>
      </c>
      <c r="T55" s="166">
        <v>5</v>
      </c>
      <c r="U55" s="1">
        <v>4</v>
      </c>
      <c r="V55" s="1">
        <v>2</v>
      </c>
    </row>
    <row r="56" spans="6:22" x14ac:dyDescent="0.25">
      <c r="F56" s="166">
        <v>7</v>
      </c>
      <c r="H56" s="166">
        <v>5</v>
      </c>
      <c r="I56" s="1">
        <v>5</v>
      </c>
      <c r="J56" s="1">
        <v>1</v>
      </c>
      <c r="Q56" s="166">
        <v>11</v>
      </c>
      <c r="R56" s="176">
        <v>1</v>
      </c>
      <c r="S56" s="166">
        <v>4</v>
      </c>
      <c r="T56" s="166">
        <v>5</v>
      </c>
      <c r="U56" s="1">
        <v>3</v>
      </c>
      <c r="V56" s="1">
        <v>2</v>
      </c>
    </row>
    <row r="57" spans="6:22" x14ac:dyDescent="0.25">
      <c r="F57" s="166">
        <v>7</v>
      </c>
      <c r="H57" s="166">
        <v>5</v>
      </c>
      <c r="I57" s="1">
        <v>5</v>
      </c>
      <c r="J57" s="1">
        <v>2</v>
      </c>
      <c r="Q57" s="166">
        <v>13</v>
      </c>
      <c r="R57" s="176">
        <v>1</v>
      </c>
      <c r="S57" s="166">
        <v>3</v>
      </c>
      <c r="T57" s="166">
        <v>5</v>
      </c>
      <c r="U57" s="1">
        <v>3</v>
      </c>
      <c r="V57" s="1">
        <v>2</v>
      </c>
    </row>
    <row r="58" spans="6:22" x14ac:dyDescent="0.25">
      <c r="F58" s="166">
        <v>7</v>
      </c>
      <c r="H58" s="166">
        <v>5</v>
      </c>
      <c r="I58" s="1">
        <v>5</v>
      </c>
      <c r="J58" s="1">
        <v>2</v>
      </c>
      <c r="Q58" s="166">
        <v>11</v>
      </c>
      <c r="R58" s="176">
        <v>2</v>
      </c>
      <c r="S58" s="166">
        <v>3</v>
      </c>
      <c r="T58" s="166">
        <v>5</v>
      </c>
      <c r="U58" s="1">
        <v>3</v>
      </c>
      <c r="V58" s="1">
        <v>2</v>
      </c>
    </row>
    <row r="59" spans="6:22" x14ac:dyDescent="0.25">
      <c r="F59" s="166">
        <v>7</v>
      </c>
      <c r="H59" s="166">
        <v>5</v>
      </c>
      <c r="I59" s="1">
        <v>5</v>
      </c>
      <c r="J59" s="1">
        <v>1</v>
      </c>
      <c r="Q59" s="166">
        <v>13</v>
      </c>
      <c r="R59" s="176">
        <v>0</v>
      </c>
      <c r="S59" s="166">
        <v>4</v>
      </c>
      <c r="T59" s="166">
        <v>5</v>
      </c>
      <c r="U59" s="1">
        <v>4</v>
      </c>
      <c r="V59" s="1">
        <v>2</v>
      </c>
    </row>
    <row r="60" spans="6:22" x14ac:dyDescent="0.25">
      <c r="F60" s="166">
        <v>7</v>
      </c>
      <c r="H60" s="166">
        <v>5</v>
      </c>
      <c r="I60" s="1">
        <v>5</v>
      </c>
      <c r="J60" s="1">
        <v>1</v>
      </c>
      <c r="Q60" s="166">
        <v>12</v>
      </c>
      <c r="R60" s="176">
        <v>2</v>
      </c>
      <c r="S60" s="166">
        <v>3</v>
      </c>
      <c r="T60" s="166">
        <v>5</v>
      </c>
      <c r="U60" s="1">
        <v>3</v>
      </c>
      <c r="V60" s="1">
        <v>2</v>
      </c>
    </row>
    <row r="61" spans="6:22" x14ac:dyDescent="0.25">
      <c r="F61" s="166">
        <v>7</v>
      </c>
      <c r="H61" s="166">
        <v>5</v>
      </c>
      <c r="I61" s="1">
        <v>5</v>
      </c>
      <c r="J61" s="1">
        <v>1</v>
      </c>
      <c r="Q61" s="166">
        <v>12</v>
      </c>
      <c r="R61" s="176">
        <v>1</v>
      </c>
      <c r="S61" s="166">
        <v>4</v>
      </c>
      <c r="T61" s="166">
        <v>5</v>
      </c>
      <c r="U61" s="1">
        <v>3</v>
      </c>
      <c r="V61" s="1">
        <v>2</v>
      </c>
    </row>
    <row r="62" spans="6:22" x14ac:dyDescent="0.25">
      <c r="F62" s="166">
        <v>7</v>
      </c>
      <c r="H62" s="166">
        <v>5</v>
      </c>
      <c r="I62" s="1">
        <v>3</v>
      </c>
      <c r="J62" s="1">
        <v>1</v>
      </c>
      <c r="Q62" s="166">
        <v>11</v>
      </c>
      <c r="R62" s="176">
        <v>2</v>
      </c>
      <c r="S62" s="166">
        <v>3</v>
      </c>
      <c r="T62" s="166">
        <v>6</v>
      </c>
      <c r="U62" s="1">
        <v>4</v>
      </c>
      <c r="V62" s="1">
        <v>2</v>
      </c>
    </row>
    <row r="63" spans="6:22" x14ac:dyDescent="0.25">
      <c r="F63" s="166">
        <v>7</v>
      </c>
      <c r="H63" s="166">
        <v>5</v>
      </c>
      <c r="I63" s="1">
        <v>3</v>
      </c>
      <c r="J63" s="1">
        <v>1</v>
      </c>
      <c r="Q63" s="166">
        <v>12</v>
      </c>
      <c r="R63" s="176">
        <v>0</v>
      </c>
      <c r="S63" s="166">
        <v>4</v>
      </c>
      <c r="T63" s="166">
        <v>5</v>
      </c>
      <c r="U63" s="1">
        <v>3</v>
      </c>
      <c r="V63" s="1">
        <v>2</v>
      </c>
    </row>
    <row r="64" spans="6:22" x14ac:dyDescent="0.25">
      <c r="F64" s="166">
        <v>7</v>
      </c>
      <c r="H64" s="166">
        <v>5</v>
      </c>
      <c r="I64" s="1">
        <v>3</v>
      </c>
      <c r="J64" s="1">
        <v>1</v>
      </c>
      <c r="Q64" s="166">
        <v>12</v>
      </c>
      <c r="R64" s="176">
        <v>2</v>
      </c>
      <c r="S64" s="166">
        <v>3</v>
      </c>
      <c r="T64" s="166">
        <v>6</v>
      </c>
      <c r="U64" s="1">
        <v>3</v>
      </c>
      <c r="V64" s="1">
        <v>2</v>
      </c>
    </row>
    <row r="65" spans="6:22" x14ac:dyDescent="0.25">
      <c r="F65" s="166">
        <v>7</v>
      </c>
      <c r="H65" s="166">
        <v>5</v>
      </c>
      <c r="I65" s="1">
        <v>5</v>
      </c>
      <c r="J65" s="1">
        <v>1</v>
      </c>
      <c r="Q65" s="166">
        <v>13</v>
      </c>
      <c r="R65" s="176">
        <v>2</v>
      </c>
      <c r="S65" s="166">
        <v>3</v>
      </c>
      <c r="T65" s="166">
        <v>5</v>
      </c>
      <c r="U65" s="1">
        <v>4</v>
      </c>
      <c r="V65" s="1">
        <v>2</v>
      </c>
    </row>
    <row r="66" spans="6:22" x14ac:dyDescent="0.25">
      <c r="F66" s="166">
        <v>7</v>
      </c>
      <c r="H66" s="166">
        <v>5</v>
      </c>
      <c r="I66" s="1">
        <v>4</v>
      </c>
      <c r="J66" s="1">
        <v>1</v>
      </c>
      <c r="Q66" s="166">
        <v>12</v>
      </c>
      <c r="R66" s="176">
        <v>0</v>
      </c>
      <c r="S66" s="166">
        <v>3</v>
      </c>
      <c r="T66" s="166">
        <v>5</v>
      </c>
      <c r="U66" s="1">
        <v>3</v>
      </c>
      <c r="V66" s="1">
        <v>2</v>
      </c>
    </row>
    <row r="67" spans="6:22" x14ac:dyDescent="0.25">
      <c r="F67" s="166">
        <v>7</v>
      </c>
      <c r="H67" s="166">
        <v>5</v>
      </c>
      <c r="I67" s="1">
        <v>3</v>
      </c>
      <c r="J67" s="1">
        <v>2</v>
      </c>
      <c r="Q67" s="166">
        <v>12</v>
      </c>
      <c r="R67" s="176">
        <v>1</v>
      </c>
      <c r="S67" s="166">
        <v>4</v>
      </c>
      <c r="T67" s="166">
        <v>5</v>
      </c>
      <c r="U67" s="1">
        <v>4</v>
      </c>
      <c r="V67" s="1">
        <v>2</v>
      </c>
    </row>
    <row r="68" spans="6:22" x14ac:dyDescent="0.25">
      <c r="F68" s="166">
        <v>7</v>
      </c>
      <c r="H68" s="166">
        <v>5</v>
      </c>
      <c r="I68" s="1">
        <v>4</v>
      </c>
      <c r="J68" s="1">
        <v>1</v>
      </c>
      <c r="Q68" s="166">
        <v>12</v>
      </c>
      <c r="R68" s="176">
        <v>2</v>
      </c>
      <c r="S68" s="166">
        <v>3</v>
      </c>
      <c r="T68" s="166">
        <v>5</v>
      </c>
      <c r="U68" s="1">
        <v>4</v>
      </c>
      <c r="V68" s="1">
        <v>2</v>
      </c>
    </row>
    <row r="69" spans="6:22" x14ac:dyDescent="0.25">
      <c r="F69" s="166">
        <v>7</v>
      </c>
      <c r="H69" s="166">
        <v>5</v>
      </c>
      <c r="I69" s="1">
        <v>4</v>
      </c>
      <c r="J69" s="1">
        <v>1</v>
      </c>
      <c r="Q69" s="166">
        <v>13</v>
      </c>
      <c r="R69" s="176">
        <v>1</v>
      </c>
      <c r="S69" s="166">
        <v>3</v>
      </c>
      <c r="T69" s="166">
        <v>5</v>
      </c>
      <c r="U69" s="1">
        <v>4</v>
      </c>
      <c r="V69" s="1">
        <v>1</v>
      </c>
    </row>
    <row r="70" spans="6:22" x14ac:dyDescent="0.25">
      <c r="F70" s="166">
        <v>7</v>
      </c>
      <c r="H70" s="166">
        <v>5</v>
      </c>
      <c r="I70" s="1">
        <v>4</v>
      </c>
      <c r="J70" s="1">
        <v>1</v>
      </c>
      <c r="Q70" s="166">
        <v>12</v>
      </c>
      <c r="R70" s="176">
        <v>1</v>
      </c>
      <c r="S70" s="166">
        <v>3</v>
      </c>
      <c r="T70" s="166">
        <v>5</v>
      </c>
      <c r="U70" s="1">
        <v>4</v>
      </c>
      <c r="V70" s="1">
        <v>2</v>
      </c>
    </row>
    <row r="71" spans="6:22" x14ac:dyDescent="0.25">
      <c r="F71" s="166">
        <v>7</v>
      </c>
      <c r="H71" s="166">
        <v>5</v>
      </c>
      <c r="I71" s="1">
        <v>3</v>
      </c>
      <c r="J71" s="1">
        <v>1</v>
      </c>
      <c r="Q71" s="166">
        <v>12</v>
      </c>
      <c r="R71" s="176">
        <v>2</v>
      </c>
      <c r="S71" s="166">
        <v>3</v>
      </c>
      <c r="T71" s="166">
        <v>5</v>
      </c>
      <c r="U71" s="1">
        <v>3</v>
      </c>
      <c r="V71" s="1">
        <v>2</v>
      </c>
    </row>
    <row r="72" spans="6:22" x14ac:dyDescent="0.25">
      <c r="F72" s="166">
        <v>7</v>
      </c>
      <c r="H72" s="166">
        <v>5</v>
      </c>
      <c r="I72" s="1">
        <v>4</v>
      </c>
      <c r="J72" s="1">
        <v>2</v>
      </c>
      <c r="Q72" s="166">
        <v>12</v>
      </c>
      <c r="R72" s="176">
        <v>1</v>
      </c>
      <c r="S72" s="166">
        <v>3</v>
      </c>
      <c r="T72" s="166">
        <v>5</v>
      </c>
      <c r="U72" s="1">
        <v>4</v>
      </c>
      <c r="V72" s="1">
        <v>1</v>
      </c>
    </row>
    <row r="73" spans="6:22" x14ac:dyDescent="0.25">
      <c r="F73" s="166">
        <v>7</v>
      </c>
      <c r="H73" s="166">
        <v>5</v>
      </c>
      <c r="I73" s="1">
        <v>5</v>
      </c>
      <c r="J73" s="1">
        <v>1</v>
      </c>
      <c r="Q73" s="166">
        <v>12</v>
      </c>
      <c r="R73" s="176">
        <v>2</v>
      </c>
      <c r="S73" s="166">
        <v>4</v>
      </c>
      <c r="T73" s="166">
        <v>5</v>
      </c>
      <c r="U73" s="1">
        <v>4</v>
      </c>
      <c r="V73" s="1">
        <v>1</v>
      </c>
    </row>
    <row r="74" spans="6:22" x14ac:dyDescent="0.25">
      <c r="F74" s="166">
        <v>7</v>
      </c>
      <c r="H74" s="166">
        <v>5</v>
      </c>
      <c r="I74" s="1">
        <v>5</v>
      </c>
      <c r="J74" s="1">
        <v>2</v>
      </c>
      <c r="Q74" s="166">
        <v>12</v>
      </c>
      <c r="R74" s="176">
        <v>1</v>
      </c>
      <c r="S74" s="166">
        <v>4</v>
      </c>
      <c r="T74" s="166">
        <v>6</v>
      </c>
      <c r="U74" s="1">
        <v>3</v>
      </c>
      <c r="V74" s="1">
        <v>2</v>
      </c>
    </row>
    <row r="75" spans="6:22" x14ac:dyDescent="0.25">
      <c r="F75" s="166">
        <v>7</v>
      </c>
      <c r="H75" s="166">
        <v>5</v>
      </c>
      <c r="I75" s="1">
        <v>3</v>
      </c>
      <c r="J75" s="1">
        <v>1</v>
      </c>
      <c r="Q75" s="166">
        <v>12</v>
      </c>
      <c r="R75" s="176">
        <v>0</v>
      </c>
      <c r="S75" s="166">
        <v>4</v>
      </c>
      <c r="T75" s="166">
        <v>5</v>
      </c>
      <c r="U75" s="1">
        <v>4</v>
      </c>
      <c r="V75" s="1">
        <v>1</v>
      </c>
    </row>
    <row r="76" spans="6:22" x14ac:dyDescent="0.25">
      <c r="F76" s="166">
        <v>7</v>
      </c>
      <c r="H76" s="166">
        <v>5</v>
      </c>
      <c r="I76" s="1">
        <v>3</v>
      </c>
      <c r="J76" s="1">
        <v>2</v>
      </c>
      <c r="Q76" s="166">
        <v>12</v>
      </c>
      <c r="R76" s="176">
        <v>1</v>
      </c>
      <c r="S76" s="166">
        <v>3</v>
      </c>
      <c r="T76" s="166">
        <v>5</v>
      </c>
      <c r="U76" s="1">
        <v>4</v>
      </c>
      <c r="V76" s="1">
        <v>2</v>
      </c>
    </row>
    <row r="77" spans="6:22" x14ac:dyDescent="0.25">
      <c r="F77" s="166">
        <v>7</v>
      </c>
      <c r="H77" s="166">
        <v>5</v>
      </c>
      <c r="I77" s="1">
        <v>3</v>
      </c>
      <c r="J77" s="1">
        <v>1</v>
      </c>
      <c r="Q77" s="166">
        <v>12</v>
      </c>
      <c r="R77" s="176">
        <v>0</v>
      </c>
      <c r="S77" s="166">
        <v>4</v>
      </c>
      <c r="T77" s="166">
        <v>5</v>
      </c>
      <c r="U77" s="1">
        <v>4</v>
      </c>
      <c r="V77" s="1">
        <v>1</v>
      </c>
    </row>
    <row r="78" spans="6:22" x14ac:dyDescent="0.25">
      <c r="F78" s="166">
        <v>7</v>
      </c>
      <c r="H78" s="166">
        <v>5</v>
      </c>
      <c r="I78" s="1">
        <v>5</v>
      </c>
      <c r="J78" s="1">
        <v>1</v>
      </c>
      <c r="Q78" s="166">
        <v>13</v>
      </c>
      <c r="R78" s="176">
        <v>2</v>
      </c>
      <c r="S78" s="166">
        <v>4</v>
      </c>
      <c r="T78" s="166">
        <v>5</v>
      </c>
      <c r="U78" s="1">
        <v>1</v>
      </c>
      <c r="V78" s="1">
        <v>1</v>
      </c>
    </row>
    <row r="79" spans="6:22" x14ac:dyDescent="0.25">
      <c r="F79" s="166">
        <v>7</v>
      </c>
      <c r="H79" s="166">
        <v>5</v>
      </c>
      <c r="I79" s="1">
        <v>3</v>
      </c>
      <c r="J79" s="1">
        <v>2</v>
      </c>
      <c r="Q79" s="166">
        <v>13</v>
      </c>
      <c r="R79" s="176">
        <v>2</v>
      </c>
      <c r="S79" s="166">
        <v>4</v>
      </c>
      <c r="T79" s="166">
        <v>5</v>
      </c>
      <c r="U79" s="1">
        <v>4</v>
      </c>
      <c r="V79" s="1">
        <v>2</v>
      </c>
    </row>
    <row r="80" spans="6:22" x14ac:dyDescent="0.25">
      <c r="F80" s="166">
        <v>7</v>
      </c>
      <c r="H80" s="166">
        <v>5</v>
      </c>
      <c r="I80" s="1">
        <v>4</v>
      </c>
      <c r="J80" s="1">
        <v>1</v>
      </c>
      <c r="Q80" s="166">
        <v>13</v>
      </c>
      <c r="R80" s="176">
        <v>1</v>
      </c>
      <c r="S80" s="166">
        <v>4</v>
      </c>
      <c r="T80" s="166">
        <v>5</v>
      </c>
      <c r="U80" s="1">
        <v>4</v>
      </c>
      <c r="V80" s="1">
        <v>1</v>
      </c>
    </row>
    <row r="81" spans="6:22" x14ac:dyDescent="0.25">
      <c r="F81" s="166">
        <v>7</v>
      </c>
      <c r="H81" s="166">
        <v>5</v>
      </c>
      <c r="I81" s="1">
        <v>4</v>
      </c>
      <c r="J81" s="1">
        <v>2</v>
      </c>
      <c r="Q81" s="166">
        <v>13</v>
      </c>
      <c r="R81" s="176">
        <v>2</v>
      </c>
      <c r="S81" s="166">
        <v>4</v>
      </c>
      <c r="T81" s="166">
        <v>5</v>
      </c>
      <c r="U81" s="1">
        <v>3</v>
      </c>
      <c r="V81" s="1">
        <v>2</v>
      </c>
    </row>
    <row r="82" spans="6:22" x14ac:dyDescent="0.25">
      <c r="F82" s="166">
        <v>7</v>
      </c>
      <c r="H82" s="166">
        <v>5</v>
      </c>
      <c r="I82" s="1">
        <v>4</v>
      </c>
      <c r="J82" s="1">
        <v>2</v>
      </c>
      <c r="Q82" s="166">
        <v>11</v>
      </c>
      <c r="R82" s="176">
        <v>1</v>
      </c>
      <c r="S82" s="166">
        <v>4</v>
      </c>
      <c r="T82" s="166">
        <v>5</v>
      </c>
      <c r="U82" s="1">
        <v>3</v>
      </c>
      <c r="V82" s="1">
        <v>1</v>
      </c>
    </row>
    <row r="83" spans="6:22" x14ac:dyDescent="0.25">
      <c r="F83" s="166">
        <v>7</v>
      </c>
      <c r="H83" s="166">
        <v>5</v>
      </c>
      <c r="I83" s="1">
        <v>5</v>
      </c>
      <c r="J83" s="1">
        <v>1</v>
      </c>
      <c r="Q83" s="166">
        <v>13</v>
      </c>
      <c r="R83" s="176">
        <v>1</v>
      </c>
      <c r="S83" s="166">
        <v>3</v>
      </c>
      <c r="T83" s="166">
        <v>5</v>
      </c>
      <c r="U83" s="1">
        <v>3</v>
      </c>
      <c r="V83" s="1">
        <v>2</v>
      </c>
    </row>
    <row r="84" spans="6:22" x14ac:dyDescent="0.25">
      <c r="F84" s="166">
        <v>7</v>
      </c>
      <c r="H84" s="166">
        <v>5</v>
      </c>
      <c r="I84" s="1">
        <v>3</v>
      </c>
      <c r="J84" s="1">
        <v>1</v>
      </c>
      <c r="Q84" s="166">
        <v>12</v>
      </c>
      <c r="R84" s="176">
        <v>1</v>
      </c>
      <c r="S84" s="166">
        <v>3</v>
      </c>
      <c r="T84" s="166">
        <v>5</v>
      </c>
      <c r="U84" s="1">
        <v>4</v>
      </c>
      <c r="V84" s="1">
        <v>2</v>
      </c>
    </row>
    <row r="85" spans="6:22" x14ac:dyDescent="0.25">
      <c r="F85" s="166">
        <v>7</v>
      </c>
      <c r="H85" s="166">
        <v>5</v>
      </c>
      <c r="I85" s="1">
        <v>5</v>
      </c>
      <c r="J85" s="1">
        <v>1</v>
      </c>
      <c r="Q85" s="166">
        <v>11</v>
      </c>
      <c r="R85" s="176">
        <v>2</v>
      </c>
      <c r="S85" s="166">
        <v>3</v>
      </c>
      <c r="T85" s="166">
        <v>5</v>
      </c>
      <c r="U85" s="1">
        <v>4</v>
      </c>
      <c r="V85" s="1">
        <v>2</v>
      </c>
    </row>
    <row r="86" spans="6:22" x14ac:dyDescent="0.25">
      <c r="F86" s="166">
        <v>7</v>
      </c>
      <c r="H86" s="166">
        <v>5</v>
      </c>
      <c r="I86" s="1">
        <v>3</v>
      </c>
      <c r="J86" s="1">
        <v>2</v>
      </c>
      <c r="Q86" s="166">
        <v>11</v>
      </c>
      <c r="R86" s="176">
        <v>1</v>
      </c>
      <c r="S86" s="166">
        <v>3</v>
      </c>
      <c r="T86" s="166">
        <v>5</v>
      </c>
      <c r="U86" s="1">
        <v>4</v>
      </c>
      <c r="V86" s="1">
        <v>2</v>
      </c>
    </row>
    <row r="87" spans="6:22" x14ac:dyDescent="0.25">
      <c r="F87" s="166">
        <v>7</v>
      </c>
      <c r="H87" s="166">
        <v>5</v>
      </c>
      <c r="I87" s="1">
        <v>4</v>
      </c>
      <c r="J87" s="1">
        <v>1</v>
      </c>
      <c r="Q87" s="166">
        <v>12</v>
      </c>
      <c r="R87" s="176">
        <v>1</v>
      </c>
      <c r="S87" s="166">
        <v>3</v>
      </c>
      <c r="T87" s="166">
        <v>5</v>
      </c>
      <c r="U87" s="1">
        <v>4</v>
      </c>
      <c r="V87" s="1">
        <v>1</v>
      </c>
    </row>
    <row r="88" spans="6:22" x14ac:dyDescent="0.25">
      <c r="F88" s="166">
        <v>7</v>
      </c>
      <c r="H88" s="166">
        <v>5</v>
      </c>
      <c r="I88" s="1">
        <v>3</v>
      </c>
      <c r="J88" s="1">
        <v>1</v>
      </c>
      <c r="Q88" s="166">
        <v>13</v>
      </c>
      <c r="R88" s="176">
        <v>1</v>
      </c>
      <c r="S88" s="166">
        <v>4</v>
      </c>
      <c r="T88" s="166">
        <v>5</v>
      </c>
      <c r="U88" s="1">
        <v>3</v>
      </c>
      <c r="V88" s="1">
        <v>2</v>
      </c>
    </row>
    <row r="89" spans="6:22" x14ac:dyDescent="0.25">
      <c r="F89" s="166">
        <v>7</v>
      </c>
      <c r="H89" s="166">
        <v>5</v>
      </c>
      <c r="I89" s="1">
        <v>5</v>
      </c>
      <c r="J89" s="1">
        <v>1</v>
      </c>
      <c r="Q89" s="166">
        <v>11</v>
      </c>
      <c r="R89" s="176">
        <v>2</v>
      </c>
      <c r="S89" s="166">
        <v>3</v>
      </c>
      <c r="T89" s="166">
        <v>5</v>
      </c>
      <c r="U89" s="1">
        <v>3</v>
      </c>
      <c r="V89" s="1">
        <v>1</v>
      </c>
    </row>
    <row r="90" spans="6:22" x14ac:dyDescent="0.25">
      <c r="F90" s="166">
        <v>7</v>
      </c>
      <c r="H90" s="166">
        <v>5</v>
      </c>
      <c r="I90" s="1">
        <v>4</v>
      </c>
      <c r="J90" s="1">
        <v>1</v>
      </c>
      <c r="Q90" s="166">
        <v>12</v>
      </c>
      <c r="R90" s="176">
        <v>0</v>
      </c>
      <c r="S90" s="166">
        <v>4</v>
      </c>
      <c r="T90" s="166">
        <v>5</v>
      </c>
      <c r="U90" s="1">
        <v>4</v>
      </c>
      <c r="V90" s="1">
        <v>2</v>
      </c>
    </row>
    <row r="91" spans="6:22" x14ac:dyDescent="0.25">
      <c r="F91" s="166">
        <v>7</v>
      </c>
      <c r="H91" s="166">
        <v>5</v>
      </c>
      <c r="I91" s="1">
        <v>5</v>
      </c>
      <c r="J91" s="1">
        <v>1</v>
      </c>
      <c r="Q91" s="166">
        <v>13</v>
      </c>
      <c r="R91" s="176">
        <v>0</v>
      </c>
      <c r="S91" s="166">
        <v>3</v>
      </c>
      <c r="T91" s="166">
        <v>5</v>
      </c>
      <c r="U91" s="1">
        <v>4</v>
      </c>
      <c r="V91" s="1">
        <v>1</v>
      </c>
    </row>
    <row r="92" spans="6:22" x14ac:dyDescent="0.25">
      <c r="F92" s="166">
        <v>7</v>
      </c>
      <c r="H92" s="166">
        <v>5</v>
      </c>
      <c r="I92" s="1">
        <v>4</v>
      </c>
      <c r="J92" s="1">
        <v>1</v>
      </c>
      <c r="Q92" s="166">
        <v>13</v>
      </c>
      <c r="R92" s="176">
        <v>2</v>
      </c>
      <c r="S92" s="166">
        <v>3</v>
      </c>
      <c r="T92" s="166">
        <v>5</v>
      </c>
      <c r="U92" s="1">
        <v>3</v>
      </c>
      <c r="V92" s="1">
        <v>2</v>
      </c>
    </row>
    <row r="93" spans="6:22" x14ac:dyDescent="0.25">
      <c r="F93" s="166">
        <v>7</v>
      </c>
      <c r="H93" s="166">
        <v>5</v>
      </c>
      <c r="I93" s="1">
        <v>5</v>
      </c>
      <c r="J93" s="1">
        <v>2</v>
      </c>
      <c r="Q93" s="166">
        <v>12</v>
      </c>
      <c r="R93" s="176">
        <v>1</v>
      </c>
      <c r="S93" s="166">
        <v>3</v>
      </c>
      <c r="T93" s="166">
        <v>5</v>
      </c>
      <c r="U93" s="1">
        <v>3</v>
      </c>
      <c r="V93" s="1">
        <v>2</v>
      </c>
    </row>
    <row r="94" spans="6:22" x14ac:dyDescent="0.25">
      <c r="F94" s="166">
        <v>7</v>
      </c>
      <c r="H94" s="166">
        <v>5</v>
      </c>
      <c r="I94" s="1">
        <v>3</v>
      </c>
      <c r="J94" s="1">
        <v>2</v>
      </c>
      <c r="Q94" s="166">
        <v>11</v>
      </c>
      <c r="R94" s="176">
        <v>0</v>
      </c>
      <c r="S94" s="166">
        <v>4</v>
      </c>
      <c r="T94" s="166">
        <v>5</v>
      </c>
      <c r="U94" s="1">
        <v>4</v>
      </c>
      <c r="V94" s="1">
        <v>2</v>
      </c>
    </row>
    <row r="95" spans="6:22" x14ac:dyDescent="0.25">
      <c r="F95" s="166">
        <v>7</v>
      </c>
      <c r="H95" s="166">
        <v>5</v>
      </c>
      <c r="I95" s="1">
        <v>4</v>
      </c>
      <c r="J95" s="1">
        <v>1</v>
      </c>
      <c r="Q95" s="166">
        <v>11</v>
      </c>
      <c r="R95" s="176">
        <v>0</v>
      </c>
      <c r="S95" s="166">
        <v>4</v>
      </c>
      <c r="T95" s="166">
        <v>6</v>
      </c>
      <c r="U95" s="1">
        <v>4</v>
      </c>
      <c r="V95" s="1">
        <v>1</v>
      </c>
    </row>
    <row r="96" spans="6:22" x14ac:dyDescent="0.25">
      <c r="F96" s="166">
        <v>7</v>
      </c>
      <c r="H96" s="166">
        <v>5</v>
      </c>
      <c r="I96" s="1">
        <v>5</v>
      </c>
      <c r="J96" s="1">
        <v>1</v>
      </c>
      <c r="Q96" s="166">
        <v>13</v>
      </c>
      <c r="R96" s="176">
        <v>2</v>
      </c>
      <c r="S96" s="166">
        <v>3</v>
      </c>
      <c r="T96" s="166">
        <v>5</v>
      </c>
      <c r="U96" s="1">
        <v>4</v>
      </c>
      <c r="V96" s="1">
        <v>2</v>
      </c>
    </row>
    <row r="97" spans="6:22" x14ac:dyDescent="0.25">
      <c r="F97" s="166">
        <v>7</v>
      </c>
      <c r="H97" s="166">
        <v>5</v>
      </c>
      <c r="I97" s="1">
        <v>5</v>
      </c>
      <c r="J97" s="1">
        <v>1</v>
      </c>
      <c r="Q97" s="166">
        <v>12</v>
      </c>
      <c r="R97" s="176">
        <v>1</v>
      </c>
      <c r="S97" s="166">
        <v>4</v>
      </c>
      <c r="T97" s="166">
        <v>5</v>
      </c>
      <c r="U97" s="1">
        <v>3</v>
      </c>
      <c r="V97" s="1">
        <v>1</v>
      </c>
    </row>
    <row r="98" spans="6:22" x14ac:dyDescent="0.25">
      <c r="F98" s="166">
        <v>7</v>
      </c>
      <c r="H98" s="166">
        <v>5</v>
      </c>
      <c r="I98" s="1">
        <v>5</v>
      </c>
      <c r="J98" s="1">
        <v>2</v>
      </c>
      <c r="Q98" s="166">
        <v>12</v>
      </c>
      <c r="R98" s="176">
        <v>2</v>
      </c>
      <c r="S98" s="166">
        <v>3</v>
      </c>
      <c r="T98" s="166">
        <v>5</v>
      </c>
      <c r="U98" s="1">
        <v>4</v>
      </c>
      <c r="V98" s="1">
        <v>2</v>
      </c>
    </row>
    <row r="99" spans="6:22" x14ac:dyDescent="0.25">
      <c r="F99" s="166">
        <v>7</v>
      </c>
      <c r="H99" s="166">
        <v>5</v>
      </c>
      <c r="I99" s="1">
        <v>4</v>
      </c>
      <c r="J99" s="1">
        <v>2</v>
      </c>
      <c r="Q99" s="166">
        <v>13</v>
      </c>
      <c r="R99" s="176">
        <v>2</v>
      </c>
      <c r="S99" s="166">
        <v>3</v>
      </c>
      <c r="T99" s="166">
        <v>6</v>
      </c>
      <c r="U99" s="1">
        <v>3</v>
      </c>
      <c r="V99" s="1">
        <v>1</v>
      </c>
    </row>
    <row r="100" spans="6:22" x14ac:dyDescent="0.25">
      <c r="F100" s="166">
        <v>7</v>
      </c>
      <c r="H100" s="166">
        <v>5</v>
      </c>
      <c r="I100" s="1">
        <v>4</v>
      </c>
      <c r="J100" s="1">
        <v>1</v>
      </c>
      <c r="Q100" s="166">
        <v>12</v>
      </c>
      <c r="R100" s="176">
        <v>1</v>
      </c>
      <c r="S100" s="166">
        <v>4</v>
      </c>
      <c r="T100" s="166">
        <v>5</v>
      </c>
      <c r="U100" s="1">
        <v>3</v>
      </c>
      <c r="V100" s="1">
        <v>2</v>
      </c>
    </row>
    <row r="101" spans="6:22" x14ac:dyDescent="0.25">
      <c r="F101" s="166">
        <v>7</v>
      </c>
      <c r="H101" s="166">
        <v>5</v>
      </c>
      <c r="I101" s="1">
        <v>5</v>
      </c>
      <c r="J101" s="1">
        <v>1</v>
      </c>
      <c r="Q101" s="166">
        <v>13</v>
      </c>
      <c r="R101" s="176">
        <v>1</v>
      </c>
      <c r="S101" s="166">
        <v>4</v>
      </c>
      <c r="T101" s="166">
        <v>5</v>
      </c>
      <c r="U101" s="1">
        <v>4</v>
      </c>
      <c r="V101" s="1">
        <v>2</v>
      </c>
    </row>
    <row r="102" spans="6:22" x14ac:dyDescent="0.25">
      <c r="F102" s="166">
        <v>7</v>
      </c>
      <c r="H102" s="166">
        <v>5</v>
      </c>
      <c r="I102" s="1">
        <v>5</v>
      </c>
      <c r="J102" s="1">
        <v>1</v>
      </c>
      <c r="Q102" s="166">
        <v>12</v>
      </c>
      <c r="R102" s="176">
        <v>1</v>
      </c>
      <c r="S102" s="166">
        <v>4</v>
      </c>
      <c r="T102" s="166">
        <v>5</v>
      </c>
      <c r="U102" s="1">
        <v>3</v>
      </c>
      <c r="V102" s="1">
        <v>2</v>
      </c>
    </row>
    <row r="103" spans="6:22" x14ac:dyDescent="0.25">
      <c r="F103" s="166">
        <v>7</v>
      </c>
      <c r="H103" s="166">
        <v>5</v>
      </c>
      <c r="I103" s="1">
        <v>3</v>
      </c>
      <c r="J103" s="1">
        <v>1</v>
      </c>
      <c r="Q103" s="166">
        <v>12</v>
      </c>
      <c r="R103" s="176">
        <v>1</v>
      </c>
      <c r="S103" s="166">
        <v>3</v>
      </c>
      <c r="T103" s="166">
        <v>5</v>
      </c>
      <c r="U103" s="1">
        <v>3</v>
      </c>
      <c r="V103" s="1">
        <v>2</v>
      </c>
    </row>
    <row r="104" spans="6:22" x14ac:dyDescent="0.25">
      <c r="F104" s="166">
        <v>7</v>
      </c>
      <c r="H104" s="166">
        <v>5</v>
      </c>
      <c r="I104" s="1">
        <v>5</v>
      </c>
      <c r="J104" s="1">
        <v>1</v>
      </c>
      <c r="Q104" s="166">
        <v>13</v>
      </c>
      <c r="R104" s="176">
        <v>1</v>
      </c>
      <c r="S104" s="166">
        <v>4</v>
      </c>
      <c r="T104" s="166">
        <v>6</v>
      </c>
      <c r="U104" s="1">
        <v>4</v>
      </c>
      <c r="V104" s="1">
        <v>2</v>
      </c>
    </row>
    <row r="105" spans="6:22" x14ac:dyDescent="0.25">
      <c r="F105" s="166">
        <v>7</v>
      </c>
      <c r="H105" s="166">
        <v>5</v>
      </c>
      <c r="I105" s="1">
        <v>4</v>
      </c>
      <c r="J105" s="1">
        <v>1</v>
      </c>
      <c r="Q105" s="166">
        <v>11</v>
      </c>
      <c r="R105" s="176">
        <v>2</v>
      </c>
      <c r="S105" s="166">
        <v>3</v>
      </c>
      <c r="T105" s="166">
        <v>5</v>
      </c>
      <c r="U105" s="1">
        <v>3</v>
      </c>
      <c r="V105" s="1">
        <v>2</v>
      </c>
    </row>
    <row r="106" spans="6:22" x14ac:dyDescent="0.25">
      <c r="F106" s="166">
        <v>7</v>
      </c>
      <c r="H106" s="166">
        <v>5</v>
      </c>
      <c r="I106" s="1">
        <v>5</v>
      </c>
      <c r="J106" s="1">
        <v>2</v>
      </c>
      <c r="Q106" s="166">
        <v>13</v>
      </c>
      <c r="R106" s="176">
        <v>1</v>
      </c>
      <c r="S106" s="166">
        <v>4</v>
      </c>
      <c r="T106" s="166">
        <v>6</v>
      </c>
      <c r="U106" s="1">
        <v>4</v>
      </c>
      <c r="V106" s="1">
        <v>2</v>
      </c>
    </row>
    <row r="107" spans="6:22" x14ac:dyDescent="0.25">
      <c r="F107" s="166">
        <v>7</v>
      </c>
      <c r="H107" s="166">
        <v>5</v>
      </c>
      <c r="I107" s="1">
        <v>4</v>
      </c>
      <c r="J107" s="1">
        <v>1</v>
      </c>
      <c r="Q107" s="166">
        <v>12</v>
      </c>
      <c r="R107" s="176">
        <v>0</v>
      </c>
      <c r="S107" s="166">
        <v>3</v>
      </c>
      <c r="T107" s="166">
        <v>6</v>
      </c>
      <c r="U107" s="1">
        <v>3</v>
      </c>
      <c r="V107" s="1">
        <v>1</v>
      </c>
    </row>
    <row r="108" spans="6:22" x14ac:dyDescent="0.25">
      <c r="F108" s="166">
        <v>7</v>
      </c>
      <c r="H108" s="166">
        <v>5</v>
      </c>
      <c r="I108" s="1">
        <v>5</v>
      </c>
      <c r="J108" s="1">
        <v>1</v>
      </c>
      <c r="Q108" s="166">
        <v>12</v>
      </c>
      <c r="R108" s="176">
        <v>1</v>
      </c>
      <c r="S108" s="166">
        <v>3</v>
      </c>
      <c r="T108" s="166">
        <v>5</v>
      </c>
      <c r="U108" s="1">
        <v>3</v>
      </c>
      <c r="V108" s="1">
        <v>2</v>
      </c>
    </row>
    <row r="109" spans="6:22" x14ac:dyDescent="0.25">
      <c r="F109" s="166">
        <v>7</v>
      </c>
      <c r="H109" s="166">
        <v>5</v>
      </c>
      <c r="I109" s="1">
        <v>3</v>
      </c>
      <c r="J109" s="1">
        <v>1</v>
      </c>
      <c r="Q109" s="166">
        <v>12</v>
      </c>
      <c r="R109" s="176">
        <v>2</v>
      </c>
      <c r="S109" s="166">
        <v>3</v>
      </c>
      <c r="T109" s="166">
        <v>5</v>
      </c>
      <c r="U109" s="1">
        <v>4</v>
      </c>
      <c r="V109" s="1">
        <v>1</v>
      </c>
    </row>
    <row r="110" spans="6:22" x14ac:dyDescent="0.25">
      <c r="F110" s="166">
        <v>7</v>
      </c>
      <c r="H110" s="166">
        <v>5</v>
      </c>
      <c r="I110" s="1">
        <v>3</v>
      </c>
      <c r="J110" s="1">
        <v>1</v>
      </c>
      <c r="Q110" s="166">
        <v>12</v>
      </c>
      <c r="R110" s="176">
        <v>2</v>
      </c>
      <c r="S110" s="166">
        <v>3</v>
      </c>
      <c r="T110" s="166">
        <v>5</v>
      </c>
      <c r="U110" s="1">
        <v>4</v>
      </c>
      <c r="V110" s="1">
        <v>2</v>
      </c>
    </row>
    <row r="111" spans="6:22" x14ac:dyDescent="0.25">
      <c r="F111" s="166">
        <v>7</v>
      </c>
      <c r="H111" s="166">
        <v>5</v>
      </c>
      <c r="I111" s="1">
        <v>4</v>
      </c>
      <c r="J111" s="1">
        <v>1</v>
      </c>
      <c r="Q111" s="166">
        <v>12</v>
      </c>
      <c r="R111" s="176">
        <v>1</v>
      </c>
      <c r="S111" s="166">
        <v>3</v>
      </c>
      <c r="T111" s="166">
        <v>5</v>
      </c>
      <c r="U111" s="1">
        <v>3</v>
      </c>
      <c r="V111" s="1">
        <v>2</v>
      </c>
    </row>
    <row r="112" spans="6:22" x14ac:dyDescent="0.25">
      <c r="F112" s="166">
        <v>7</v>
      </c>
      <c r="H112" s="166">
        <v>5</v>
      </c>
      <c r="I112" s="1">
        <v>4</v>
      </c>
      <c r="J112" s="1">
        <v>1</v>
      </c>
      <c r="Q112" s="166">
        <v>12</v>
      </c>
      <c r="R112" s="176">
        <v>0</v>
      </c>
      <c r="S112" s="166">
        <v>4</v>
      </c>
      <c r="T112" s="166">
        <v>5</v>
      </c>
      <c r="U112" s="1">
        <v>3</v>
      </c>
      <c r="V112" s="1">
        <v>2</v>
      </c>
    </row>
    <row r="113" spans="6:22" x14ac:dyDescent="0.25">
      <c r="F113" s="166">
        <v>7</v>
      </c>
      <c r="H113" s="166">
        <v>5</v>
      </c>
      <c r="I113" s="1">
        <v>3</v>
      </c>
      <c r="J113" s="1">
        <v>2</v>
      </c>
      <c r="Q113" s="166">
        <v>12</v>
      </c>
      <c r="R113" s="176">
        <v>0</v>
      </c>
      <c r="S113" s="166">
        <v>4</v>
      </c>
      <c r="T113" s="166">
        <v>5</v>
      </c>
      <c r="U113" s="1">
        <v>3</v>
      </c>
      <c r="V113" s="1">
        <v>1</v>
      </c>
    </row>
    <row r="114" spans="6:22" x14ac:dyDescent="0.25">
      <c r="F114" s="166">
        <v>7</v>
      </c>
      <c r="H114" s="166">
        <v>5</v>
      </c>
      <c r="I114" s="1">
        <v>4</v>
      </c>
      <c r="J114" s="1">
        <v>1</v>
      </c>
      <c r="Q114" s="166">
        <v>12</v>
      </c>
      <c r="R114" s="176">
        <v>0</v>
      </c>
      <c r="S114" s="166">
        <v>3</v>
      </c>
      <c r="T114" s="166">
        <v>5</v>
      </c>
      <c r="U114" s="1">
        <v>3</v>
      </c>
      <c r="V114" s="1">
        <v>1</v>
      </c>
    </row>
    <row r="115" spans="6:22" x14ac:dyDescent="0.25">
      <c r="F115" s="166">
        <v>7</v>
      </c>
      <c r="H115" s="166">
        <v>5</v>
      </c>
      <c r="I115" s="1">
        <v>5</v>
      </c>
      <c r="J115" s="1">
        <v>1</v>
      </c>
      <c r="Q115" s="166">
        <v>13</v>
      </c>
      <c r="R115" s="176">
        <v>2</v>
      </c>
      <c r="S115" s="166">
        <v>4</v>
      </c>
      <c r="T115" s="166">
        <v>5</v>
      </c>
      <c r="U115" s="1">
        <v>4</v>
      </c>
      <c r="V115" s="1">
        <v>1</v>
      </c>
    </row>
    <row r="116" spans="6:22" x14ac:dyDescent="0.25">
      <c r="F116" s="166">
        <v>7</v>
      </c>
      <c r="H116" s="166">
        <v>5</v>
      </c>
      <c r="I116" s="1">
        <v>4</v>
      </c>
      <c r="J116" s="1">
        <v>1</v>
      </c>
      <c r="Q116" s="166">
        <v>13</v>
      </c>
      <c r="R116" s="176">
        <v>0</v>
      </c>
      <c r="S116" s="166">
        <v>4</v>
      </c>
      <c r="T116" s="166">
        <v>5</v>
      </c>
      <c r="U116" s="1">
        <v>3</v>
      </c>
      <c r="V116" s="1">
        <v>2</v>
      </c>
    </row>
    <row r="117" spans="6:22" x14ac:dyDescent="0.25">
      <c r="F117" s="166">
        <v>7</v>
      </c>
      <c r="H117" s="166">
        <v>5</v>
      </c>
      <c r="I117" s="1">
        <v>4</v>
      </c>
      <c r="J117" s="1">
        <v>1</v>
      </c>
      <c r="Q117" s="166">
        <v>12</v>
      </c>
      <c r="R117" s="176">
        <v>1</v>
      </c>
      <c r="S117" s="166">
        <v>3</v>
      </c>
      <c r="T117" s="166">
        <v>5</v>
      </c>
      <c r="U117" s="1">
        <v>3</v>
      </c>
      <c r="V117" s="1">
        <v>2</v>
      </c>
    </row>
    <row r="118" spans="6:22" x14ac:dyDescent="0.25">
      <c r="F118" s="166">
        <v>7</v>
      </c>
      <c r="H118" s="166">
        <v>5</v>
      </c>
      <c r="I118" s="1">
        <v>3</v>
      </c>
      <c r="J118" s="1">
        <v>1</v>
      </c>
      <c r="Q118" s="166">
        <v>11</v>
      </c>
      <c r="R118" s="176">
        <v>0</v>
      </c>
      <c r="S118" s="166">
        <v>3</v>
      </c>
      <c r="T118" s="166">
        <v>5</v>
      </c>
      <c r="U118" s="1">
        <v>3</v>
      </c>
      <c r="V118" s="1">
        <v>2</v>
      </c>
    </row>
    <row r="119" spans="6:22" x14ac:dyDescent="0.25">
      <c r="F119" s="166">
        <v>7</v>
      </c>
      <c r="H119" s="166">
        <v>5</v>
      </c>
      <c r="I119" s="1">
        <v>3</v>
      </c>
      <c r="J119" s="1">
        <v>1</v>
      </c>
      <c r="Q119" s="166">
        <v>11</v>
      </c>
      <c r="R119" s="176">
        <v>2</v>
      </c>
      <c r="S119" s="166">
        <v>3</v>
      </c>
      <c r="T119" s="166">
        <v>5</v>
      </c>
      <c r="U119" s="1">
        <v>3</v>
      </c>
      <c r="V119" s="1">
        <v>2</v>
      </c>
    </row>
    <row r="120" spans="6:22" x14ac:dyDescent="0.25">
      <c r="F120" s="166">
        <v>7</v>
      </c>
      <c r="H120" s="166">
        <v>5</v>
      </c>
      <c r="I120" s="1">
        <v>5</v>
      </c>
      <c r="J120" s="1">
        <v>1</v>
      </c>
      <c r="Q120" s="166">
        <v>13</v>
      </c>
      <c r="R120" s="176">
        <v>1</v>
      </c>
      <c r="S120" s="166">
        <v>4</v>
      </c>
      <c r="T120" s="166">
        <v>5</v>
      </c>
      <c r="U120" s="1">
        <v>4</v>
      </c>
      <c r="V120" s="1">
        <v>2</v>
      </c>
    </row>
    <row r="121" spans="6:22" x14ac:dyDescent="0.25">
      <c r="F121" s="166">
        <v>7</v>
      </c>
      <c r="H121" s="166">
        <v>5</v>
      </c>
      <c r="I121" s="1">
        <v>5</v>
      </c>
      <c r="J121" s="1">
        <v>2</v>
      </c>
      <c r="Q121" s="166">
        <v>13</v>
      </c>
      <c r="R121" s="176">
        <v>1</v>
      </c>
      <c r="S121" s="166">
        <v>4</v>
      </c>
      <c r="T121" s="166">
        <v>6</v>
      </c>
      <c r="U121" s="1">
        <v>3</v>
      </c>
      <c r="V121" s="1">
        <v>2</v>
      </c>
    </row>
    <row r="122" spans="6:22" x14ac:dyDescent="0.25">
      <c r="F122" s="166">
        <v>7</v>
      </c>
      <c r="H122" s="166">
        <v>5</v>
      </c>
      <c r="I122" s="1">
        <v>5</v>
      </c>
      <c r="J122" s="1">
        <v>2</v>
      </c>
      <c r="Q122" s="166">
        <v>13</v>
      </c>
      <c r="R122" s="176">
        <v>0</v>
      </c>
      <c r="S122" s="166">
        <v>3</v>
      </c>
      <c r="T122" s="166">
        <v>5</v>
      </c>
      <c r="U122" s="1">
        <v>3</v>
      </c>
      <c r="V122" s="1">
        <v>2</v>
      </c>
    </row>
    <row r="123" spans="6:22" x14ac:dyDescent="0.25">
      <c r="F123" s="166">
        <v>7</v>
      </c>
      <c r="H123" s="166">
        <v>5</v>
      </c>
      <c r="I123" s="1">
        <v>3</v>
      </c>
      <c r="J123" s="1">
        <v>1</v>
      </c>
      <c r="Q123" s="166">
        <v>12</v>
      </c>
      <c r="R123" s="176">
        <v>1</v>
      </c>
      <c r="S123" s="166">
        <v>4</v>
      </c>
      <c r="T123" s="166">
        <v>5</v>
      </c>
      <c r="U123" s="1">
        <v>4</v>
      </c>
      <c r="V123" s="1">
        <v>1</v>
      </c>
    </row>
    <row r="124" spans="6:22" x14ac:dyDescent="0.25">
      <c r="F124" s="166">
        <v>7</v>
      </c>
      <c r="H124" s="166">
        <v>5</v>
      </c>
      <c r="I124" s="1">
        <v>3</v>
      </c>
      <c r="J124" s="1">
        <v>1</v>
      </c>
      <c r="Q124" s="166">
        <v>13</v>
      </c>
      <c r="R124" s="176">
        <v>0</v>
      </c>
      <c r="S124" s="166">
        <v>3</v>
      </c>
      <c r="T124" s="166">
        <v>5</v>
      </c>
      <c r="U124" s="1">
        <v>4</v>
      </c>
      <c r="V124" s="1">
        <v>1</v>
      </c>
    </row>
    <row r="125" spans="6:22" x14ac:dyDescent="0.25">
      <c r="F125" s="166">
        <v>7</v>
      </c>
      <c r="H125" s="166">
        <v>5</v>
      </c>
      <c r="I125" s="1">
        <v>3</v>
      </c>
      <c r="J125" s="1">
        <v>1</v>
      </c>
      <c r="Q125" s="166">
        <v>11</v>
      </c>
      <c r="R125" s="176">
        <v>1</v>
      </c>
      <c r="S125" s="166">
        <v>3</v>
      </c>
      <c r="T125" s="166">
        <v>5</v>
      </c>
      <c r="U125" s="1">
        <v>3</v>
      </c>
      <c r="V125" s="1">
        <v>2</v>
      </c>
    </row>
    <row r="126" spans="6:22" x14ac:dyDescent="0.25">
      <c r="F126" s="166">
        <v>7</v>
      </c>
      <c r="H126" s="166">
        <v>5</v>
      </c>
      <c r="I126" s="1">
        <v>4</v>
      </c>
      <c r="J126" s="1">
        <v>1</v>
      </c>
      <c r="Q126" s="166">
        <v>12</v>
      </c>
      <c r="R126" s="176">
        <v>1</v>
      </c>
      <c r="S126" s="166">
        <v>3</v>
      </c>
      <c r="T126" s="166">
        <v>6</v>
      </c>
      <c r="U126" s="1">
        <v>4</v>
      </c>
      <c r="V126" s="1">
        <v>2</v>
      </c>
    </row>
    <row r="127" spans="6:22" x14ac:dyDescent="0.25">
      <c r="F127" s="166">
        <v>7</v>
      </c>
      <c r="H127" s="166">
        <v>5</v>
      </c>
      <c r="I127" s="1">
        <v>5</v>
      </c>
      <c r="J127" s="1">
        <v>1</v>
      </c>
      <c r="Q127" s="166">
        <v>12</v>
      </c>
      <c r="R127" s="176">
        <v>2</v>
      </c>
      <c r="S127" s="166">
        <v>4</v>
      </c>
      <c r="T127" s="166">
        <v>5</v>
      </c>
      <c r="U127" s="1">
        <v>3</v>
      </c>
      <c r="V127" s="1">
        <v>2</v>
      </c>
    </row>
    <row r="128" spans="6:22" x14ac:dyDescent="0.25">
      <c r="F128" s="166">
        <v>7</v>
      </c>
      <c r="H128" s="166">
        <v>5</v>
      </c>
      <c r="I128" s="1">
        <v>3</v>
      </c>
      <c r="J128" s="1">
        <v>1</v>
      </c>
      <c r="Q128" s="166">
        <v>12</v>
      </c>
      <c r="R128" s="176">
        <v>1</v>
      </c>
      <c r="S128" s="166">
        <v>3</v>
      </c>
      <c r="T128" s="166">
        <v>5</v>
      </c>
      <c r="U128" s="1">
        <v>4</v>
      </c>
      <c r="V128" s="1">
        <v>2</v>
      </c>
    </row>
    <row r="129" spans="6:22" x14ac:dyDescent="0.25">
      <c r="F129" s="166">
        <v>7</v>
      </c>
      <c r="H129" s="166">
        <v>5</v>
      </c>
      <c r="I129" s="1">
        <v>4</v>
      </c>
      <c r="J129" s="1">
        <v>1</v>
      </c>
      <c r="Q129" s="166">
        <v>12</v>
      </c>
      <c r="R129" s="176">
        <v>1</v>
      </c>
      <c r="S129" s="166">
        <v>3</v>
      </c>
      <c r="T129" s="166">
        <v>5</v>
      </c>
      <c r="U129" s="1">
        <v>3</v>
      </c>
      <c r="V129" s="1">
        <v>2</v>
      </c>
    </row>
    <row r="130" spans="6:22" x14ac:dyDescent="0.25">
      <c r="F130" s="166">
        <v>7</v>
      </c>
      <c r="H130" s="166">
        <v>5</v>
      </c>
      <c r="I130" s="1">
        <v>4</v>
      </c>
      <c r="J130" s="1">
        <v>2</v>
      </c>
      <c r="Q130" s="166">
        <v>12</v>
      </c>
      <c r="R130" s="176">
        <v>1</v>
      </c>
      <c r="S130" s="166">
        <v>3</v>
      </c>
      <c r="T130" s="166">
        <v>5</v>
      </c>
      <c r="U130" s="1">
        <v>4</v>
      </c>
      <c r="V130" s="1">
        <v>1</v>
      </c>
    </row>
    <row r="131" spans="6:22" x14ac:dyDescent="0.25">
      <c r="F131" s="166">
        <v>7</v>
      </c>
      <c r="H131" s="166">
        <v>5</v>
      </c>
      <c r="I131" s="1">
        <v>3</v>
      </c>
      <c r="J131" s="1">
        <v>2</v>
      </c>
      <c r="Q131" s="166">
        <v>12</v>
      </c>
      <c r="R131" s="176">
        <v>2</v>
      </c>
      <c r="S131" s="166">
        <v>3</v>
      </c>
      <c r="T131" s="166">
        <v>5</v>
      </c>
      <c r="U131" s="1">
        <v>3</v>
      </c>
      <c r="V131" s="1">
        <v>2</v>
      </c>
    </row>
    <row r="132" spans="6:22" x14ac:dyDescent="0.25">
      <c r="F132" s="166">
        <v>7</v>
      </c>
      <c r="H132" s="166">
        <v>5</v>
      </c>
      <c r="I132" s="1">
        <v>4</v>
      </c>
      <c r="J132" s="1">
        <v>1</v>
      </c>
      <c r="Q132" s="166">
        <v>12</v>
      </c>
      <c r="R132" s="176">
        <v>1</v>
      </c>
      <c r="S132" s="166">
        <v>4</v>
      </c>
      <c r="T132" s="166">
        <v>5</v>
      </c>
      <c r="U132" s="1">
        <v>4</v>
      </c>
      <c r="V132" s="1">
        <v>2</v>
      </c>
    </row>
    <row r="133" spans="6:22" x14ac:dyDescent="0.25">
      <c r="F133" s="166">
        <v>7</v>
      </c>
      <c r="H133" s="166">
        <v>5</v>
      </c>
      <c r="I133" s="1">
        <v>3</v>
      </c>
      <c r="J133" s="1">
        <v>2</v>
      </c>
      <c r="Q133" s="166">
        <v>12</v>
      </c>
      <c r="R133" s="176">
        <v>1</v>
      </c>
      <c r="S133" s="166">
        <v>3</v>
      </c>
      <c r="T133" s="166">
        <v>5</v>
      </c>
      <c r="U133" s="1">
        <v>4</v>
      </c>
      <c r="V133" s="1">
        <v>2</v>
      </c>
    </row>
    <row r="134" spans="6:22" x14ac:dyDescent="0.25">
      <c r="F134" s="166">
        <v>7</v>
      </c>
      <c r="H134" s="166">
        <v>5</v>
      </c>
      <c r="I134" s="1">
        <v>4</v>
      </c>
      <c r="J134" s="1">
        <v>1</v>
      </c>
      <c r="Q134" s="166">
        <v>12</v>
      </c>
      <c r="R134" s="176">
        <v>1</v>
      </c>
      <c r="S134" s="166">
        <v>4</v>
      </c>
      <c r="T134" s="166">
        <v>5</v>
      </c>
      <c r="U134" s="1">
        <v>4</v>
      </c>
      <c r="V134" s="1">
        <v>2</v>
      </c>
    </row>
    <row r="135" spans="6:22" x14ac:dyDescent="0.25">
      <c r="F135" s="166">
        <v>7</v>
      </c>
      <c r="H135" s="166">
        <v>5</v>
      </c>
      <c r="I135" s="1">
        <v>4</v>
      </c>
      <c r="J135" s="1">
        <v>2</v>
      </c>
      <c r="Q135" s="166">
        <v>12</v>
      </c>
      <c r="R135" s="176">
        <v>1</v>
      </c>
      <c r="S135" s="166">
        <v>3</v>
      </c>
      <c r="T135" s="166">
        <v>6</v>
      </c>
      <c r="U135" s="1">
        <v>4</v>
      </c>
      <c r="V135" s="1">
        <v>2</v>
      </c>
    </row>
    <row r="136" spans="6:22" x14ac:dyDescent="0.25">
      <c r="F136" s="166">
        <v>7</v>
      </c>
      <c r="H136" s="166">
        <v>5</v>
      </c>
      <c r="I136" s="1">
        <v>5</v>
      </c>
      <c r="J136" s="1">
        <v>1</v>
      </c>
      <c r="Q136" s="166">
        <v>11</v>
      </c>
      <c r="R136" s="176">
        <v>1</v>
      </c>
      <c r="S136" s="166">
        <v>4</v>
      </c>
      <c r="T136" s="166">
        <v>5</v>
      </c>
      <c r="U136" s="1">
        <v>4</v>
      </c>
      <c r="V136" s="1">
        <v>2</v>
      </c>
    </row>
    <row r="137" spans="6:22" x14ac:dyDescent="0.25">
      <c r="F137" s="166">
        <v>7</v>
      </c>
      <c r="H137" s="166">
        <v>5</v>
      </c>
      <c r="I137" s="1">
        <v>4</v>
      </c>
      <c r="J137" s="1">
        <v>2</v>
      </c>
      <c r="Q137" s="166">
        <v>11</v>
      </c>
      <c r="R137" s="176">
        <v>2</v>
      </c>
      <c r="S137" s="166">
        <v>3</v>
      </c>
      <c r="T137" s="166">
        <v>5</v>
      </c>
      <c r="U137" s="1">
        <v>4</v>
      </c>
      <c r="V137" s="1">
        <v>1</v>
      </c>
    </row>
    <row r="138" spans="6:22" x14ac:dyDescent="0.25">
      <c r="F138" s="166">
        <v>7</v>
      </c>
      <c r="H138" s="166">
        <v>5</v>
      </c>
      <c r="I138" s="1">
        <v>3</v>
      </c>
      <c r="J138" s="1">
        <v>1</v>
      </c>
      <c r="Q138" s="166">
        <v>11</v>
      </c>
      <c r="R138" s="176">
        <v>1</v>
      </c>
      <c r="S138" s="166">
        <v>4</v>
      </c>
      <c r="T138" s="166">
        <v>5</v>
      </c>
      <c r="U138" s="1">
        <v>3</v>
      </c>
      <c r="V138" s="1">
        <v>1</v>
      </c>
    </row>
    <row r="139" spans="6:22" x14ac:dyDescent="0.25">
      <c r="F139" s="166">
        <v>7</v>
      </c>
      <c r="H139" s="166">
        <v>5</v>
      </c>
      <c r="I139" s="1">
        <v>5</v>
      </c>
      <c r="J139" s="1">
        <v>2</v>
      </c>
      <c r="Q139" s="166">
        <v>11</v>
      </c>
      <c r="R139" s="176">
        <v>1</v>
      </c>
      <c r="S139" s="166">
        <v>3</v>
      </c>
      <c r="T139" s="166">
        <v>5</v>
      </c>
      <c r="U139" s="1">
        <v>3</v>
      </c>
      <c r="V139" s="1">
        <v>1</v>
      </c>
    </row>
    <row r="140" spans="6:22" x14ac:dyDescent="0.25">
      <c r="F140" s="166">
        <v>7</v>
      </c>
      <c r="H140" s="166">
        <v>5</v>
      </c>
      <c r="I140" s="1">
        <v>5</v>
      </c>
      <c r="J140" s="1">
        <v>1</v>
      </c>
      <c r="Q140" s="166">
        <v>11</v>
      </c>
      <c r="R140" s="176">
        <v>1</v>
      </c>
      <c r="S140" s="166">
        <v>3</v>
      </c>
      <c r="T140" s="166">
        <v>5</v>
      </c>
      <c r="U140" s="1">
        <v>4</v>
      </c>
      <c r="V140" s="1">
        <v>2</v>
      </c>
    </row>
    <row r="141" spans="6:22" x14ac:dyDescent="0.25">
      <c r="F141" s="166">
        <v>7</v>
      </c>
      <c r="H141" s="166">
        <v>5</v>
      </c>
      <c r="I141" s="1">
        <v>3</v>
      </c>
      <c r="J141" s="1">
        <v>2</v>
      </c>
      <c r="Q141" s="166">
        <v>12</v>
      </c>
      <c r="R141" s="176">
        <v>1</v>
      </c>
      <c r="S141" s="166">
        <v>3</v>
      </c>
      <c r="T141" s="166">
        <v>5</v>
      </c>
      <c r="U141" s="1">
        <v>3</v>
      </c>
      <c r="V141" s="1">
        <v>2</v>
      </c>
    </row>
    <row r="142" spans="6:22" x14ac:dyDescent="0.25">
      <c r="F142" s="166">
        <v>7</v>
      </c>
      <c r="H142" s="166">
        <v>5</v>
      </c>
      <c r="I142" s="1">
        <v>4</v>
      </c>
      <c r="J142" s="1">
        <v>1</v>
      </c>
      <c r="Q142" s="166">
        <v>12</v>
      </c>
      <c r="R142" s="176">
        <v>1</v>
      </c>
      <c r="S142" s="166">
        <v>4</v>
      </c>
      <c r="T142" s="166">
        <v>5</v>
      </c>
      <c r="U142" s="1">
        <v>4</v>
      </c>
      <c r="V142" s="1">
        <v>2</v>
      </c>
    </row>
    <row r="143" spans="6:22" x14ac:dyDescent="0.25">
      <c r="F143" s="166">
        <v>7</v>
      </c>
      <c r="H143" s="166">
        <v>5</v>
      </c>
      <c r="I143" s="1">
        <v>5</v>
      </c>
      <c r="J143" s="1">
        <v>2</v>
      </c>
      <c r="Q143" s="166">
        <v>13</v>
      </c>
      <c r="R143" s="176">
        <v>1</v>
      </c>
      <c r="S143" s="166">
        <v>4</v>
      </c>
      <c r="T143" s="166">
        <v>5</v>
      </c>
      <c r="U143" s="1">
        <v>4</v>
      </c>
      <c r="V143" s="1">
        <v>1</v>
      </c>
    </row>
    <row r="144" spans="6:22" x14ac:dyDescent="0.25">
      <c r="F144" s="166">
        <v>7</v>
      </c>
      <c r="H144" s="166">
        <v>5</v>
      </c>
      <c r="I144" s="1">
        <v>3</v>
      </c>
      <c r="J144" s="1">
        <v>1</v>
      </c>
      <c r="Q144" s="166">
        <v>11</v>
      </c>
      <c r="R144" s="176">
        <v>2</v>
      </c>
      <c r="S144" s="166">
        <v>3</v>
      </c>
      <c r="T144" s="166">
        <v>5</v>
      </c>
      <c r="U144" s="1">
        <v>3</v>
      </c>
      <c r="V144" s="1">
        <v>1</v>
      </c>
    </row>
    <row r="145" spans="6:22" x14ac:dyDescent="0.25">
      <c r="F145" s="166">
        <v>7</v>
      </c>
      <c r="H145" s="166">
        <v>5</v>
      </c>
      <c r="I145" s="1">
        <v>3</v>
      </c>
      <c r="J145" s="1">
        <v>1</v>
      </c>
      <c r="Q145" s="166">
        <v>13</v>
      </c>
      <c r="R145" s="176">
        <v>0</v>
      </c>
      <c r="S145" s="166">
        <v>3</v>
      </c>
      <c r="T145" s="166">
        <v>6</v>
      </c>
      <c r="U145" s="1">
        <v>4</v>
      </c>
      <c r="V145" s="1">
        <v>2</v>
      </c>
    </row>
    <row r="146" spans="6:22" x14ac:dyDescent="0.25">
      <c r="F146" s="166">
        <v>7</v>
      </c>
      <c r="H146" s="166">
        <v>5</v>
      </c>
      <c r="I146" s="1">
        <v>5</v>
      </c>
      <c r="J146" s="1">
        <v>1</v>
      </c>
      <c r="Q146" s="166">
        <v>11</v>
      </c>
      <c r="R146" s="176">
        <v>2</v>
      </c>
      <c r="S146" s="166">
        <v>3</v>
      </c>
      <c r="T146" s="166">
        <v>5</v>
      </c>
      <c r="U146" s="1">
        <v>3</v>
      </c>
      <c r="V146" s="1">
        <v>2</v>
      </c>
    </row>
    <row r="147" spans="6:22" x14ac:dyDescent="0.25">
      <c r="F147" s="166">
        <v>7</v>
      </c>
      <c r="H147" s="166">
        <v>5</v>
      </c>
      <c r="I147" s="1">
        <v>5</v>
      </c>
      <c r="J147" s="1">
        <v>1</v>
      </c>
      <c r="Q147" s="166">
        <v>12</v>
      </c>
      <c r="R147" s="176">
        <v>2</v>
      </c>
      <c r="S147" s="166">
        <v>4</v>
      </c>
      <c r="T147" s="166">
        <v>5</v>
      </c>
      <c r="U147" s="1">
        <v>3</v>
      </c>
      <c r="V147" s="1">
        <v>1</v>
      </c>
    </row>
    <row r="148" spans="6:22" x14ac:dyDescent="0.25">
      <c r="F148" s="166">
        <v>7</v>
      </c>
      <c r="H148" s="166">
        <v>5</v>
      </c>
      <c r="I148" s="1">
        <v>5</v>
      </c>
      <c r="J148" s="1">
        <v>1</v>
      </c>
      <c r="Q148" s="166">
        <v>13</v>
      </c>
      <c r="R148" s="176">
        <v>2</v>
      </c>
      <c r="S148" s="166">
        <v>4</v>
      </c>
      <c r="T148" s="166">
        <v>6</v>
      </c>
      <c r="U148" s="1">
        <v>4</v>
      </c>
      <c r="V148" s="1">
        <v>2</v>
      </c>
    </row>
    <row r="149" spans="6:22" x14ac:dyDescent="0.25">
      <c r="F149" s="166">
        <v>7</v>
      </c>
      <c r="H149" s="166">
        <v>5</v>
      </c>
      <c r="I149" s="1">
        <v>5</v>
      </c>
      <c r="J149" s="1">
        <v>1</v>
      </c>
      <c r="Q149" s="166">
        <v>12</v>
      </c>
      <c r="R149" s="176">
        <v>1</v>
      </c>
      <c r="S149" s="166">
        <v>3</v>
      </c>
      <c r="T149" s="166">
        <v>5</v>
      </c>
      <c r="U149" s="1">
        <v>3</v>
      </c>
      <c r="V149" s="1">
        <v>1</v>
      </c>
    </row>
    <row r="150" spans="6:22" x14ac:dyDescent="0.25">
      <c r="F150" s="166">
        <v>7</v>
      </c>
      <c r="H150" s="166">
        <v>5</v>
      </c>
      <c r="I150" s="1">
        <v>3</v>
      </c>
      <c r="J150" s="1">
        <v>1</v>
      </c>
      <c r="Q150" s="166">
        <v>12</v>
      </c>
      <c r="R150" s="176">
        <v>1</v>
      </c>
      <c r="S150" s="166">
        <v>4</v>
      </c>
      <c r="T150" s="166">
        <v>5</v>
      </c>
      <c r="U150" s="1">
        <v>3</v>
      </c>
      <c r="V150" s="1">
        <v>1</v>
      </c>
    </row>
    <row r="151" spans="6:22" x14ac:dyDescent="0.25">
      <c r="F151" s="166">
        <v>7</v>
      </c>
      <c r="H151" s="166">
        <v>5</v>
      </c>
      <c r="I151" s="1">
        <v>5</v>
      </c>
      <c r="J151" s="1">
        <v>2</v>
      </c>
      <c r="Q151" s="166">
        <v>11</v>
      </c>
      <c r="R151" s="176">
        <v>1</v>
      </c>
      <c r="S151" s="166">
        <v>3</v>
      </c>
      <c r="T151" s="166">
        <v>5</v>
      </c>
      <c r="U151" s="1">
        <v>4</v>
      </c>
      <c r="V151" s="1">
        <v>2</v>
      </c>
    </row>
    <row r="152" spans="6:22" x14ac:dyDescent="0.25">
      <c r="F152" s="166">
        <v>7</v>
      </c>
      <c r="H152" s="166">
        <v>5</v>
      </c>
      <c r="I152" s="1">
        <v>4</v>
      </c>
      <c r="J152" s="1">
        <v>2</v>
      </c>
      <c r="Q152" s="166">
        <v>12</v>
      </c>
      <c r="R152" s="176">
        <v>2</v>
      </c>
      <c r="S152" s="166">
        <v>4</v>
      </c>
      <c r="T152" s="166">
        <v>6</v>
      </c>
      <c r="U152" s="1">
        <v>4</v>
      </c>
      <c r="V152" s="1">
        <v>1</v>
      </c>
    </row>
    <row r="153" spans="6:22" x14ac:dyDescent="0.25">
      <c r="F153" s="166">
        <v>7</v>
      </c>
      <c r="H153" s="166">
        <v>5</v>
      </c>
      <c r="I153" s="1">
        <v>3</v>
      </c>
      <c r="J153" s="1">
        <v>1</v>
      </c>
      <c r="Q153" s="166">
        <v>11</v>
      </c>
      <c r="R153" s="176">
        <v>1</v>
      </c>
      <c r="S153" s="166">
        <v>4</v>
      </c>
      <c r="T153" s="166">
        <v>5</v>
      </c>
      <c r="U153" s="1">
        <v>4</v>
      </c>
      <c r="V153" s="1">
        <v>2</v>
      </c>
    </row>
    <row r="154" spans="6:22" x14ac:dyDescent="0.25">
      <c r="F154" s="166">
        <v>7</v>
      </c>
      <c r="H154" s="166">
        <v>5</v>
      </c>
      <c r="I154" s="1">
        <v>5</v>
      </c>
      <c r="J154" s="1">
        <v>2</v>
      </c>
      <c r="Q154" s="166">
        <v>13</v>
      </c>
      <c r="R154" s="176">
        <v>1</v>
      </c>
      <c r="S154" s="166">
        <v>3</v>
      </c>
      <c r="T154" s="166">
        <v>5</v>
      </c>
      <c r="U154" s="1">
        <v>4</v>
      </c>
      <c r="V154" s="1">
        <v>2</v>
      </c>
    </row>
    <row r="155" spans="6:22" x14ac:dyDescent="0.25">
      <c r="F155" s="166">
        <v>7</v>
      </c>
      <c r="H155" s="166">
        <v>5</v>
      </c>
      <c r="I155" s="1">
        <v>5</v>
      </c>
      <c r="J155" s="1">
        <v>1</v>
      </c>
      <c r="Q155" s="166">
        <v>13</v>
      </c>
      <c r="R155" s="176">
        <v>1</v>
      </c>
      <c r="S155" s="166">
        <v>4</v>
      </c>
      <c r="T155" s="166">
        <v>5</v>
      </c>
      <c r="U155" s="1">
        <v>3</v>
      </c>
      <c r="V155" s="1">
        <v>2</v>
      </c>
    </row>
    <row r="156" spans="6:22" x14ac:dyDescent="0.25">
      <c r="F156" s="166">
        <v>7</v>
      </c>
      <c r="H156" s="166">
        <v>5</v>
      </c>
      <c r="I156" s="1">
        <v>5</v>
      </c>
      <c r="J156" s="1">
        <v>2</v>
      </c>
      <c r="Q156" s="166">
        <v>11</v>
      </c>
      <c r="R156" s="176">
        <v>1</v>
      </c>
      <c r="S156" s="166">
        <v>3</v>
      </c>
      <c r="T156" s="166">
        <v>5</v>
      </c>
      <c r="U156" s="1">
        <v>4</v>
      </c>
      <c r="V156" s="1">
        <v>2</v>
      </c>
    </row>
    <row r="157" spans="6:22" x14ac:dyDescent="0.25">
      <c r="F157" s="166">
        <v>7</v>
      </c>
      <c r="H157" s="166">
        <v>5</v>
      </c>
      <c r="I157" s="1">
        <v>3</v>
      </c>
      <c r="J157" s="1">
        <v>2</v>
      </c>
      <c r="Q157" s="166">
        <v>13</v>
      </c>
      <c r="R157" s="176">
        <v>2</v>
      </c>
      <c r="S157" s="166">
        <v>3</v>
      </c>
      <c r="T157" s="166">
        <v>6</v>
      </c>
      <c r="U157" s="1">
        <v>3</v>
      </c>
      <c r="V157" s="1">
        <v>2</v>
      </c>
    </row>
    <row r="158" spans="6:22" x14ac:dyDescent="0.25">
      <c r="F158" s="166">
        <v>7</v>
      </c>
      <c r="H158" s="166">
        <v>5</v>
      </c>
      <c r="I158" s="1">
        <v>3</v>
      </c>
      <c r="J158" s="1">
        <v>1</v>
      </c>
      <c r="Q158" s="166">
        <v>11</v>
      </c>
      <c r="R158" s="176">
        <v>2</v>
      </c>
      <c r="S158" s="166">
        <v>3</v>
      </c>
      <c r="T158" s="166">
        <v>5</v>
      </c>
      <c r="U158" s="1">
        <v>4</v>
      </c>
      <c r="V158" s="1">
        <v>2</v>
      </c>
    </row>
    <row r="159" spans="6:22" x14ac:dyDescent="0.25">
      <c r="F159" s="166">
        <v>7</v>
      </c>
      <c r="H159" s="166">
        <v>5</v>
      </c>
      <c r="I159" s="1">
        <v>3</v>
      </c>
      <c r="J159" s="1">
        <v>1</v>
      </c>
      <c r="Q159" s="166">
        <v>13</v>
      </c>
      <c r="R159" s="176">
        <v>1</v>
      </c>
      <c r="S159" s="166">
        <v>3</v>
      </c>
      <c r="T159" s="166">
        <v>5</v>
      </c>
      <c r="U159" s="1">
        <v>3</v>
      </c>
      <c r="V159" s="1">
        <v>1</v>
      </c>
    </row>
    <row r="160" spans="6:22" x14ac:dyDescent="0.25">
      <c r="F160" s="166">
        <v>7</v>
      </c>
      <c r="H160" s="166">
        <v>5</v>
      </c>
      <c r="I160" s="1">
        <v>4</v>
      </c>
      <c r="J160" s="1">
        <v>1</v>
      </c>
      <c r="Q160" s="166">
        <v>11</v>
      </c>
      <c r="R160" s="176">
        <v>1</v>
      </c>
      <c r="S160" s="166">
        <v>3</v>
      </c>
      <c r="T160" s="166">
        <v>6</v>
      </c>
      <c r="U160" s="1">
        <v>4</v>
      </c>
      <c r="V160" s="1">
        <v>1</v>
      </c>
    </row>
    <row r="161" spans="6:22" x14ac:dyDescent="0.25">
      <c r="F161" s="166">
        <v>7</v>
      </c>
      <c r="H161" s="166">
        <v>5</v>
      </c>
      <c r="I161" s="1">
        <v>5</v>
      </c>
      <c r="J161" s="1">
        <v>2</v>
      </c>
      <c r="Q161" s="166">
        <v>12</v>
      </c>
      <c r="R161" s="176">
        <v>2</v>
      </c>
      <c r="S161" s="166">
        <v>4</v>
      </c>
      <c r="T161" s="166">
        <v>6</v>
      </c>
      <c r="U161" s="1">
        <v>3</v>
      </c>
      <c r="V161" s="1">
        <v>2</v>
      </c>
    </row>
    <row r="162" spans="6:22" x14ac:dyDescent="0.25">
      <c r="F162" s="166">
        <v>7</v>
      </c>
      <c r="H162" s="166">
        <v>5</v>
      </c>
      <c r="I162" s="1">
        <v>5</v>
      </c>
      <c r="J162" s="1">
        <v>1</v>
      </c>
      <c r="Q162" s="166">
        <v>12</v>
      </c>
      <c r="R162" s="176">
        <v>2</v>
      </c>
      <c r="S162" s="166">
        <v>3</v>
      </c>
      <c r="T162" s="166">
        <v>5</v>
      </c>
      <c r="U162" s="1">
        <v>3</v>
      </c>
      <c r="V162" s="1">
        <v>2</v>
      </c>
    </row>
    <row r="163" spans="6:22" x14ac:dyDescent="0.25">
      <c r="F163" s="166">
        <v>7</v>
      </c>
      <c r="H163" s="166">
        <v>5</v>
      </c>
      <c r="I163" s="1">
        <v>5</v>
      </c>
      <c r="J163" s="1">
        <v>2</v>
      </c>
      <c r="Q163" s="166">
        <v>11</v>
      </c>
      <c r="R163" s="176">
        <v>1</v>
      </c>
      <c r="S163" s="166">
        <v>4</v>
      </c>
      <c r="T163" s="166">
        <v>5</v>
      </c>
      <c r="U163" s="1">
        <v>3</v>
      </c>
      <c r="V163" s="1">
        <v>1</v>
      </c>
    </row>
    <row r="164" spans="6:22" x14ac:dyDescent="0.25">
      <c r="F164" s="166">
        <v>7</v>
      </c>
      <c r="H164" s="166">
        <v>5</v>
      </c>
      <c r="I164" s="1">
        <v>5</v>
      </c>
      <c r="J164" s="1">
        <v>1</v>
      </c>
      <c r="Q164" s="166">
        <v>12</v>
      </c>
      <c r="R164" s="176">
        <v>0</v>
      </c>
      <c r="S164" s="166">
        <v>3</v>
      </c>
      <c r="T164" s="166">
        <v>5</v>
      </c>
      <c r="U164" s="1">
        <v>4</v>
      </c>
      <c r="V164" s="1">
        <v>1</v>
      </c>
    </row>
    <row r="165" spans="6:22" x14ac:dyDescent="0.25">
      <c r="F165" s="166">
        <v>7</v>
      </c>
      <c r="H165" s="166">
        <v>5</v>
      </c>
      <c r="I165" s="1">
        <v>3</v>
      </c>
      <c r="J165" s="1">
        <v>1</v>
      </c>
      <c r="Q165" s="166">
        <v>13</v>
      </c>
      <c r="R165" s="176">
        <v>1</v>
      </c>
      <c r="S165" s="166">
        <v>3</v>
      </c>
      <c r="T165" s="166">
        <v>5</v>
      </c>
      <c r="U165" s="1">
        <v>4</v>
      </c>
      <c r="V165" s="1">
        <v>2</v>
      </c>
    </row>
    <row r="166" spans="6:22" x14ac:dyDescent="0.25">
      <c r="F166" s="166">
        <v>7</v>
      </c>
      <c r="H166" s="166">
        <v>5</v>
      </c>
      <c r="I166" s="1">
        <v>4</v>
      </c>
      <c r="J166" s="1">
        <v>1</v>
      </c>
      <c r="Q166" s="166">
        <v>12</v>
      </c>
      <c r="R166" s="176">
        <v>1</v>
      </c>
      <c r="S166" s="166">
        <v>3</v>
      </c>
      <c r="T166" s="166">
        <v>5</v>
      </c>
      <c r="U166" s="1">
        <v>4</v>
      </c>
      <c r="V166" s="1">
        <v>1</v>
      </c>
    </row>
    <row r="167" spans="6:22" x14ac:dyDescent="0.25">
      <c r="F167" s="166">
        <v>7</v>
      </c>
      <c r="H167" s="166">
        <v>5</v>
      </c>
      <c r="I167" s="1">
        <v>4</v>
      </c>
      <c r="J167" s="1">
        <v>2</v>
      </c>
      <c r="Q167" s="166">
        <v>12</v>
      </c>
      <c r="R167" s="176">
        <v>2</v>
      </c>
      <c r="S167" s="166">
        <v>3</v>
      </c>
      <c r="T167" s="166">
        <v>5</v>
      </c>
      <c r="U167" s="1">
        <v>3</v>
      </c>
      <c r="V167" s="1">
        <v>2</v>
      </c>
    </row>
    <row r="168" spans="6:22" x14ac:dyDescent="0.25">
      <c r="F168" s="166">
        <v>7</v>
      </c>
      <c r="H168" s="166">
        <v>5</v>
      </c>
      <c r="I168" s="1">
        <v>3</v>
      </c>
      <c r="J168" s="1">
        <v>2</v>
      </c>
      <c r="Q168" s="166">
        <v>12</v>
      </c>
      <c r="R168" s="176">
        <v>2</v>
      </c>
      <c r="S168" s="166">
        <v>3</v>
      </c>
      <c r="T168" s="166">
        <v>5</v>
      </c>
      <c r="U168" s="1">
        <v>4</v>
      </c>
      <c r="V168" s="1">
        <v>2</v>
      </c>
    </row>
    <row r="169" spans="6:22" x14ac:dyDescent="0.25">
      <c r="F169" s="166">
        <v>7</v>
      </c>
      <c r="H169" s="166">
        <v>5</v>
      </c>
      <c r="I169" s="1">
        <v>5</v>
      </c>
      <c r="J169" s="1">
        <v>1</v>
      </c>
      <c r="Q169" s="166">
        <v>11</v>
      </c>
      <c r="R169" s="176">
        <v>2</v>
      </c>
      <c r="S169" s="166">
        <v>3</v>
      </c>
      <c r="T169" s="166">
        <v>5</v>
      </c>
      <c r="U169" s="1">
        <v>3</v>
      </c>
      <c r="V169" s="1">
        <v>1</v>
      </c>
    </row>
    <row r="170" spans="6:22" x14ac:dyDescent="0.25">
      <c r="F170" s="166">
        <v>7</v>
      </c>
      <c r="H170" s="166">
        <v>5</v>
      </c>
      <c r="I170" s="1">
        <v>5</v>
      </c>
      <c r="J170" s="1">
        <v>2</v>
      </c>
      <c r="Q170" s="166">
        <v>12</v>
      </c>
      <c r="R170" s="176">
        <v>2</v>
      </c>
      <c r="S170" s="166">
        <v>3</v>
      </c>
      <c r="T170" s="166">
        <v>5</v>
      </c>
      <c r="U170" s="1">
        <v>3</v>
      </c>
      <c r="V170" s="1">
        <v>2</v>
      </c>
    </row>
    <row r="171" spans="6:22" x14ac:dyDescent="0.25">
      <c r="F171" s="166">
        <v>7</v>
      </c>
      <c r="H171" s="166">
        <v>5</v>
      </c>
      <c r="I171" s="1">
        <v>5</v>
      </c>
      <c r="J171" s="1">
        <v>2</v>
      </c>
      <c r="Q171" s="166">
        <v>12</v>
      </c>
      <c r="R171" s="176">
        <v>1</v>
      </c>
      <c r="S171" s="166">
        <v>3</v>
      </c>
      <c r="T171" s="166">
        <v>5</v>
      </c>
      <c r="U171" s="1">
        <v>3</v>
      </c>
      <c r="V171" s="1">
        <v>1</v>
      </c>
    </row>
    <row r="172" spans="6:22" x14ac:dyDescent="0.25">
      <c r="F172" s="166">
        <v>7</v>
      </c>
      <c r="H172" s="166">
        <v>5</v>
      </c>
      <c r="I172" s="1">
        <v>5</v>
      </c>
      <c r="J172" s="1">
        <v>1</v>
      </c>
      <c r="Q172" s="166">
        <v>11</v>
      </c>
      <c r="R172" s="176">
        <v>2</v>
      </c>
      <c r="S172" s="166">
        <v>3</v>
      </c>
      <c r="T172" s="166">
        <v>6</v>
      </c>
      <c r="U172" s="1">
        <v>3</v>
      </c>
      <c r="V172" s="1">
        <v>2</v>
      </c>
    </row>
    <row r="173" spans="6:22" x14ac:dyDescent="0.25">
      <c r="F173" s="166">
        <v>7</v>
      </c>
      <c r="H173" s="166">
        <v>5</v>
      </c>
      <c r="I173" s="1">
        <v>4</v>
      </c>
      <c r="J173" s="1">
        <v>1</v>
      </c>
      <c r="Q173" s="166">
        <v>12</v>
      </c>
      <c r="R173" s="176">
        <v>1</v>
      </c>
      <c r="S173" s="166">
        <v>4</v>
      </c>
      <c r="T173" s="166">
        <v>5</v>
      </c>
      <c r="U173" s="1">
        <v>3</v>
      </c>
      <c r="V173" s="1">
        <v>2</v>
      </c>
    </row>
    <row r="174" spans="6:22" x14ac:dyDescent="0.25">
      <c r="F174" s="166">
        <v>7</v>
      </c>
      <c r="H174" s="166">
        <v>5</v>
      </c>
      <c r="I174" s="1">
        <v>3</v>
      </c>
      <c r="J174" s="1">
        <v>1</v>
      </c>
      <c r="Q174" s="166">
        <v>12</v>
      </c>
      <c r="R174" s="176">
        <v>1</v>
      </c>
      <c r="S174" s="166">
        <v>4</v>
      </c>
      <c r="T174" s="166">
        <v>5</v>
      </c>
      <c r="U174" s="1">
        <v>4</v>
      </c>
      <c r="V174" s="1">
        <v>2</v>
      </c>
    </row>
    <row r="175" spans="6:22" x14ac:dyDescent="0.25">
      <c r="F175" s="166">
        <v>7</v>
      </c>
      <c r="H175" s="166">
        <v>5</v>
      </c>
      <c r="I175" s="1">
        <v>3</v>
      </c>
      <c r="J175" s="1">
        <v>1</v>
      </c>
      <c r="Q175" s="166">
        <v>12</v>
      </c>
      <c r="R175" s="176">
        <v>1</v>
      </c>
      <c r="S175" s="166">
        <v>3</v>
      </c>
      <c r="T175" s="166">
        <v>6</v>
      </c>
      <c r="U175" s="1">
        <v>3</v>
      </c>
      <c r="V175" s="1">
        <v>1</v>
      </c>
    </row>
    <row r="176" spans="6:22" x14ac:dyDescent="0.25">
      <c r="F176" s="166">
        <v>7</v>
      </c>
      <c r="H176" s="166">
        <v>5</v>
      </c>
      <c r="I176" s="1">
        <v>5</v>
      </c>
      <c r="J176" s="1">
        <v>2</v>
      </c>
      <c r="Q176" s="166">
        <v>12</v>
      </c>
      <c r="R176" s="176">
        <v>1</v>
      </c>
      <c r="S176" s="166">
        <v>4</v>
      </c>
      <c r="T176" s="166">
        <v>5</v>
      </c>
      <c r="U176" s="1">
        <v>4</v>
      </c>
      <c r="V176" s="1">
        <v>2</v>
      </c>
    </row>
    <row r="177" spans="6:22" x14ac:dyDescent="0.25">
      <c r="F177" s="166">
        <v>7</v>
      </c>
      <c r="H177" s="166">
        <v>5</v>
      </c>
      <c r="I177" s="1">
        <v>5</v>
      </c>
      <c r="J177" s="1">
        <v>1</v>
      </c>
      <c r="Q177" s="166">
        <v>12</v>
      </c>
      <c r="R177" s="176">
        <v>1</v>
      </c>
      <c r="S177" s="166">
        <v>3</v>
      </c>
      <c r="T177" s="166">
        <v>6</v>
      </c>
      <c r="U177" s="1">
        <v>3</v>
      </c>
      <c r="V177" s="1">
        <v>1</v>
      </c>
    </row>
    <row r="178" spans="6:22" x14ac:dyDescent="0.25">
      <c r="F178" s="166">
        <v>7</v>
      </c>
      <c r="H178" s="166">
        <v>5</v>
      </c>
      <c r="I178" s="1">
        <v>3</v>
      </c>
      <c r="J178" s="1">
        <v>1</v>
      </c>
      <c r="Q178" s="166">
        <v>13</v>
      </c>
      <c r="R178" s="176">
        <v>1</v>
      </c>
      <c r="S178" s="166">
        <v>4</v>
      </c>
      <c r="T178" s="166">
        <v>5</v>
      </c>
      <c r="U178" s="1">
        <v>4</v>
      </c>
      <c r="V178" s="1">
        <v>2</v>
      </c>
    </row>
    <row r="179" spans="6:22" x14ac:dyDescent="0.25">
      <c r="F179" s="166">
        <v>7</v>
      </c>
      <c r="H179" s="166">
        <v>5</v>
      </c>
      <c r="I179" s="1">
        <v>4</v>
      </c>
      <c r="J179" s="1">
        <v>2</v>
      </c>
      <c r="Q179" s="166">
        <v>11</v>
      </c>
      <c r="R179" s="176">
        <v>1</v>
      </c>
      <c r="S179" s="166">
        <v>4</v>
      </c>
      <c r="T179" s="166">
        <v>5</v>
      </c>
      <c r="U179" s="1">
        <v>3</v>
      </c>
      <c r="V179" s="1">
        <v>1</v>
      </c>
    </row>
    <row r="180" spans="6:22" x14ac:dyDescent="0.25">
      <c r="F180" s="166">
        <v>7</v>
      </c>
      <c r="H180" s="166">
        <v>5</v>
      </c>
      <c r="I180" s="1">
        <v>3</v>
      </c>
      <c r="J180" s="1">
        <v>1</v>
      </c>
      <c r="Q180" s="166">
        <v>12</v>
      </c>
      <c r="R180" s="176">
        <v>1</v>
      </c>
      <c r="S180" s="166">
        <v>4</v>
      </c>
      <c r="T180" s="166">
        <v>5</v>
      </c>
      <c r="U180" s="1">
        <v>4</v>
      </c>
      <c r="V180" s="1">
        <v>2</v>
      </c>
    </row>
    <row r="181" spans="6:22" x14ac:dyDescent="0.25">
      <c r="F181" s="166">
        <v>7</v>
      </c>
      <c r="H181" s="166">
        <v>5</v>
      </c>
      <c r="I181" s="1">
        <v>4</v>
      </c>
      <c r="J181" s="1">
        <v>1</v>
      </c>
      <c r="Q181" s="166">
        <v>11</v>
      </c>
      <c r="R181" s="176">
        <v>1</v>
      </c>
      <c r="S181" s="166">
        <v>3</v>
      </c>
      <c r="T181" s="166">
        <v>5</v>
      </c>
      <c r="U181" s="1">
        <v>4</v>
      </c>
      <c r="V181" s="1">
        <v>2</v>
      </c>
    </row>
    <row r="182" spans="6:22" x14ac:dyDescent="0.25">
      <c r="F182" s="166">
        <v>7</v>
      </c>
      <c r="H182" s="166">
        <v>5</v>
      </c>
      <c r="I182" s="1">
        <v>5</v>
      </c>
      <c r="J182" s="1">
        <v>1</v>
      </c>
      <c r="Q182" s="166">
        <v>12</v>
      </c>
      <c r="R182" s="176">
        <v>1</v>
      </c>
      <c r="S182" s="166">
        <v>3</v>
      </c>
      <c r="T182" s="166">
        <v>5</v>
      </c>
      <c r="U182" s="1">
        <v>3</v>
      </c>
      <c r="V182" s="1">
        <v>2</v>
      </c>
    </row>
    <row r="183" spans="6:22" x14ac:dyDescent="0.25">
      <c r="F183" s="166">
        <v>7</v>
      </c>
      <c r="H183" s="166">
        <v>5</v>
      </c>
      <c r="I183" s="1">
        <v>3</v>
      </c>
      <c r="J183" s="1">
        <v>1</v>
      </c>
      <c r="Q183" s="166">
        <v>13</v>
      </c>
      <c r="R183" s="176">
        <v>2</v>
      </c>
      <c r="S183" s="166">
        <v>4</v>
      </c>
      <c r="T183" s="166">
        <v>2</v>
      </c>
      <c r="U183" s="1">
        <v>4</v>
      </c>
      <c r="V183" s="1">
        <v>2</v>
      </c>
    </row>
    <row r="184" spans="6:22" x14ac:dyDescent="0.25">
      <c r="F184" s="166">
        <v>7</v>
      </c>
      <c r="H184" s="166">
        <v>5</v>
      </c>
      <c r="I184" s="1">
        <v>5</v>
      </c>
      <c r="J184" s="1">
        <v>1</v>
      </c>
      <c r="Q184" s="166">
        <v>13</v>
      </c>
      <c r="R184" s="176">
        <v>2</v>
      </c>
      <c r="S184" s="166">
        <v>4</v>
      </c>
      <c r="T184" s="166">
        <v>5</v>
      </c>
      <c r="U184" s="1">
        <v>4</v>
      </c>
      <c r="V184" s="1">
        <v>1</v>
      </c>
    </row>
    <row r="185" spans="6:22" x14ac:dyDescent="0.25">
      <c r="F185" s="166">
        <v>7</v>
      </c>
      <c r="H185" s="166">
        <v>5</v>
      </c>
      <c r="I185" s="1">
        <v>3</v>
      </c>
      <c r="J185" s="1">
        <v>1</v>
      </c>
      <c r="Q185" s="166">
        <v>12</v>
      </c>
      <c r="R185" s="176">
        <v>2</v>
      </c>
      <c r="S185" s="166">
        <v>4</v>
      </c>
      <c r="T185" s="166">
        <v>6</v>
      </c>
      <c r="U185" s="1">
        <v>3</v>
      </c>
      <c r="V185" s="1">
        <v>2</v>
      </c>
    </row>
    <row r="186" spans="6:22" x14ac:dyDescent="0.25">
      <c r="F186" s="166">
        <v>7</v>
      </c>
      <c r="H186" s="166">
        <v>5</v>
      </c>
      <c r="I186" s="1">
        <v>5</v>
      </c>
      <c r="J186" s="1">
        <v>1</v>
      </c>
      <c r="Q186" s="166">
        <v>11</v>
      </c>
      <c r="R186" s="176">
        <v>1</v>
      </c>
      <c r="S186" s="166">
        <v>3</v>
      </c>
      <c r="T186" s="166">
        <v>5</v>
      </c>
      <c r="U186" s="1">
        <v>4</v>
      </c>
      <c r="V186" s="1">
        <v>2</v>
      </c>
    </row>
    <row r="187" spans="6:22" x14ac:dyDescent="0.25">
      <c r="F187" s="166">
        <v>7</v>
      </c>
      <c r="H187" s="166">
        <v>5</v>
      </c>
      <c r="I187" s="1">
        <v>3</v>
      </c>
      <c r="J187" s="1">
        <v>1</v>
      </c>
      <c r="Q187" s="166">
        <v>12</v>
      </c>
      <c r="R187" s="176">
        <v>2</v>
      </c>
      <c r="S187" s="166">
        <v>4</v>
      </c>
      <c r="T187" s="166">
        <v>6</v>
      </c>
      <c r="U187" s="1">
        <v>3</v>
      </c>
      <c r="V187" s="1">
        <v>2</v>
      </c>
    </row>
    <row r="188" spans="6:22" x14ac:dyDescent="0.25">
      <c r="F188" s="166">
        <v>7</v>
      </c>
      <c r="H188" s="166">
        <v>5</v>
      </c>
      <c r="I188" s="1">
        <v>4</v>
      </c>
      <c r="J188" s="1">
        <v>2</v>
      </c>
      <c r="Q188" s="166">
        <v>12</v>
      </c>
      <c r="R188" s="176">
        <v>2</v>
      </c>
      <c r="S188" s="166">
        <v>4</v>
      </c>
      <c r="T188" s="166">
        <v>5</v>
      </c>
      <c r="U188" s="1">
        <v>4</v>
      </c>
      <c r="V188" s="1">
        <v>1</v>
      </c>
    </row>
    <row r="189" spans="6:22" x14ac:dyDescent="0.25">
      <c r="F189" s="166">
        <v>7</v>
      </c>
      <c r="H189" s="166">
        <v>5</v>
      </c>
      <c r="I189" s="1">
        <v>5</v>
      </c>
      <c r="J189" s="1">
        <v>1</v>
      </c>
      <c r="Q189" s="166">
        <v>12</v>
      </c>
      <c r="R189" s="176">
        <v>1</v>
      </c>
      <c r="S189" s="166">
        <v>4</v>
      </c>
      <c r="T189" s="166">
        <v>5</v>
      </c>
      <c r="U189" s="1">
        <v>3</v>
      </c>
      <c r="V189" s="1">
        <v>2</v>
      </c>
    </row>
    <row r="190" spans="6:22" x14ac:dyDescent="0.25">
      <c r="F190" s="166">
        <v>7</v>
      </c>
      <c r="H190" s="166">
        <v>5</v>
      </c>
      <c r="I190" s="1">
        <v>3</v>
      </c>
      <c r="J190" s="1">
        <v>1</v>
      </c>
      <c r="Q190" s="166">
        <v>11</v>
      </c>
      <c r="R190" s="176">
        <v>0</v>
      </c>
      <c r="S190" s="166">
        <v>3</v>
      </c>
      <c r="T190" s="166">
        <v>5</v>
      </c>
      <c r="U190" s="1">
        <v>3</v>
      </c>
      <c r="V190" s="1">
        <v>2</v>
      </c>
    </row>
    <row r="191" spans="6:22" x14ac:dyDescent="0.25">
      <c r="F191" s="166">
        <v>7</v>
      </c>
      <c r="H191" s="166">
        <v>5</v>
      </c>
      <c r="I191" s="1">
        <v>5</v>
      </c>
      <c r="J191" s="1">
        <v>2</v>
      </c>
      <c r="Q191" s="166">
        <v>12</v>
      </c>
      <c r="R191" s="176">
        <v>2</v>
      </c>
      <c r="S191" s="166">
        <v>3</v>
      </c>
      <c r="T191" s="166">
        <v>5</v>
      </c>
      <c r="U191" s="1">
        <v>3</v>
      </c>
      <c r="V191" s="1">
        <v>2</v>
      </c>
    </row>
    <row r="192" spans="6:22" x14ac:dyDescent="0.25">
      <c r="F192" s="166">
        <v>7</v>
      </c>
      <c r="H192" s="166">
        <v>5</v>
      </c>
      <c r="I192" s="1">
        <v>5</v>
      </c>
      <c r="J192" s="1">
        <v>1</v>
      </c>
      <c r="Q192" s="166">
        <v>12</v>
      </c>
      <c r="R192" s="176">
        <v>2</v>
      </c>
      <c r="S192" s="166">
        <v>4</v>
      </c>
      <c r="T192" s="166">
        <v>5</v>
      </c>
      <c r="U192" s="1">
        <v>4</v>
      </c>
      <c r="V192" s="1">
        <v>1</v>
      </c>
    </row>
    <row r="193" spans="6:22" x14ac:dyDescent="0.25">
      <c r="F193" s="166">
        <v>7</v>
      </c>
      <c r="H193" s="166">
        <v>5</v>
      </c>
      <c r="I193" s="1">
        <v>5</v>
      </c>
      <c r="J193" s="1">
        <v>1</v>
      </c>
      <c r="Q193" s="166">
        <v>11</v>
      </c>
      <c r="R193" s="176">
        <v>0</v>
      </c>
      <c r="S193" s="166">
        <v>4</v>
      </c>
      <c r="T193" s="166">
        <v>5</v>
      </c>
      <c r="U193" s="1">
        <v>4</v>
      </c>
      <c r="V193" s="1">
        <v>2</v>
      </c>
    </row>
    <row r="194" spans="6:22" x14ac:dyDescent="0.25">
      <c r="F194" s="166">
        <v>7</v>
      </c>
      <c r="H194" s="166">
        <v>5</v>
      </c>
      <c r="I194" s="1">
        <v>4</v>
      </c>
      <c r="J194" s="1">
        <v>1</v>
      </c>
      <c r="Q194" s="166">
        <v>12</v>
      </c>
      <c r="R194" s="176">
        <v>0</v>
      </c>
      <c r="S194" s="166">
        <v>3</v>
      </c>
      <c r="T194" s="166">
        <v>5</v>
      </c>
      <c r="U194" s="1">
        <v>3</v>
      </c>
      <c r="V194" s="1">
        <v>1</v>
      </c>
    </row>
    <row r="195" spans="6:22" x14ac:dyDescent="0.25">
      <c r="F195" s="166">
        <v>7</v>
      </c>
      <c r="H195" s="166">
        <v>5</v>
      </c>
      <c r="I195" s="1">
        <v>5</v>
      </c>
      <c r="J195" s="1">
        <v>1</v>
      </c>
      <c r="Q195" s="166">
        <v>13</v>
      </c>
      <c r="R195" s="176">
        <v>1</v>
      </c>
      <c r="S195" s="166">
        <v>3</v>
      </c>
      <c r="T195" s="166">
        <v>5</v>
      </c>
      <c r="U195" s="1">
        <v>3</v>
      </c>
      <c r="V195" s="1">
        <v>2</v>
      </c>
    </row>
    <row r="196" spans="6:22" x14ac:dyDescent="0.25">
      <c r="F196" s="166">
        <v>7</v>
      </c>
      <c r="H196" s="166">
        <v>5</v>
      </c>
      <c r="I196" s="1">
        <v>5</v>
      </c>
      <c r="J196" s="1">
        <v>2</v>
      </c>
      <c r="Q196" s="166">
        <v>12</v>
      </c>
      <c r="R196" s="176">
        <v>1</v>
      </c>
      <c r="S196" s="166">
        <v>4</v>
      </c>
      <c r="T196" s="166">
        <v>5</v>
      </c>
      <c r="U196" s="1">
        <v>3</v>
      </c>
      <c r="V196" s="1">
        <v>2</v>
      </c>
    </row>
    <row r="197" spans="6:22" x14ac:dyDescent="0.25">
      <c r="F197" s="166">
        <v>7</v>
      </c>
      <c r="G197" s="176">
        <v>0</v>
      </c>
      <c r="H197" s="166">
        <v>5</v>
      </c>
      <c r="I197" s="1">
        <v>5</v>
      </c>
      <c r="J197" s="1">
        <v>1</v>
      </c>
      <c r="Q197" s="166">
        <v>13</v>
      </c>
      <c r="R197" s="176">
        <v>2</v>
      </c>
      <c r="S197" s="166">
        <v>3</v>
      </c>
      <c r="T197" s="166">
        <v>5</v>
      </c>
      <c r="U197" s="1">
        <v>4</v>
      </c>
      <c r="V197" s="1">
        <v>2</v>
      </c>
    </row>
    <row r="198" spans="6:22" x14ac:dyDescent="0.25">
      <c r="F198" s="166">
        <v>7</v>
      </c>
      <c r="G198" s="176">
        <v>0</v>
      </c>
      <c r="H198" s="166">
        <v>5</v>
      </c>
      <c r="I198" s="1">
        <v>3</v>
      </c>
      <c r="J198" s="1">
        <v>1</v>
      </c>
      <c r="Q198" s="166">
        <v>11</v>
      </c>
      <c r="R198" s="176">
        <v>1</v>
      </c>
      <c r="S198" s="166">
        <v>4</v>
      </c>
      <c r="T198" s="166">
        <v>6</v>
      </c>
      <c r="U198" s="1">
        <v>4</v>
      </c>
      <c r="V198" s="1">
        <v>2</v>
      </c>
    </row>
    <row r="199" spans="6:22" x14ac:dyDescent="0.25">
      <c r="F199" s="166">
        <v>7</v>
      </c>
      <c r="G199" s="176">
        <v>1</v>
      </c>
      <c r="H199" s="166">
        <v>5</v>
      </c>
      <c r="I199" s="1">
        <v>3</v>
      </c>
      <c r="J199" s="1">
        <v>2</v>
      </c>
      <c r="Q199" s="166">
        <v>13</v>
      </c>
      <c r="R199" s="176">
        <v>1</v>
      </c>
      <c r="S199" s="166">
        <v>4</v>
      </c>
      <c r="T199" s="166">
        <v>5</v>
      </c>
      <c r="U199" s="1">
        <v>4</v>
      </c>
      <c r="V199" s="1">
        <v>2</v>
      </c>
    </row>
    <row r="200" spans="6:22" x14ac:dyDescent="0.25">
      <c r="F200" s="166">
        <v>7</v>
      </c>
      <c r="G200" s="176">
        <v>0</v>
      </c>
      <c r="H200" s="166">
        <v>5</v>
      </c>
      <c r="I200" s="1">
        <v>3</v>
      </c>
      <c r="J200" s="1">
        <v>1</v>
      </c>
      <c r="Q200" s="166">
        <v>11</v>
      </c>
      <c r="R200" s="176">
        <v>1</v>
      </c>
      <c r="S200" s="166">
        <v>3</v>
      </c>
      <c r="T200" s="166">
        <v>5</v>
      </c>
      <c r="U200" s="1">
        <v>4</v>
      </c>
      <c r="V200" s="1">
        <v>2</v>
      </c>
    </row>
    <row r="201" spans="6:22" x14ac:dyDescent="0.25">
      <c r="F201" s="166">
        <v>7</v>
      </c>
      <c r="G201" s="176">
        <v>0</v>
      </c>
      <c r="H201" s="166">
        <v>5</v>
      </c>
      <c r="I201" s="1">
        <v>3</v>
      </c>
      <c r="J201" s="1">
        <v>2</v>
      </c>
      <c r="Q201" s="166">
        <v>12</v>
      </c>
      <c r="R201" s="176">
        <v>2</v>
      </c>
      <c r="S201" s="166">
        <v>3</v>
      </c>
      <c r="T201" s="166">
        <v>6</v>
      </c>
      <c r="U201" s="1">
        <v>4</v>
      </c>
      <c r="V201" s="1">
        <v>2</v>
      </c>
    </row>
    <row r="202" spans="6:22" x14ac:dyDescent="0.25">
      <c r="F202" s="166">
        <v>7</v>
      </c>
      <c r="G202" s="176">
        <v>0</v>
      </c>
      <c r="H202" s="166">
        <v>5</v>
      </c>
      <c r="I202" s="1">
        <v>4</v>
      </c>
      <c r="J202" s="1">
        <v>1</v>
      </c>
      <c r="Q202" s="166">
        <v>12</v>
      </c>
      <c r="R202" s="176">
        <v>0</v>
      </c>
      <c r="S202" s="166">
        <v>3</v>
      </c>
      <c r="T202" s="166">
        <v>5</v>
      </c>
      <c r="U202" s="1">
        <v>3</v>
      </c>
      <c r="V202" s="1">
        <v>1</v>
      </c>
    </row>
    <row r="203" spans="6:22" x14ac:dyDescent="0.25">
      <c r="F203" s="166">
        <v>7</v>
      </c>
      <c r="G203" s="176">
        <v>0</v>
      </c>
      <c r="H203" s="166">
        <v>5</v>
      </c>
      <c r="I203" s="1">
        <v>3</v>
      </c>
      <c r="J203" s="1">
        <v>2</v>
      </c>
      <c r="Q203" s="166">
        <v>13</v>
      </c>
      <c r="R203" s="176">
        <v>1</v>
      </c>
      <c r="S203" s="166">
        <v>3</v>
      </c>
      <c r="T203" s="166">
        <v>5</v>
      </c>
      <c r="U203" s="1">
        <v>4</v>
      </c>
      <c r="V203" s="1">
        <v>2</v>
      </c>
    </row>
    <row r="204" spans="6:22" x14ac:dyDescent="0.25">
      <c r="F204" s="166">
        <v>7</v>
      </c>
      <c r="G204" s="176">
        <v>1</v>
      </c>
      <c r="H204" s="166">
        <v>5</v>
      </c>
      <c r="I204" s="1">
        <v>4</v>
      </c>
      <c r="J204" s="1">
        <v>1</v>
      </c>
      <c r="Q204" s="166">
        <v>11</v>
      </c>
      <c r="R204" s="176">
        <v>1</v>
      </c>
      <c r="S204" s="166">
        <v>3</v>
      </c>
      <c r="T204" s="166">
        <v>5</v>
      </c>
      <c r="U204" s="1">
        <v>3</v>
      </c>
      <c r="V204" s="1">
        <v>1</v>
      </c>
    </row>
    <row r="205" spans="6:22" x14ac:dyDescent="0.25">
      <c r="F205" s="166">
        <v>7</v>
      </c>
      <c r="G205" s="176">
        <v>0</v>
      </c>
      <c r="H205" s="166">
        <v>5</v>
      </c>
      <c r="I205" s="1">
        <v>3</v>
      </c>
      <c r="J205" s="1">
        <v>1</v>
      </c>
      <c r="Q205" s="166">
        <v>11</v>
      </c>
      <c r="R205" s="176">
        <v>1</v>
      </c>
      <c r="S205" s="166">
        <v>3</v>
      </c>
      <c r="T205" s="166">
        <v>5</v>
      </c>
      <c r="U205" s="1">
        <v>3</v>
      </c>
      <c r="V205" s="1">
        <v>1</v>
      </c>
    </row>
    <row r="206" spans="6:22" x14ac:dyDescent="0.25">
      <c r="F206" s="166">
        <v>7</v>
      </c>
      <c r="G206" s="176">
        <v>0</v>
      </c>
      <c r="H206" s="166">
        <v>5</v>
      </c>
      <c r="I206" s="1">
        <v>3</v>
      </c>
      <c r="J206" s="1">
        <v>1</v>
      </c>
      <c r="Q206" s="166">
        <v>13</v>
      </c>
      <c r="R206" s="176">
        <v>1</v>
      </c>
      <c r="S206" s="166">
        <v>4</v>
      </c>
      <c r="T206" s="166">
        <v>6</v>
      </c>
      <c r="U206" s="1">
        <v>3</v>
      </c>
      <c r="V206" s="1">
        <v>2</v>
      </c>
    </row>
    <row r="207" spans="6:22" x14ac:dyDescent="0.25">
      <c r="F207" s="166">
        <v>7</v>
      </c>
      <c r="G207" s="176">
        <v>0</v>
      </c>
      <c r="H207" s="166">
        <v>5</v>
      </c>
      <c r="I207" s="1">
        <v>5</v>
      </c>
      <c r="J207" s="1">
        <v>1</v>
      </c>
      <c r="Q207" s="166">
        <v>11</v>
      </c>
      <c r="R207" s="176">
        <v>1</v>
      </c>
      <c r="S207" s="166">
        <v>4</v>
      </c>
      <c r="T207" s="166">
        <v>5</v>
      </c>
      <c r="U207" s="1">
        <v>3</v>
      </c>
      <c r="V207" s="1">
        <v>2</v>
      </c>
    </row>
    <row r="208" spans="6:22" x14ac:dyDescent="0.25">
      <c r="F208" s="166">
        <v>7</v>
      </c>
      <c r="G208" s="176">
        <v>0</v>
      </c>
      <c r="H208" s="166">
        <v>5</v>
      </c>
      <c r="I208" s="1">
        <v>5</v>
      </c>
      <c r="J208" s="1">
        <v>2</v>
      </c>
      <c r="Q208" s="166">
        <v>13</v>
      </c>
      <c r="R208" s="176">
        <v>2</v>
      </c>
      <c r="S208" s="166">
        <v>3</v>
      </c>
      <c r="T208" s="166">
        <v>5</v>
      </c>
      <c r="U208" s="1">
        <v>3</v>
      </c>
      <c r="V208" s="1">
        <v>1</v>
      </c>
    </row>
    <row r="209" spans="6:22" x14ac:dyDescent="0.25">
      <c r="F209" s="166">
        <v>7</v>
      </c>
      <c r="G209" s="176">
        <v>1</v>
      </c>
      <c r="H209" s="166">
        <v>5</v>
      </c>
      <c r="I209" s="1">
        <v>5</v>
      </c>
      <c r="J209" s="1">
        <v>1</v>
      </c>
      <c r="Q209" s="166">
        <v>12</v>
      </c>
      <c r="R209" s="176">
        <v>2</v>
      </c>
      <c r="S209" s="166">
        <v>3</v>
      </c>
      <c r="T209" s="166">
        <v>6</v>
      </c>
      <c r="U209" s="1">
        <v>4</v>
      </c>
      <c r="V209" s="1">
        <v>1</v>
      </c>
    </row>
    <row r="210" spans="6:22" x14ac:dyDescent="0.25">
      <c r="F210" s="166">
        <v>7</v>
      </c>
      <c r="G210" s="176">
        <v>0</v>
      </c>
      <c r="H210" s="166">
        <v>5</v>
      </c>
      <c r="I210" s="1">
        <v>4</v>
      </c>
      <c r="J210" s="1">
        <v>2</v>
      </c>
      <c r="Q210" s="166">
        <v>11</v>
      </c>
      <c r="R210" s="176">
        <v>0</v>
      </c>
      <c r="S210" s="166">
        <v>4</v>
      </c>
      <c r="T210" s="166">
        <v>5</v>
      </c>
      <c r="U210" s="1">
        <v>4</v>
      </c>
      <c r="V210" s="1">
        <v>1</v>
      </c>
    </row>
    <row r="211" spans="6:22" x14ac:dyDescent="0.25">
      <c r="F211" s="166">
        <v>7</v>
      </c>
      <c r="G211" s="176">
        <v>0</v>
      </c>
      <c r="H211" s="166">
        <v>5</v>
      </c>
      <c r="I211" s="1">
        <v>5</v>
      </c>
      <c r="J211" s="1">
        <v>1</v>
      </c>
      <c r="Q211" s="166">
        <v>13</v>
      </c>
      <c r="R211" s="176">
        <v>1</v>
      </c>
      <c r="S211" s="166">
        <v>4</v>
      </c>
      <c r="T211" s="166">
        <v>5</v>
      </c>
      <c r="U211" s="1">
        <v>4</v>
      </c>
      <c r="V211" s="1">
        <v>2</v>
      </c>
    </row>
    <row r="212" spans="6:22" x14ac:dyDescent="0.25">
      <c r="F212" s="166">
        <v>7</v>
      </c>
      <c r="G212" s="176">
        <v>1</v>
      </c>
      <c r="H212" s="166">
        <v>5</v>
      </c>
      <c r="I212" s="1">
        <v>3</v>
      </c>
      <c r="J212" s="1">
        <v>1</v>
      </c>
      <c r="Q212" s="166">
        <v>13</v>
      </c>
      <c r="R212" s="176">
        <v>1</v>
      </c>
      <c r="S212" s="166">
        <v>3</v>
      </c>
      <c r="T212" s="166">
        <v>5</v>
      </c>
      <c r="U212" s="1">
        <v>3</v>
      </c>
      <c r="V212" s="1">
        <v>2</v>
      </c>
    </row>
    <row r="213" spans="6:22" x14ac:dyDescent="0.25">
      <c r="F213" s="166">
        <v>7</v>
      </c>
      <c r="G213" s="176">
        <v>0</v>
      </c>
      <c r="H213" s="166">
        <v>5</v>
      </c>
      <c r="I213" s="1">
        <v>3</v>
      </c>
      <c r="J213" s="1">
        <v>1</v>
      </c>
      <c r="Q213" s="166">
        <v>13</v>
      </c>
      <c r="R213" s="176">
        <v>1</v>
      </c>
      <c r="S213" s="166">
        <v>3</v>
      </c>
      <c r="T213" s="166">
        <v>6</v>
      </c>
      <c r="U213" s="1">
        <v>3</v>
      </c>
      <c r="V213" s="1">
        <v>2</v>
      </c>
    </row>
    <row r="214" spans="6:22" x14ac:dyDescent="0.25">
      <c r="F214" s="166">
        <v>7</v>
      </c>
      <c r="G214" s="176">
        <v>1</v>
      </c>
      <c r="H214" s="166">
        <v>5</v>
      </c>
      <c r="I214" s="1">
        <v>3</v>
      </c>
      <c r="J214" s="1">
        <v>1</v>
      </c>
      <c r="Q214" s="166">
        <v>11</v>
      </c>
      <c r="R214" s="176">
        <v>0</v>
      </c>
      <c r="S214" s="166">
        <v>3</v>
      </c>
      <c r="T214" s="166">
        <v>6</v>
      </c>
      <c r="U214" s="1">
        <v>3</v>
      </c>
      <c r="V214" s="1">
        <v>2</v>
      </c>
    </row>
    <row r="215" spans="6:22" x14ac:dyDescent="0.25">
      <c r="F215" s="166">
        <v>7</v>
      </c>
      <c r="G215" s="176">
        <v>1</v>
      </c>
      <c r="H215" s="166">
        <v>5</v>
      </c>
      <c r="I215" s="1">
        <v>5</v>
      </c>
      <c r="J215" s="1">
        <v>1</v>
      </c>
      <c r="Q215" s="166">
        <v>12</v>
      </c>
      <c r="R215" s="176">
        <v>1</v>
      </c>
      <c r="S215" s="166">
        <v>4</v>
      </c>
      <c r="T215" s="166">
        <v>5</v>
      </c>
      <c r="U215" s="1">
        <v>4</v>
      </c>
      <c r="V215" s="1">
        <v>1</v>
      </c>
    </row>
    <row r="216" spans="6:22" x14ac:dyDescent="0.25">
      <c r="F216" s="166">
        <v>7</v>
      </c>
      <c r="G216" s="176">
        <v>0</v>
      </c>
      <c r="H216" s="166">
        <v>5</v>
      </c>
      <c r="I216" s="1">
        <v>3</v>
      </c>
      <c r="J216" s="1">
        <v>2</v>
      </c>
      <c r="Q216" s="166">
        <v>11</v>
      </c>
      <c r="R216" s="176">
        <v>1</v>
      </c>
      <c r="S216" s="166">
        <v>3</v>
      </c>
      <c r="T216" s="166">
        <v>5</v>
      </c>
      <c r="U216" s="1">
        <v>4</v>
      </c>
      <c r="V216" s="1">
        <v>2</v>
      </c>
    </row>
    <row r="217" spans="6:22" x14ac:dyDescent="0.25">
      <c r="F217" s="166">
        <v>7</v>
      </c>
      <c r="G217" s="176">
        <v>0</v>
      </c>
      <c r="H217" s="166">
        <v>5</v>
      </c>
      <c r="I217" s="1">
        <v>5</v>
      </c>
      <c r="J217" s="1">
        <v>2</v>
      </c>
      <c r="Q217" s="166">
        <v>12</v>
      </c>
      <c r="R217" s="176">
        <v>2</v>
      </c>
      <c r="S217" s="166">
        <v>3</v>
      </c>
      <c r="T217" s="166">
        <v>5</v>
      </c>
      <c r="U217" s="1">
        <v>4</v>
      </c>
      <c r="V217" s="1">
        <v>2</v>
      </c>
    </row>
    <row r="218" spans="6:22" x14ac:dyDescent="0.25">
      <c r="F218" s="166">
        <v>7</v>
      </c>
      <c r="G218" s="176">
        <v>1</v>
      </c>
      <c r="H218" s="166">
        <v>5</v>
      </c>
      <c r="I218" s="1">
        <v>4</v>
      </c>
      <c r="J218" s="1">
        <v>1</v>
      </c>
      <c r="Q218" s="166">
        <v>12</v>
      </c>
      <c r="R218" s="176">
        <v>1</v>
      </c>
      <c r="S218" s="166">
        <v>3</v>
      </c>
      <c r="T218" s="166">
        <v>5</v>
      </c>
      <c r="U218" s="1">
        <v>4</v>
      </c>
      <c r="V218" s="1">
        <v>2</v>
      </c>
    </row>
    <row r="219" spans="6:22" x14ac:dyDescent="0.25">
      <c r="F219" s="166">
        <v>7</v>
      </c>
      <c r="G219" s="176">
        <v>0</v>
      </c>
      <c r="H219" s="166">
        <v>5</v>
      </c>
      <c r="I219" s="1">
        <v>4</v>
      </c>
      <c r="J219" s="1">
        <v>1</v>
      </c>
      <c r="Q219" s="166">
        <v>11</v>
      </c>
      <c r="R219" s="176">
        <v>1</v>
      </c>
      <c r="S219" s="225">
        <v>3</v>
      </c>
      <c r="T219" s="225">
        <v>5</v>
      </c>
      <c r="U219" s="225">
        <v>4</v>
      </c>
      <c r="V219" s="225">
        <v>2</v>
      </c>
    </row>
    <row r="220" spans="6:22" x14ac:dyDescent="0.25">
      <c r="F220" s="166">
        <v>7</v>
      </c>
      <c r="G220" s="176">
        <v>0</v>
      </c>
      <c r="H220" s="166">
        <v>5</v>
      </c>
      <c r="I220" s="1">
        <v>3</v>
      </c>
      <c r="J220" s="1">
        <v>1</v>
      </c>
      <c r="Q220" s="166">
        <v>13</v>
      </c>
      <c r="R220" s="176">
        <v>1</v>
      </c>
      <c r="S220" s="166">
        <v>3</v>
      </c>
      <c r="T220" s="166">
        <v>5</v>
      </c>
      <c r="U220" s="1">
        <v>4</v>
      </c>
      <c r="V220" s="1">
        <v>2</v>
      </c>
    </row>
    <row r="221" spans="6:22" x14ac:dyDescent="0.25">
      <c r="F221" s="166">
        <v>7</v>
      </c>
      <c r="G221" s="176">
        <v>1</v>
      </c>
      <c r="H221" s="166">
        <v>5</v>
      </c>
      <c r="I221" s="1">
        <v>3</v>
      </c>
      <c r="J221" s="1">
        <v>2</v>
      </c>
      <c r="Q221" s="166">
        <v>11</v>
      </c>
      <c r="R221" s="176">
        <v>1</v>
      </c>
      <c r="S221" s="166">
        <v>4</v>
      </c>
      <c r="T221" s="166">
        <v>5</v>
      </c>
      <c r="U221" s="1">
        <v>4</v>
      </c>
      <c r="V221" s="1">
        <v>2</v>
      </c>
    </row>
    <row r="222" spans="6:22" x14ac:dyDescent="0.25">
      <c r="F222" s="166">
        <v>7</v>
      </c>
      <c r="G222" s="176">
        <v>0</v>
      </c>
      <c r="H222" s="166">
        <v>5</v>
      </c>
      <c r="I222" s="1">
        <v>5</v>
      </c>
      <c r="J222" s="1">
        <v>1</v>
      </c>
      <c r="Q222" s="166">
        <v>12</v>
      </c>
      <c r="R222" s="176">
        <v>2</v>
      </c>
      <c r="S222" s="166">
        <v>4</v>
      </c>
      <c r="T222" s="166">
        <v>5</v>
      </c>
      <c r="U222" s="1">
        <v>3</v>
      </c>
      <c r="V222" s="1">
        <v>2</v>
      </c>
    </row>
    <row r="223" spans="6:22" x14ac:dyDescent="0.25">
      <c r="F223" s="166">
        <v>7</v>
      </c>
      <c r="G223" s="176">
        <v>0</v>
      </c>
      <c r="H223" s="166">
        <v>5</v>
      </c>
      <c r="I223" s="1">
        <v>5</v>
      </c>
      <c r="J223" s="1">
        <v>1</v>
      </c>
      <c r="Q223" s="166">
        <v>11</v>
      </c>
      <c r="R223" s="176">
        <v>1</v>
      </c>
      <c r="S223" s="166">
        <v>4</v>
      </c>
      <c r="T223" s="166">
        <v>5</v>
      </c>
      <c r="U223" s="1">
        <v>3</v>
      </c>
      <c r="V223" s="1">
        <v>2</v>
      </c>
    </row>
    <row r="224" spans="6:22" x14ac:dyDescent="0.25">
      <c r="F224" s="166">
        <v>7</v>
      </c>
      <c r="G224" s="176">
        <v>1</v>
      </c>
      <c r="H224" s="166">
        <v>5</v>
      </c>
      <c r="I224" s="1">
        <v>3</v>
      </c>
      <c r="J224" s="1">
        <v>1</v>
      </c>
      <c r="Q224" s="166">
        <v>13</v>
      </c>
      <c r="R224" s="176">
        <v>2</v>
      </c>
      <c r="S224" s="166">
        <v>3</v>
      </c>
      <c r="T224" s="166">
        <v>5</v>
      </c>
      <c r="U224" s="1">
        <v>3</v>
      </c>
      <c r="V224" s="1">
        <v>2</v>
      </c>
    </row>
    <row r="225" spans="6:22" x14ac:dyDescent="0.25">
      <c r="F225" s="166">
        <v>7</v>
      </c>
      <c r="G225" s="176">
        <v>1</v>
      </c>
      <c r="H225" s="166">
        <v>5</v>
      </c>
      <c r="I225" s="1">
        <v>4</v>
      </c>
      <c r="J225" s="1">
        <v>2</v>
      </c>
      <c r="Q225" s="166">
        <v>12</v>
      </c>
      <c r="R225" s="176">
        <v>1</v>
      </c>
      <c r="S225" s="166">
        <v>3</v>
      </c>
      <c r="T225" s="166">
        <v>5</v>
      </c>
      <c r="U225" s="1">
        <v>4</v>
      </c>
      <c r="V225" s="1">
        <v>2</v>
      </c>
    </row>
    <row r="226" spans="6:22" x14ac:dyDescent="0.25">
      <c r="F226" s="166">
        <v>7</v>
      </c>
      <c r="G226" s="176">
        <v>0</v>
      </c>
      <c r="H226" s="166">
        <v>5</v>
      </c>
      <c r="I226" s="1">
        <v>5</v>
      </c>
      <c r="J226" s="1">
        <v>1</v>
      </c>
      <c r="Q226" s="166">
        <v>12</v>
      </c>
      <c r="R226" s="176">
        <v>2</v>
      </c>
      <c r="S226" s="166">
        <v>3</v>
      </c>
      <c r="T226" s="166">
        <v>5</v>
      </c>
      <c r="U226" s="1">
        <v>3</v>
      </c>
      <c r="V226" s="1">
        <v>2</v>
      </c>
    </row>
    <row r="227" spans="6:22" x14ac:dyDescent="0.25">
      <c r="F227" s="166">
        <v>7</v>
      </c>
      <c r="G227" s="176">
        <v>0</v>
      </c>
      <c r="H227" s="166">
        <v>5</v>
      </c>
      <c r="I227" s="1">
        <v>5</v>
      </c>
      <c r="J227" s="1">
        <v>1</v>
      </c>
      <c r="Q227" s="166">
        <v>13</v>
      </c>
      <c r="R227" s="176">
        <v>0</v>
      </c>
      <c r="S227" s="166">
        <v>3</v>
      </c>
      <c r="T227" s="166">
        <v>5</v>
      </c>
      <c r="U227" s="1">
        <v>3</v>
      </c>
      <c r="V227" s="1">
        <v>2</v>
      </c>
    </row>
    <row r="228" spans="6:22" x14ac:dyDescent="0.25">
      <c r="F228" s="166">
        <v>7</v>
      </c>
      <c r="G228" s="176">
        <v>0</v>
      </c>
      <c r="H228" s="166">
        <v>5</v>
      </c>
      <c r="I228" s="1">
        <v>3</v>
      </c>
      <c r="J228" s="1">
        <v>1</v>
      </c>
      <c r="Q228" s="166">
        <v>12</v>
      </c>
      <c r="R228" s="176">
        <v>0</v>
      </c>
      <c r="S228" s="166">
        <v>4</v>
      </c>
      <c r="T228" s="166">
        <v>5</v>
      </c>
      <c r="U228" s="1">
        <v>4</v>
      </c>
      <c r="V228" s="1">
        <v>2</v>
      </c>
    </row>
    <row r="229" spans="6:22" x14ac:dyDescent="0.25">
      <c r="F229" s="166">
        <v>7</v>
      </c>
      <c r="G229" s="176">
        <v>1</v>
      </c>
      <c r="H229" s="166">
        <v>5</v>
      </c>
      <c r="I229" s="1">
        <v>5</v>
      </c>
      <c r="J229" s="1">
        <v>2</v>
      </c>
      <c r="Q229" s="166">
        <v>12</v>
      </c>
      <c r="R229" s="176">
        <v>0</v>
      </c>
      <c r="S229" s="166">
        <v>3</v>
      </c>
      <c r="T229" s="166">
        <v>5</v>
      </c>
      <c r="U229" s="1">
        <v>3</v>
      </c>
      <c r="V229" s="1">
        <v>1</v>
      </c>
    </row>
    <row r="230" spans="6:22" x14ac:dyDescent="0.25">
      <c r="F230" s="166">
        <v>7</v>
      </c>
      <c r="G230" s="176">
        <v>0</v>
      </c>
      <c r="H230" s="166">
        <v>5</v>
      </c>
      <c r="I230" s="1">
        <v>3</v>
      </c>
      <c r="J230" s="1">
        <v>1</v>
      </c>
      <c r="Q230" s="166">
        <v>11</v>
      </c>
      <c r="R230" s="176">
        <v>1</v>
      </c>
      <c r="S230" s="166">
        <v>3</v>
      </c>
      <c r="T230" s="166">
        <v>5</v>
      </c>
      <c r="U230" s="1">
        <v>4</v>
      </c>
      <c r="V230" s="1">
        <v>2</v>
      </c>
    </row>
    <row r="231" spans="6:22" x14ac:dyDescent="0.25">
      <c r="F231" s="166">
        <v>7</v>
      </c>
      <c r="G231" s="176">
        <v>0</v>
      </c>
      <c r="H231" s="166">
        <v>5</v>
      </c>
      <c r="I231" s="1">
        <v>5</v>
      </c>
      <c r="J231" s="1">
        <v>1</v>
      </c>
      <c r="Q231" s="166">
        <v>12</v>
      </c>
      <c r="R231" s="176">
        <v>1</v>
      </c>
      <c r="S231" s="166">
        <v>3</v>
      </c>
      <c r="T231" s="166">
        <v>5</v>
      </c>
      <c r="U231" s="1">
        <v>4</v>
      </c>
      <c r="V231" s="1">
        <v>2</v>
      </c>
    </row>
    <row r="232" spans="6:22" x14ac:dyDescent="0.25">
      <c r="F232" s="166">
        <v>7</v>
      </c>
      <c r="G232" s="176">
        <v>1</v>
      </c>
      <c r="H232" s="166">
        <v>5</v>
      </c>
      <c r="I232" s="1">
        <v>5</v>
      </c>
      <c r="J232" s="1">
        <v>1</v>
      </c>
      <c r="Q232" s="166">
        <v>13</v>
      </c>
      <c r="R232" s="176">
        <v>1</v>
      </c>
      <c r="S232" s="166">
        <v>4</v>
      </c>
      <c r="T232" s="166">
        <v>5</v>
      </c>
      <c r="U232" s="1">
        <v>3</v>
      </c>
      <c r="V232" s="1">
        <v>2</v>
      </c>
    </row>
    <row r="233" spans="6:22" x14ac:dyDescent="0.25">
      <c r="F233" s="166">
        <v>7</v>
      </c>
      <c r="G233" s="176">
        <v>0</v>
      </c>
      <c r="H233" s="166">
        <v>5</v>
      </c>
      <c r="I233" s="1">
        <v>5</v>
      </c>
      <c r="J233" s="1">
        <v>1</v>
      </c>
      <c r="Q233" s="166">
        <v>12</v>
      </c>
      <c r="R233" s="176">
        <v>2</v>
      </c>
      <c r="S233" s="166">
        <v>3</v>
      </c>
      <c r="T233" s="166">
        <v>5</v>
      </c>
      <c r="U233" s="1">
        <v>4</v>
      </c>
      <c r="V233" s="1">
        <v>2</v>
      </c>
    </row>
    <row r="234" spans="6:22" x14ac:dyDescent="0.25">
      <c r="F234" s="166">
        <v>7</v>
      </c>
      <c r="G234" s="176">
        <v>1</v>
      </c>
      <c r="H234" s="166">
        <v>5</v>
      </c>
      <c r="I234" s="1">
        <v>5</v>
      </c>
      <c r="J234" s="1">
        <v>2</v>
      </c>
      <c r="Q234" s="166">
        <v>11</v>
      </c>
      <c r="R234" s="176">
        <v>2</v>
      </c>
      <c r="S234" s="166">
        <v>3</v>
      </c>
      <c r="T234" s="166">
        <v>5</v>
      </c>
      <c r="U234" s="1">
        <v>4</v>
      </c>
      <c r="V234" s="1">
        <v>2</v>
      </c>
    </row>
    <row r="235" spans="6:22" x14ac:dyDescent="0.25">
      <c r="F235" s="166">
        <v>7</v>
      </c>
      <c r="G235" s="176">
        <v>0</v>
      </c>
      <c r="H235" s="166">
        <v>5</v>
      </c>
      <c r="I235" s="1">
        <v>3</v>
      </c>
      <c r="J235" s="1">
        <v>1</v>
      </c>
      <c r="Q235" s="166">
        <v>11</v>
      </c>
      <c r="R235" s="176">
        <v>0</v>
      </c>
      <c r="S235" s="166">
        <v>3</v>
      </c>
      <c r="T235" s="166">
        <v>5</v>
      </c>
      <c r="U235" s="1">
        <v>3</v>
      </c>
      <c r="V235" s="1">
        <v>1</v>
      </c>
    </row>
    <row r="236" spans="6:22" x14ac:dyDescent="0.25">
      <c r="F236" s="166">
        <v>7</v>
      </c>
      <c r="G236" s="176">
        <v>0</v>
      </c>
      <c r="H236" s="166">
        <v>5</v>
      </c>
      <c r="I236" s="1">
        <v>3</v>
      </c>
      <c r="J236" s="1">
        <v>1</v>
      </c>
      <c r="Q236" s="166">
        <v>12</v>
      </c>
      <c r="R236" s="176">
        <v>2</v>
      </c>
      <c r="S236" s="166">
        <v>4</v>
      </c>
      <c r="T236" s="166">
        <v>5</v>
      </c>
      <c r="U236" s="1">
        <v>3</v>
      </c>
      <c r="V236" s="1">
        <v>2</v>
      </c>
    </row>
    <row r="237" spans="6:22" x14ac:dyDescent="0.25">
      <c r="F237" s="166">
        <v>7</v>
      </c>
      <c r="G237" s="176">
        <v>0</v>
      </c>
      <c r="H237" s="166">
        <v>5</v>
      </c>
      <c r="I237" s="1">
        <v>3</v>
      </c>
      <c r="J237" s="1">
        <v>1</v>
      </c>
      <c r="Q237" s="166">
        <v>13</v>
      </c>
      <c r="R237" s="176">
        <v>1</v>
      </c>
      <c r="S237" s="166">
        <v>4</v>
      </c>
      <c r="T237" s="166">
        <v>5</v>
      </c>
      <c r="U237" s="1">
        <v>3</v>
      </c>
      <c r="V237" s="1">
        <v>2</v>
      </c>
    </row>
    <row r="238" spans="6:22" x14ac:dyDescent="0.25">
      <c r="F238" s="166">
        <v>7</v>
      </c>
      <c r="G238" s="176">
        <v>0</v>
      </c>
      <c r="H238" s="166">
        <v>5</v>
      </c>
      <c r="I238" s="1">
        <v>3</v>
      </c>
      <c r="J238" s="1">
        <v>1</v>
      </c>
      <c r="Q238" s="166">
        <v>11</v>
      </c>
      <c r="R238" s="176">
        <v>1</v>
      </c>
      <c r="S238" s="166">
        <v>3</v>
      </c>
      <c r="T238" s="166">
        <v>5</v>
      </c>
      <c r="U238" s="1">
        <v>3</v>
      </c>
      <c r="V238" s="1">
        <v>2</v>
      </c>
    </row>
    <row r="239" spans="6:22" x14ac:dyDescent="0.25">
      <c r="F239" s="166">
        <v>7</v>
      </c>
      <c r="G239" s="176">
        <v>0</v>
      </c>
      <c r="H239" s="166">
        <v>5</v>
      </c>
      <c r="I239" s="1">
        <v>5</v>
      </c>
      <c r="J239" s="1">
        <v>2</v>
      </c>
      <c r="Q239" s="166">
        <v>11</v>
      </c>
      <c r="R239" s="176">
        <v>2</v>
      </c>
      <c r="S239" s="166">
        <v>3</v>
      </c>
      <c r="T239" s="166">
        <v>5</v>
      </c>
      <c r="U239" s="1">
        <v>4</v>
      </c>
      <c r="V239" s="1">
        <v>1</v>
      </c>
    </row>
    <row r="240" spans="6:22" x14ac:dyDescent="0.25">
      <c r="F240" s="166">
        <v>7</v>
      </c>
      <c r="G240" s="176">
        <v>0</v>
      </c>
      <c r="H240" s="166">
        <v>5</v>
      </c>
      <c r="I240" s="1">
        <v>5</v>
      </c>
      <c r="J240" s="1">
        <v>2</v>
      </c>
      <c r="Q240" s="166">
        <v>12</v>
      </c>
      <c r="R240" s="176">
        <v>1</v>
      </c>
      <c r="S240" s="166">
        <v>4</v>
      </c>
      <c r="T240" s="166">
        <v>5</v>
      </c>
      <c r="U240" s="1">
        <v>4</v>
      </c>
      <c r="V240" s="1">
        <v>2</v>
      </c>
    </row>
    <row r="241" spans="6:22" x14ac:dyDescent="0.25">
      <c r="F241" s="166">
        <v>7</v>
      </c>
      <c r="G241" s="176">
        <v>1</v>
      </c>
      <c r="H241" s="166">
        <v>5</v>
      </c>
      <c r="I241" s="1">
        <v>4</v>
      </c>
      <c r="J241" s="1">
        <v>1</v>
      </c>
      <c r="Q241" s="166">
        <v>13</v>
      </c>
      <c r="R241" s="176">
        <v>1</v>
      </c>
      <c r="S241" s="166">
        <v>3</v>
      </c>
      <c r="T241" s="166">
        <v>5</v>
      </c>
      <c r="U241" s="1">
        <v>4</v>
      </c>
      <c r="V241" s="1">
        <v>2</v>
      </c>
    </row>
    <row r="242" spans="6:22" x14ac:dyDescent="0.25">
      <c r="F242" s="166">
        <v>7</v>
      </c>
      <c r="G242" s="176">
        <v>1</v>
      </c>
      <c r="H242" s="166">
        <v>5</v>
      </c>
      <c r="I242" s="1">
        <v>3</v>
      </c>
      <c r="J242" s="1">
        <v>2</v>
      </c>
      <c r="Q242" s="166">
        <v>11</v>
      </c>
      <c r="R242" s="176">
        <v>1</v>
      </c>
      <c r="S242" s="166">
        <v>4</v>
      </c>
      <c r="T242" s="166">
        <v>5</v>
      </c>
      <c r="U242" s="1">
        <v>3</v>
      </c>
      <c r="V242" s="1">
        <v>2</v>
      </c>
    </row>
    <row r="243" spans="6:22" x14ac:dyDescent="0.25">
      <c r="F243" s="166">
        <v>7</v>
      </c>
      <c r="G243" s="176">
        <v>0</v>
      </c>
      <c r="H243" s="166">
        <v>5</v>
      </c>
      <c r="I243" s="1">
        <v>3</v>
      </c>
      <c r="J243" s="1">
        <v>2</v>
      </c>
      <c r="Q243" s="166">
        <v>11</v>
      </c>
      <c r="R243" s="176">
        <v>1</v>
      </c>
      <c r="S243" s="166">
        <v>3</v>
      </c>
      <c r="T243" s="166">
        <v>5</v>
      </c>
      <c r="U243" s="1">
        <v>4</v>
      </c>
      <c r="V243" s="1">
        <v>2</v>
      </c>
    </row>
    <row r="244" spans="6:22" x14ac:dyDescent="0.25">
      <c r="F244" s="166">
        <v>7</v>
      </c>
      <c r="G244" s="176">
        <v>0</v>
      </c>
      <c r="H244" s="166">
        <v>5</v>
      </c>
      <c r="I244" s="1">
        <v>5</v>
      </c>
      <c r="J244" s="1">
        <v>1</v>
      </c>
      <c r="Q244" s="166">
        <v>12</v>
      </c>
      <c r="R244" s="176">
        <v>1</v>
      </c>
      <c r="S244" s="166">
        <v>3</v>
      </c>
      <c r="T244" s="166">
        <v>5</v>
      </c>
      <c r="U244" s="1">
        <v>3</v>
      </c>
      <c r="V244" s="1">
        <v>2</v>
      </c>
    </row>
    <row r="245" spans="6:22" x14ac:dyDescent="0.25">
      <c r="F245" s="166">
        <v>7</v>
      </c>
      <c r="G245" s="176">
        <v>1</v>
      </c>
      <c r="H245" s="166">
        <v>5</v>
      </c>
      <c r="I245" s="1">
        <v>3</v>
      </c>
      <c r="J245" s="1">
        <v>1</v>
      </c>
      <c r="Q245" s="166">
        <v>12</v>
      </c>
      <c r="R245" s="176">
        <v>2</v>
      </c>
      <c r="S245" s="166">
        <v>4</v>
      </c>
      <c r="T245" s="166">
        <v>5</v>
      </c>
      <c r="U245" s="1">
        <v>3</v>
      </c>
      <c r="V245" s="1">
        <v>1</v>
      </c>
    </row>
    <row r="246" spans="6:22" x14ac:dyDescent="0.25">
      <c r="F246" s="166">
        <v>7</v>
      </c>
      <c r="G246" s="176">
        <v>1</v>
      </c>
      <c r="H246" s="166">
        <v>5</v>
      </c>
      <c r="I246" s="1">
        <v>5</v>
      </c>
      <c r="J246" s="1">
        <v>2</v>
      </c>
      <c r="Q246" s="166">
        <v>13</v>
      </c>
      <c r="R246" s="176">
        <v>0</v>
      </c>
      <c r="S246" s="166">
        <v>4</v>
      </c>
      <c r="T246" s="166">
        <v>5</v>
      </c>
      <c r="U246" s="1">
        <v>3</v>
      </c>
      <c r="V246" s="1">
        <v>2</v>
      </c>
    </row>
    <row r="247" spans="6:22" x14ac:dyDescent="0.25">
      <c r="F247" s="166">
        <v>7</v>
      </c>
      <c r="G247" s="176">
        <v>0</v>
      </c>
      <c r="H247" s="166">
        <v>5</v>
      </c>
      <c r="I247" s="1">
        <v>4</v>
      </c>
      <c r="J247" s="1">
        <v>1</v>
      </c>
      <c r="Q247" s="166">
        <v>12</v>
      </c>
      <c r="R247" s="176">
        <v>1</v>
      </c>
      <c r="S247" s="166">
        <v>3</v>
      </c>
      <c r="T247" s="166">
        <v>5</v>
      </c>
      <c r="U247" s="1">
        <v>4</v>
      </c>
      <c r="V247" s="1">
        <v>2</v>
      </c>
    </row>
    <row r="248" spans="6:22" x14ac:dyDescent="0.25">
      <c r="F248" s="166">
        <v>7</v>
      </c>
      <c r="G248" s="176">
        <v>0</v>
      </c>
      <c r="H248" s="166">
        <v>5</v>
      </c>
      <c r="I248" s="1">
        <v>3</v>
      </c>
      <c r="J248" s="1">
        <v>1</v>
      </c>
      <c r="Q248" s="166">
        <v>12</v>
      </c>
      <c r="R248" s="176">
        <v>1</v>
      </c>
      <c r="S248" s="166">
        <v>3</v>
      </c>
      <c r="T248" s="166">
        <v>5</v>
      </c>
      <c r="U248" s="1">
        <v>3</v>
      </c>
      <c r="V248" s="1">
        <v>2</v>
      </c>
    </row>
    <row r="249" spans="6:22" x14ac:dyDescent="0.25">
      <c r="F249" s="166">
        <v>7</v>
      </c>
      <c r="G249" s="176">
        <v>1</v>
      </c>
      <c r="H249" s="166">
        <v>5</v>
      </c>
      <c r="I249" s="1">
        <v>3</v>
      </c>
      <c r="J249" s="1">
        <v>1</v>
      </c>
      <c r="Q249" s="166">
        <v>13</v>
      </c>
      <c r="R249" s="176">
        <v>0</v>
      </c>
      <c r="S249" s="166">
        <v>3</v>
      </c>
      <c r="T249" s="166">
        <v>6</v>
      </c>
      <c r="U249" s="1">
        <v>3</v>
      </c>
      <c r="V249" s="1">
        <v>2</v>
      </c>
    </row>
    <row r="250" spans="6:22" x14ac:dyDescent="0.25">
      <c r="F250" s="166">
        <v>7</v>
      </c>
      <c r="G250" s="176">
        <v>1</v>
      </c>
      <c r="H250" s="166">
        <v>5</v>
      </c>
      <c r="I250" s="1">
        <v>4</v>
      </c>
      <c r="J250" s="1">
        <v>1</v>
      </c>
      <c r="Q250" s="166">
        <v>13</v>
      </c>
      <c r="R250" s="176">
        <v>2</v>
      </c>
      <c r="S250" s="166">
        <v>4</v>
      </c>
      <c r="T250" s="166">
        <v>5</v>
      </c>
      <c r="U250" s="1">
        <v>4</v>
      </c>
      <c r="V250" s="1">
        <v>2</v>
      </c>
    </row>
    <row r="251" spans="6:22" x14ac:dyDescent="0.25">
      <c r="F251" s="166">
        <v>7</v>
      </c>
      <c r="G251" s="176">
        <v>0</v>
      </c>
      <c r="H251" s="166">
        <v>5</v>
      </c>
      <c r="I251" s="1">
        <v>5</v>
      </c>
      <c r="J251" s="1">
        <v>2</v>
      </c>
      <c r="Q251" s="166">
        <v>11</v>
      </c>
      <c r="R251" s="176">
        <v>1</v>
      </c>
      <c r="S251" s="166">
        <v>4</v>
      </c>
      <c r="T251" s="166">
        <v>5</v>
      </c>
      <c r="U251" s="1">
        <v>4</v>
      </c>
      <c r="V251" s="1">
        <v>2</v>
      </c>
    </row>
    <row r="252" spans="6:22" x14ac:dyDescent="0.25">
      <c r="F252" s="166">
        <v>7</v>
      </c>
      <c r="G252" s="176">
        <v>1</v>
      </c>
      <c r="H252" s="166">
        <v>5</v>
      </c>
      <c r="I252" s="1">
        <v>4</v>
      </c>
      <c r="J252" s="1">
        <v>1</v>
      </c>
      <c r="Q252" s="166">
        <v>11</v>
      </c>
      <c r="R252" s="176">
        <v>2</v>
      </c>
      <c r="S252" s="166">
        <v>3</v>
      </c>
      <c r="T252" s="166">
        <v>5</v>
      </c>
      <c r="U252" s="1">
        <v>4</v>
      </c>
      <c r="V252" s="1">
        <v>2</v>
      </c>
    </row>
    <row r="253" spans="6:22" x14ac:dyDescent="0.25">
      <c r="F253" s="166">
        <v>7</v>
      </c>
      <c r="G253" s="176">
        <v>0</v>
      </c>
      <c r="H253" s="166">
        <v>5</v>
      </c>
      <c r="I253" s="1">
        <v>3</v>
      </c>
      <c r="J253" s="1">
        <v>1</v>
      </c>
      <c r="Q253" s="166">
        <v>12</v>
      </c>
      <c r="R253" s="176">
        <v>1</v>
      </c>
      <c r="S253" s="166">
        <v>4</v>
      </c>
      <c r="T253" s="166">
        <v>6</v>
      </c>
      <c r="U253" s="1">
        <v>3</v>
      </c>
      <c r="V253" s="1">
        <v>2</v>
      </c>
    </row>
    <row r="254" spans="6:22" x14ac:dyDescent="0.25">
      <c r="F254" s="166">
        <v>7</v>
      </c>
      <c r="G254" s="176">
        <v>0</v>
      </c>
      <c r="H254" s="166">
        <v>5</v>
      </c>
      <c r="I254" s="1">
        <v>5</v>
      </c>
      <c r="J254" s="1">
        <v>1</v>
      </c>
      <c r="Q254" s="166">
        <v>13</v>
      </c>
      <c r="R254" s="176">
        <v>2</v>
      </c>
      <c r="S254" s="166">
        <v>3</v>
      </c>
      <c r="T254" s="166">
        <v>5</v>
      </c>
      <c r="U254" s="1">
        <v>4</v>
      </c>
      <c r="V254" s="1">
        <v>2</v>
      </c>
    </row>
    <row r="255" spans="6:22" x14ac:dyDescent="0.25">
      <c r="F255" s="166">
        <v>7</v>
      </c>
      <c r="G255" s="176">
        <v>1</v>
      </c>
      <c r="H255" s="166">
        <v>5</v>
      </c>
      <c r="I255" s="1">
        <v>3</v>
      </c>
      <c r="J255" s="1">
        <v>1</v>
      </c>
      <c r="Q255" s="166">
        <v>12</v>
      </c>
      <c r="R255" s="176">
        <v>2</v>
      </c>
      <c r="S255" s="166">
        <v>4</v>
      </c>
      <c r="T255" s="166">
        <v>5</v>
      </c>
      <c r="U255" s="1">
        <v>3</v>
      </c>
      <c r="V255" s="1">
        <v>2</v>
      </c>
    </row>
    <row r="256" spans="6:22" x14ac:dyDescent="0.25">
      <c r="F256" s="166">
        <v>7</v>
      </c>
      <c r="G256" s="176">
        <v>1</v>
      </c>
      <c r="H256" s="166">
        <v>5</v>
      </c>
      <c r="I256" s="1">
        <v>3</v>
      </c>
      <c r="J256" s="1">
        <v>1</v>
      </c>
      <c r="Q256" s="166">
        <v>12</v>
      </c>
      <c r="R256" s="176">
        <v>1</v>
      </c>
      <c r="S256" s="166">
        <v>4</v>
      </c>
      <c r="T256" s="166">
        <v>5</v>
      </c>
      <c r="U256" s="1">
        <v>4</v>
      </c>
      <c r="V256" s="1">
        <v>2</v>
      </c>
    </row>
    <row r="257" spans="6:22" x14ac:dyDescent="0.25">
      <c r="F257" s="166">
        <v>7</v>
      </c>
      <c r="G257" s="176">
        <v>0</v>
      </c>
      <c r="H257" s="166">
        <v>5</v>
      </c>
      <c r="I257" s="1">
        <v>4</v>
      </c>
      <c r="J257" s="1">
        <v>1</v>
      </c>
      <c r="Q257" s="166">
        <v>11</v>
      </c>
      <c r="R257" s="176">
        <v>1</v>
      </c>
      <c r="S257" s="166">
        <v>3</v>
      </c>
      <c r="T257" s="166">
        <v>6</v>
      </c>
      <c r="U257" s="1">
        <v>4</v>
      </c>
      <c r="V257" s="1">
        <v>1</v>
      </c>
    </row>
    <row r="258" spans="6:22" x14ac:dyDescent="0.25">
      <c r="F258" s="166">
        <v>7</v>
      </c>
      <c r="G258" s="176">
        <v>0</v>
      </c>
      <c r="H258" s="166">
        <v>5</v>
      </c>
      <c r="I258" s="1">
        <v>4</v>
      </c>
      <c r="J258" s="1">
        <v>1</v>
      </c>
      <c r="Q258" s="166">
        <v>13</v>
      </c>
      <c r="R258" s="176">
        <v>1</v>
      </c>
      <c r="S258" s="166">
        <v>3</v>
      </c>
      <c r="T258" s="166">
        <v>5</v>
      </c>
      <c r="U258" s="1">
        <v>3</v>
      </c>
      <c r="V258" s="1">
        <v>1</v>
      </c>
    </row>
    <row r="259" spans="6:22" x14ac:dyDescent="0.25">
      <c r="F259" s="166">
        <v>7</v>
      </c>
      <c r="G259" s="176">
        <v>1</v>
      </c>
      <c r="H259" s="166">
        <v>5</v>
      </c>
      <c r="I259" s="1">
        <v>5</v>
      </c>
      <c r="J259" s="1">
        <v>2</v>
      </c>
      <c r="Q259" s="166">
        <v>12</v>
      </c>
      <c r="R259" s="176">
        <v>1</v>
      </c>
      <c r="S259" s="166">
        <v>3</v>
      </c>
      <c r="T259" s="166">
        <v>5</v>
      </c>
      <c r="U259" s="1">
        <v>3</v>
      </c>
      <c r="V259" s="1">
        <v>2</v>
      </c>
    </row>
    <row r="260" spans="6:22" x14ac:dyDescent="0.25">
      <c r="F260" s="166">
        <v>7</v>
      </c>
      <c r="G260" s="176">
        <v>0</v>
      </c>
      <c r="H260" s="166">
        <v>5</v>
      </c>
      <c r="I260" s="1">
        <v>3</v>
      </c>
      <c r="J260" s="1">
        <v>1</v>
      </c>
      <c r="Q260" s="166">
        <v>11</v>
      </c>
      <c r="R260" s="176">
        <v>1</v>
      </c>
      <c r="S260" s="166">
        <v>4</v>
      </c>
      <c r="T260" s="166">
        <v>5</v>
      </c>
      <c r="U260" s="1">
        <v>4</v>
      </c>
      <c r="V260" s="1">
        <v>2</v>
      </c>
    </row>
    <row r="261" spans="6:22" x14ac:dyDescent="0.25">
      <c r="F261" s="166">
        <v>7</v>
      </c>
      <c r="G261" s="176">
        <v>0</v>
      </c>
      <c r="H261" s="166">
        <v>5</v>
      </c>
      <c r="I261" s="1">
        <v>5</v>
      </c>
      <c r="J261" s="1">
        <v>1</v>
      </c>
      <c r="Q261" s="166">
        <v>12</v>
      </c>
      <c r="R261" s="176">
        <v>0</v>
      </c>
      <c r="S261" s="166">
        <v>4</v>
      </c>
      <c r="T261" s="166">
        <v>5</v>
      </c>
      <c r="U261" s="1">
        <v>3</v>
      </c>
      <c r="V261" s="1">
        <v>1</v>
      </c>
    </row>
    <row r="262" spans="6:22" x14ac:dyDescent="0.25">
      <c r="F262" s="166">
        <v>7</v>
      </c>
      <c r="G262" s="176">
        <v>0</v>
      </c>
      <c r="H262" s="166">
        <v>5</v>
      </c>
      <c r="I262" s="1">
        <v>3</v>
      </c>
      <c r="J262" s="1">
        <v>1</v>
      </c>
      <c r="Q262" s="166">
        <v>11</v>
      </c>
      <c r="R262" s="176">
        <v>2</v>
      </c>
      <c r="S262" s="166">
        <v>4</v>
      </c>
      <c r="T262" s="166">
        <v>6</v>
      </c>
      <c r="U262" s="1">
        <v>4</v>
      </c>
      <c r="V262" s="1">
        <v>2</v>
      </c>
    </row>
    <row r="263" spans="6:22" x14ac:dyDescent="0.25">
      <c r="F263" s="166">
        <v>7</v>
      </c>
      <c r="G263" s="176">
        <v>1</v>
      </c>
      <c r="H263" s="166">
        <v>5</v>
      </c>
      <c r="I263" s="1">
        <v>5</v>
      </c>
      <c r="J263" s="1">
        <v>1</v>
      </c>
      <c r="Q263" s="166">
        <v>12</v>
      </c>
      <c r="R263" s="176">
        <v>2</v>
      </c>
      <c r="S263" s="166">
        <v>4</v>
      </c>
      <c r="T263" s="166">
        <v>6</v>
      </c>
      <c r="U263" s="1">
        <v>3</v>
      </c>
      <c r="V263" s="1">
        <v>2</v>
      </c>
    </row>
    <row r="264" spans="6:22" x14ac:dyDescent="0.25">
      <c r="F264" s="166">
        <v>7</v>
      </c>
      <c r="G264" s="176">
        <v>0</v>
      </c>
      <c r="H264" s="166">
        <v>5</v>
      </c>
      <c r="I264" s="1">
        <v>5</v>
      </c>
      <c r="J264" s="1">
        <v>1</v>
      </c>
      <c r="Q264" s="166">
        <v>11</v>
      </c>
      <c r="R264" s="176">
        <v>1</v>
      </c>
      <c r="S264" s="166">
        <v>3</v>
      </c>
      <c r="T264" s="166">
        <v>5</v>
      </c>
      <c r="U264" s="1">
        <v>3</v>
      </c>
      <c r="V264" s="1">
        <v>1</v>
      </c>
    </row>
    <row r="265" spans="6:22" x14ac:dyDescent="0.25">
      <c r="F265" s="166">
        <v>7</v>
      </c>
      <c r="G265" s="176">
        <v>1</v>
      </c>
      <c r="H265" s="166">
        <v>5</v>
      </c>
      <c r="I265" s="1">
        <v>4</v>
      </c>
      <c r="J265" s="1">
        <v>1</v>
      </c>
      <c r="Q265" s="166">
        <v>12</v>
      </c>
      <c r="R265" s="176">
        <v>0</v>
      </c>
      <c r="S265" s="166">
        <v>3</v>
      </c>
      <c r="T265" s="166">
        <v>5</v>
      </c>
      <c r="U265" s="1">
        <v>4</v>
      </c>
      <c r="V265" s="1">
        <v>2</v>
      </c>
    </row>
    <row r="266" spans="6:22" x14ac:dyDescent="0.25">
      <c r="F266" s="166">
        <v>7</v>
      </c>
      <c r="G266" s="176">
        <v>1</v>
      </c>
      <c r="H266" s="166">
        <v>5</v>
      </c>
      <c r="I266" s="1">
        <v>4</v>
      </c>
      <c r="J266" s="1">
        <v>2</v>
      </c>
      <c r="Q266" s="166">
        <v>12</v>
      </c>
      <c r="R266" s="176">
        <v>1</v>
      </c>
      <c r="S266" s="166">
        <v>3</v>
      </c>
      <c r="T266" s="166">
        <v>5</v>
      </c>
      <c r="U266" s="1">
        <v>4</v>
      </c>
      <c r="V266" s="1">
        <v>2</v>
      </c>
    </row>
    <row r="267" spans="6:22" x14ac:dyDescent="0.25">
      <c r="F267" s="166">
        <v>7</v>
      </c>
      <c r="G267" s="176">
        <v>1</v>
      </c>
      <c r="H267" s="166">
        <v>5</v>
      </c>
      <c r="I267" s="1">
        <v>4</v>
      </c>
      <c r="J267" s="1">
        <v>2</v>
      </c>
      <c r="Q267" s="166">
        <v>11</v>
      </c>
      <c r="R267" s="176">
        <v>1</v>
      </c>
      <c r="S267" s="166">
        <v>4</v>
      </c>
      <c r="T267" s="166">
        <v>5</v>
      </c>
      <c r="U267" s="1">
        <v>3</v>
      </c>
      <c r="V267" s="1">
        <v>2</v>
      </c>
    </row>
    <row r="268" spans="6:22" x14ac:dyDescent="0.25">
      <c r="F268" s="166">
        <v>7</v>
      </c>
      <c r="G268" s="176">
        <v>0</v>
      </c>
      <c r="H268" s="166">
        <v>5</v>
      </c>
      <c r="I268" s="1">
        <v>3</v>
      </c>
      <c r="J268" s="1">
        <v>1</v>
      </c>
      <c r="Q268" s="166">
        <v>12</v>
      </c>
      <c r="R268" s="176">
        <v>1</v>
      </c>
      <c r="S268" s="166">
        <v>4</v>
      </c>
      <c r="T268" s="166">
        <v>6</v>
      </c>
      <c r="U268" s="1">
        <v>3</v>
      </c>
      <c r="V268" s="1">
        <v>2</v>
      </c>
    </row>
    <row r="269" spans="6:22" x14ac:dyDescent="0.25">
      <c r="F269" s="166">
        <v>7</v>
      </c>
      <c r="G269" s="176">
        <v>1</v>
      </c>
      <c r="H269" s="166">
        <v>5</v>
      </c>
      <c r="I269" s="1">
        <v>4</v>
      </c>
      <c r="J269" s="1">
        <v>2</v>
      </c>
      <c r="Q269" s="166">
        <v>12</v>
      </c>
      <c r="R269" s="176">
        <v>1</v>
      </c>
      <c r="S269" s="166">
        <v>4</v>
      </c>
      <c r="T269" s="166">
        <v>5</v>
      </c>
      <c r="U269" s="1">
        <v>3</v>
      </c>
      <c r="V269" s="1">
        <v>2</v>
      </c>
    </row>
    <row r="270" spans="6:22" x14ac:dyDescent="0.25">
      <c r="F270" s="166">
        <v>7</v>
      </c>
      <c r="G270" s="176">
        <v>0</v>
      </c>
      <c r="H270" s="166">
        <v>5</v>
      </c>
      <c r="I270" s="1">
        <v>3</v>
      </c>
      <c r="J270" s="1">
        <v>1</v>
      </c>
      <c r="Q270" s="166">
        <v>13</v>
      </c>
      <c r="R270" s="176">
        <v>1</v>
      </c>
      <c r="S270" s="166">
        <v>3</v>
      </c>
      <c r="T270" s="166">
        <v>5</v>
      </c>
      <c r="U270" s="1">
        <v>4</v>
      </c>
      <c r="V270" s="1">
        <v>2</v>
      </c>
    </row>
    <row r="271" spans="6:22" x14ac:dyDescent="0.25">
      <c r="F271" s="166">
        <v>7</v>
      </c>
      <c r="G271" s="176">
        <v>1</v>
      </c>
      <c r="H271" s="166">
        <v>5</v>
      </c>
      <c r="I271" s="1">
        <v>4</v>
      </c>
      <c r="J271" s="1">
        <v>1</v>
      </c>
      <c r="Q271" s="166">
        <v>13</v>
      </c>
      <c r="R271" s="176">
        <v>2</v>
      </c>
      <c r="S271" s="166">
        <v>3</v>
      </c>
      <c r="T271" s="166">
        <v>5</v>
      </c>
      <c r="U271" s="1">
        <v>4</v>
      </c>
      <c r="V271" s="1">
        <v>2</v>
      </c>
    </row>
    <row r="272" spans="6:22" x14ac:dyDescent="0.25">
      <c r="F272" s="166">
        <v>7</v>
      </c>
      <c r="G272" s="176">
        <v>1</v>
      </c>
      <c r="H272" s="166">
        <v>5</v>
      </c>
      <c r="I272" s="1">
        <v>5</v>
      </c>
      <c r="J272" s="1">
        <v>1</v>
      </c>
      <c r="Q272" s="166">
        <v>13</v>
      </c>
      <c r="R272" s="176">
        <v>1</v>
      </c>
      <c r="S272" s="166">
        <v>4</v>
      </c>
      <c r="T272" s="166">
        <v>6</v>
      </c>
      <c r="U272" s="1">
        <v>3</v>
      </c>
      <c r="V272" s="1">
        <v>2</v>
      </c>
    </row>
    <row r="273" spans="6:22" x14ac:dyDescent="0.25">
      <c r="F273" s="166">
        <v>7</v>
      </c>
      <c r="G273" s="176">
        <v>0</v>
      </c>
      <c r="H273" s="166">
        <v>5</v>
      </c>
      <c r="I273" s="1">
        <v>4</v>
      </c>
      <c r="J273" s="1">
        <v>1</v>
      </c>
      <c r="Q273" s="166">
        <v>11</v>
      </c>
      <c r="R273" s="176">
        <v>2</v>
      </c>
      <c r="S273" s="166">
        <v>3</v>
      </c>
      <c r="T273" s="166">
        <v>6</v>
      </c>
      <c r="U273" s="1">
        <v>3</v>
      </c>
      <c r="V273" s="1">
        <v>2</v>
      </c>
    </row>
    <row r="274" spans="6:22" x14ac:dyDescent="0.25">
      <c r="F274" s="166">
        <v>7</v>
      </c>
      <c r="G274" s="176">
        <v>1</v>
      </c>
      <c r="H274" s="166">
        <v>5</v>
      </c>
      <c r="I274" s="1">
        <v>3</v>
      </c>
      <c r="J274" s="1">
        <v>1</v>
      </c>
      <c r="Q274" s="166">
        <v>11</v>
      </c>
      <c r="R274" s="176">
        <v>0</v>
      </c>
      <c r="S274" s="166">
        <v>4</v>
      </c>
      <c r="T274" s="166">
        <v>5</v>
      </c>
      <c r="U274" s="1">
        <v>3</v>
      </c>
      <c r="V274" s="1">
        <v>2</v>
      </c>
    </row>
    <row r="275" spans="6:22" x14ac:dyDescent="0.25">
      <c r="F275" s="166">
        <v>7</v>
      </c>
      <c r="G275" s="176">
        <v>0</v>
      </c>
      <c r="H275" s="166">
        <v>5</v>
      </c>
      <c r="I275" s="1">
        <v>3</v>
      </c>
      <c r="J275" s="1">
        <v>1</v>
      </c>
      <c r="Q275" s="166">
        <v>12</v>
      </c>
      <c r="R275" s="176">
        <v>2</v>
      </c>
      <c r="S275" s="166">
        <v>4</v>
      </c>
      <c r="T275" s="166">
        <v>5</v>
      </c>
      <c r="U275" s="1">
        <v>4</v>
      </c>
      <c r="V275" s="1">
        <v>2</v>
      </c>
    </row>
    <row r="276" spans="6:22" x14ac:dyDescent="0.25">
      <c r="F276" s="166">
        <v>7</v>
      </c>
      <c r="G276" s="176">
        <v>0</v>
      </c>
      <c r="H276" s="166">
        <v>5</v>
      </c>
      <c r="I276" s="1">
        <v>4</v>
      </c>
      <c r="J276" s="1">
        <v>2</v>
      </c>
      <c r="Q276" s="166">
        <v>12</v>
      </c>
      <c r="R276" s="176">
        <v>1</v>
      </c>
      <c r="S276" s="166">
        <v>3</v>
      </c>
      <c r="T276" s="166">
        <v>5</v>
      </c>
      <c r="U276" s="1">
        <v>3</v>
      </c>
      <c r="V276" s="1">
        <v>2</v>
      </c>
    </row>
    <row r="277" spans="6:22" x14ac:dyDescent="0.25">
      <c r="F277" s="166">
        <v>7</v>
      </c>
      <c r="G277" s="176">
        <v>0</v>
      </c>
      <c r="H277" s="166">
        <v>5</v>
      </c>
      <c r="I277" s="1">
        <v>4</v>
      </c>
      <c r="J277" s="1">
        <v>1</v>
      </c>
      <c r="Q277" s="166">
        <v>11</v>
      </c>
      <c r="R277" s="166">
        <v>2</v>
      </c>
      <c r="S277" s="166">
        <v>4</v>
      </c>
      <c r="T277" s="1">
        <v>5</v>
      </c>
      <c r="U277" s="1">
        <v>4</v>
      </c>
      <c r="V277" s="1">
        <v>2</v>
      </c>
    </row>
    <row r="278" spans="6:22" x14ac:dyDescent="0.25">
      <c r="F278" s="166">
        <v>7</v>
      </c>
      <c r="G278" s="176">
        <v>1</v>
      </c>
      <c r="H278" s="166">
        <v>5</v>
      </c>
      <c r="I278" s="1">
        <v>3</v>
      </c>
      <c r="J278" s="1">
        <v>1</v>
      </c>
      <c r="Q278" s="166">
        <v>11</v>
      </c>
      <c r="R278" s="176">
        <v>1</v>
      </c>
      <c r="S278" s="166">
        <v>3</v>
      </c>
      <c r="T278" s="166">
        <v>5</v>
      </c>
      <c r="U278" s="1">
        <v>4</v>
      </c>
      <c r="V278" s="1">
        <v>2</v>
      </c>
    </row>
    <row r="279" spans="6:22" x14ac:dyDescent="0.25">
      <c r="F279" s="166">
        <v>7</v>
      </c>
      <c r="G279" s="176">
        <v>0</v>
      </c>
      <c r="H279" s="166">
        <v>5</v>
      </c>
      <c r="I279" s="1">
        <v>4</v>
      </c>
      <c r="J279" s="1">
        <v>1</v>
      </c>
      <c r="Q279" s="166">
        <v>12</v>
      </c>
      <c r="R279" s="176">
        <v>1</v>
      </c>
      <c r="S279" s="166">
        <v>4</v>
      </c>
      <c r="T279" s="166">
        <v>6</v>
      </c>
      <c r="U279" s="1">
        <v>3</v>
      </c>
      <c r="V279" s="1">
        <v>1</v>
      </c>
    </row>
    <row r="280" spans="6:22" x14ac:dyDescent="0.25">
      <c r="F280" s="166">
        <v>7</v>
      </c>
      <c r="G280" s="176">
        <v>0</v>
      </c>
      <c r="H280" s="166">
        <v>5</v>
      </c>
      <c r="I280" s="1">
        <v>3</v>
      </c>
      <c r="J280" s="1">
        <v>1</v>
      </c>
      <c r="Q280" s="166">
        <v>12</v>
      </c>
      <c r="R280" s="176">
        <v>1</v>
      </c>
      <c r="S280" s="166">
        <v>3</v>
      </c>
      <c r="T280" s="166">
        <v>5</v>
      </c>
      <c r="U280" s="1">
        <v>4</v>
      </c>
      <c r="V280" s="1">
        <v>2</v>
      </c>
    </row>
    <row r="281" spans="6:22" x14ac:dyDescent="0.25">
      <c r="F281" s="166">
        <v>7</v>
      </c>
      <c r="G281" s="176">
        <v>1</v>
      </c>
      <c r="H281" s="166">
        <v>5</v>
      </c>
      <c r="I281" s="1">
        <v>4</v>
      </c>
      <c r="J281" s="1">
        <v>2</v>
      </c>
      <c r="Q281" s="166">
        <v>12</v>
      </c>
      <c r="R281" s="176">
        <v>1</v>
      </c>
      <c r="S281" s="166">
        <v>4</v>
      </c>
      <c r="T281" s="166">
        <v>5</v>
      </c>
      <c r="U281" s="1">
        <v>3</v>
      </c>
      <c r="V281" s="1">
        <v>1</v>
      </c>
    </row>
    <row r="282" spans="6:22" x14ac:dyDescent="0.25">
      <c r="F282" s="166">
        <v>7</v>
      </c>
      <c r="G282" s="176">
        <v>0</v>
      </c>
      <c r="H282" s="166">
        <v>5</v>
      </c>
      <c r="I282" s="1">
        <v>3</v>
      </c>
      <c r="J282" s="1">
        <v>1</v>
      </c>
      <c r="Q282" s="166">
        <v>13</v>
      </c>
      <c r="R282" s="176">
        <v>2</v>
      </c>
      <c r="S282" s="166">
        <v>4</v>
      </c>
      <c r="T282" s="166">
        <v>5</v>
      </c>
      <c r="U282" s="1">
        <v>4</v>
      </c>
      <c r="V282" s="1">
        <v>1</v>
      </c>
    </row>
    <row r="283" spans="6:22" x14ac:dyDescent="0.25">
      <c r="F283" s="166">
        <v>7</v>
      </c>
      <c r="G283" s="176">
        <v>0</v>
      </c>
      <c r="H283" s="166">
        <v>5</v>
      </c>
      <c r="I283" s="1">
        <v>4</v>
      </c>
      <c r="J283" s="1">
        <v>2</v>
      </c>
      <c r="Q283" s="166">
        <v>12</v>
      </c>
      <c r="R283" s="176">
        <v>1</v>
      </c>
      <c r="S283" s="166">
        <v>4</v>
      </c>
      <c r="T283" s="166">
        <v>5</v>
      </c>
      <c r="U283" s="1">
        <v>4</v>
      </c>
      <c r="V283" s="1">
        <v>2</v>
      </c>
    </row>
    <row r="284" spans="6:22" x14ac:dyDescent="0.25">
      <c r="F284" s="166">
        <v>7</v>
      </c>
      <c r="G284" s="176">
        <v>0</v>
      </c>
      <c r="H284" s="166">
        <v>5</v>
      </c>
      <c r="I284" s="1">
        <v>5</v>
      </c>
      <c r="J284" s="1">
        <v>1</v>
      </c>
      <c r="Q284" s="166">
        <v>11</v>
      </c>
      <c r="R284" s="176">
        <v>0</v>
      </c>
      <c r="S284" s="166">
        <v>4</v>
      </c>
      <c r="T284" s="166">
        <v>5</v>
      </c>
      <c r="U284" s="1">
        <v>4</v>
      </c>
      <c r="V284" s="1">
        <v>2</v>
      </c>
    </row>
    <row r="285" spans="6:22" x14ac:dyDescent="0.25">
      <c r="F285" s="166">
        <v>7</v>
      </c>
      <c r="G285" s="176">
        <v>1</v>
      </c>
      <c r="H285" s="166">
        <v>5</v>
      </c>
      <c r="I285" s="1">
        <v>4</v>
      </c>
      <c r="J285" s="1">
        <v>1</v>
      </c>
      <c r="Q285" s="166">
        <v>12</v>
      </c>
      <c r="R285" s="176">
        <v>2</v>
      </c>
      <c r="S285" s="166">
        <v>4</v>
      </c>
      <c r="T285" s="166">
        <v>5</v>
      </c>
      <c r="U285" s="1">
        <v>4</v>
      </c>
      <c r="V285" s="1">
        <v>1</v>
      </c>
    </row>
    <row r="286" spans="6:22" x14ac:dyDescent="0.25">
      <c r="F286" s="166">
        <v>7</v>
      </c>
      <c r="G286" s="176">
        <v>1</v>
      </c>
      <c r="H286" s="166">
        <v>5</v>
      </c>
      <c r="I286" s="1">
        <v>5</v>
      </c>
      <c r="J286" s="1">
        <v>1</v>
      </c>
      <c r="Q286" s="166">
        <v>12</v>
      </c>
      <c r="R286" s="176">
        <v>2</v>
      </c>
      <c r="S286" s="166">
        <v>3</v>
      </c>
      <c r="T286" s="166">
        <v>5</v>
      </c>
      <c r="U286" s="1">
        <v>4</v>
      </c>
      <c r="V286" s="1">
        <v>2</v>
      </c>
    </row>
    <row r="287" spans="6:22" x14ac:dyDescent="0.25">
      <c r="F287" s="166">
        <v>7</v>
      </c>
      <c r="G287" s="176">
        <v>0</v>
      </c>
      <c r="H287" s="166">
        <v>5</v>
      </c>
      <c r="I287" s="1">
        <v>4</v>
      </c>
      <c r="J287" s="1">
        <v>2</v>
      </c>
      <c r="Q287" s="166">
        <v>12</v>
      </c>
      <c r="R287" s="176">
        <v>2</v>
      </c>
      <c r="S287" s="166">
        <v>4</v>
      </c>
      <c r="T287" s="166">
        <v>5</v>
      </c>
      <c r="U287" s="1">
        <v>3</v>
      </c>
      <c r="V287" s="1">
        <v>2</v>
      </c>
    </row>
    <row r="288" spans="6:22" x14ac:dyDescent="0.25">
      <c r="F288" s="166">
        <v>7</v>
      </c>
      <c r="G288" s="176">
        <v>0</v>
      </c>
      <c r="H288" s="166">
        <v>5</v>
      </c>
      <c r="I288" s="1">
        <v>3</v>
      </c>
      <c r="J288" s="1">
        <v>1</v>
      </c>
      <c r="Q288" s="166">
        <v>13</v>
      </c>
      <c r="R288" s="176">
        <v>2</v>
      </c>
      <c r="S288" s="166">
        <v>3</v>
      </c>
      <c r="T288" s="166">
        <v>5</v>
      </c>
      <c r="U288" s="1">
        <v>4</v>
      </c>
      <c r="V288" s="1">
        <v>2</v>
      </c>
    </row>
    <row r="289" spans="6:22" x14ac:dyDescent="0.25">
      <c r="F289" s="166">
        <v>7</v>
      </c>
      <c r="G289" s="176">
        <v>0</v>
      </c>
      <c r="H289" s="166">
        <v>5</v>
      </c>
      <c r="I289" s="1">
        <v>5</v>
      </c>
      <c r="J289" s="1">
        <v>1</v>
      </c>
      <c r="Q289" s="166">
        <v>11</v>
      </c>
      <c r="R289" s="176">
        <v>1</v>
      </c>
      <c r="S289" s="166">
        <v>3</v>
      </c>
      <c r="T289" s="166">
        <v>5</v>
      </c>
      <c r="U289" s="1">
        <v>4</v>
      </c>
      <c r="V289" s="1">
        <v>1</v>
      </c>
    </row>
    <row r="290" spans="6:22" x14ac:dyDescent="0.25">
      <c r="F290" s="166">
        <v>7</v>
      </c>
      <c r="G290" s="176">
        <v>0</v>
      </c>
      <c r="H290" s="166">
        <v>5</v>
      </c>
      <c r="I290" s="1">
        <v>4</v>
      </c>
      <c r="J290" s="1">
        <v>1</v>
      </c>
      <c r="Q290" s="166">
        <v>12</v>
      </c>
      <c r="R290" s="176">
        <v>1</v>
      </c>
      <c r="S290" s="166">
        <v>4</v>
      </c>
      <c r="T290" s="166">
        <v>5</v>
      </c>
      <c r="U290" s="1">
        <v>3</v>
      </c>
      <c r="V290" s="1">
        <v>1</v>
      </c>
    </row>
    <row r="291" spans="6:22" x14ac:dyDescent="0.25">
      <c r="F291" s="166">
        <v>7</v>
      </c>
      <c r="G291" s="176">
        <v>1</v>
      </c>
      <c r="H291" s="166">
        <v>5</v>
      </c>
      <c r="I291" s="1">
        <v>4</v>
      </c>
      <c r="J291" s="1">
        <v>1</v>
      </c>
      <c r="Q291" s="166">
        <v>12</v>
      </c>
      <c r="R291" s="176">
        <v>2</v>
      </c>
      <c r="S291" s="166">
        <v>4</v>
      </c>
      <c r="T291" s="166">
        <v>5</v>
      </c>
      <c r="U291" s="1">
        <v>3</v>
      </c>
      <c r="V291" s="1">
        <v>1</v>
      </c>
    </row>
    <row r="292" spans="6:22" x14ac:dyDescent="0.25">
      <c r="F292" s="166">
        <v>7</v>
      </c>
      <c r="G292" s="176">
        <v>1</v>
      </c>
      <c r="H292" s="166">
        <v>5</v>
      </c>
      <c r="I292" s="1">
        <v>4</v>
      </c>
      <c r="J292" s="1">
        <v>2</v>
      </c>
      <c r="Q292" s="166">
        <v>13</v>
      </c>
      <c r="R292" s="176">
        <v>0</v>
      </c>
      <c r="S292" s="166">
        <v>3</v>
      </c>
      <c r="T292" s="166">
        <v>5</v>
      </c>
      <c r="U292" s="1">
        <v>3</v>
      </c>
      <c r="V292" s="1">
        <v>2</v>
      </c>
    </row>
    <row r="293" spans="6:22" x14ac:dyDescent="0.25">
      <c r="F293" s="166">
        <v>7</v>
      </c>
      <c r="G293" s="176">
        <v>1</v>
      </c>
      <c r="H293" s="166">
        <v>5</v>
      </c>
      <c r="I293" s="1">
        <v>5</v>
      </c>
      <c r="J293" s="1">
        <v>2</v>
      </c>
      <c r="Q293" s="166">
        <v>13</v>
      </c>
      <c r="R293" s="176">
        <v>1</v>
      </c>
      <c r="S293" s="166">
        <v>3</v>
      </c>
      <c r="T293" s="166">
        <v>5</v>
      </c>
      <c r="U293" s="1">
        <v>4</v>
      </c>
      <c r="V293" s="1">
        <v>2</v>
      </c>
    </row>
    <row r="294" spans="6:22" x14ac:dyDescent="0.25">
      <c r="F294" s="166">
        <v>7</v>
      </c>
      <c r="G294" s="176">
        <v>1</v>
      </c>
      <c r="H294" s="166">
        <v>5</v>
      </c>
      <c r="I294" s="1">
        <v>5</v>
      </c>
      <c r="J294" s="1">
        <v>1</v>
      </c>
      <c r="Q294" s="166">
        <v>13</v>
      </c>
      <c r="R294" s="176">
        <v>2</v>
      </c>
      <c r="S294" s="166">
        <v>3</v>
      </c>
      <c r="T294" s="166">
        <v>5</v>
      </c>
      <c r="U294" s="1">
        <v>4</v>
      </c>
      <c r="V294" s="1">
        <v>2</v>
      </c>
    </row>
    <row r="295" spans="6:22" x14ac:dyDescent="0.25">
      <c r="F295" s="166">
        <v>7</v>
      </c>
      <c r="G295" s="176">
        <v>1</v>
      </c>
      <c r="H295" s="166">
        <v>5</v>
      </c>
      <c r="I295" s="1">
        <v>5</v>
      </c>
      <c r="J295" s="1">
        <v>2</v>
      </c>
      <c r="Q295" s="166">
        <v>13</v>
      </c>
      <c r="R295" s="176">
        <v>1</v>
      </c>
      <c r="S295" s="166">
        <v>4</v>
      </c>
      <c r="T295" s="166">
        <v>5</v>
      </c>
      <c r="U295" s="1">
        <v>3</v>
      </c>
      <c r="V295" s="1">
        <v>2</v>
      </c>
    </row>
    <row r="296" spans="6:22" x14ac:dyDescent="0.25">
      <c r="F296" s="166">
        <v>7</v>
      </c>
      <c r="G296" s="176">
        <v>0</v>
      </c>
      <c r="H296" s="166">
        <v>5</v>
      </c>
      <c r="I296" s="1">
        <v>5</v>
      </c>
      <c r="J296" s="1">
        <v>2</v>
      </c>
      <c r="Q296" s="166">
        <v>11</v>
      </c>
      <c r="R296" s="176">
        <v>2</v>
      </c>
      <c r="S296" s="166">
        <v>4</v>
      </c>
      <c r="T296" s="166">
        <v>6</v>
      </c>
      <c r="U296" s="1">
        <v>3</v>
      </c>
      <c r="V296" s="1">
        <v>1</v>
      </c>
    </row>
    <row r="297" spans="6:22" x14ac:dyDescent="0.25">
      <c r="F297" s="166">
        <v>7</v>
      </c>
      <c r="G297" s="176">
        <v>0</v>
      </c>
      <c r="H297" s="166">
        <v>5</v>
      </c>
      <c r="I297" s="1">
        <v>5</v>
      </c>
      <c r="J297" s="1">
        <v>1</v>
      </c>
      <c r="Q297" s="166">
        <v>12</v>
      </c>
      <c r="R297" s="176">
        <v>1</v>
      </c>
      <c r="S297" s="166">
        <v>3</v>
      </c>
      <c r="T297" s="166">
        <v>6</v>
      </c>
      <c r="U297" s="1">
        <v>3</v>
      </c>
      <c r="V297" s="1">
        <v>2</v>
      </c>
    </row>
    <row r="298" spans="6:22" x14ac:dyDescent="0.25">
      <c r="F298" s="166">
        <v>7</v>
      </c>
      <c r="G298" s="176">
        <v>1</v>
      </c>
      <c r="H298" s="166">
        <v>5</v>
      </c>
      <c r="I298" s="1">
        <v>3</v>
      </c>
      <c r="J298" s="1">
        <v>2</v>
      </c>
      <c r="Q298" s="166">
        <v>13</v>
      </c>
      <c r="R298" s="176">
        <v>1</v>
      </c>
      <c r="S298" s="166">
        <v>4</v>
      </c>
      <c r="T298" s="166">
        <v>5</v>
      </c>
      <c r="U298" s="1">
        <v>4</v>
      </c>
      <c r="V298" s="1">
        <v>1</v>
      </c>
    </row>
    <row r="299" spans="6:22" x14ac:dyDescent="0.25">
      <c r="F299" s="166">
        <v>7</v>
      </c>
      <c r="G299" s="176">
        <v>1</v>
      </c>
      <c r="H299" s="166">
        <v>5</v>
      </c>
      <c r="I299" s="1">
        <v>4</v>
      </c>
      <c r="J299" s="1">
        <v>1</v>
      </c>
      <c r="Q299" s="166">
        <v>13</v>
      </c>
      <c r="R299" s="176">
        <v>1</v>
      </c>
      <c r="S299" s="166">
        <v>4</v>
      </c>
      <c r="T299" s="166">
        <v>5</v>
      </c>
      <c r="U299" s="1">
        <v>3</v>
      </c>
      <c r="V299" s="1">
        <v>2</v>
      </c>
    </row>
    <row r="300" spans="6:22" x14ac:dyDescent="0.25">
      <c r="F300" s="166">
        <v>7</v>
      </c>
      <c r="G300" s="176">
        <v>0</v>
      </c>
      <c r="H300" s="166">
        <v>5</v>
      </c>
      <c r="I300" s="1">
        <v>3</v>
      </c>
      <c r="J300" s="1">
        <v>2</v>
      </c>
      <c r="Q300" s="166">
        <v>12</v>
      </c>
      <c r="R300" s="176">
        <v>2</v>
      </c>
      <c r="S300" s="166">
        <v>3</v>
      </c>
      <c r="T300" s="166">
        <v>6</v>
      </c>
      <c r="U300" s="1">
        <v>4</v>
      </c>
      <c r="V300" s="1">
        <v>2</v>
      </c>
    </row>
    <row r="301" spans="6:22" x14ac:dyDescent="0.25">
      <c r="F301" s="166">
        <v>7</v>
      </c>
      <c r="G301" s="176">
        <v>1</v>
      </c>
      <c r="H301" s="166">
        <v>5</v>
      </c>
      <c r="I301" s="1">
        <v>3</v>
      </c>
      <c r="J301" s="1">
        <v>2</v>
      </c>
      <c r="Q301" s="166">
        <v>12</v>
      </c>
      <c r="R301" s="176">
        <v>0</v>
      </c>
      <c r="S301" s="166">
        <v>3</v>
      </c>
      <c r="T301" s="166">
        <v>5</v>
      </c>
      <c r="U301" s="1">
        <v>4</v>
      </c>
      <c r="V301" s="1">
        <v>2</v>
      </c>
    </row>
    <row r="302" spans="6:22" x14ac:dyDescent="0.25">
      <c r="F302" s="166">
        <v>7</v>
      </c>
      <c r="G302" s="176">
        <v>0</v>
      </c>
      <c r="H302" s="166">
        <v>5</v>
      </c>
      <c r="I302" s="1">
        <v>3</v>
      </c>
      <c r="J302" s="1">
        <v>1</v>
      </c>
      <c r="Q302" s="166">
        <v>13</v>
      </c>
      <c r="R302" s="176">
        <v>2</v>
      </c>
      <c r="S302" s="166">
        <v>3</v>
      </c>
      <c r="T302" s="166">
        <v>5</v>
      </c>
      <c r="U302" s="1">
        <v>4</v>
      </c>
      <c r="V302" s="1">
        <v>2</v>
      </c>
    </row>
    <row r="303" spans="6:22" x14ac:dyDescent="0.25">
      <c r="F303" s="166">
        <v>7</v>
      </c>
      <c r="G303" s="176">
        <v>0</v>
      </c>
      <c r="H303" s="166">
        <v>5</v>
      </c>
      <c r="I303" s="1">
        <v>4</v>
      </c>
      <c r="J303" s="1">
        <v>1</v>
      </c>
      <c r="Q303" s="166">
        <v>13</v>
      </c>
      <c r="R303" s="176">
        <v>1</v>
      </c>
      <c r="S303" s="166">
        <v>3</v>
      </c>
      <c r="T303" s="166">
        <v>5</v>
      </c>
      <c r="U303" s="1">
        <v>3</v>
      </c>
      <c r="V303" s="1">
        <v>2</v>
      </c>
    </row>
    <row r="304" spans="6:22" x14ac:dyDescent="0.25">
      <c r="F304" s="166">
        <v>7</v>
      </c>
      <c r="G304" s="176">
        <v>0</v>
      </c>
      <c r="H304" s="166">
        <v>5</v>
      </c>
      <c r="I304" s="1">
        <v>3</v>
      </c>
      <c r="J304" s="1">
        <v>2</v>
      </c>
      <c r="Q304" s="166">
        <v>12</v>
      </c>
      <c r="R304" s="176">
        <v>2</v>
      </c>
      <c r="S304" s="166">
        <v>4</v>
      </c>
      <c r="T304" s="166">
        <v>5</v>
      </c>
      <c r="U304" s="1">
        <v>3</v>
      </c>
      <c r="V304" s="1">
        <v>2</v>
      </c>
    </row>
    <row r="305" spans="6:22" x14ac:dyDescent="0.25">
      <c r="F305" s="166">
        <v>7</v>
      </c>
      <c r="G305" s="176">
        <v>0</v>
      </c>
      <c r="H305" s="166">
        <v>5</v>
      </c>
      <c r="I305" s="1">
        <v>4</v>
      </c>
      <c r="J305" s="1">
        <v>1</v>
      </c>
      <c r="Q305" s="166">
        <v>12</v>
      </c>
      <c r="R305" s="176">
        <v>2</v>
      </c>
      <c r="S305" s="166">
        <v>3</v>
      </c>
      <c r="T305" s="166">
        <v>5</v>
      </c>
      <c r="U305" s="1">
        <v>3</v>
      </c>
      <c r="V305" s="1">
        <v>2</v>
      </c>
    </row>
    <row r="306" spans="6:22" x14ac:dyDescent="0.25">
      <c r="F306" s="166">
        <v>7</v>
      </c>
      <c r="G306" s="176">
        <v>0</v>
      </c>
      <c r="H306" s="166">
        <v>5</v>
      </c>
      <c r="I306" s="1">
        <v>4</v>
      </c>
      <c r="J306" s="1">
        <v>1</v>
      </c>
      <c r="Q306" s="166">
        <v>13</v>
      </c>
      <c r="R306" s="176">
        <v>0</v>
      </c>
      <c r="S306" s="166">
        <v>3</v>
      </c>
      <c r="T306" s="166">
        <v>5</v>
      </c>
      <c r="U306" s="1">
        <v>4</v>
      </c>
      <c r="V306" s="1">
        <v>2</v>
      </c>
    </row>
    <row r="307" spans="6:22" x14ac:dyDescent="0.25">
      <c r="F307" s="166">
        <v>7</v>
      </c>
      <c r="G307" s="176">
        <v>0</v>
      </c>
      <c r="H307" s="166">
        <v>5</v>
      </c>
      <c r="I307" s="1">
        <v>5</v>
      </c>
      <c r="J307" s="1">
        <v>1</v>
      </c>
      <c r="Q307" s="166">
        <v>12</v>
      </c>
      <c r="R307" s="176">
        <v>1</v>
      </c>
      <c r="S307" s="166">
        <v>3</v>
      </c>
      <c r="T307" s="166">
        <v>5</v>
      </c>
      <c r="U307" s="1">
        <v>4</v>
      </c>
      <c r="V307" s="1">
        <v>2</v>
      </c>
    </row>
    <row r="308" spans="6:22" x14ac:dyDescent="0.25">
      <c r="F308" s="166">
        <v>7</v>
      </c>
      <c r="G308" s="176">
        <v>1</v>
      </c>
      <c r="H308" s="166">
        <v>5</v>
      </c>
      <c r="I308" s="1">
        <v>3</v>
      </c>
      <c r="J308" s="1">
        <v>1</v>
      </c>
      <c r="Q308" s="166">
        <v>13</v>
      </c>
      <c r="R308" s="176">
        <v>1</v>
      </c>
      <c r="S308" s="166">
        <v>4</v>
      </c>
      <c r="T308" s="166">
        <v>5</v>
      </c>
      <c r="U308" s="1">
        <v>3</v>
      </c>
      <c r="V308" s="1">
        <v>2</v>
      </c>
    </row>
    <row r="309" spans="6:22" x14ac:dyDescent="0.25">
      <c r="F309" s="166">
        <v>7</v>
      </c>
      <c r="G309" s="176">
        <v>0</v>
      </c>
      <c r="H309" s="166">
        <v>5</v>
      </c>
      <c r="I309" s="1">
        <v>5</v>
      </c>
      <c r="J309" s="1">
        <v>1</v>
      </c>
      <c r="Q309" s="166">
        <v>11</v>
      </c>
      <c r="R309" s="176">
        <v>1</v>
      </c>
      <c r="S309" s="166">
        <v>3</v>
      </c>
      <c r="T309" s="166">
        <v>5</v>
      </c>
      <c r="U309" s="1">
        <v>4</v>
      </c>
      <c r="V309" s="1">
        <v>2</v>
      </c>
    </row>
    <row r="310" spans="6:22" x14ac:dyDescent="0.25">
      <c r="F310" s="166">
        <v>7</v>
      </c>
      <c r="G310" s="176">
        <v>1</v>
      </c>
      <c r="H310" s="166">
        <v>5</v>
      </c>
      <c r="I310" s="1">
        <v>4</v>
      </c>
      <c r="J310" s="1">
        <v>1</v>
      </c>
      <c r="Q310" s="166">
        <v>12</v>
      </c>
      <c r="R310" s="176">
        <v>1</v>
      </c>
      <c r="S310" s="166">
        <v>4</v>
      </c>
      <c r="T310" s="166">
        <v>6</v>
      </c>
      <c r="U310" s="1">
        <v>3</v>
      </c>
      <c r="V310" s="1">
        <v>1</v>
      </c>
    </row>
    <row r="311" spans="6:22" x14ac:dyDescent="0.25">
      <c r="F311" s="166">
        <v>7</v>
      </c>
      <c r="G311" s="176">
        <v>0</v>
      </c>
      <c r="H311" s="166">
        <v>5</v>
      </c>
      <c r="I311" s="1">
        <v>3</v>
      </c>
      <c r="J311" s="1">
        <v>1</v>
      </c>
      <c r="Q311" s="166">
        <v>11</v>
      </c>
      <c r="R311" s="176">
        <v>1</v>
      </c>
      <c r="S311" s="166">
        <v>3</v>
      </c>
      <c r="T311" s="166">
        <v>6</v>
      </c>
      <c r="U311" s="1">
        <v>4</v>
      </c>
      <c r="V311" s="1">
        <v>2</v>
      </c>
    </row>
    <row r="312" spans="6:22" x14ac:dyDescent="0.25">
      <c r="F312" s="166">
        <v>7</v>
      </c>
      <c r="G312" s="176">
        <v>0</v>
      </c>
      <c r="H312" s="166">
        <v>5</v>
      </c>
      <c r="I312" s="1">
        <v>4</v>
      </c>
      <c r="J312" s="1">
        <v>1</v>
      </c>
      <c r="Q312" s="166">
        <v>12</v>
      </c>
      <c r="R312" s="176">
        <v>2</v>
      </c>
      <c r="S312" s="166">
        <v>4</v>
      </c>
      <c r="T312" s="166">
        <v>5</v>
      </c>
      <c r="U312" s="1">
        <v>3</v>
      </c>
      <c r="V312" s="1">
        <v>2</v>
      </c>
    </row>
    <row r="313" spans="6:22" x14ac:dyDescent="0.25">
      <c r="F313" s="166">
        <v>7</v>
      </c>
      <c r="G313" s="176">
        <v>0</v>
      </c>
      <c r="H313" s="166">
        <v>5</v>
      </c>
      <c r="I313" s="1">
        <v>4</v>
      </c>
      <c r="J313" s="1">
        <v>1</v>
      </c>
      <c r="Q313" s="166">
        <v>11</v>
      </c>
      <c r="R313" s="176">
        <v>2</v>
      </c>
      <c r="S313" s="166">
        <v>4</v>
      </c>
      <c r="T313" s="166">
        <v>5</v>
      </c>
      <c r="U313" s="1">
        <v>4</v>
      </c>
      <c r="V313" s="1">
        <v>2</v>
      </c>
    </row>
    <row r="314" spans="6:22" x14ac:dyDescent="0.25">
      <c r="F314" s="166">
        <v>7</v>
      </c>
      <c r="G314" s="176">
        <v>1</v>
      </c>
      <c r="H314" s="166">
        <v>5</v>
      </c>
      <c r="I314" s="1">
        <v>4</v>
      </c>
      <c r="J314" s="1">
        <v>2</v>
      </c>
      <c r="Q314" s="166">
        <v>12</v>
      </c>
      <c r="R314" s="176">
        <v>1</v>
      </c>
      <c r="S314" s="166">
        <v>3</v>
      </c>
      <c r="T314" s="166">
        <v>5</v>
      </c>
      <c r="U314" s="1">
        <v>3</v>
      </c>
      <c r="V314" s="1">
        <v>1</v>
      </c>
    </row>
    <row r="315" spans="6:22" x14ac:dyDescent="0.25">
      <c r="F315" s="166">
        <v>7</v>
      </c>
      <c r="G315" s="176">
        <v>1</v>
      </c>
      <c r="H315" s="166">
        <v>5</v>
      </c>
      <c r="I315" s="1">
        <v>5</v>
      </c>
      <c r="J315" s="1">
        <v>1</v>
      </c>
      <c r="Q315" s="166">
        <v>12</v>
      </c>
      <c r="R315" s="176">
        <v>1</v>
      </c>
      <c r="S315" s="166">
        <v>4</v>
      </c>
      <c r="T315" s="166">
        <v>5</v>
      </c>
      <c r="U315" s="1">
        <v>4</v>
      </c>
      <c r="V315" s="1">
        <v>2</v>
      </c>
    </row>
    <row r="316" spans="6:22" x14ac:dyDescent="0.25">
      <c r="F316" s="166">
        <v>7</v>
      </c>
      <c r="G316" s="176">
        <v>1</v>
      </c>
      <c r="H316" s="166">
        <v>5</v>
      </c>
      <c r="I316" s="1">
        <v>4</v>
      </c>
      <c r="J316" s="1">
        <v>2</v>
      </c>
      <c r="Q316" s="166">
        <v>13</v>
      </c>
      <c r="R316" s="176">
        <v>2</v>
      </c>
      <c r="S316" s="166">
        <v>3</v>
      </c>
      <c r="T316" s="166">
        <v>5</v>
      </c>
      <c r="U316" s="1">
        <v>3</v>
      </c>
      <c r="V316" s="1">
        <v>2</v>
      </c>
    </row>
    <row r="317" spans="6:22" x14ac:dyDescent="0.25">
      <c r="F317" s="166">
        <v>7</v>
      </c>
      <c r="G317" s="176">
        <v>0</v>
      </c>
      <c r="H317" s="166">
        <v>5</v>
      </c>
      <c r="I317" s="1">
        <v>3</v>
      </c>
      <c r="J317" s="1">
        <v>1</v>
      </c>
      <c r="Q317" s="166">
        <v>11</v>
      </c>
      <c r="R317" s="176">
        <v>2</v>
      </c>
      <c r="S317" s="166">
        <v>3</v>
      </c>
      <c r="T317" s="166">
        <v>5</v>
      </c>
      <c r="U317" s="1">
        <v>4</v>
      </c>
      <c r="V317" s="1">
        <v>2</v>
      </c>
    </row>
    <row r="318" spans="6:22" x14ac:dyDescent="0.25">
      <c r="F318" s="166">
        <v>7</v>
      </c>
      <c r="G318" s="176">
        <v>0</v>
      </c>
      <c r="H318" s="166">
        <v>5</v>
      </c>
      <c r="I318" s="1">
        <v>5</v>
      </c>
      <c r="J318" s="1">
        <v>1</v>
      </c>
      <c r="Q318" s="166">
        <v>11</v>
      </c>
      <c r="R318" s="176">
        <v>1</v>
      </c>
      <c r="S318" s="166">
        <v>4</v>
      </c>
      <c r="T318" s="166">
        <v>5</v>
      </c>
      <c r="U318" s="1">
        <v>4</v>
      </c>
      <c r="V318" s="1">
        <v>2</v>
      </c>
    </row>
    <row r="319" spans="6:22" x14ac:dyDescent="0.25">
      <c r="F319" s="166">
        <v>7</v>
      </c>
      <c r="G319" s="176">
        <v>1</v>
      </c>
      <c r="H319" s="166">
        <v>5</v>
      </c>
      <c r="I319" s="1">
        <v>3</v>
      </c>
      <c r="J319" s="1">
        <v>1</v>
      </c>
      <c r="Q319" s="166">
        <v>13</v>
      </c>
      <c r="R319" s="176">
        <v>1</v>
      </c>
      <c r="S319" s="166">
        <v>3</v>
      </c>
      <c r="T319" s="166">
        <v>5</v>
      </c>
      <c r="U319" s="1">
        <v>3</v>
      </c>
      <c r="V319" s="1">
        <v>2</v>
      </c>
    </row>
    <row r="320" spans="6:22" x14ac:dyDescent="0.25">
      <c r="F320" s="166">
        <v>7</v>
      </c>
      <c r="G320" s="176">
        <v>1</v>
      </c>
      <c r="H320" s="166">
        <v>5</v>
      </c>
      <c r="I320" s="1">
        <v>3</v>
      </c>
      <c r="J320" s="1">
        <v>1</v>
      </c>
      <c r="Q320" s="166">
        <v>11</v>
      </c>
      <c r="R320" s="176">
        <v>2</v>
      </c>
      <c r="S320" s="166">
        <v>3</v>
      </c>
      <c r="T320" s="166">
        <v>6</v>
      </c>
      <c r="U320" s="1">
        <v>3</v>
      </c>
      <c r="V320" s="1">
        <v>2</v>
      </c>
    </row>
    <row r="321" spans="17:22" x14ac:dyDescent="0.25">
      <c r="Q321" s="166">
        <v>11</v>
      </c>
      <c r="R321" s="176">
        <v>1</v>
      </c>
      <c r="S321" s="166">
        <v>3</v>
      </c>
      <c r="T321" s="166">
        <v>5</v>
      </c>
      <c r="U321" s="1">
        <v>4</v>
      </c>
      <c r="V321" s="1">
        <v>2</v>
      </c>
    </row>
    <row r="322" spans="17:22" x14ac:dyDescent="0.25">
      <c r="Q322" s="166">
        <v>11</v>
      </c>
      <c r="R322" s="176">
        <v>1</v>
      </c>
      <c r="S322" s="166">
        <v>3</v>
      </c>
      <c r="T322" s="166">
        <v>5</v>
      </c>
      <c r="U322" s="1">
        <v>3</v>
      </c>
      <c r="V322" s="1">
        <v>2</v>
      </c>
    </row>
    <row r="323" spans="17:22" x14ac:dyDescent="0.25">
      <c r="Q323" s="166">
        <v>12</v>
      </c>
      <c r="R323" s="176">
        <v>1</v>
      </c>
      <c r="S323" s="166">
        <v>3</v>
      </c>
      <c r="T323" s="166">
        <v>5</v>
      </c>
      <c r="U323" s="1">
        <v>3</v>
      </c>
      <c r="V323" s="1">
        <v>2</v>
      </c>
    </row>
    <row r="324" spans="17:22" x14ac:dyDescent="0.25">
      <c r="Q324" s="166">
        <v>11</v>
      </c>
      <c r="R324" s="176">
        <v>0</v>
      </c>
      <c r="S324" s="166">
        <v>3</v>
      </c>
      <c r="T324" s="166">
        <v>5</v>
      </c>
      <c r="U324" s="1">
        <v>3</v>
      </c>
      <c r="V324" s="1">
        <v>2</v>
      </c>
    </row>
    <row r="325" spans="17:22" x14ac:dyDescent="0.25">
      <c r="Q325" s="166">
        <v>13</v>
      </c>
      <c r="R325" s="176">
        <v>1</v>
      </c>
      <c r="S325" s="166">
        <v>4</v>
      </c>
      <c r="T325" s="166">
        <v>6</v>
      </c>
      <c r="U325" s="1">
        <v>3</v>
      </c>
      <c r="V325" s="1">
        <v>2</v>
      </c>
    </row>
    <row r="326" spans="17:22" x14ac:dyDescent="0.25">
      <c r="Q326" s="166">
        <v>12</v>
      </c>
      <c r="R326" s="176">
        <v>1</v>
      </c>
      <c r="S326" s="166">
        <v>4</v>
      </c>
      <c r="T326" s="166">
        <v>5</v>
      </c>
      <c r="U326" s="1">
        <v>3</v>
      </c>
      <c r="V326" s="1">
        <v>2</v>
      </c>
    </row>
    <row r="327" spans="17:22" x14ac:dyDescent="0.25">
      <c r="Q327" s="166">
        <v>13</v>
      </c>
      <c r="R327" s="176">
        <v>2</v>
      </c>
      <c r="S327" s="166">
        <v>4</v>
      </c>
      <c r="T327" s="166">
        <v>5</v>
      </c>
      <c r="U327" s="1">
        <v>3</v>
      </c>
      <c r="V327" s="1">
        <v>2</v>
      </c>
    </row>
    <row r="328" spans="17:22" x14ac:dyDescent="0.25">
      <c r="Q328" s="166">
        <v>12</v>
      </c>
      <c r="R328" s="176">
        <v>0</v>
      </c>
      <c r="S328" s="166">
        <v>4</v>
      </c>
      <c r="T328" s="166">
        <v>6</v>
      </c>
      <c r="U328" s="1">
        <v>4</v>
      </c>
      <c r="V328" s="1">
        <v>2</v>
      </c>
    </row>
    <row r="329" spans="17:22" x14ac:dyDescent="0.25">
      <c r="Q329" s="166">
        <v>13</v>
      </c>
      <c r="R329" s="176">
        <v>1</v>
      </c>
      <c r="S329" s="166">
        <v>4</v>
      </c>
      <c r="T329" s="166">
        <v>6</v>
      </c>
      <c r="U329" s="1">
        <v>3</v>
      </c>
      <c r="V329" s="1">
        <v>2</v>
      </c>
    </row>
    <row r="330" spans="17:22" x14ac:dyDescent="0.25">
      <c r="Q330" s="166">
        <v>11</v>
      </c>
      <c r="R330" s="176">
        <v>1</v>
      </c>
      <c r="S330" s="166">
        <v>3</v>
      </c>
      <c r="T330" s="166">
        <v>5</v>
      </c>
      <c r="U330" s="1">
        <v>4</v>
      </c>
      <c r="V330" s="1">
        <v>2</v>
      </c>
    </row>
    <row r="331" spans="17:22" x14ac:dyDescent="0.25">
      <c r="Q331" s="166">
        <v>13</v>
      </c>
      <c r="R331" s="176">
        <v>0</v>
      </c>
      <c r="S331" s="166">
        <v>4</v>
      </c>
      <c r="T331" s="166">
        <v>5</v>
      </c>
      <c r="U331" s="1">
        <v>3</v>
      </c>
      <c r="V331" s="1">
        <v>2</v>
      </c>
    </row>
    <row r="332" spans="17:22" x14ac:dyDescent="0.25">
      <c r="Q332" s="166">
        <v>13</v>
      </c>
      <c r="R332" s="176">
        <v>2</v>
      </c>
      <c r="S332" s="166">
        <v>3</v>
      </c>
      <c r="T332" s="166">
        <v>5</v>
      </c>
      <c r="U332" s="1">
        <v>3</v>
      </c>
      <c r="V332" s="1">
        <v>1</v>
      </c>
    </row>
    <row r="333" spans="17:22" x14ac:dyDescent="0.25">
      <c r="Q333" s="166">
        <v>12</v>
      </c>
      <c r="R333" s="176">
        <v>0</v>
      </c>
      <c r="S333" s="166">
        <v>4</v>
      </c>
      <c r="T333" s="166">
        <v>5</v>
      </c>
      <c r="U333" s="1">
        <v>4</v>
      </c>
      <c r="V333" s="1">
        <v>2</v>
      </c>
    </row>
    <row r="334" spans="17:22" x14ac:dyDescent="0.25">
      <c r="Q334" s="166">
        <v>13</v>
      </c>
      <c r="R334" s="176">
        <v>1</v>
      </c>
      <c r="S334" s="166">
        <v>4</v>
      </c>
      <c r="T334" s="166">
        <v>5</v>
      </c>
      <c r="U334" s="1">
        <v>3</v>
      </c>
      <c r="V334" s="1">
        <v>2</v>
      </c>
    </row>
    <row r="335" spans="17:22" x14ac:dyDescent="0.25">
      <c r="Q335" s="166">
        <v>12</v>
      </c>
      <c r="R335" s="176">
        <v>2</v>
      </c>
      <c r="S335" s="166">
        <v>4</v>
      </c>
      <c r="T335" s="166">
        <v>5</v>
      </c>
      <c r="U335" s="1">
        <v>4</v>
      </c>
      <c r="V335" s="1">
        <v>1</v>
      </c>
    </row>
    <row r="336" spans="17:22" x14ac:dyDescent="0.25">
      <c r="Q336" s="166">
        <v>13</v>
      </c>
      <c r="R336" s="176">
        <v>1</v>
      </c>
      <c r="S336" s="166">
        <v>4</v>
      </c>
      <c r="T336" s="166">
        <v>5</v>
      </c>
      <c r="U336" s="1">
        <v>4</v>
      </c>
      <c r="V336" s="1">
        <v>2</v>
      </c>
    </row>
    <row r="337" spans="17:22" x14ac:dyDescent="0.25">
      <c r="Q337" s="166">
        <v>11</v>
      </c>
      <c r="R337" s="176">
        <v>1</v>
      </c>
      <c r="S337" s="166">
        <v>4</v>
      </c>
      <c r="T337" s="166">
        <v>6</v>
      </c>
      <c r="U337" s="1">
        <v>4</v>
      </c>
      <c r="V337" s="1">
        <v>2</v>
      </c>
    </row>
    <row r="338" spans="17:22" x14ac:dyDescent="0.25">
      <c r="Q338" s="166">
        <v>13</v>
      </c>
      <c r="R338" s="176">
        <v>0</v>
      </c>
      <c r="S338" s="166">
        <v>4</v>
      </c>
      <c r="T338" s="166">
        <v>5</v>
      </c>
      <c r="U338" s="1">
        <v>4</v>
      </c>
      <c r="V338" s="1">
        <v>2</v>
      </c>
    </row>
    <row r="339" spans="17:22" x14ac:dyDescent="0.25">
      <c r="Q339" s="166">
        <v>11</v>
      </c>
      <c r="R339" s="176">
        <v>1</v>
      </c>
      <c r="S339" s="166">
        <v>4</v>
      </c>
      <c r="T339" s="166">
        <v>6</v>
      </c>
      <c r="U339" s="1">
        <v>4</v>
      </c>
      <c r="V339" s="1">
        <v>1</v>
      </c>
    </row>
    <row r="340" spans="17:22" x14ac:dyDescent="0.25">
      <c r="Q340" s="166">
        <v>13</v>
      </c>
      <c r="R340" s="176">
        <v>1</v>
      </c>
      <c r="S340" s="166">
        <v>3</v>
      </c>
      <c r="T340" s="166">
        <v>6</v>
      </c>
      <c r="U340" s="1">
        <v>3</v>
      </c>
      <c r="V340" s="1">
        <v>2</v>
      </c>
    </row>
    <row r="341" spans="17:22" x14ac:dyDescent="0.25">
      <c r="Q341" s="166">
        <v>12</v>
      </c>
      <c r="R341" s="176">
        <v>1</v>
      </c>
      <c r="S341" s="166">
        <v>3</v>
      </c>
      <c r="T341" s="166">
        <v>5</v>
      </c>
      <c r="U341" s="1">
        <v>4</v>
      </c>
      <c r="V341" s="1">
        <v>2</v>
      </c>
    </row>
    <row r="342" spans="17:22" x14ac:dyDescent="0.25">
      <c r="Q342" s="166">
        <v>12</v>
      </c>
      <c r="R342" s="176">
        <v>2</v>
      </c>
      <c r="S342" s="166">
        <v>3</v>
      </c>
      <c r="T342" s="166">
        <v>5</v>
      </c>
      <c r="U342" s="1">
        <v>4</v>
      </c>
      <c r="V342" s="1">
        <v>1</v>
      </c>
    </row>
    <row r="343" spans="17:22" x14ac:dyDescent="0.25">
      <c r="Q343" s="166">
        <v>13</v>
      </c>
      <c r="R343" s="176">
        <v>2</v>
      </c>
      <c r="S343" s="166">
        <v>3</v>
      </c>
      <c r="T343" s="166">
        <v>5</v>
      </c>
      <c r="U343" s="1">
        <v>4</v>
      </c>
      <c r="V343" s="1">
        <v>2</v>
      </c>
    </row>
    <row r="344" spans="17:22" x14ac:dyDescent="0.25">
      <c r="Q344" s="166">
        <v>12</v>
      </c>
      <c r="R344" s="176">
        <v>0</v>
      </c>
      <c r="S344" s="166">
        <v>3</v>
      </c>
      <c r="T344" s="166">
        <v>5</v>
      </c>
      <c r="U344" s="1">
        <v>3</v>
      </c>
      <c r="V344" s="1">
        <v>1</v>
      </c>
    </row>
    <row r="345" spans="17:22" x14ac:dyDescent="0.25">
      <c r="Q345" s="166">
        <v>12</v>
      </c>
      <c r="R345" s="176">
        <v>1</v>
      </c>
      <c r="S345" s="166">
        <v>4</v>
      </c>
      <c r="T345" s="166">
        <v>6</v>
      </c>
      <c r="U345" s="1">
        <v>3</v>
      </c>
      <c r="V345" s="1">
        <v>2</v>
      </c>
    </row>
    <row r="346" spans="17:22" x14ac:dyDescent="0.25">
      <c r="Q346" s="166">
        <v>13</v>
      </c>
      <c r="R346" s="176">
        <v>1</v>
      </c>
      <c r="S346" s="166">
        <v>4</v>
      </c>
      <c r="T346" s="166">
        <v>5</v>
      </c>
      <c r="U346" s="1">
        <v>3</v>
      </c>
      <c r="V346" s="1">
        <v>2</v>
      </c>
    </row>
    <row r="347" spans="17:22" x14ac:dyDescent="0.25">
      <c r="Q347" s="166">
        <v>11</v>
      </c>
      <c r="R347" s="176">
        <v>1</v>
      </c>
      <c r="S347" s="166">
        <v>4</v>
      </c>
      <c r="T347" s="166">
        <v>5</v>
      </c>
      <c r="U347" s="1">
        <v>3</v>
      </c>
      <c r="V347" s="1">
        <v>2</v>
      </c>
    </row>
    <row r="348" spans="17:22" x14ac:dyDescent="0.25">
      <c r="Q348" s="166">
        <v>11</v>
      </c>
      <c r="R348" s="176">
        <v>2</v>
      </c>
      <c r="S348" s="166">
        <v>3</v>
      </c>
      <c r="T348" s="166">
        <v>5</v>
      </c>
      <c r="U348" s="1">
        <v>4</v>
      </c>
      <c r="V348" s="1">
        <v>2</v>
      </c>
    </row>
    <row r="349" spans="17:22" x14ac:dyDescent="0.25">
      <c r="Q349" s="166">
        <v>13</v>
      </c>
      <c r="R349" s="176">
        <v>1</v>
      </c>
      <c r="S349" s="166">
        <v>3</v>
      </c>
      <c r="T349" s="166">
        <v>5</v>
      </c>
      <c r="U349" s="1">
        <v>3</v>
      </c>
      <c r="V349" s="1">
        <v>2</v>
      </c>
    </row>
    <row r="350" spans="17:22" x14ac:dyDescent="0.25">
      <c r="Q350" s="166">
        <v>11</v>
      </c>
      <c r="R350" s="176">
        <v>2</v>
      </c>
      <c r="S350" s="166">
        <v>4</v>
      </c>
      <c r="T350" s="166">
        <v>5</v>
      </c>
      <c r="U350" s="1">
        <v>3</v>
      </c>
      <c r="V350" s="1">
        <v>2</v>
      </c>
    </row>
    <row r="351" spans="17:22" x14ac:dyDescent="0.25">
      <c r="Q351" s="166">
        <v>13</v>
      </c>
      <c r="R351" s="176">
        <v>1</v>
      </c>
      <c r="S351" s="166">
        <v>3</v>
      </c>
      <c r="T351" s="166">
        <v>5</v>
      </c>
      <c r="U351" s="1">
        <v>3</v>
      </c>
      <c r="V351" s="1">
        <v>1</v>
      </c>
    </row>
    <row r="352" spans="17:22" x14ac:dyDescent="0.25">
      <c r="Q352" s="166">
        <v>12</v>
      </c>
      <c r="R352" s="176">
        <v>2</v>
      </c>
      <c r="S352" s="166">
        <v>3</v>
      </c>
      <c r="T352" s="166">
        <v>5</v>
      </c>
      <c r="U352" s="1">
        <v>4</v>
      </c>
      <c r="V352" s="1">
        <v>2</v>
      </c>
    </row>
    <row r="353" spans="17:22" x14ac:dyDescent="0.25">
      <c r="Q353" s="166">
        <v>13</v>
      </c>
      <c r="R353" s="176">
        <v>2</v>
      </c>
      <c r="S353" s="166">
        <v>3</v>
      </c>
      <c r="T353" s="166">
        <v>5</v>
      </c>
      <c r="U353" s="1">
        <v>3</v>
      </c>
      <c r="V353" s="1">
        <v>1</v>
      </c>
    </row>
    <row r="354" spans="17:22" x14ac:dyDescent="0.25">
      <c r="Q354" s="166">
        <v>12</v>
      </c>
      <c r="R354" s="176">
        <v>2</v>
      </c>
      <c r="S354" s="166">
        <v>4</v>
      </c>
      <c r="T354" s="166">
        <v>5</v>
      </c>
      <c r="U354" s="1">
        <v>4</v>
      </c>
      <c r="V354" s="1">
        <v>1</v>
      </c>
    </row>
    <row r="355" spans="17:22" x14ac:dyDescent="0.25">
      <c r="Q355" s="166">
        <v>13</v>
      </c>
      <c r="R355" s="176">
        <v>0</v>
      </c>
      <c r="S355" s="166">
        <v>3</v>
      </c>
      <c r="T355" s="166">
        <v>5</v>
      </c>
      <c r="U355" s="1">
        <v>3</v>
      </c>
      <c r="V355" s="1">
        <v>2</v>
      </c>
    </row>
    <row r="356" spans="17:22" x14ac:dyDescent="0.25">
      <c r="Q356" s="166">
        <v>13</v>
      </c>
      <c r="R356" s="176">
        <v>2</v>
      </c>
      <c r="S356" s="166">
        <v>3</v>
      </c>
      <c r="T356" s="166">
        <v>5</v>
      </c>
      <c r="U356" s="1">
        <v>4</v>
      </c>
      <c r="V356" s="1">
        <v>2</v>
      </c>
    </row>
    <row r="357" spans="17:22" x14ac:dyDescent="0.25">
      <c r="Q357" s="166">
        <v>12</v>
      </c>
      <c r="R357" s="176">
        <v>0</v>
      </c>
      <c r="S357" s="166">
        <v>4</v>
      </c>
      <c r="T357" s="166">
        <v>5</v>
      </c>
      <c r="U357" s="1">
        <v>3</v>
      </c>
      <c r="V357" s="1">
        <v>2</v>
      </c>
    </row>
    <row r="358" spans="17:22" x14ac:dyDescent="0.25">
      <c r="Q358" s="166">
        <v>13</v>
      </c>
      <c r="R358" s="176">
        <v>0</v>
      </c>
      <c r="S358" s="166">
        <v>4</v>
      </c>
      <c r="T358" s="166">
        <v>6</v>
      </c>
      <c r="U358" s="1">
        <v>4</v>
      </c>
      <c r="V358" s="1">
        <v>1</v>
      </c>
    </row>
    <row r="359" spans="17:22" x14ac:dyDescent="0.25">
      <c r="Q359" s="166">
        <v>11</v>
      </c>
      <c r="R359" s="176">
        <v>1</v>
      </c>
      <c r="S359" s="166">
        <v>3</v>
      </c>
      <c r="T359" s="166">
        <v>5</v>
      </c>
      <c r="U359" s="1">
        <v>4</v>
      </c>
      <c r="V359" s="1">
        <v>2</v>
      </c>
    </row>
    <row r="360" spans="17:22" x14ac:dyDescent="0.25">
      <c r="Q360" s="166">
        <v>11</v>
      </c>
      <c r="R360" s="176">
        <v>0</v>
      </c>
      <c r="S360" s="166">
        <v>3</v>
      </c>
      <c r="T360" s="166">
        <v>5</v>
      </c>
      <c r="U360" s="1">
        <v>3</v>
      </c>
      <c r="V360" s="1">
        <v>2</v>
      </c>
    </row>
    <row r="361" spans="17:22" x14ac:dyDescent="0.25">
      <c r="Q361" s="166">
        <v>12</v>
      </c>
      <c r="R361" s="176">
        <v>1</v>
      </c>
      <c r="S361" s="166">
        <v>4</v>
      </c>
      <c r="T361" s="166">
        <v>5</v>
      </c>
      <c r="U361" s="1">
        <v>3</v>
      </c>
      <c r="V361" s="1">
        <v>1</v>
      </c>
    </row>
    <row r="362" spans="17:22" x14ac:dyDescent="0.25">
      <c r="Q362" s="166">
        <v>12</v>
      </c>
      <c r="R362" s="176">
        <v>1</v>
      </c>
      <c r="S362" s="166">
        <v>3</v>
      </c>
      <c r="T362" s="166">
        <v>5</v>
      </c>
      <c r="U362" s="1">
        <v>2</v>
      </c>
      <c r="V362" s="1">
        <v>2</v>
      </c>
    </row>
    <row r="363" spans="17:22" x14ac:dyDescent="0.25">
      <c r="Q363" s="166">
        <v>11</v>
      </c>
      <c r="R363" s="176">
        <v>1</v>
      </c>
      <c r="S363" s="166">
        <v>4</v>
      </c>
      <c r="T363" s="166">
        <v>5</v>
      </c>
      <c r="U363" s="1">
        <v>4</v>
      </c>
      <c r="V363" s="1">
        <v>2</v>
      </c>
    </row>
    <row r="364" spans="17:22" x14ac:dyDescent="0.25">
      <c r="Q364" s="166">
        <v>11</v>
      </c>
      <c r="R364" s="176">
        <v>1</v>
      </c>
      <c r="S364" s="166">
        <v>3</v>
      </c>
      <c r="T364" s="166">
        <v>5</v>
      </c>
      <c r="U364" s="1">
        <v>3</v>
      </c>
      <c r="V364" s="1">
        <v>2</v>
      </c>
    </row>
    <row r="365" spans="17:22" x14ac:dyDescent="0.25">
      <c r="Q365" s="166">
        <v>12</v>
      </c>
      <c r="R365" s="176">
        <v>1</v>
      </c>
      <c r="S365" s="166">
        <v>3</v>
      </c>
      <c r="T365" s="166">
        <v>5</v>
      </c>
      <c r="U365" s="1">
        <v>3</v>
      </c>
      <c r="V365" s="1">
        <v>2</v>
      </c>
    </row>
    <row r="366" spans="17:22" x14ac:dyDescent="0.25">
      <c r="Q366" s="166">
        <v>12</v>
      </c>
      <c r="R366" s="176">
        <v>1</v>
      </c>
      <c r="S366" s="166">
        <v>4</v>
      </c>
      <c r="T366" s="166">
        <v>5</v>
      </c>
      <c r="U366" s="1">
        <v>3</v>
      </c>
      <c r="V366" s="1">
        <v>2</v>
      </c>
    </row>
    <row r="367" spans="17:22" x14ac:dyDescent="0.25">
      <c r="Q367" s="166">
        <v>12</v>
      </c>
      <c r="R367" s="176">
        <v>1</v>
      </c>
      <c r="S367" s="166">
        <v>3</v>
      </c>
      <c r="T367" s="166">
        <v>5</v>
      </c>
      <c r="U367" s="1">
        <v>3</v>
      </c>
      <c r="V367" s="1">
        <v>1</v>
      </c>
    </row>
    <row r="368" spans="17:22" x14ac:dyDescent="0.25">
      <c r="Q368" s="166">
        <v>12</v>
      </c>
      <c r="R368" s="176">
        <v>1</v>
      </c>
      <c r="S368" s="166">
        <v>3</v>
      </c>
      <c r="T368" s="166">
        <v>5</v>
      </c>
      <c r="U368" s="1">
        <v>3</v>
      </c>
      <c r="V368" s="1">
        <v>2</v>
      </c>
    </row>
    <row r="369" spans="17:22" x14ac:dyDescent="0.25">
      <c r="Q369" s="166">
        <v>12</v>
      </c>
      <c r="R369" s="176">
        <v>0</v>
      </c>
      <c r="S369" s="166">
        <v>3</v>
      </c>
      <c r="T369" s="166">
        <v>5</v>
      </c>
      <c r="U369" s="1">
        <v>4</v>
      </c>
      <c r="V369" s="1">
        <v>1</v>
      </c>
    </row>
    <row r="370" spans="17:22" x14ac:dyDescent="0.25">
      <c r="Q370" s="166">
        <v>13</v>
      </c>
      <c r="R370" s="176">
        <v>2</v>
      </c>
      <c r="S370" s="166">
        <v>4</v>
      </c>
      <c r="T370" s="166">
        <v>5</v>
      </c>
      <c r="U370" s="1">
        <v>3</v>
      </c>
      <c r="V370" s="1">
        <v>2</v>
      </c>
    </row>
    <row r="371" spans="17:22" x14ac:dyDescent="0.25">
      <c r="Q371" s="166">
        <v>12</v>
      </c>
      <c r="R371" s="176">
        <v>1</v>
      </c>
      <c r="S371" s="166">
        <v>3</v>
      </c>
      <c r="T371" s="166">
        <v>5</v>
      </c>
      <c r="U371" s="1">
        <v>3</v>
      </c>
      <c r="V371" s="1">
        <v>2</v>
      </c>
    </row>
    <row r="372" spans="17:22" x14ac:dyDescent="0.25">
      <c r="Q372" s="166">
        <v>11</v>
      </c>
      <c r="R372" s="176">
        <v>1</v>
      </c>
      <c r="S372" s="166">
        <v>3</v>
      </c>
      <c r="T372" s="166">
        <v>5</v>
      </c>
      <c r="U372" s="1">
        <v>3</v>
      </c>
      <c r="V372" s="1">
        <v>2</v>
      </c>
    </row>
    <row r="373" spans="17:22" x14ac:dyDescent="0.25">
      <c r="Q373" s="166">
        <v>13</v>
      </c>
      <c r="R373" s="176">
        <v>2</v>
      </c>
      <c r="S373" s="166">
        <v>4</v>
      </c>
      <c r="T373" s="166">
        <v>5</v>
      </c>
      <c r="U373" s="1">
        <v>3</v>
      </c>
      <c r="V373" s="1">
        <v>2</v>
      </c>
    </row>
    <row r="374" spans="17:22" x14ac:dyDescent="0.25">
      <c r="Q374" s="166">
        <v>12</v>
      </c>
      <c r="R374" s="176">
        <v>0</v>
      </c>
      <c r="S374" s="166">
        <v>4</v>
      </c>
      <c r="T374" s="166">
        <v>6</v>
      </c>
      <c r="U374" s="1">
        <v>4</v>
      </c>
      <c r="V374" s="1">
        <v>1</v>
      </c>
    </row>
    <row r="375" spans="17:22" x14ac:dyDescent="0.25">
      <c r="Q375" s="166">
        <v>12</v>
      </c>
      <c r="R375" s="176">
        <v>2</v>
      </c>
      <c r="S375" s="166">
        <v>3</v>
      </c>
      <c r="T375" s="166">
        <v>6</v>
      </c>
      <c r="U375" s="1">
        <v>4</v>
      </c>
      <c r="V375" s="1">
        <v>2</v>
      </c>
    </row>
    <row r="376" spans="17:22" x14ac:dyDescent="0.25">
      <c r="Q376" s="166">
        <v>12</v>
      </c>
      <c r="R376" s="176">
        <v>1</v>
      </c>
      <c r="S376" s="166">
        <v>3</v>
      </c>
      <c r="T376" s="166">
        <v>5</v>
      </c>
      <c r="U376" s="1">
        <v>4</v>
      </c>
      <c r="V376" s="1">
        <v>2</v>
      </c>
    </row>
    <row r="377" spans="17:22" x14ac:dyDescent="0.25">
      <c r="Q377" s="166">
        <v>13</v>
      </c>
      <c r="R377" s="176">
        <v>1</v>
      </c>
      <c r="S377" s="166">
        <v>4</v>
      </c>
      <c r="T377" s="166">
        <v>5</v>
      </c>
      <c r="U377" s="1">
        <v>4</v>
      </c>
      <c r="V377" s="1">
        <v>2</v>
      </c>
    </row>
    <row r="378" spans="17:22" x14ac:dyDescent="0.25">
      <c r="Q378" s="166">
        <v>12</v>
      </c>
      <c r="R378" s="176">
        <v>2</v>
      </c>
      <c r="S378" s="166">
        <v>4</v>
      </c>
      <c r="T378" s="166">
        <v>5</v>
      </c>
      <c r="U378" s="1">
        <v>3</v>
      </c>
      <c r="V378" s="1">
        <v>2</v>
      </c>
    </row>
    <row r="379" spans="17:22" x14ac:dyDescent="0.25">
      <c r="Q379" s="166">
        <v>12</v>
      </c>
      <c r="R379" s="176">
        <v>2</v>
      </c>
      <c r="S379" s="166">
        <v>4</v>
      </c>
      <c r="T379" s="166">
        <v>5</v>
      </c>
      <c r="U379" s="1">
        <v>4</v>
      </c>
      <c r="V379" s="1">
        <v>2</v>
      </c>
    </row>
    <row r="380" spans="17:22" x14ac:dyDescent="0.25">
      <c r="Q380" s="166">
        <v>12</v>
      </c>
      <c r="R380" s="176">
        <v>1</v>
      </c>
      <c r="S380" s="166">
        <v>4</v>
      </c>
      <c r="T380" s="166">
        <v>5</v>
      </c>
      <c r="U380" s="1">
        <v>3</v>
      </c>
      <c r="V380" s="1">
        <v>2</v>
      </c>
    </row>
    <row r="381" spans="17:22" x14ac:dyDescent="0.25">
      <c r="Q381" s="166">
        <v>11</v>
      </c>
      <c r="R381" s="176">
        <v>1</v>
      </c>
      <c r="S381" s="166">
        <v>3</v>
      </c>
      <c r="T381" s="166">
        <v>5</v>
      </c>
      <c r="U381" s="1">
        <v>4</v>
      </c>
      <c r="V381" s="1">
        <v>2</v>
      </c>
    </row>
    <row r="382" spans="17:22" x14ac:dyDescent="0.25">
      <c r="Q382" s="166">
        <v>11</v>
      </c>
      <c r="R382" s="176">
        <v>1</v>
      </c>
      <c r="S382" s="166">
        <v>3</v>
      </c>
      <c r="T382" s="166">
        <v>5</v>
      </c>
      <c r="U382" s="1">
        <v>3</v>
      </c>
      <c r="V382" s="1">
        <v>2</v>
      </c>
    </row>
    <row r="383" spans="17:22" x14ac:dyDescent="0.25">
      <c r="Q383" s="166">
        <v>11</v>
      </c>
      <c r="R383" s="176">
        <v>1</v>
      </c>
      <c r="S383" s="166">
        <v>4</v>
      </c>
      <c r="T383" s="166">
        <v>5</v>
      </c>
      <c r="U383" s="1">
        <v>4</v>
      </c>
      <c r="V383" s="1">
        <v>1</v>
      </c>
    </row>
    <row r="384" spans="17:22" x14ac:dyDescent="0.25">
      <c r="Q384" s="166">
        <v>11</v>
      </c>
      <c r="R384" s="176">
        <v>1</v>
      </c>
      <c r="S384" s="166">
        <v>4</v>
      </c>
      <c r="T384" s="166">
        <v>5</v>
      </c>
      <c r="U384" s="1">
        <v>3</v>
      </c>
      <c r="V384" s="1">
        <v>2</v>
      </c>
    </row>
    <row r="385" spans="17:22" x14ac:dyDescent="0.25">
      <c r="Q385" s="166">
        <v>11</v>
      </c>
      <c r="R385" s="176">
        <v>0</v>
      </c>
      <c r="S385" s="166">
        <v>4</v>
      </c>
      <c r="T385" s="166">
        <v>6</v>
      </c>
      <c r="U385" s="1">
        <v>4</v>
      </c>
      <c r="V385" s="1">
        <v>1</v>
      </c>
    </row>
    <row r="386" spans="17:22" x14ac:dyDescent="0.25">
      <c r="Q386" s="166">
        <v>12</v>
      </c>
      <c r="R386" s="176">
        <v>1</v>
      </c>
      <c r="S386" s="166">
        <v>3</v>
      </c>
      <c r="T386" s="166">
        <v>5</v>
      </c>
      <c r="U386" s="1">
        <v>4</v>
      </c>
      <c r="V386" s="1">
        <v>2</v>
      </c>
    </row>
    <row r="387" spans="17:22" x14ac:dyDescent="0.25">
      <c r="Q387" s="166">
        <v>12</v>
      </c>
      <c r="R387" s="176">
        <v>1</v>
      </c>
      <c r="S387" s="166">
        <v>4</v>
      </c>
      <c r="T387" s="166">
        <v>5</v>
      </c>
      <c r="U387" s="1">
        <v>3</v>
      </c>
      <c r="V387" s="1">
        <v>1</v>
      </c>
    </row>
    <row r="388" spans="17:22" x14ac:dyDescent="0.25">
      <c r="Q388" s="166">
        <v>11</v>
      </c>
      <c r="R388" s="176">
        <v>1</v>
      </c>
      <c r="S388" s="166">
        <v>3</v>
      </c>
      <c r="T388" s="166">
        <v>5</v>
      </c>
      <c r="U388" s="1">
        <v>3</v>
      </c>
      <c r="V388" s="1">
        <v>1</v>
      </c>
    </row>
    <row r="389" spans="17:22" x14ac:dyDescent="0.25">
      <c r="Q389" s="166">
        <v>12</v>
      </c>
      <c r="R389" s="176">
        <v>1</v>
      </c>
      <c r="S389" s="166">
        <v>3</v>
      </c>
      <c r="T389" s="166">
        <v>5</v>
      </c>
      <c r="U389" s="1">
        <v>3</v>
      </c>
      <c r="V389" s="1">
        <v>2</v>
      </c>
    </row>
    <row r="390" spans="17:22" x14ac:dyDescent="0.25">
      <c r="Q390" s="166">
        <v>13</v>
      </c>
      <c r="R390" s="176">
        <v>1</v>
      </c>
      <c r="S390" s="166">
        <v>3</v>
      </c>
      <c r="T390" s="166">
        <v>5</v>
      </c>
      <c r="U390" s="1">
        <v>3</v>
      </c>
      <c r="V390" s="1">
        <v>2</v>
      </c>
    </row>
    <row r="391" spans="17:22" x14ac:dyDescent="0.25">
      <c r="Q391" s="166">
        <v>11</v>
      </c>
      <c r="R391" s="176">
        <v>1</v>
      </c>
      <c r="S391" s="166">
        <v>4</v>
      </c>
      <c r="T391" s="166">
        <v>5</v>
      </c>
      <c r="U391" s="1">
        <v>4</v>
      </c>
      <c r="V391" s="1">
        <v>2</v>
      </c>
    </row>
    <row r="392" spans="17:22" x14ac:dyDescent="0.25">
      <c r="Q392" s="166">
        <v>13</v>
      </c>
      <c r="R392" s="176">
        <v>2</v>
      </c>
      <c r="S392" s="166">
        <v>4</v>
      </c>
      <c r="T392" s="166">
        <v>5</v>
      </c>
      <c r="U392" s="1">
        <v>3</v>
      </c>
      <c r="V392" s="1">
        <v>2</v>
      </c>
    </row>
    <row r="393" spans="17:22" x14ac:dyDescent="0.25">
      <c r="Q393" s="166">
        <v>12</v>
      </c>
      <c r="R393" s="176">
        <v>2</v>
      </c>
      <c r="S393" s="166">
        <v>3</v>
      </c>
      <c r="T393" s="166">
        <v>5</v>
      </c>
      <c r="U393" s="1">
        <v>4</v>
      </c>
      <c r="V393" s="1">
        <v>2</v>
      </c>
    </row>
    <row r="394" spans="17:22" x14ac:dyDescent="0.25">
      <c r="Q394" s="166">
        <v>13</v>
      </c>
      <c r="R394" s="176">
        <v>1</v>
      </c>
      <c r="S394" s="166">
        <v>4</v>
      </c>
      <c r="T394" s="166">
        <v>6</v>
      </c>
      <c r="U394" s="1">
        <v>3</v>
      </c>
      <c r="V394" s="1">
        <v>2</v>
      </c>
    </row>
    <row r="395" spans="17:22" x14ac:dyDescent="0.25">
      <c r="Q395" s="166">
        <v>12</v>
      </c>
      <c r="R395" s="176">
        <v>1</v>
      </c>
      <c r="S395" s="166">
        <v>4</v>
      </c>
      <c r="T395" s="166">
        <v>5</v>
      </c>
      <c r="U395" s="1">
        <v>4</v>
      </c>
      <c r="V395" s="1">
        <v>1</v>
      </c>
    </row>
    <row r="396" spans="17:22" x14ac:dyDescent="0.25">
      <c r="Q396" s="166">
        <v>12</v>
      </c>
      <c r="R396" s="176">
        <v>0</v>
      </c>
      <c r="S396" s="166">
        <v>3</v>
      </c>
      <c r="T396" s="166">
        <v>5</v>
      </c>
      <c r="U396" s="1">
        <v>3</v>
      </c>
      <c r="V396" s="1">
        <v>2</v>
      </c>
    </row>
    <row r="397" spans="17:22" x14ac:dyDescent="0.25">
      <c r="Q397" s="166">
        <v>11</v>
      </c>
      <c r="R397" s="176">
        <v>0</v>
      </c>
      <c r="S397" s="166">
        <v>3</v>
      </c>
      <c r="T397" s="166">
        <v>5</v>
      </c>
      <c r="U397" s="1">
        <v>4</v>
      </c>
      <c r="V397" s="1">
        <v>2</v>
      </c>
    </row>
    <row r="398" spans="17:22" x14ac:dyDescent="0.25">
      <c r="Q398" s="166">
        <v>12</v>
      </c>
      <c r="R398" s="176">
        <v>0</v>
      </c>
      <c r="S398" s="166">
        <v>3</v>
      </c>
      <c r="T398" s="166">
        <v>6</v>
      </c>
      <c r="U398" s="1">
        <v>4</v>
      </c>
      <c r="V398" s="1">
        <v>2</v>
      </c>
    </row>
    <row r="399" spans="17:22" x14ac:dyDescent="0.25">
      <c r="Q399" s="166">
        <v>13</v>
      </c>
      <c r="R399" s="176">
        <v>1</v>
      </c>
      <c r="S399" s="166">
        <v>4</v>
      </c>
      <c r="T399" s="166">
        <v>5</v>
      </c>
      <c r="U399" s="1">
        <v>3</v>
      </c>
      <c r="V399" s="1">
        <v>2</v>
      </c>
    </row>
    <row r="400" spans="17:22" x14ac:dyDescent="0.25">
      <c r="Q400" s="166">
        <v>12</v>
      </c>
      <c r="R400" s="176">
        <v>1</v>
      </c>
      <c r="S400" s="166">
        <v>3</v>
      </c>
      <c r="T400" s="166">
        <v>5</v>
      </c>
      <c r="U400" s="1">
        <v>3</v>
      </c>
      <c r="V400" s="1">
        <v>2</v>
      </c>
    </row>
    <row r="401" spans="17:22" x14ac:dyDescent="0.25">
      <c r="Q401" s="166">
        <v>12</v>
      </c>
      <c r="R401" s="176">
        <v>2</v>
      </c>
      <c r="S401" s="166">
        <v>3</v>
      </c>
      <c r="T401" s="166">
        <v>5</v>
      </c>
      <c r="U401" s="1">
        <v>4</v>
      </c>
      <c r="V401" s="1">
        <v>1</v>
      </c>
    </row>
    <row r="402" spans="17:22" x14ac:dyDescent="0.25">
      <c r="Q402" s="166">
        <v>12</v>
      </c>
      <c r="R402" s="176">
        <v>0</v>
      </c>
      <c r="S402" s="166">
        <v>3</v>
      </c>
      <c r="T402" s="166">
        <v>6</v>
      </c>
      <c r="U402" s="1">
        <v>4</v>
      </c>
      <c r="V402" s="1">
        <v>2</v>
      </c>
    </row>
    <row r="403" spans="17:22" x14ac:dyDescent="0.25">
      <c r="Q403" s="166">
        <v>12</v>
      </c>
      <c r="R403" s="176">
        <v>1</v>
      </c>
      <c r="S403" s="166">
        <v>3</v>
      </c>
      <c r="T403" s="166">
        <v>5</v>
      </c>
      <c r="U403" s="1">
        <v>4</v>
      </c>
      <c r="V403" s="1">
        <v>2</v>
      </c>
    </row>
    <row r="404" spans="17:22" x14ac:dyDescent="0.25">
      <c r="Q404" s="166">
        <v>11</v>
      </c>
      <c r="R404" s="176">
        <v>2</v>
      </c>
      <c r="S404" s="166">
        <v>4</v>
      </c>
      <c r="T404" s="166">
        <v>5</v>
      </c>
      <c r="U404" s="1">
        <v>3</v>
      </c>
      <c r="V404" s="1">
        <v>2</v>
      </c>
    </row>
    <row r="405" spans="17:22" x14ac:dyDescent="0.25">
      <c r="Q405" s="166">
        <v>12</v>
      </c>
      <c r="R405" s="176">
        <v>2</v>
      </c>
      <c r="S405" s="166">
        <v>4</v>
      </c>
      <c r="T405" s="166">
        <v>5</v>
      </c>
      <c r="U405" s="1">
        <v>3</v>
      </c>
      <c r="V405" s="1">
        <v>2</v>
      </c>
    </row>
    <row r="406" spans="17:22" x14ac:dyDescent="0.25">
      <c r="Q406" s="166">
        <v>13</v>
      </c>
      <c r="R406" s="176">
        <v>0</v>
      </c>
      <c r="S406" s="166">
        <v>3</v>
      </c>
      <c r="T406" s="166">
        <v>5</v>
      </c>
      <c r="U406" s="1">
        <v>4</v>
      </c>
      <c r="V406" s="1">
        <v>2</v>
      </c>
    </row>
    <row r="407" spans="17:22" x14ac:dyDescent="0.25">
      <c r="Q407" s="166">
        <v>12</v>
      </c>
      <c r="R407" s="176">
        <v>1</v>
      </c>
      <c r="S407" s="166">
        <v>4</v>
      </c>
      <c r="T407" s="166">
        <v>5</v>
      </c>
      <c r="U407" s="1">
        <v>4</v>
      </c>
      <c r="V407" s="1">
        <v>2</v>
      </c>
    </row>
    <row r="408" spans="17:22" x14ac:dyDescent="0.25">
      <c r="Q408" s="166">
        <v>13</v>
      </c>
      <c r="R408" s="176">
        <v>1</v>
      </c>
      <c r="S408" s="166">
        <v>4</v>
      </c>
      <c r="T408" s="166">
        <v>5</v>
      </c>
      <c r="U408" s="1">
        <v>4</v>
      </c>
      <c r="V408" s="1">
        <v>2</v>
      </c>
    </row>
    <row r="409" spans="17:22" x14ac:dyDescent="0.25">
      <c r="Q409" s="166">
        <v>11</v>
      </c>
      <c r="R409" s="176">
        <v>2</v>
      </c>
      <c r="S409" s="166">
        <v>4</v>
      </c>
      <c r="T409" s="166">
        <v>5</v>
      </c>
      <c r="U409" s="1">
        <v>3</v>
      </c>
      <c r="V409" s="1">
        <v>1</v>
      </c>
    </row>
    <row r="410" spans="17:22" x14ac:dyDescent="0.25">
      <c r="Q410" s="166">
        <v>13</v>
      </c>
      <c r="R410" s="176">
        <v>1</v>
      </c>
      <c r="S410" s="166">
        <v>4</v>
      </c>
      <c r="T410" s="166">
        <v>5</v>
      </c>
      <c r="U410" s="1">
        <v>3</v>
      </c>
      <c r="V410" s="1">
        <v>1</v>
      </c>
    </row>
    <row r="411" spans="17:22" x14ac:dyDescent="0.25">
      <c r="Q411" s="166">
        <v>12</v>
      </c>
      <c r="R411" s="176">
        <v>1</v>
      </c>
      <c r="S411" s="166">
        <v>3</v>
      </c>
      <c r="T411" s="166">
        <v>5</v>
      </c>
      <c r="U411" s="1">
        <v>3</v>
      </c>
      <c r="V411" s="1">
        <v>2</v>
      </c>
    </row>
    <row r="412" spans="17:22" x14ac:dyDescent="0.25">
      <c r="Q412" s="166">
        <v>12</v>
      </c>
      <c r="R412" s="176">
        <v>0</v>
      </c>
      <c r="S412" s="166">
        <v>3</v>
      </c>
      <c r="T412" s="166">
        <v>5</v>
      </c>
      <c r="U412" s="1">
        <v>4</v>
      </c>
      <c r="V412" s="1">
        <v>2</v>
      </c>
    </row>
    <row r="413" spans="17:22" x14ac:dyDescent="0.25">
      <c r="Q413" s="166">
        <v>13</v>
      </c>
      <c r="R413" s="176">
        <v>1</v>
      </c>
      <c r="S413" s="166">
        <v>3</v>
      </c>
      <c r="T413" s="166">
        <v>5</v>
      </c>
      <c r="U413" s="1">
        <v>4</v>
      </c>
      <c r="V413" s="1">
        <v>1</v>
      </c>
    </row>
    <row r="414" spans="17:22" x14ac:dyDescent="0.25">
      <c r="Q414" s="166">
        <v>13</v>
      </c>
      <c r="R414" s="176">
        <v>1</v>
      </c>
      <c r="S414" s="166">
        <v>4</v>
      </c>
      <c r="T414" s="166">
        <v>5</v>
      </c>
      <c r="U414" s="1">
        <v>4</v>
      </c>
      <c r="V414" s="1">
        <v>1</v>
      </c>
    </row>
    <row r="415" spans="17:22" x14ac:dyDescent="0.25">
      <c r="Q415" s="166">
        <v>13</v>
      </c>
      <c r="R415" s="176">
        <v>1</v>
      </c>
      <c r="S415" s="166">
        <v>4</v>
      </c>
      <c r="T415" s="166">
        <v>5</v>
      </c>
      <c r="U415" s="1">
        <v>3</v>
      </c>
      <c r="V415" s="1">
        <v>2</v>
      </c>
    </row>
    <row r="416" spans="17:22" x14ac:dyDescent="0.25">
      <c r="Q416" s="166">
        <v>12</v>
      </c>
      <c r="R416" s="176">
        <v>0</v>
      </c>
      <c r="S416" s="166">
        <v>3</v>
      </c>
      <c r="T416" s="166">
        <v>5</v>
      </c>
      <c r="U416" s="1">
        <v>3</v>
      </c>
      <c r="V416" s="1">
        <v>1</v>
      </c>
    </row>
    <row r="417" spans="17:22" x14ac:dyDescent="0.25">
      <c r="Q417" s="166">
        <v>12</v>
      </c>
      <c r="R417" s="176">
        <v>1</v>
      </c>
      <c r="S417" s="166">
        <v>3</v>
      </c>
      <c r="T417" s="166">
        <v>6</v>
      </c>
      <c r="U417" s="1">
        <v>3</v>
      </c>
      <c r="V417" s="1">
        <v>2</v>
      </c>
    </row>
    <row r="418" spans="17:22" x14ac:dyDescent="0.25">
      <c r="Q418" s="166">
        <v>13</v>
      </c>
      <c r="R418" s="176">
        <v>2</v>
      </c>
      <c r="S418" s="166">
        <v>4</v>
      </c>
      <c r="T418" s="166">
        <v>5</v>
      </c>
      <c r="U418" s="1">
        <v>3</v>
      </c>
      <c r="V418" s="1">
        <v>2</v>
      </c>
    </row>
    <row r="419" spans="17:22" x14ac:dyDescent="0.25">
      <c r="Q419" s="166">
        <v>13</v>
      </c>
      <c r="R419" s="176">
        <v>2</v>
      </c>
      <c r="S419" s="166">
        <v>3</v>
      </c>
      <c r="T419" s="166">
        <v>5</v>
      </c>
      <c r="U419" s="1">
        <v>3</v>
      </c>
      <c r="V419" s="1">
        <v>2</v>
      </c>
    </row>
    <row r="420" spans="17:22" x14ac:dyDescent="0.25">
      <c r="Q420" s="166">
        <v>13</v>
      </c>
      <c r="R420" s="176">
        <v>1</v>
      </c>
      <c r="S420" s="166">
        <v>3</v>
      </c>
      <c r="T420" s="166">
        <v>5</v>
      </c>
      <c r="U420" s="1">
        <v>4</v>
      </c>
      <c r="V420" s="1">
        <v>2</v>
      </c>
    </row>
    <row r="421" spans="17:22" x14ac:dyDescent="0.25">
      <c r="Q421" s="166">
        <v>13</v>
      </c>
      <c r="R421" s="176">
        <v>1</v>
      </c>
      <c r="S421" s="166">
        <v>4</v>
      </c>
      <c r="T421" s="166">
        <v>6</v>
      </c>
      <c r="U421" s="1">
        <v>4</v>
      </c>
      <c r="V421" s="1">
        <v>2</v>
      </c>
    </row>
    <row r="422" spans="17:22" x14ac:dyDescent="0.25">
      <c r="Q422" s="166">
        <v>12</v>
      </c>
      <c r="R422" s="176">
        <v>2</v>
      </c>
      <c r="S422" s="166">
        <v>4</v>
      </c>
      <c r="T422" s="166">
        <v>5</v>
      </c>
      <c r="U422" s="1">
        <v>4</v>
      </c>
      <c r="V422" s="1">
        <v>1</v>
      </c>
    </row>
    <row r="423" spans="17:22" x14ac:dyDescent="0.25">
      <c r="Q423" s="166">
        <v>12</v>
      </c>
      <c r="R423" s="176">
        <v>1</v>
      </c>
      <c r="S423" s="166">
        <v>4</v>
      </c>
      <c r="T423" s="166">
        <v>6</v>
      </c>
      <c r="U423" s="1">
        <v>4</v>
      </c>
      <c r="V423" s="1">
        <v>2</v>
      </c>
    </row>
    <row r="424" spans="17:22" x14ac:dyDescent="0.25">
      <c r="Q424" s="166">
        <v>12</v>
      </c>
      <c r="R424" s="176">
        <v>1</v>
      </c>
      <c r="S424" s="166">
        <v>3</v>
      </c>
      <c r="T424" s="166">
        <v>6</v>
      </c>
      <c r="U424" s="1">
        <v>4</v>
      </c>
      <c r="V424" s="1">
        <v>1</v>
      </c>
    </row>
    <row r="425" spans="17:22" x14ac:dyDescent="0.25">
      <c r="Q425" s="166">
        <v>12</v>
      </c>
      <c r="R425" s="176">
        <v>0</v>
      </c>
      <c r="S425" s="166">
        <v>3</v>
      </c>
      <c r="T425" s="166">
        <v>6</v>
      </c>
      <c r="U425" s="1">
        <v>4</v>
      </c>
      <c r="V425" s="1">
        <v>1</v>
      </c>
    </row>
    <row r="426" spans="17:22" x14ac:dyDescent="0.25">
      <c r="Q426" s="166">
        <v>12</v>
      </c>
      <c r="R426" s="176">
        <v>1</v>
      </c>
      <c r="S426" s="166">
        <v>4</v>
      </c>
      <c r="T426" s="166">
        <v>5</v>
      </c>
      <c r="U426" s="1">
        <v>3</v>
      </c>
      <c r="V426" s="1">
        <v>1</v>
      </c>
    </row>
    <row r="427" spans="17:22" x14ac:dyDescent="0.25">
      <c r="Q427" s="166">
        <v>11</v>
      </c>
      <c r="R427" s="176">
        <v>1</v>
      </c>
      <c r="S427" s="166">
        <v>3</v>
      </c>
      <c r="T427" s="166">
        <v>5</v>
      </c>
      <c r="U427" s="1">
        <v>4</v>
      </c>
      <c r="V427" s="1">
        <v>2</v>
      </c>
    </row>
    <row r="428" spans="17:22" x14ac:dyDescent="0.25">
      <c r="Q428" s="166">
        <v>12</v>
      </c>
      <c r="R428" s="176">
        <v>1</v>
      </c>
      <c r="S428" s="166">
        <v>4</v>
      </c>
      <c r="T428" s="166">
        <v>5</v>
      </c>
      <c r="U428" s="1">
        <v>3</v>
      </c>
      <c r="V428" s="1">
        <v>1</v>
      </c>
    </row>
    <row r="429" spans="17:22" x14ac:dyDescent="0.25">
      <c r="Q429" s="166">
        <v>13</v>
      </c>
      <c r="R429" s="176">
        <v>1</v>
      </c>
      <c r="S429" s="166">
        <v>3</v>
      </c>
      <c r="T429" s="166">
        <v>5</v>
      </c>
      <c r="U429" s="1">
        <v>4</v>
      </c>
      <c r="V429" s="1">
        <v>1</v>
      </c>
    </row>
    <row r="430" spans="17:22" x14ac:dyDescent="0.25">
      <c r="Q430" s="166">
        <v>12</v>
      </c>
      <c r="R430" s="176">
        <v>0</v>
      </c>
      <c r="S430" s="166">
        <v>3</v>
      </c>
      <c r="T430" s="166">
        <v>5</v>
      </c>
      <c r="U430" s="1">
        <v>3</v>
      </c>
      <c r="V430" s="1">
        <v>2</v>
      </c>
    </row>
    <row r="431" spans="17:22" x14ac:dyDescent="0.25">
      <c r="Q431" s="166">
        <v>13</v>
      </c>
      <c r="R431" s="176">
        <v>2</v>
      </c>
      <c r="S431" s="166">
        <v>3</v>
      </c>
      <c r="T431" s="166">
        <v>5</v>
      </c>
      <c r="U431" s="1">
        <v>3</v>
      </c>
      <c r="V431" s="1">
        <v>2</v>
      </c>
    </row>
    <row r="432" spans="17:22" x14ac:dyDescent="0.25">
      <c r="Q432" s="166">
        <v>13</v>
      </c>
      <c r="R432" s="176">
        <v>1</v>
      </c>
      <c r="S432" s="166">
        <v>4</v>
      </c>
      <c r="T432" s="166">
        <v>5</v>
      </c>
      <c r="U432" s="1">
        <v>4</v>
      </c>
      <c r="V432" s="1">
        <v>2</v>
      </c>
    </row>
    <row r="433" spans="17:22" x14ac:dyDescent="0.25">
      <c r="Q433" s="166">
        <v>12</v>
      </c>
      <c r="R433" s="176">
        <v>2</v>
      </c>
      <c r="S433" s="166">
        <v>4</v>
      </c>
      <c r="T433" s="166">
        <v>5</v>
      </c>
      <c r="U433" s="1">
        <v>3</v>
      </c>
      <c r="V433" s="1">
        <v>1</v>
      </c>
    </row>
    <row r="434" spans="17:22" x14ac:dyDescent="0.25">
      <c r="Q434" s="166">
        <v>13</v>
      </c>
      <c r="R434" s="176">
        <v>1</v>
      </c>
      <c r="S434" s="166">
        <v>3</v>
      </c>
      <c r="T434" s="166">
        <v>5</v>
      </c>
      <c r="U434" s="1">
        <v>4</v>
      </c>
      <c r="V434" s="1">
        <v>2</v>
      </c>
    </row>
    <row r="435" spans="17:22" x14ac:dyDescent="0.25">
      <c r="Q435" s="166">
        <v>11</v>
      </c>
      <c r="R435" s="176">
        <v>1</v>
      </c>
      <c r="S435" s="166">
        <v>3</v>
      </c>
      <c r="T435" s="166">
        <v>5</v>
      </c>
      <c r="U435" s="1">
        <v>4</v>
      </c>
      <c r="V435" s="1">
        <v>2</v>
      </c>
    </row>
    <row r="436" spans="17:22" x14ac:dyDescent="0.25">
      <c r="Q436" s="166">
        <v>13</v>
      </c>
      <c r="R436" s="176">
        <v>0</v>
      </c>
      <c r="S436" s="166">
        <v>3</v>
      </c>
      <c r="T436" s="166">
        <v>5</v>
      </c>
      <c r="U436" s="1">
        <v>3</v>
      </c>
      <c r="V436" s="1">
        <v>2</v>
      </c>
    </row>
    <row r="437" spans="17:22" x14ac:dyDescent="0.25">
      <c r="Q437" s="166">
        <v>13</v>
      </c>
      <c r="R437" s="176">
        <v>2</v>
      </c>
      <c r="S437" s="166">
        <v>3</v>
      </c>
      <c r="T437" s="166">
        <v>5</v>
      </c>
      <c r="U437" s="1">
        <v>4</v>
      </c>
      <c r="V437" s="1">
        <v>2</v>
      </c>
    </row>
    <row r="438" spans="17:22" x14ac:dyDescent="0.25">
      <c r="Q438" s="166">
        <v>12</v>
      </c>
      <c r="R438" s="176">
        <v>1</v>
      </c>
      <c r="S438" s="166">
        <v>3</v>
      </c>
      <c r="T438" s="166">
        <v>6</v>
      </c>
      <c r="U438" s="1">
        <v>4</v>
      </c>
      <c r="V438" s="1">
        <v>2</v>
      </c>
    </row>
    <row r="439" spans="17:22" x14ac:dyDescent="0.25">
      <c r="Q439" s="166">
        <v>12</v>
      </c>
      <c r="R439" s="176">
        <v>0</v>
      </c>
      <c r="S439" s="166">
        <v>3</v>
      </c>
      <c r="T439" s="166">
        <v>5</v>
      </c>
      <c r="U439" s="1">
        <v>3</v>
      </c>
      <c r="V439" s="1">
        <v>2</v>
      </c>
    </row>
    <row r="440" spans="17:22" x14ac:dyDescent="0.25">
      <c r="Q440" s="166">
        <v>13</v>
      </c>
      <c r="R440" s="176">
        <v>1</v>
      </c>
      <c r="S440" s="166">
        <v>3</v>
      </c>
      <c r="T440" s="166">
        <v>6</v>
      </c>
      <c r="U440" s="1">
        <v>4</v>
      </c>
      <c r="V440" s="1">
        <v>2</v>
      </c>
    </row>
    <row r="441" spans="17:22" x14ac:dyDescent="0.25">
      <c r="Q441" s="166">
        <v>12</v>
      </c>
      <c r="R441" s="176">
        <v>2</v>
      </c>
      <c r="S441" s="166">
        <v>4</v>
      </c>
      <c r="T441" s="166">
        <v>5</v>
      </c>
      <c r="U441" s="1">
        <v>4</v>
      </c>
      <c r="V441" s="1">
        <v>1</v>
      </c>
    </row>
    <row r="442" spans="17:22" x14ac:dyDescent="0.25">
      <c r="Q442" s="166">
        <v>11</v>
      </c>
      <c r="R442" s="176">
        <v>2</v>
      </c>
      <c r="S442" s="166">
        <v>3</v>
      </c>
      <c r="T442" s="166">
        <v>5</v>
      </c>
      <c r="U442" s="1">
        <v>3</v>
      </c>
      <c r="V442" s="1">
        <v>2</v>
      </c>
    </row>
    <row r="443" spans="17:22" x14ac:dyDescent="0.25">
      <c r="Q443" s="166">
        <v>12</v>
      </c>
      <c r="R443" s="176">
        <v>2</v>
      </c>
      <c r="S443" s="166">
        <v>3</v>
      </c>
      <c r="T443" s="166">
        <v>5</v>
      </c>
      <c r="U443" s="1">
        <v>4</v>
      </c>
      <c r="V443" s="1">
        <v>2</v>
      </c>
    </row>
    <row r="444" spans="17:22" x14ac:dyDescent="0.25">
      <c r="Q444" s="166">
        <v>13</v>
      </c>
      <c r="R444" s="176">
        <v>0</v>
      </c>
      <c r="S444" s="166">
        <v>3</v>
      </c>
      <c r="T444" s="166">
        <v>5</v>
      </c>
      <c r="U444" s="1">
        <v>3</v>
      </c>
      <c r="V444" s="1">
        <v>2</v>
      </c>
    </row>
    <row r="445" spans="17:22" x14ac:dyDescent="0.25">
      <c r="Q445" s="166">
        <v>13</v>
      </c>
      <c r="R445" s="176">
        <v>0</v>
      </c>
      <c r="S445" s="166">
        <v>3</v>
      </c>
      <c r="T445" s="166">
        <v>5</v>
      </c>
      <c r="U445" s="1">
        <v>4</v>
      </c>
      <c r="V445" s="1">
        <v>2</v>
      </c>
    </row>
    <row r="446" spans="17:22" x14ac:dyDescent="0.25">
      <c r="Q446" s="166">
        <v>12</v>
      </c>
      <c r="R446" s="176">
        <v>0</v>
      </c>
      <c r="S446" s="166">
        <v>4</v>
      </c>
      <c r="T446" s="166">
        <v>5</v>
      </c>
      <c r="U446" s="1">
        <v>4</v>
      </c>
      <c r="V446" s="1">
        <v>2</v>
      </c>
    </row>
    <row r="447" spans="17:22" x14ac:dyDescent="0.25">
      <c r="Q447" s="166">
        <v>12</v>
      </c>
      <c r="R447" s="176">
        <v>1</v>
      </c>
      <c r="S447" s="166">
        <v>4</v>
      </c>
      <c r="T447" s="166">
        <v>5</v>
      </c>
      <c r="U447" s="1">
        <v>4</v>
      </c>
      <c r="V447" s="1">
        <v>2</v>
      </c>
    </row>
    <row r="448" spans="17:22" x14ac:dyDescent="0.25">
      <c r="Q448" s="166">
        <v>12</v>
      </c>
      <c r="R448" s="176">
        <v>1</v>
      </c>
      <c r="S448" s="166">
        <v>3</v>
      </c>
      <c r="T448" s="166">
        <v>5</v>
      </c>
      <c r="U448" s="1">
        <v>3</v>
      </c>
      <c r="V448" s="1">
        <v>1</v>
      </c>
    </row>
    <row r="449" spans="17:22" x14ac:dyDescent="0.25">
      <c r="Q449" s="166">
        <v>11</v>
      </c>
      <c r="R449" s="176">
        <v>2</v>
      </c>
      <c r="S449" s="166">
        <v>3</v>
      </c>
      <c r="T449" s="166">
        <v>5</v>
      </c>
      <c r="U449" s="1">
        <v>3</v>
      </c>
      <c r="V449" s="1">
        <v>2</v>
      </c>
    </row>
    <row r="450" spans="17:22" x14ac:dyDescent="0.25">
      <c r="Q450" s="166">
        <v>12</v>
      </c>
      <c r="R450" s="176">
        <v>2</v>
      </c>
      <c r="S450" s="166">
        <v>3</v>
      </c>
      <c r="T450" s="166">
        <v>6</v>
      </c>
      <c r="U450" s="1">
        <v>3</v>
      </c>
      <c r="V450" s="1">
        <v>2</v>
      </c>
    </row>
    <row r="451" spans="17:22" x14ac:dyDescent="0.25">
      <c r="Q451" s="166">
        <v>12</v>
      </c>
      <c r="R451" s="176">
        <v>2</v>
      </c>
      <c r="S451" s="166">
        <v>4</v>
      </c>
      <c r="T451" s="166">
        <v>5</v>
      </c>
      <c r="U451" s="1">
        <v>3</v>
      </c>
      <c r="V451" s="1">
        <v>2</v>
      </c>
    </row>
    <row r="452" spans="17:22" x14ac:dyDescent="0.25">
      <c r="Q452" s="166">
        <v>12</v>
      </c>
      <c r="R452" s="176">
        <v>1</v>
      </c>
      <c r="S452" s="166">
        <v>3</v>
      </c>
      <c r="T452" s="166">
        <v>5</v>
      </c>
      <c r="U452" s="1">
        <v>3</v>
      </c>
      <c r="V452" s="1">
        <v>2</v>
      </c>
    </row>
    <row r="453" spans="17:22" x14ac:dyDescent="0.25">
      <c r="Q453" s="166">
        <v>12</v>
      </c>
      <c r="R453" s="176">
        <v>2</v>
      </c>
      <c r="S453" s="166">
        <v>3</v>
      </c>
      <c r="T453" s="166">
        <v>5</v>
      </c>
      <c r="U453" s="1">
        <v>4</v>
      </c>
      <c r="V453" s="1">
        <v>2</v>
      </c>
    </row>
    <row r="454" spans="17:22" x14ac:dyDescent="0.25">
      <c r="Q454" s="166">
        <v>13</v>
      </c>
      <c r="R454" s="176">
        <v>1</v>
      </c>
      <c r="S454" s="166">
        <v>3</v>
      </c>
      <c r="T454" s="166">
        <v>5</v>
      </c>
      <c r="U454" s="1">
        <v>4</v>
      </c>
      <c r="V454" s="1">
        <v>2</v>
      </c>
    </row>
    <row r="455" spans="17:22" x14ac:dyDescent="0.25">
      <c r="Q455" s="166">
        <v>12</v>
      </c>
      <c r="R455" s="176">
        <v>1</v>
      </c>
      <c r="S455" s="166">
        <v>4</v>
      </c>
      <c r="T455" s="166">
        <v>5</v>
      </c>
      <c r="U455" s="1">
        <v>3</v>
      </c>
      <c r="V455" s="1">
        <v>2</v>
      </c>
    </row>
    <row r="456" spans="17:22" x14ac:dyDescent="0.25">
      <c r="Q456" s="166">
        <v>11</v>
      </c>
      <c r="R456" s="176">
        <v>2</v>
      </c>
      <c r="S456" s="166">
        <v>4</v>
      </c>
      <c r="T456" s="166">
        <v>5</v>
      </c>
      <c r="U456" s="1">
        <v>4</v>
      </c>
      <c r="V456" s="1">
        <v>2</v>
      </c>
    </row>
    <row r="457" spans="17:22" x14ac:dyDescent="0.25">
      <c r="Q457" s="166">
        <v>13</v>
      </c>
      <c r="R457" s="176">
        <v>1</v>
      </c>
      <c r="S457" s="166">
        <v>3</v>
      </c>
      <c r="T457" s="166">
        <v>5</v>
      </c>
      <c r="U457" s="1">
        <v>3</v>
      </c>
      <c r="V457" s="1">
        <v>2</v>
      </c>
    </row>
    <row r="458" spans="17:22" x14ac:dyDescent="0.25">
      <c r="Q458" s="166">
        <v>12</v>
      </c>
      <c r="R458" s="176">
        <v>0</v>
      </c>
      <c r="S458" s="166">
        <v>3</v>
      </c>
      <c r="T458" s="166">
        <v>6</v>
      </c>
      <c r="U458" s="1">
        <v>3</v>
      </c>
      <c r="V458" s="1">
        <v>2</v>
      </c>
    </row>
    <row r="459" spans="17:22" x14ac:dyDescent="0.25">
      <c r="Q459" s="166">
        <v>11</v>
      </c>
      <c r="R459" s="176">
        <v>1</v>
      </c>
      <c r="S459" s="166">
        <v>3</v>
      </c>
      <c r="T459" s="166">
        <v>5</v>
      </c>
      <c r="U459" s="1">
        <v>4</v>
      </c>
      <c r="V459" s="1">
        <v>2</v>
      </c>
    </row>
    <row r="460" spans="17:22" x14ac:dyDescent="0.25">
      <c r="Q460" s="166">
        <v>11</v>
      </c>
      <c r="R460" s="176">
        <v>1</v>
      </c>
      <c r="S460" s="166">
        <v>4</v>
      </c>
      <c r="T460" s="166">
        <v>6</v>
      </c>
      <c r="U460" s="1">
        <v>4</v>
      </c>
      <c r="V460" s="1">
        <v>2</v>
      </c>
    </row>
    <row r="461" spans="17:22" x14ac:dyDescent="0.25">
      <c r="Q461" s="166">
        <v>12</v>
      </c>
      <c r="R461" s="176">
        <v>1</v>
      </c>
      <c r="S461" s="166">
        <v>4</v>
      </c>
      <c r="T461" s="166">
        <v>6</v>
      </c>
      <c r="U461" s="1">
        <v>4</v>
      </c>
      <c r="V461" s="1">
        <v>2</v>
      </c>
    </row>
    <row r="462" spans="17:22" x14ac:dyDescent="0.25">
      <c r="Q462" s="166">
        <v>12</v>
      </c>
      <c r="R462" s="176">
        <v>2</v>
      </c>
      <c r="S462" s="166">
        <v>3</v>
      </c>
      <c r="T462" s="166">
        <v>5</v>
      </c>
      <c r="U462" s="1">
        <v>4</v>
      </c>
      <c r="V462" s="1">
        <v>2</v>
      </c>
    </row>
    <row r="463" spans="17:22" x14ac:dyDescent="0.25">
      <c r="Q463" s="166">
        <v>12</v>
      </c>
      <c r="R463" s="176">
        <v>2</v>
      </c>
      <c r="S463" s="166">
        <v>3</v>
      </c>
      <c r="T463" s="166">
        <v>5</v>
      </c>
      <c r="U463" s="1">
        <v>4</v>
      </c>
      <c r="V463" s="1">
        <v>2</v>
      </c>
    </row>
    <row r="464" spans="17:22" x14ac:dyDescent="0.25">
      <c r="Q464" s="166">
        <v>12</v>
      </c>
      <c r="R464" s="176">
        <v>1</v>
      </c>
      <c r="S464" s="166">
        <v>3</v>
      </c>
      <c r="T464" s="166">
        <v>5</v>
      </c>
      <c r="U464" s="1">
        <v>3</v>
      </c>
      <c r="V464" s="1">
        <v>2</v>
      </c>
    </row>
    <row r="465" spans="17:22" x14ac:dyDescent="0.25">
      <c r="Q465" s="166">
        <v>11</v>
      </c>
      <c r="R465" s="176">
        <v>2</v>
      </c>
      <c r="S465" s="166">
        <v>3</v>
      </c>
      <c r="T465" s="166">
        <v>6</v>
      </c>
      <c r="U465" s="1">
        <v>3</v>
      </c>
      <c r="V465" s="1">
        <v>2</v>
      </c>
    </row>
    <row r="466" spans="17:22" x14ac:dyDescent="0.25">
      <c r="Q466" s="166">
        <v>13</v>
      </c>
      <c r="R466" s="176">
        <v>1</v>
      </c>
      <c r="S466" s="166">
        <v>3</v>
      </c>
      <c r="T466" s="166">
        <v>5</v>
      </c>
      <c r="U466" s="1">
        <v>4</v>
      </c>
      <c r="V466" s="1">
        <v>2</v>
      </c>
    </row>
    <row r="467" spans="17:22" x14ac:dyDescent="0.25">
      <c r="Q467" s="166">
        <v>13</v>
      </c>
      <c r="R467" s="176">
        <v>1</v>
      </c>
      <c r="S467" s="166">
        <v>3</v>
      </c>
      <c r="T467" s="166">
        <v>6</v>
      </c>
      <c r="U467" s="1">
        <v>4</v>
      </c>
      <c r="V467" s="1">
        <v>1</v>
      </c>
    </row>
    <row r="468" spans="17:22" x14ac:dyDescent="0.25">
      <c r="Q468" s="166">
        <v>12</v>
      </c>
      <c r="R468" s="176">
        <v>2</v>
      </c>
      <c r="S468" s="166">
        <v>3</v>
      </c>
      <c r="T468" s="166">
        <v>6</v>
      </c>
      <c r="U468" s="1">
        <v>4</v>
      </c>
      <c r="V468" s="1">
        <v>1</v>
      </c>
    </row>
    <row r="469" spans="17:22" x14ac:dyDescent="0.25">
      <c r="Q469" s="166">
        <v>12</v>
      </c>
      <c r="R469" s="176">
        <v>2</v>
      </c>
      <c r="S469" s="166">
        <v>4</v>
      </c>
      <c r="T469" s="166">
        <v>5</v>
      </c>
      <c r="U469" s="1">
        <v>4</v>
      </c>
      <c r="V469" s="1">
        <v>2</v>
      </c>
    </row>
    <row r="470" spans="17:22" x14ac:dyDescent="0.25">
      <c r="Q470" s="166">
        <v>12</v>
      </c>
      <c r="R470" s="176">
        <v>2</v>
      </c>
      <c r="S470" s="166">
        <v>3</v>
      </c>
      <c r="T470" s="166">
        <v>5</v>
      </c>
      <c r="U470" s="1">
        <v>4</v>
      </c>
      <c r="V470" s="1">
        <v>2</v>
      </c>
    </row>
    <row r="471" spans="17:22" x14ac:dyDescent="0.25">
      <c r="Q471" s="166">
        <v>11</v>
      </c>
      <c r="R471" s="176">
        <v>1</v>
      </c>
      <c r="S471" s="166">
        <v>3</v>
      </c>
      <c r="T471" s="166">
        <v>5</v>
      </c>
      <c r="U471" s="1">
        <v>4</v>
      </c>
      <c r="V471" s="1">
        <v>2</v>
      </c>
    </row>
    <row r="472" spans="17:22" x14ac:dyDescent="0.25">
      <c r="Q472" s="166">
        <v>12</v>
      </c>
      <c r="R472" s="176">
        <v>1</v>
      </c>
      <c r="S472" s="166">
        <v>3</v>
      </c>
      <c r="T472" s="166">
        <v>5</v>
      </c>
      <c r="U472" s="1">
        <v>3</v>
      </c>
      <c r="V472" s="1">
        <v>2</v>
      </c>
    </row>
    <row r="473" spans="17:22" x14ac:dyDescent="0.25">
      <c r="Q473" s="166">
        <v>12</v>
      </c>
      <c r="R473" s="176">
        <v>1</v>
      </c>
      <c r="S473" s="166">
        <v>4</v>
      </c>
      <c r="T473" s="166">
        <v>6</v>
      </c>
      <c r="U473" s="1">
        <v>4</v>
      </c>
      <c r="V473" s="1">
        <v>1</v>
      </c>
    </row>
    <row r="474" spans="17:22" x14ac:dyDescent="0.25">
      <c r="Q474" s="166">
        <v>13</v>
      </c>
      <c r="R474" s="176">
        <v>1</v>
      </c>
      <c r="S474" s="166">
        <v>3</v>
      </c>
      <c r="T474" s="166">
        <v>5</v>
      </c>
      <c r="U474" s="1">
        <v>4</v>
      </c>
      <c r="V474" s="1">
        <v>2</v>
      </c>
    </row>
    <row r="475" spans="17:22" x14ac:dyDescent="0.25">
      <c r="Q475" s="166">
        <v>11</v>
      </c>
      <c r="R475" s="176">
        <v>1</v>
      </c>
      <c r="S475" s="166">
        <v>3</v>
      </c>
      <c r="T475" s="166">
        <v>6</v>
      </c>
      <c r="U475" s="1">
        <v>4</v>
      </c>
      <c r="V475" s="1">
        <v>2</v>
      </c>
    </row>
    <row r="476" spans="17:22" x14ac:dyDescent="0.25">
      <c r="Q476" s="166">
        <v>13</v>
      </c>
      <c r="R476" s="176">
        <v>1</v>
      </c>
      <c r="S476" s="166">
        <v>4</v>
      </c>
      <c r="T476" s="166">
        <v>5</v>
      </c>
      <c r="U476" s="1">
        <v>4</v>
      </c>
      <c r="V476" s="1">
        <v>2</v>
      </c>
    </row>
    <row r="477" spans="17:22" x14ac:dyDescent="0.25">
      <c r="Q477" s="166">
        <v>13</v>
      </c>
      <c r="R477" s="176">
        <v>2</v>
      </c>
      <c r="S477" s="166">
        <v>3</v>
      </c>
      <c r="T477" s="166">
        <v>5</v>
      </c>
      <c r="U477" s="1">
        <v>3</v>
      </c>
      <c r="V477" s="1">
        <v>1</v>
      </c>
    </row>
    <row r="478" spans="17:22" x14ac:dyDescent="0.25">
      <c r="Q478" s="166">
        <v>12</v>
      </c>
      <c r="R478" s="176">
        <v>1</v>
      </c>
      <c r="S478" s="166">
        <v>4</v>
      </c>
      <c r="T478" s="166">
        <v>6</v>
      </c>
      <c r="U478" s="1">
        <v>4</v>
      </c>
      <c r="V478" s="1">
        <v>2</v>
      </c>
    </row>
    <row r="479" spans="17:22" x14ac:dyDescent="0.25">
      <c r="Q479" s="166">
        <v>11</v>
      </c>
      <c r="R479" s="176">
        <v>1</v>
      </c>
      <c r="S479" s="166">
        <v>3</v>
      </c>
      <c r="T479" s="166">
        <v>5</v>
      </c>
      <c r="U479" s="1">
        <v>3</v>
      </c>
      <c r="V479" s="1">
        <v>2</v>
      </c>
    </row>
    <row r="480" spans="17:22" x14ac:dyDescent="0.25">
      <c r="Q480" s="166">
        <v>12</v>
      </c>
      <c r="R480" s="176">
        <v>1</v>
      </c>
      <c r="S480" s="166">
        <v>4</v>
      </c>
      <c r="T480" s="166">
        <v>5</v>
      </c>
      <c r="U480" s="1">
        <v>3</v>
      </c>
      <c r="V480" s="1">
        <v>1</v>
      </c>
    </row>
    <row r="481" spans="17:22" x14ac:dyDescent="0.25">
      <c r="Q481" s="166">
        <v>13</v>
      </c>
      <c r="R481" s="176">
        <v>2</v>
      </c>
      <c r="S481" s="166">
        <v>4</v>
      </c>
      <c r="T481" s="166">
        <v>6</v>
      </c>
      <c r="U481" s="1">
        <v>3</v>
      </c>
      <c r="V481" s="1">
        <v>2</v>
      </c>
    </row>
    <row r="482" spans="17:22" x14ac:dyDescent="0.25">
      <c r="Q482" s="166">
        <v>12</v>
      </c>
      <c r="R482" s="176">
        <v>1</v>
      </c>
      <c r="S482" s="166">
        <v>4</v>
      </c>
      <c r="T482" s="166">
        <v>5</v>
      </c>
      <c r="U482" s="1">
        <v>3</v>
      </c>
      <c r="V482" s="1">
        <v>1</v>
      </c>
    </row>
    <row r="483" spans="17:22" x14ac:dyDescent="0.25">
      <c r="Q483" s="166">
        <v>13</v>
      </c>
      <c r="R483" s="176">
        <v>2</v>
      </c>
      <c r="S483" s="166">
        <v>4</v>
      </c>
      <c r="T483" s="166">
        <v>5</v>
      </c>
      <c r="U483" s="1">
        <v>4</v>
      </c>
      <c r="V483" s="1">
        <v>2</v>
      </c>
    </row>
    <row r="484" spans="17:22" x14ac:dyDescent="0.25">
      <c r="Q484" s="166">
        <v>11</v>
      </c>
      <c r="R484" s="176">
        <v>2</v>
      </c>
      <c r="S484" s="166">
        <v>3</v>
      </c>
      <c r="T484" s="166">
        <v>6</v>
      </c>
      <c r="U484" s="1">
        <v>4</v>
      </c>
      <c r="V484" s="1">
        <v>2</v>
      </c>
    </row>
    <row r="485" spans="17:22" x14ac:dyDescent="0.25">
      <c r="Q485" s="166">
        <v>12</v>
      </c>
      <c r="R485" s="176">
        <v>1</v>
      </c>
      <c r="S485" s="166">
        <v>3</v>
      </c>
      <c r="T485" s="166">
        <v>6</v>
      </c>
      <c r="U485" s="1">
        <v>4</v>
      </c>
      <c r="V485" s="1">
        <v>2</v>
      </c>
    </row>
    <row r="486" spans="17:22" x14ac:dyDescent="0.25">
      <c r="Q486" s="166">
        <v>12</v>
      </c>
      <c r="R486" s="176">
        <v>2</v>
      </c>
      <c r="S486" s="166">
        <v>3</v>
      </c>
      <c r="T486" s="166">
        <v>6</v>
      </c>
      <c r="U486" s="1">
        <v>3</v>
      </c>
      <c r="V486" s="1">
        <v>1</v>
      </c>
    </row>
    <row r="487" spans="17:22" x14ac:dyDescent="0.25">
      <c r="Q487" s="166">
        <v>12</v>
      </c>
      <c r="R487" s="176">
        <v>1</v>
      </c>
      <c r="S487" s="166">
        <v>3</v>
      </c>
      <c r="T487" s="166">
        <v>5</v>
      </c>
      <c r="U487" s="1">
        <v>3</v>
      </c>
      <c r="V487" s="1">
        <v>2</v>
      </c>
    </row>
    <row r="488" spans="17:22" x14ac:dyDescent="0.25">
      <c r="Q488" s="166">
        <v>12</v>
      </c>
      <c r="R488" s="176">
        <v>2</v>
      </c>
      <c r="S488" s="166">
        <v>3</v>
      </c>
      <c r="T488" s="166">
        <v>6</v>
      </c>
      <c r="U488" s="1">
        <v>4</v>
      </c>
      <c r="V488" s="1">
        <v>1</v>
      </c>
    </row>
    <row r="489" spans="17:22" x14ac:dyDescent="0.25">
      <c r="Q489" s="166">
        <v>13</v>
      </c>
      <c r="R489" s="176">
        <v>1</v>
      </c>
      <c r="S489" s="166">
        <v>3</v>
      </c>
      <c r="T489" s="166">
        <v>5</v>
      </c>
      <c r="U489" s="1">
        <v>4</v>
      </c>
      <c r="V489" s="1">
        <v>1</v>
      </c>
    </row>
    <row r="490" spans="17:22" x14ac:dyDescent="0.25">
      <c r="Q490" s="166">
        <v>12</v>
      </c>
      <c r="R490" s="176">
        <v>1</v>
      </c>
      <c r="S490" s="166">
        <v>3</v>
      </c>
      <c r="T490" s="166">
        <v>5</v>
      </c>
      <c r="U490" s="1">
        <v>3</v>
      </c>
      <c r="V490" s="1">
        <v>1</v>
      </c>
    </row>
    <row r="491" spans="17:22" x14ac:dyDescent="0.25">
      <c r="Q491" s="166">
        <v>12</v>
      </c>
      <c r="R491" s="176">
        <v>1</v>
      </c>
      <c r="S491" s="166">
        <v>3</v>
      </c>
      <c r="T491" s="166">
        <v>5</v>
      </c>
      <c r="U491" s="1">
        <v>3</v>
      </c>
      <c r="V491" s="1">
        <v>2</v>
      </c>
    </row>
    <row r="492" spans="17:22" x14ac:dyDescent="0.25">
      <c r="Q492" s="166">
        <v>11</v>
      </c>
      <c r="R492" s="176">
        <v>2</v>
      </c>
      <c r="S492" s="166">
        <v>4</v>
      </c>
      <c r="T492" s="166">
        <v>6</v>
      </c>
      <c r="U492" s="1">
        <v>4</v>
      </c>
      <c r="V492" s="1">
        <v>2</v>
      </c>
    </row>
    <row r="493" spans="17:22" x14ac:dyDescent="0.25">
      <c r="Q493" s="166">
        <v>11</v>
      </c>
      <c r="R493" s="176">
        <v>2</v>
      </c>
      <c r="S493" s="166">
        <v>3</v>
      </c>
      <c r="T493" s="166">
        <v>5</v>
      </c>
      <c r="U493" s="1">
        <v>4</v>
      </c>
      <c r="V493" s="1">
        <v>2</v>
      </c>
    </row>
    <row r="494" spans="17:22" x14ac:dyDescent="0.25">
      <c r="Q494" s="166">
        <v>11</v>
      </c>
      <c r="R494" s="176">
        <v>2</v>
      </c>
      <c r="S494" s="166">
        <v>3</v>
      </c>
      <c r="T494" s="166">
        <v>6</v>
      </c>
      <c r="U494" s="1">
        <v>4</v>
      </c>
      <c r="V494" s="1">
        <v>2</v>
      </c>
    </row>
    <row r="495" spans="17:22" x14ac:dyDescent="0.25">
      <c r="Q495" s="166">
        <v>13</v>
      </c>
      <c r="R495" s="176">
        <v>2</v>
      </c>
      <c r="S495" s="166">
        <v>3</v>
      </c>
      <c r="T495" s="166">
        <v>5</v>
      </c>
      <c r="U495" s="1">
        <v>4</v>
      </c>
      <c r="V495" s="1">
        <v>2</v>
      </c>
    </row>
    <row r="496" spans="17:22" x14ac:dyDescent="0.25">
      <c r="Q496" s="166">
        <v>12</v>
      </c>
      <c r="R496" s="176">
        <v>0</v>
      </c>
      <c r="S496" s="166">
        <v>3</v>
      </c>
      <c r="T496" s="166">
        <v>5</v>
      </c>
      <c r="U496" s="1">
        <v>3</v>
      </c>
      <c r="V496" s="1">
        <v>2</v>
      </c>
    </row>
    <row r="497" spans="17:22" x14ac:dyDescent="0.25">
      <c r="Q497" s="166">
        <v>12</v>
      </c>
      <c r="R497" s="176">
        <v>2</v>
      </c>
      <c r="S497" s="166">
        <v>4</v>
      </c>
      <c r="T497" s="166">
        <v>6</v>
      </c>
      <c r="U497" s="1">
        <v>3</v>
      </c>
      <c r="V497" s="1">
        <v>1</v>
      </c>
    </row>
    <row r="498" spans="17:22" x14ac:dyDescent="0.25">
      <c r="Q498" s="166">
        <v>12</v>
      </c>
      <c r="R498" s="176">
        <v>1</v>
      </c>
      <c r="S498" s="166">
        <v>3</v>
      </c>
      <c r="T498" s="166">
        <v>5</v>
      </c>
      <c r="U498" s="1">
        <v>4</v>
      </c>
      <c r="V498" s="1">
        <v>2</v>
      </c>
    </row>
    <row r="499" spans="17:22" x14ac:dyDescent="0.25">
      <c r="Q499" s="166">
        <v>11</v>
      </c>
      <c r="R499" s="176">
        <v>1</v>
      </c>
      <c r="S499" s="166">
        <v>3</v>
      </c>
      <c r="T499" s="166">
        <v>5</v>
      </c>
      <c r="U499" s="1">
        <v>4</v>
      </c>
      <c r="V499" s="1">
        <v>2</v>
      </c>
    </row>
    <row r="500" spans="17:22" x14ac:dyDescent="0.25">
      <c r="Q500" s="166">
        <v>13</v>
      </c>
      <c r="R500" s="176">
        <v>2</v>
      </c>
      <c r="S500" s="166">
        <v>4</v>
      </c>
      <c r="T500" s="166">
        <v>5</v>
      </c>
      <c r="U500" s="1">
        <v>3</v>
      </c>
      <c r="V500" s="1">
        <v>1</v>
      </c>
    </row>
    <row r="501" spans="17:22" x14ac:dyDescent="0.25">
      <c r="Q501" s="166">
        <v>12</v>
      </c>
      <c r="R501" s="176">
        <v>2</v>
      </c>
      <c r="S501" s="166">
        <v>4</v>
      </c>
      <c r="T501" s="166">
        <v>5</v>
      </c>
      <c r="U501" s="1">
        <v>4</v>
      </c>
      <c r="V501" s="1">
        <v>1</v>
      </c>
    </row>
    <row r="502" spans="17:22" x14ac:dyDescent="0.25">
      <c r="Q502" s="166">
        <v>12</v>
      </c>
      <c r="R502" s="176">
        <v>1</v>
      </c>
      <c r="S502" s="166">
        <v>3</v>
      </c>
      <c r="T502" s="166">
        <v>5</v>
      </c>
      <c r="U502" s="1">
        <v>3</v>
      </c>
      <c r="V502" s="1">
        <v>2</v>
      </c>
    </row>
    <row r="503" spans="17:22" x14ac:dyDescent="0.25">
      <c r="Q503" s="166">
        <v>12</v>
      </c>
      <c r="R503" s="176">
        <v>2</v>
      </c>
      <c r="S503" s="166">
        <v>3</v>
      </c>
      <c r="T503" s="166">
        <v>5</v>
      </c>
      <c r="U503" s="1">
        <v>3</v>
      </c>
      <c r="V503" s="1">
        <v>1</v>
      </c>
    </row>
    <row r="504" spans="17:22" x14ac:dyDescent="0.25">
      <c r="Q504" s="166">
        <v>13</v>
      </c>
      <c r="R504" s="176">
        <v>1</v>
      </c>
      <c r="S504" s="166">
        <v>4</v>
      </c>
      <c r="T504" s="166">
        <v>5</v>
      </c>
      <c r="U504" s="1">
        <v>3</v>
      </c>
      <c r="V504" s="1">
        <v>1</v>
      </c>
    </row>
    <row r="505" spans="17:22" x14ac:dyDescent="0.25">
      <c r="Q505" s="166">
        <v>12</v>
      </c>
      <c r="R505" s="176">
        <v>1</v>
      </c>
      <c r="S505" s="166">
        <v>4</v>
      </c>
      <c r="T505" s="166">
        <v>5</v>
      </c>
      <c r="U505" s="1">
        <v>4</v>
      </c>
      <c r="V505" s="1">
        <v>2</v>
      </c>
    </row>
    <row r="506" spans="17:22" x14ac:dyDescent="0.25">
      <c r="Q506" s="166">
        <v>12</v>
      </c>
      <c r="R506" s="176">
        <v>1</v>
      </c>
      <c r="S506" s="166">
        <v>4</v>
      </c>
      <c r="T506" s="166">
        <v>5</v>
      </c>
      <c r="U506" s="1">
        <v>3</v>
      </c>
      <c r="V506" s="1">
        <v>2</v>
      </c>
    </row>
    <row r="507" spans="17:22" x14ac:dyDescent="0.25">
      <c r="Q507" s="166">
        <v>13</v>
      </c>
      <c r="R507" s="176">
        <v>2</v>
      </c>
      <c r="S507" s="166">
        <v>3</v>
      </c>
      <c r="T507" s="166">
        <v>5</v>
      </c>
      <c r="U507" s="1">
        <v>3</v>
      </c>
      <c r="V507" s="1">
        <v>1</v>
      </c>
    </row>
    <row r="508" spans="17:22" x14ac:dyDescent="0.25">
      <c r="Q508" s="166">
        <v>11</v>
      </c>
      <c r="R508" s="176">
        <v>2</v>
      </c>
      <c r="S508" s="166">
        <v>4</v>
      </c>
      <c r="T508" s="166">
        <v>6</v>
      </c>
      <c r="U508" s="1">
        <v>3</v>
      </c>
      <c r="V508" s="1">
        <v>2</v>
      </c>
    </row>
    <row r="509" spans="17:22" x14ac:dyDescent="0.25">
      <c r="Q509" s="166">
        <v>11</v>
      </c>
      <c r="R509" s="176">
        <v>1</v>
      </c>
      <c r="S509" s="166">
        <v>4</v>
      </c>
      <c r="T509" s="166">
        <v>6</v>
      </c>
      <c r="U509" s="1">
        <v>4</v>
      </c>
      <c r="V509" s="1">
        <v>2</v>
      </c>
    </row>
    <row r="510" spans="17:22" x14ac:dyDescent="0.25">
      <c r="Q510" s="166">
        <v>13</v>
      </c>
      <c r="R510" s="176">
        <v>1</v>
      </c>
      <c r="S510" s="166">
        <v>4</v>
      </c>
      <c r="T510" s="166">
        <v>5</v>
      </c>
      <c r="U510" s="1">
        <v>3</v>
      </c>
      <c r="V510" s="1">
        <v>2</v>
      </c>
    </row>
    <row r="511" spans="17:22" x14ac:dyDescent="0.25">
      <c r="Q511" s="166">
        <v>12</v>
      </c>
      <c r="R511" s="176">
        <v>1</v>
      </c>
      <c r="S511" s="166">
        <v>4</v>
      </c>
      <c r="T511" s="166">
        <v>5</v>
      </c>
      <c r="U511" s="1">
        <v>3</v>
      </c>
      <c r="V511" s="1">
        <v>1</v>
      </c>
    </row>
    <row r="512" spans="17:22" x14ac:dyDescent="0.25">
      <c r="Q512" s="166">
        <v>11</v>
      </c>
      <c r="R512" s="176">
        <v>0</v>
      </c>
      <c r="S512" s="166">
        <v>4</v>
      </c>
      <c r="T512" s="166">
        <v>5</v>
      </c>
      <c r="U512" s="1">
        <v>3</v>
      </c>
      <c r="V512" s="1">
        <v>2</v>
      </c>
    </row>
    <row r="513" spans="17:22" x14ac:dyDescent="0.25">
      <c r="Q513" s="166">
        <v>13</v>
      </c>
      <c r="R513" s="176">
        <v>2</v>
      </c>
      <c r="S513" s="166">
        <v>3</v>
      </c>
      <c r="T513" s="166">
        <v>5</v>
      </c>
      <c r="U513" s="1">
        <v>4</v>
      </c>
      <c r="V513" s="1">
        <v>1</v>
      </c>
    </row>
    <row r="514" spans="17:22" x14ac:dyDescent="0.25">
      <c r="Q514" s="166">
        <v>11</v>
      </c>
      <c r="R514" s="176">
        <v>1</v>
      </c>
      <c r="S514" s="166">
        <v>4</v>
      </c>
      <c r="T514" s="166">
        <v>5</v>
      </c>
      <c r="U514" s="1">
        <v>3</v>
      </c>
      <c r="V514" s="1">
        <v>2</v>
      </c>
    </row>
    <row r="515" spans="17:22" x14ac:dyDescent="0.25">
      <c r="Q515" s="166">
        <v>12</v>
      </c>
      <c r="R515" s="176">
        <v>1</v>
      </c>
      <c r="S515" s="166">
        <v>4</v>
      </c>
      <c r="T515" s="166">
        <v>5</v>
      </c>
      <c r="U515" s="1">
        <v>3</v>
      </c>
      <c r="V515" s="1">
        <v>1</v>
      </c>
    </row>
    <row r="516" spans="17:22" x14ac:dyDescent="0.25">
      <c r="Q516" s="166">
        <v>12</v>
      </c>
      <c r="R516" s="176">
        <v>2</v>
      </c>
      <c r="S516" s="166">
        <v>3</v>
      </c>
      <c r="T516" s="166">
        <v>5</v>
      </c>
      <c r="U516" s="1">
        <v>3</v>
      </c>
      <c r="V516" s="1">
        <v>2</v>
      </c>
    </row>
    <row r="517" spans="17:22" x14ac:dyDescent="0.25">
      <c r="Q517" s="166">
        <v>11</v>
      </c>
      <c r="R517" s="176">
        <v>0</v>
      </c>
      <c r="S517" s="166">
        <v>4</v>
      </c>
      <c r="T517" s="166">
        <v>5</v>
      </c>
      <c r="U517" s="1">
        <v>4</v>
      </c>
      <c r="V517" s="1">
        <v>2</v>
      </c>
    </row>
    <row r="518" spans="17:22" x14ac:dyDescent="0.25">
      <c r="Q518" s="166">
        <v>12</v>
      </c>
      <c r="R518" s="176">
        <v>1</v>
      </c>
      <c r="S518" s="166">
        <v>3</v>
      </c>
      <c r="T518" s="166">
        <v>5</v>
      </c>
      <c r="U518" s="1">
        <v>3</v>
      </c>
      <c r="V518" s="1">
        <v>2</v>
      </c>
    </row>
    <row r="519" spans="17:22" x14ac:dyDescent="0.25">
      <c r="Q519" s="166">
        <v>13</v>
      </c>
      <c r="R519" s="176">
        <v>1</v>
      </c>
      <c r="S519" s="166">
        <v>3</v>
      </c>
      <c r="T519" s="166">
        <v>5</v>
      </c>
      <c r="U519" s="1">
        <v>3</v>
      </c>
      <c r="V519" s="1">
        <v>1</v>
      </c>
    </row>
    <row r="520" spans="17:22" x14ac:dyDescent="0.25">
      <c r="Q520" s="166">
        <v>11</v>
      </c>
      <c r="R520" s="176">
        <v>1</v>
      </c>
      <c r="S520" s="166">
        <v>3</v>
      </c>
      <c r="T520" s="166">
        <v>5</v>
      </c>
      <c r="U520" s="1">
        <v>3</v>
      </c>
      <c r="V520" s="1">
        <v>2</v>
      </c>
    </row>
    <row r="521" spans="17:22" x14ac:dyDescent="0.25">
      <c r="Q521" s="166">
        <v>11</v>
      </c>
      <c r="R521" s="176">
        <v>0</v>
      </c>
      <c r="S521" s="166">
        <v>4</v>
      </c>
      <c r="T521" s="166">
        <v>5</v>
      </c>
      <c r="U521" s="1">
        <v>4</v>
      </c>
      <c r="V521" s="1">
        <v>1</v>
      </c>
    </row>
    <row r="522" spans="17:22" x14ac:dyDescent="0.25">
      <c r="Q522" s="166">
        <v>13</v>
      </c>
      <c r="R522" s="176">
        <v>1</v>
      </c>
      <c r="S522" s="166">
        <v>3</v>
      </c>
      <c r="T522" s="166">
        <v>5</v>
      </c>
      <c r="U522" s="1">
        <v>4</v>
      </c>
      <c r="V522" s="1">
        <v>2</v>
      </c>
    </row>
    <row r="523" spans="17:22" x14ac:dyDescent="0.25">
      <c r="Q523" s="166">
        <v>13</v>
      </c>
      <c r="R523" s="176">
        <v>2</v>
      </c>
      <c r="S523" s="166">
        <v>4</v>
      </c>
      <c r="T523" s="166">
        <v>6</v>
      </c>
      <c r="U523" s="1">
        <v>4</v>
      </c>
      <c r="V523" s="1">
        <v>2</v>
      </c>
    </row>
    <row r="524" spans="17:22" x14ac:dyDescent="0.25">
      <c r="Q524" s="166">
        <v>12</v>
      </c>
      <c r="R524" s="176">
        <v>2</v>
      </c>
      <c r="S524" s="166">
        <v>4</v>
      </c>
      <c r="T524" s="166">
        <v>5</v>
      </c>
      <c r="U524" s="1">
        <v>3</v>
      </c>
      <c r="V524" s="1">
        <v>2</v>
      </c>
    </row>
    <row r="525" spans="17:22" x14ac:dyDescent="0.25">
      <c r="Q525" s="166">
        <v>12</v>
      </c>
      <c r="R525" s="176">
        <v>1</v>
      </c>
      <c r="S525" s="166">
        <v>3</v>
      </c>
      <c r="T525" s="166">
        <v>5</v>
      </c>
      <c r="U525" s="1">
        <v>3</v>
      </c>
      <c r="V525" s="1">
        <v>2</v>
      </c>
    </row>
    <row r="526" spans="17:22" x14ac:dyDescent="0.25">
      <c r="Q526" s="166">
        <v>12</v>
      </c>
      <c r="R526" s="176">
        <v>0</v>
      </c>
      <c r="S526" s="166">
        <v>3</v>
      </c>
      <c r="T526" s="166">
        <v>5</v>
      </c>
      <c r="U526" s="1">
        <v>3</v>
      </c>
      <c r="V526" s="1">
        <v>2</v>
      </c>
    </row>
    <row r="527" spans="17:22" x14ac:dyDescent="0.25">
      <c r="Q527" s="166">
        <v>13</v>
      </c>
      <c r="R527" s="176">
        <v>1</v>
      </c>
      <c r="S527" s="166">
        <v>4</v>
      </c>
      <c r="T527" s="166">
        <v>6</v>
      </c>
      <c r="U527" s="1">
        <v>4</v>
      </c>
      <c r="V527" s="1">
        <v>2</v>
      </c>
    </row>
    <row r="528" spans="17:22" x14ac:dyDescent="0.25">
      <c r="Q528" s="166">
        <v>11</v>
      </c>
      <c r="R528" s="176">
        <v>2</v>
      </c>
      <c r="S528" s="166">
        <v>4</v>
      </c>
      <c r="T528" s="166">
        <v>5</v>
      </c>
      <c r="U528" s="1">
        <v>3</v>
      </c>
      <c r="V528" s="1">
        <v>1</v>
      </c>
    </row>
    <row r="529" spans="17:22" x14ac:dyDescent="0.25">
      <c r="Q529" s="166">
        <v>11</v>
      </c>
      <c r="R529" s="176">
        <v>1</v>
      </c>
      <c r="S529" s="166">
        <v>4</v>
      </c>
      <c r="T529" s="166">
        <v>5</v>
      </c>
      <c r="U529" s="1">
        <v>3</v>
      </c>
      <c r="V529" s="1">
        <v>1</v>
      </c>
    </row>
    <row r="530" spans="17:22" x14ac:dyDescent="0.25">
      <c r="Q530" s="166">
        <v>12</v>
      </c>
      <c r="R530" s="176">
        <v>0</v>
      </c>
      <c r="S530" s="166">
        <v>4</v>
      </c>
      <c r="T530" s="166">
        <v>6</v>
      </c>
      <c r="U530" s="1">
        <v>4</v>
      </c>
      <c r="V530" s="1">
        <v>2</v>
      </c>
    </row>
    <row r="531" spans="17:22" x14ac:dyDescent="0.25">
      <c r="Q531" s="166">
        <v>13</v>
      </c>
      <c r="R531" s="176">
        <v>1</v>
      </c>
      <c r="S531" s="166">
        <v>4</v>
      </c>
      <c r="T531" s="166">
        <v>6</v>
      </c>
      <c r="U531" s="1">
        <v>4</v>
      </c>
      <c r="V531" s="1">
        <v>2</v>
      </c>
    </row>
    <row r="532" spans="17:22" x14ac:dyDescent="0.25">
      <c r="Q532" s="166">
        <v>12</v>
      </c>
      <c r="R532" s="176">
        <v>1</v>
      </c>
      <c r="S532" s="166">
        <v>4</v>
      </c>
      <c r="T532" s="166">
        <v>5</v>
      </c>
      <c r="U532" s="1">
        <v>4</v>
      </c>
      <c r="V532" s="1">
        <v>2</v>
      </c>
    </row>
    <row r="533" spans="17:22" x14ac:dyDescent="0.25">
      <c r="Q533" s="166">
        <v>12</v>
      </c>
      <c r="R533" s="176">
        <v>1</v>
      </c>
      <c r="S533" s="166">
        <v>3</v>
      </c>
      <c r="T533" s="166">
        <v>5</v>
      </c>
      <c r="U533" s="1">
        <v>4</v>
      </c>
      <c r="V533" s="1">
        <v>2</v>
      </c>
    </row>
    <row r="534" spans="17:22" x14ac:dyDescent="0.25">
      <c r="Q534" s="166">
        <v>12</v>
      </c>
      <c r="R534" s="176">
        <v>2</v>
      </c>
      <c r="S534" s="166">
        <v>4</v>
      </c>
      <c r="T534" s="166">
        <v>5</v>
      </c>
      <c r="U534" s="1">
        <v>3</v>
      </c>
      <c r="V534" s="1">
        <v>2</v>
      </c>
    </row>
    <row r="535" spans="17:22" x14ac:dyDescent="0.25">
      <c r="Q535" s="166">
        <v>13</v>
      </c>
      <c r="R535" s="176">
        <v>1</v>
      </c>
      <c r="S535" s="166">
        <v>3</v>
      </c>
      <c r="T535" s="166">
        <v>5</v>
      </c>
      <c r="U535" s="1">
        <v>4</v>
      </c>
      <c r="V535" s="1">
        <v>2</v>
      </c>
    </row>
    <row r="536" spans="17:22" x14ac:dyDescent="0.25">
      <c r="Q536" s="166">
        <v>12</v>
      </c>
      <c r="R536" s="176">
        <v>2</v>
      </c>
      <c r="S536" s="166">
        <v>4</v>
      </c>
      <c r="T536" s="166">
        <v>5</v>
      </c>
      <c r="U536" s="1">
        <v>3</v>
      </c>
      <c r="V536" s="1">
        <v>2</v>
      </c>
    </row>
    <row r="537" spans="17:22" x14ac:dyDescent="0.25">
      <c r="Q537" s="166">
        <v>12</v>
      </c>
      <c r="R537" s="176">
        <v>2</v>
      </c>
      <c r="S537" s="166">
        <v>3</v>
      </c>
      <c r="T537" s="166">
        <v>5</v>
      </c>
      <c r="U537" s="1">
        <v>3</v>
      </c>
      <c r="V537" s="1">
        <v>2</v>
      </c>
    </row>
    <row r="538" spans="17:22" x14ac:dyDescent="0.25">
      <c r="Q538" s="166">
        <v>11</v>
      </c>
      <c r="R538" s="176">
        <v>1</v>
      </c>
      <c r="S538" s="166">
        <v>3</v>
      </c>
      <c r="T538" s="166">
        <v>5</v>
      </c>
      <c r="U538" s="1">
        <v>4</v>
      </c>
      <c r="V538" s="1">
        <v>2</v>
      </c>
    </row>
    <row r="539" spans="17:22" x14ac:dyDescent="0.25">
      <c r="Q539" s="166">
        <v>12</v>
      </c>
      <c r="R539" s="176">
        <v>1</v>
      </c>
      <c r="S539" s="166">
        <v>4</v>
      </c>
      <c r="T539" s="166">
        <v>5</v>
      </c>
      <c r="U539" s="1">
        <v>4</v>
      </c>
      <c r="V539" s="1">
        <v>1</v>
      </c>
    </row>
    <row r="540" spans="17:22" x14ac:dyDescent="0.25">
      <c r="Q540" s="166">
        <v>12</v>
      </c>
      <c r="R540" s="176">
        <v>2</v>
      </c>
      <c r="S540" s="166">
        <v>3</v>
      </c>
      <c r="T540" s="166">
        <v>5</v>
      </c>
      <c r="U540" s="1">
        <v>4</v>
      </c>
      <c r="V540" s="1">
        <v>1</v>
      </c>
    </row>
    <row r="541" spans="17:22" x14ac:dyDescent="0.25">
      <c r="Q541" s="166">
        <v>11</v>
      </c>
      <c r="R541" s="176">
        <v>1</v>
      </c>
      <c r="S541" s="166">
        <v>3</v>
      </c>
      <c r="T541" s="166">
        <v>6</v>
      </c>
      <c r="U541" s="1">
        <v>3</v>
      </c>
      <c r="V541" s="1">
        <v>2</v>
      </c>
    </row>
    <row r="542" spans="17:22" x14ac:dyDescent="0.25">
      <c r="Q542" s="166">
        <v>12</v>
      </c>
      <c r="R542" s="176">
        <v>2</v>
      </c>
      <c r="S542" s="166">
        <v>3</v>
      </c>
      <c r="T542" s="166">
        <v>6</v>
      </c>
      <c r="U542" s="1">
        <v>4</v>
      </c>
      <c r="V542" s="1">
        <v>2</v>
      </c>
    </row>
    <row r="543" spans="17:22" x14ac:dyDescent="0.25">
      <c r="Q543" s="166">
        <v>13</v>
      </c>
      <c r="R543" s="176">
        <v>0</v>
      </c>
      <c r="S543" s="166">
        <v>4</v>
      </c>
      <c r="T543" s="166">
        <v>5</v>
      </c>
      <c r="U543" s="1">
        <v>3</v>
      </c>
      <c r="V543" s="1">
        <v>2</v>
      </c>
    </row>
    <row r="544" spans="17:22" x14ac:dyDescent="0.25">
      <c r="Q544" s="166">
        <v>13</v>
      </c>
      <c r="R544" s="176">
        <v>2</v>
      </c>
      <c r="S544" s="166">
        <v>4</v>
      </c>
      <c r="T544" s="166">
        <v>5</v>
      </c>
      <c r="U544" s="1">
        <v>3</v>
      </c>
      <c r="V544" s="1">
        <v>2</v>
      </c>
    </row>
    <row r="545" spans="17:22" x14ac:dyDescent="0.25">
      <c r="Q545" s="166">
        <v>13</v>
      </c>
      <c r="R545" s="176">
        <v>0</v>
      </c>
      <c r="S545" s="176">
        <v>4</v>
      </c>
      <c r="T545" s="166">
        <v>6</v>
      </c>
      <c r="U545" s="166">
        <v>4</v>
      </c>
      <c r="V545" s="1">
        <v>2</v>
      </c>
    </row>
    <row r="546" spans="17:22" x14ac:dyDescent="0.25">
      <c r="Q546" s="166">
        <v>13</v>
      </c>
      <c r="R546" s="176">
        <v>1</v>
      </c>
      <c r="S546" s="166">
        <v>3</v>
      </c>
      <c r="T546" s="166">
        <v>5</v>
      </c>
      <c r="U546" s="1">
        <v>4</v>
      </c>
      <c r="V546" s="1">
        <v>1</v>
      </c>
    </row>
    <row r="547" spans="17:22" x14ac:dyDescent="0.25">
      <c r="Q547" s="166">
        <v>12</v>
      </c>
      <c r="R547" s="176">
        <v>2</v>
      </c>
      <c r="S547" s="166">
        <v>3</v>
      </c>
      <c r="T547" s="166">
        <v>5</v>
      </c>
      <c r="U547" s="1">
        <v>4</v>
      </c>
      <c r="V547" s="1">
        <v>1</v>
      </c>
    </row>
    <row r="548" spans="17:22" x14ac:dyDescent="0.25">
      <c r="Q548" s="166">
        <v>13</v>
      </c>
      <c r="R548" s="176">
        <v>2</v>
      </c>
      <c r="S548" s="166">
        <v>3</v>
      </c>
      <c r="T548" s="166">
        <v>5</v>
      </c>
      <c r="U548" s="1">
        <v>3</v>
      </c>
      <c r="V548" s="1">
        <v>2</v>
      </c>
    </row>
    <row r="549" spans="17:22" x14ac:dyDescent="0.25">
      <c r="Q549" s="166">
        <v>12</v>
      </c>
      <c r="R549" s="176">
        <v>1</v>
      </c>
      <c r="S549" s="166">
        <v>3</v>
      </c>
      <c r="T549" s="166">
        <v>6</v>
      </c>
      <c r="U549" s="1">
        <v>3</v>
      </c>
      <c r="V549" s="1">
        <v>1</v>
      </c>
    </row>
    <row r="550" spans="17:22" x14ac:dyDescent="0.25">
      <c r="Q550" s="166">
        <v>11</v>
      </c>
      <c r="R550" s="176">
        <v>0</v>
      </c>
      <c r="S550" s="166">
        <v>3</v>
      </c>
      <c r="T550" s="166">
        <v>6</v>
      </c>
      <c r="U550" s="1">
        <v>3</v>
      </c>
      <c r="V550" s="1">
        <v>2</v>
      </c>
    </row>
    <row r="551" spans="17:22" x14ac:dyDescent="0.25">
      <c r="Q551" s="166">
        <v>13</v>
      </c>
      <c r="R551" s="176">
        <v>2</v>
      </c>
      <c r="S551" s="166">
        <v>3</v>
      </c>
      <c r="T551" s="166">
        <v>6</v>
      </c>
      <c r="U551" s="1">
        <v>3</v>
      </c>
      <c r="V551" s="1">
        <v>2</v>
      </c>
    </row>
    <row r="552" spans="17:22" x14ac:dyDescent="0.25">
      <c r="Q552" s="166">
        <v>13</v>
      </c>
      <c r="R552" s="176">
        <v>2</v>
      </c>
      <c r="S552" s="166">
        <v>4</v>
      </c>
      <c r="T552" s="166">
        <v>5</v>
      </c>
      <c r="U552" s="1">
        <v>4</v>
      </c>
      <c r="V552" s="1">
        <v>2</v>
      </c>
    </row>
    <row r="553" spans="17:22" x14ac:dyDescent="0.25">
      <c r="Q553" s="166">
        <v>13</v>
      </c>
      <c r="R553" s="176">
        <v>1</v>
      </c>
      <c r="S553" s="166">
        <v>3</v>
      </c>
      <c r="T553" s="166">
        <v>5</v>
      </c>
      <c r="U553" s="1">
        <v>3</v>
      </c>
      <c r="V553" s="1">
        <v>2</v>
      </c>
    </row>
    <row r="554" spans="17:22" x14ac:dyDescent="0.25">
      <c r="Q554" s="166">
        <v>12</v>
      </c>
      <c r="R554" s="176">
        <v>1</v>
      </c>
      <c r="S554" s="166">
        <v>3</v>
      </c>
      <c r="T554" s="166">
        <v>5</v>
      </c>
      <c r="U554" s="1">
        <v>4</v>
      </c>
      <c r="V554" s="1">
        <v>2</v>
      </c>
    </row>
    <row r="555" spans="17:22" x14ac:dyDescent="0.25">
      <c r="Q555" s="166">
        <v>12</v>
      </c>
      <c r="R555" s="176">
        <v>1</v>
      </c>
      <c r="S555" s="166">
        <v>4</v>
      </c>
      <c r="T555" s="166">
        <v>6</v>
      </c>
      <c r="U555" s="1">
        <v>4</v>
      </c>
      <c r="V555" s="1">
        <v>2</v>
      </c>
    </row>
    <row r="556" spans="17:22" x14ac:dyDescent="0.25">
      <c r="Q556" s="166">
        <v>13</v>
      </c>
      <c r="R556" s="176">
        <v>1</v>
      </c>
      <c r="S556" s="166">
        <v>4</v>
      </c>
      <c r="T556" s="166">
        <v>5</v>
      </c>
      <c r="U556" s="1">
        <v>4</v>
      </c>
      <c r="V556" s="1">
        <v>2</v>
      </c>
    </row>
    <row r="557" spans="17:22" x14ac:dyDescent="0.25">
      <c r="Q557" s="166">
        <v>11</v>
      </c>
      <c r="R557" s="176">
        <v>0</v>
      </c>
      <c r="S557" s="166">
        <v>3</v>
      </c>
      <c r="T557" s="166">
        <v>5</v>
      </c>
      <c r="U557" s="1">
        <v>3</v>
      </c>
      <c r="V557" s="1">
        <v>2</v>
      </c>
    </row>
    <row r="558" spans="17:22" x14ac:dyDescent="0.25">
      <c r="Q558" s="166">
        <v>13</v>
      </c>
      <c r="R558" s="176">
        <v>1</v>
      </c>
      <c r="S558" s="166">
        <v>3</v>
      </c>
      <c r="T558" s="166">
        <v>5</v>
      </c>
      <c r="U558" s="1">
        <v>3</v>
      </c>
      <c r="V558" s="1">
        <v>1</v>
      </c>
    </row>
    <row r="559" spans="17:22" x14ac:dyDescent="0.25">
      <c r="Q559" s="166">
        <v>13</v>
      </c>
      <c r="R559" s="176">
        <v>1</v>
      </c>
      <c r="S559" s="166">
        <v>3</v>
      </c>
      <c r="T559" s="166">
        <v>5</v>
      </c>
      <c r="U559" s="1">
        <v>3</v>
      </c>
      <c r="V559" s="1">
        <v>2</v>
      </c>
    </row>
    <row r="560" spans="17:22" x14ac:dyDescent="0.25">
      <c r="Q560" s="166">
        <v>13</v>
      </c>
      <c r="R560" s="176">
        <v>2</v>
      </c>
      <c r="S560" s="166">
        <v>4</v>
      </c>
      <c r="T560" s="166">
        <v>5</v>
      </c>
      <c r="U560" s="1">
        <v>3</v>
      </c>
      <c r="V560" s="1">
        <v>2</v>
      </c>
    </row>
    <row r="561" spans="17:22" x14ac:dyDescent="0.25">
      <c r="Q561" s="166">
        <v>11</v>
      </c>
      <c r="R561" s="176">
        <v>1</v>
      </c>
      <c r="S561" s="166">
        <v>4</v>
      </c>
      <c r="T561" s="166">
        <v>5</v>
      </c>
      <c r="U561" s="1">
        <v>4</v>
      </c>
      <c r="V561" s="1">
        <v>1</v>
      </c>
    </row>
    <row r="562" spans="17:22" x14ac:dyDescent="0.25">
      <c r="Q562" s="166">
        <v>13</v>
      </c>
      <c r="R562" s="176">
        <v>1</v>
      </c>
      <c r="S562" s="166">
        <v>3</v>
      </c>
      <c r="T562" s="166">
        <v>5</v>
      </c>
      <c r="U562" s="1">
        <v>3</v>
      </c>
      <c r="V562" s="1">
        <v>2</v>
      </c>
    </row>
    <row r="563" spans="17:22" x14ac:dyDescent="0.25">
      <c r="Q563" s="166">
        <v>12</v>
      </c>
      <c r="R563" s="176">
        <v>1</v>
      </c>
      <c r="S563" s="166">
        <v>4</v>
      </c>
      <c r="T563" s="166">
        <v>5</v>
      </c>
      <c r="U563" s="1">
        <v>4</v>
      </c>
      <c r="V563" s="1">
        <v>2</v>
      </c>
    </row>
    <row r="564" spans="17:22" x14ac:dyDescent="0.25">
      <c r="Q564" s="166">
        <v>12</v>
      </c>
      <c r="R564" s="176">
        <v>1</v>
      </c>
      <c r="S564" s="166">
        <v>4</v>
      </c>
      <c r="T564" s="166">
        <v>6</v>
      </c>
      <c r="U564" s="1">
        <v>4</v>
      </c>
      <c r="V564" s="1">
        <v>2</v>
      </c>
    </row>
    <row r="565" spans="17:22" x14ac:dyDescent="0.25">
      <c r="Q565" s="166">
        <v>11</v>
      </c>
      <c r="R565" s="176">
        <v>1</v>
      </c>
      <c r="S565" s="166">
        <v>4</v>
      </c>
      <c r="T565" s="166">
        <v>5</v>
      </c>
      <c r="U565" s="1">
        <v>4</v>
      </c>
      <c r="V565" s="1">
        <v>2</v>
      </c>
    </row>
    <row r="566" spans="17:22" x14ac:dyDescent="0.25">
      <c r="Q566" s="166">
        <v>11</v>
      </c>
      <c r="R566" s="176">
        <v>2</v>
      </c>
      <c r="S566" s="166">
        <v>4</v>
      </c>
      <c r="T566" s="166">
        <v>5</v>
      </c>
      <c r="U566" s="1">
        <v>3</v>
      </c>
      <c r="V566" s="1">
        <v>2</v>
      </c>
    </row>
    <row r="567" spans="17:22" x14ac:dyDescent="0.25">
      <c r="Q567" s="166">
        <v>12</v>
      </c>
      <c r="R567" s="176">
        <v>1</v>
      </c>
      <c r="S567" s="166">
        <v>4</v>
      </c>
      <c r="T567" s="166">
        <v>5</v>
      </c>
      <c r="U567" s="1">
        <v>3</v>
      </c>
      <c r="V567" s="1">
        <v>2</v>
      </c>
    </row>
    <row r="568" spans="17:22" x14ac:dyDescent="0.25">
      <c r="Q568" s="166">
        <v>11</v>
      </c>
      <c r="R568" s="176">
        <v>0</v>
      </c>
      <c r="S568" s="166">
        <v>4</v>
      </c>
      <c r="T568" s="166">
        <v>5</v>
      </c>
      <c r="U568" s="1">
        <v>4</v>
      </c>
      <c r="V568" s="1">
        <v>1</v>
      </c>
    </row>
    <row r="569" spans="17:22" x14ac:dyDescent="0.25">
      <c r="Q569" s="166">
        <v>13</v>
      </c>
      <c r="R569" s="176">
        <v>2</v>
      </c>
      <c r="S569" s="166">
        <v>3</v>
      </c>
      <c r="T569" s="166">
        <v>5</v>
      </c>
      <c r="U569" s="1">
        <v>4</v>
      </c>
      <c r="V569" s="1">
        <v>1</v>
      </c>
    </row>
    <row r="570" spans="17:22" x14ac:dyDescent="0.25">
      <c r="Q570" s="166">
        <v>12</v>
      </c>
      <c r="R570" s="176">
        <v>2</v>
      </c>
      <c r="S570" s="166">
        <v>3</v>
      </c>
      <c r="T570" s="166">
        <v>5</v>
      </c>
      <c r="U570" s="1">
        <v>4</v>
      </c>
      <c r="V570" s="1">
        <v>2</v>
      </c>
    </row>
    <row r="571" spans="17:22" x14ac:dyDescent="0.25">
      <c r="Q571" s="166">
        <v>12</v>
      </c>
      <c r="R571" s="176">
        <v>2</v>
      </c>
      <c r="S571" s="166">
        <v>4</v>
      </c>
      <c r="T571" s="166">
        <v>6</v>
      </c>
      <c r="U571" s="1">
        <v>4</v>
      </c>
      <c r="V571" s="1">
        <v>1</v>
      </c>
    </row>
    <row r="572" spans="17:22" x14ac:dyDescent="0.25">
      <c r="Q572" s="166">
        <v>13</v>
      </c>
      <c r="R572" s="176">
        <v>1</v>
      </c>
      <c r="S572" s="166">
        <v>4</v>
      </c>
      <c r="T572" s="166">
        <v>5</v>
      </c>
      <c r="U572" s="1">
        <v>3</v>
      </c>
      <c r="V572" s="1">
        <v>2</v>
      </c>
    </row>
    <row r="573" spans="17:22" x14ac:dyDescent="0.25">
      <c r="Q573" s="166">
        <v>12</v>
      </c>
      <c r="R573" s="176">
        <v>1</v>
      </c>
      <c r="S573" s="166">
        <v>4</v>
      </c>
      <c r="T573" s="166">
        <v>5</v>
      </c>
      <c r="U573" s="1">
        <v>4</v>
      </c>
      <c r="V573" s="1">
        <v>2</v>
      </c>
    </row>
    <row r="574" spans="17:22" x14ac:dyDescent="0.25">
      <c r="Q574" s="166">
        <v>11</v>
      </c>
      <c r="R574" s="176">
        <v>2</v>
      </c>
      <c r="S574" s="166">
        <v>3</v>
      </c>
      <c r="T574" s="166">
        <v>5</v>
      </c>
      <c r="U574" s="1">
        <v>4</v>
      </c>
      <c r="V574" s="1">
        <v>1</v>
      </c>
    </row>
    <row r="575" spans="17:22" x14ac:dyDescent="0.25">
      <c r="Q575" s="166">
        <v>13</v>
      </c>
      <c r="R575" s="176">
        <v>1</v>
      </c>
      <c r="S575" s="166">
        <v>3</v>
      </c>
      <c r="T575" s="166">
        <v>5</v>
      </c>
      <c r="U575" s="1">
        <v>3</v>
      </c>
      <c r="V575" s="1">
        <v>2</v>
      </c>
    </row>
    <row r="576" spans="17:22" x14ac:dyDescent="0.25">
      <c r="Q576" s="166">
        <v>11</v>
      </c>
      <c r="R576" s="176">
        <v>1</v>
      </c>
      <c r="S576" s="166">
        <v>4</v>
      </c>
      <c r="T576" s="166">
        <v>5</v>
      </c>
      <c r="U576" s="1">
        <v>3</v>
      </c>
      <c r="V576" s="1">
        <v>2</v>
      </c>
    </row>
    <row r="577" spans="17:22" x14ac:dyDescent="0.25">
      <c r="Q577" s="166">
        <v>13</v>
      </c>
      <c r="R577" s="176">
        <v>2</v>
      </c>
      <c r="S577" s="166">
        <v>3</v>
      </c>
      <c r="T577" s="166">
        <v>5</v>
      </c>
      <c r="U577" s="1">
        <v>3</v>
      </c>
      <c r="V577" s="1">
        <v>2</v>
      </c>
    </row>
    <row r="578" spans="17:22" x14ac:dyDescent="0.25">
      <c r="Q578" s="166">
        <v>12</v>
      </c>
      <c r="R578" s="176">
        <v>0</v>
      </c>
      <c r="S578" s="166">
        <v>4</v>
      </c>
      <c r="T578" s="166">
        <v>5</v>
      </c>
      <c r="U578" s="1">
        <v>3</v>
      </c>
      <c r="V578" s="1">
        <v>2</v>
      </c>
    </row>
    <row r="579" spans="17:22" x14ac:dyDescent="0.25">
      <c r="Q579" s="166">
        <v>11</v>
      </c>
      <c r="R579" s="176">
        <v>0</v>
      </c>
      <c r="S579" s="166">
        <v>3</v>
      </c>
      <c r="T579" s="166">
        <v>5</v>
      </c>
      <c r="U579" s="1">
        <v>3</v>
      </c>
      <c r="V579" s="1">
        <v>2</v>
      </c>
    </row>
    <row r="580" spans="17:22" x14ac:dyDescent="0.25">
      <c r="Q580" s="166">
        <v>13</v>
      </c>
      <c r="R580" s="176">
        <v>1</v>
      </c>
      <c r="S580" s="166">
        <v>3</v>
      </c>
      <c r="T580" s="166">
        <v>5</v>
      </c>
      <c r="U580" s="1">
        <v>4</v>
      </c>
      <c r="V580" s="1">
        <v>2</v>
      </c>
    </row>
    <row r="581" spans="17:22" x14ac:dyDescent="0.25">
      <c r="Q581" s="166">
        <v>13</v>
      </c>
      <c r="R581" s="176">
        <v>1</v>
      </c>
      <c r="S581" s="166">
        <v>4</v>
      </c>
      <c r="T581" s="166">
        <v>5</v>
      </c>
      <c r="U581" s="1">
        <v>3</v>
      </c>
      <c r="V581" s="1">
        <v>2</v>
      </c>
    </row>
    <row r="582" spans="17:22" x14ac:dyDescent="0.25">
      <c r="Q582" s="166">
        <v>12</v>
      </c>
      <c r="R582" s="176">
        <v>1</v>
      </c>
      <c r="S582" s="166">
        <v>4</v>
      </c>
      <c r="T582" s="166">
        <v>5</v>
      </c>
      <c r="U582" s="1">
        <v>3</v>
      </c>
      <c r="V582" s="1">
        <v>2</v>
      </c>
    </row>
    <row r="583" spans="17:22" x14ac:dyDescent="0.25">
      <c r="Q583" s="166">
        <v>11</v>
      </c>
      <c r="R583" s="176">
        <v>2</v>
      </c>
      <c r="S583" s="166">
        <v>3</v>
      </c>
      <c r="T583" s="166">
        <v>6</v>
      </c>
      <c r="U583" s="1">
        <v>4</v>
      </c>
      <c r="V583" s="1">
        <v>2</v>
      </c>
    </row>
    <row r="584" spans="17:22" x14ac:dyDescent="0.25">
      <c r="Q584" s="166">
        <v>11</v>
      </c>
      <c r="R584" s="176">
        <v>0</v>
      </c>
      <c r="S584" s="166">
        <v>4</v>
      </c>
      <c r="T584" s="166">
        <v>5</v>
      </c>
      <c r="U584" s="1">
        <v>3</v>
      </c>
      <c r="V584" s="1">
        <v>2</v>
      </c>
    </row>
    <row r="585" spans="17:22" x14ac:dyDescent="0.25">
      <c r="Q585" s="166">
        <v>12</v>
      </c>
      <c r="R585" s="176">
        <v>2</v>
      </c>
      <c r="S585" s="166">
        <v>4</v>
      </c>
      <c r="T585" s="166">
        <v>6</v>
      </c>
      <c r="U585" s="1">
        <v>3</v>
      </c>
      <c r="V585" s="1">
        <v>2</v>
      </c>
    </row>
    <row r="586" spans="17:22" x14ac:dyDescent="0.25">
      <c r="Q586" s="166">
        <v>12</v>
      </c>
      <c r="R586" s="176">
        <v>1</v>
      </c>
      <c r="S586" s="166">
        <v>3</v>
      </c>
      <c r="T586" s="166">
        <v>5</v>
      </c>
      <c r="U586" s="1">
        <v>4</v>
      </c>
      <c r="V586" s="1">
        <v>2</v>
      </c>
    </row>
    <row r="587" spans="17:22" x14ac:dyDescent="0.25">
      <c r="Q587" s="166">
        <v>12</v>
      </c>
      <c r="R587" s="176">
        <v>2</v>
      </c>
      <c r="S587" s="166">
        <v>4</v>
      </c>
      <c r="T587" s="166">
        <v>5</v>
      </c>
      <c r="U587" s="1">
        <v>4</v>
      </c>
      <c r="V587" s="1">
        <v>2</v>
      </c>
    </row>
    <row r="588" spans="17:22" x14ac:dyDescent="0.25">
      <c r="Q588" s="166">
        <v>13</v>
      </c>
      <c r="R588" s="176">
        <v>0</v>
      </c>
      <c r="S588" s="166">
        <v>4</v>
      </c>
      <c r="T588" s="166">
        <v>5</v>
      </c>
      <c r="U588" s="1">
        <v>4</v>
      </c>
      <c r="V588" s="1">
        <v>2</v>
      </c>
    </row>
    <row r="589" spans="17:22" x14ac:dyDescent="0.25">
      <c r="Q589" s="166">
        <v>12</v>
      </c>
      <c r="R589" s="176">
        <v>1</v>
      </c>
      <c r="S589" s="166">
        <v>4</v>
      </c>
      <c r="T589" s="166">
        <v>5</v>
      </c>
      <c r="U589" s="1">
        <v>4</v>
      </c>
      <c r="V589" s="1">
        <v>2</v>
      </c>
    </row>
    <row r="590" spans="17:22" x14ac:dyDescent="0.25">
      <c r="Q590" s="166">
        <v>11</v>
      </c>
      <c r="R590" s="176">
        <v>1</v>
      </c>
      <c r="S590" s="166">
        <v>3</v>
      </c>
      <c r="T590" s="166">
        <v>5</v>
      </c>
      <c r="U590" s="1">
        <v>3</v>
      </c>
      <c r="V590" s="1">
        <v>2</v>
      </c>
    </row>
    <row r="591" spans="17:22" x14ac:dyDescent="0.25">
      <c r="Q591" s="166">
        <v>13</v>
      </c>
      <c r="R591" s="176">
        <v>1</v>
      </c>
      <c r="S591" s="166">
        <v>3</v>
      </c>
      <c r="T591" s="166">
        <v>5</v>
      </c>
      <c r="U591" s="1">
        <v>1</v>
      </c>
      <c r="V591" s="1">
        <v>2</v>
      </c>
    </row>
    <row r="592" spans="17:22" x14ac:dyDescent="0.25">
      <c r="Q592" s="166">
        <v>13</v>
      </c>
      <c r="R592" s="176">
        <v>1</v>
      </c>
      <c r="S592" s="166">
        <v>4</v>
      </c>
      <c r="T592" s="166">
        <v>5</v>
      </c>
      <c r="U592" s="1">
        <v>3</v>
      </c>
      <c r="V592" s="1">
        <v>2</v>
      </c>
    </row>
    <row r="593" spans="17:22" x14ac:dyDescent="0.25">
      <c r="Q593" s="166">
        <v>12</v>
      </c>
      <c r="R593" s="176">
        <v>2</v>
      </c>
      <c r="S593" s="166">
        <v>4</v>
      </c>
      <c r="T593" s="166">
        <v>5</v>
      </c>
      <c r="U593" s="1">
        <v>3</v>
      </c>
      <c r="V593" s="1">
        <v>2</v>
      </c>
    </row>
    <row r="594" spans="17:22" x14ac:dyDescent="0.25">
      <c r="Q594" s="166">
        <v>11</v>
      </c>
      <c r="R594" s="176">
        <v>1</v>
      </c>
      <c r="S594" s="166">
        <v>4</v>
      </c>
      <c r="T594" s="166">
        <v>6</v>
      </c>
      <c r="U594" s="1">
        <v>4</v>
      </c>
      <c r="V594" s="1">
        <v>2</v>
      </c>
    </row>
    <row r="595" spans="17:22" x14ac:dyDescent="0.25">
      <c r="Q595" s="166">
        <v>11</v>
      </c>
      <c r="R595" s="176">
        <v>2</v>
      </c>
      <c r="S595" s="166">
        <v>4</v>
      </c>
      <c r="T595" s="166">
        <v>5</v>
      </c>
      <c r="U595" s="1">
        <v>3</v>
      </c>
      <c r="V595" s="1">
        <v>2</v>
      </c>
    </row>
    <row r="596" spans="17:22" x14ac:dyDescent="0.25">
      <c r="Q596" s="166">
        <v>11</v>
      </c>
      <c r="R596" s="176">
        <v>2</v>
      </c>
      <c r="S596" s="166">
        <v>3</v>
      </c>
      <c r="T596" s="166">
        <v>5</v>
      </c>
      <c r="U596" s="1">
        <v>4</v>
      </c>
      <c r="V596" s="1">
        <v>2</v>
      </c>
    </row>
    <row r="597" spans="17:22" x14ac:dyDescent="0.25">
      <c r="Q597" s="166">
        <v>12</v>
      </c>
      <c r="R597" s="176">
        <v>2</v>
      </c>
      <c r="S597" s="166">
        <v>3</v>
      </c>
      <c r="T597" s="166">
        <v>5</v>
      </c>
      <c r="U597" s="1">
        <v>3</v>
      </c>
      <c r="V597" s="1">
        <v>1</v>
      </c>
    </row>
    <row r="598" spans="17:22" x14ac:dyDescent="0.25">
      <c r="Q598" s="166">
        <v>13</v>
      </c>
      <c r="R598" s="176">
        <v>1</v>
      </c>
      <c r="S598" s="166">
        <v>4</v>
      </c>
      <c r="T598" s="166">
        <v>5</v>
      </c>
      <c r="U598" s="1">
        <v>1</v>
      </c>
      <c r="V598" s="1">
        <v>2</v>
      </c>
    </row>
    <row r="599" spans="17:22" x14ac:dyDescent="0.25">
      <c r="Q599" s="166">
        <v>12</v>
      </c>
      <c r="R599" s="176">
        <v>1</v>
      </c>
      <c r="S599" s="166">
        <v>3</v>
      </c>
      <c r="T599" s="166">
        <v>5</v>
      </c>
      <c r="U599" s="1">
        <v>4</v>
      </c>
      <c r="V599" s="1">
        <v>2</v>
      </c>
    </row>
    <row r="600" spans="17:22" x14ac:dyDescent="0.25">
      <c r="Q600" s="166">
        <v>13</v>
      </c>
      <c r="R600" s="176">
        <v>2</v>
      </c>
      <c r="S600" s="166">
        <v>4</v>
      </c>
      <c r="T600" s="166">
        <v>5</v>
      </c>
      <c r="U600" s="1">
        <v>4</v>
      </c>
      <c r="V600" s="1">
        <v>1</v>
      </c>
    </row>
    <row r="601" spans="17:22" x14ac:dyDescent="0.25">
      <c r="Q601" s="166">
        <v>11</v>
      </c>
      <c r="R601" s="176">
        <v>1</v>
      </c>
      <c r="S601" s="166">
        <v>4</v>
      </c>
      <c r="T601" s="166">
        <v>6</v>
      </c>
      <c r="U601" s="1">
        <v>4</v>
      </c>
      <c r="V601" s="1">
        <v>2</v>
      </c>
    </row>
    <row r="602" spans="17:22" x14ac:dyDescent="0.25">
      <c r="Q602" s="166">
        <v>11</v>
      </c>
      <c r="R602" s="176">
        <v>0</v>
      </c>
      <c r="S602" s="166">
        <v>3</v>
      </c>
      <c r="T602" s="166">
        <v>5</v>
      </c>
      <c r="U602" s="1">
        <v>3</v>
      </c>
      <c r="V602" s="1">
        <v>2</v>
      </c>
    </row>
    <row r="603" spans="17:22" x14ac:dyDescent="0.25">
      <c r="Q603" s="166">
        <v>12</v>
      </c>
      <c r="R603" s="176">
        <v>2</v>
      </c>
      <c r="S603" s="166">
        <v>3</v>
      </c>
      <c r="T603" s="166">
        <v>6</v>
      </c>
      <c r="U603" s="1">
        <v>4</v>
      </c>
      <c r="V603" s="1">
        <v>2</v>
      </c>
    </row>
    <row r="604" spans="17:22" x14ac:dyDescent="0.25">
      <c r="Q604" s="166">
        <v>12</v>
      </c>
      <c r="R604" s="176">
        <v>0</v>
      </c>
      <c r="S604" s="166">
        <v>4</v>
      </c>
      <c r="T604" s="166">
        <v>5</v>
      </c>
      <c r="U604" s="1">
        <v>4</v>
      </c>
      <c r="V604" s="1">
        <v>2</v>
      </c>
    </row>
    <row r="605" spans="17:22" x14ac:dyDescent="0.25">
      <c r="Q605" s="166">
        <v>12</v>
      </c>
      <c r="R605" s="176">
        <v>1</v>
      </c>
      <c r="S605" s="166">
        <v>3</v>
      </c>
      <c r="T605" s="166">
        <v>5</v>
      </c>
      <c r="U605" s="1">
        <v>4</v>
      </c>
      <c r="V605" s="1">
        <v>2</v>
      </c>
    </row>
    <row r="606" spans="17:22" x14ac:dyDescent="0.25">
      <c r="Q606" s="166">
        <v>12</v>
      </c>
      <c r="R606" s="176">
        <v>1</v>
      </c>
      <c r="S606" s="166">
        <v>4</v>
      </c>
      <c r="T606" s="166">
        <v>5</v>
      </c>
      <c r="U606" s="1">
        <v>3</v>
      </c>
      <c r="V606" s="1">
        <v>1</v>
      </c>
    </row>
    <row r="607" spans="17:22" x14ac:dyDescent="0.25">
      <c r="Q607" s="166">
        <v>12</v>
      </c>
      <c r="R607" s="176">
        <v>2</v>
      </c>
      <c r="S607" s="166">
        <v>3</v>
      </c>
      <c r="T607" s="166">
        <v>5</v>
      </c>
      <c r="U607" s="1">
        <v>3</v>
      </c>
      <c r="V607" s="1">
        <v>2</v>
      </c>
    </row>
    <row r="608" spans="17:22" x14ac:dyDescent="0.25">
      <c r="Q608" s="166">
        <v>12</v>
      </c>
      <c r="R608" s="176">
        <v>1</v>
      </c>
      <c r="S608" s="166">
        <v>4</v>
      </c>
      <c r="T608" s="166">
        <v>5</v>
      </c>
      <c r="U608" s="1">
        <v>3</v>
      </c>
      <c r="V608" s="1">
        <v>2</v>
      </c>
    </row>
    <row r="609" spans="17:22" x14ac:dyDescent="0.25">
      <c r="Q609" s="166">
        <v>13</v>
      </c>
      <c r="R609" s="176">
        <v>1</v>
      </c>
      <c r="S609" s="166">
        <v>4</v>
      </c>
      <c r="T609" s="166">
        <v>6</v>
      </c>
      <c r="U609" s="1">
        <v>3</v>
      </c>
      <c r="V609" s="1">
        <v>2</v>
      </c>
    </row>
    <row r="610" spans="17:22" x14ac:dyDescent="0.25">
      <c r="Q610" s="166">
        <v>13</v>
      </c>
      <c r="R610" s="176">
        <v>0</v>
      </c>
      <c r="S610" s="166">
        <v>4</v>
      </c>
      <c r="T610" s="166">
        <v>5</v>
      </c>
      <c r="U610" s="1">
        <v>3</v>
      </c>
      <c r="V610" s="1">
        <v>2</v>
      </c>
    </row>
    <row r="611" spans="17:22" x14ac:dyDescent="0.25">
      <c r="Q611" s="166">
        <v>11</v>
      </c>
      <c r="R611" s="176">
        <v>1</v>
      </c>
      <c r="S611" s="166">
        <v>4</v>
      </c>
      <c r="T611" s="166">
        <v>5</v>
      </c>
      <c r="U611" s="1">
        <v>3</v>
      </c>
      <c r="V611" s="1">
        <v>1</v>
      </c>
    </row>
    <row r="612" spans="17:22" x14ac:dyDescent="0.25">
      <c r="Q612" s="166">
        <v>12</v>
      </c>
      <c r="R612" s="176">
        <v>0</v>
      </c>
      <c r="S612" s="166">
        <v>3</v>
      </c>
      <c r="T612" s="166">
        <v>6</v>
      </c>
      <c r="U612" s="1">
        <v>3</v>
      </c>
      <c r="V612" s="1">
        <v>2</v>
      </c>
    </row>
    <row r="613" spans="17:22" x14ac:dyDescent="0.25">
      <c r="Q613" s="166">
        <v>12</v>
      </c>
      <c r="R613" s="176">
        <v>0</v>
      </c>
      <c r="S613" s="166">
        <v>4</v>
      </c>
      <c r="T613" s="166">
        <v>5</v>
      </c>
      <c r="U613" s="1">
        <v>3</v>
      </c>
      <c r="V613" s="1">
        <v>1</v>
      </c>
    </row>
    <row r="614" spans="17:22" x14ac:dyDescent="0.25">
      <c r="Q614" s="166">
        <v>13</v>
      </c>
      <c r="R614" s="176">
        <v>1</v>
      </c>
      <c r="S614" s="166">
        <v>4</v>
      </c>
      <c r="T614" s="166">
        <v>5</v>
      </c>
      <c r="U614" s="1">
        <v>4</v>
      </c>
      <c r="V614" s="1">
        <v>1</v>
      </c>
    </row>
    <row r="615" spans="17:22" x14ac:dyDescent="0.25">
      <c r="Q615" s="166">
        <v>12</v>
      </c>
      <c r="R615" s="176">
        <v>0</v>
      </c>
      <c r="S615" s="166">
        <v>3</v>
      </c>
      <c r="T615" s="166">
        <v>5</v>
      </c>
      <c r="U615" s="1">
        <v>4</v>
      </c>
      <c r="V615" s="1">
        <v>2</v>
      </c>
    </row>
    <row r="616" spans="17:22" x14ac:dyDescent="0.25">
      <c r="Q616" s="166">
        <v>11</v>
      </c>
      <c r="R616" s="176">
        <v>1</v>
      </c>
      <c r="S616" s="166">
        <v>3</v>
      </c>
      <c r="T616" s="166">
        <v>5</v>
      </c>
      <c r="U616" s="1">
        <v>4</v>
      </c>
      <c r="V616" s="1">
        <v>2</v>
      </c>
    </row>
    <row r="617" spans="17:22" x14ac:dyDescent="0.25">
      <c r="Q617" s="166">
        <v>12</v>
      </c>
      <c r="R617" s="176">
        <v>1</v>
      </c>
      <c r="S617" s="166">
        <v>3</v>
      </c>
      <c r="T617" s="166">
        <v>5</v>
      </c>
      <c r="U617" s="1">
        <v>4</v>
      </c>
      <c r="V617" s="1">
        <v>2</v>
      </c>
    </row>
    <row r="618" spans="17:22" x14ac:dyDescent="0.25">
      <c r="Q618" s="166">
        <v>13</v>
      </c>
      <c r="R618" s="176">
        <v>2</v>
      </c>
      <c r="S618" s="166">
        <v>4</v>
      </c>
      <c r="T618" s="166">
        <v>5</v>
      </c>
      <c r="U618" s="1">
        <v>3</v>
      </c>
      <c r="V618" s="1">
        <v>2</v>
      </c>
    </row>
    <row r="619" spans="17:22" x14ac:dyDescent="0.25">
      <c r="Q619" s="166">
        <v>12</v>
      </c>
      <c r="R619" s="176">
        <v>1</v>
      </c>
      <c r="S619" s="166">
        <v>4</v>
      </c>
      <c r="T619" s="166">
        <v>5</v>
      </c>
      <c r="U619" s="1">
        <v>3</v>
      </c>
      <c r="V619" s="1">
        <v>2</v>
      </c>
    </row>
    <row r="620" spans="17:22" x14ac:dyDescent="0.25">
      <c r="Q620" s="166">
        <v>12</v>
      </c>
      <c r="R620" s="176">
        <v>2</v>
      </c>
      <c r="S620" s="166">
        <v>3</v>
      </c>
      <c r="T620" s="166">
        <v>5</v>
      </c>
      <c r="U620" s="1">
        <v>3</v>
      </c>
      <c r="V620" s="1">
        <v>2</v>
      </c>
    </row>
    <row r="621" spans="17:22" x14ac:dyDescent="0.25">
      <c r="Q621" s="166">
        <v>11</v>
      </c>
      <c r="R621" s="176">
        <v>1</v>
      </c>
      <c r="S621" s="166">
        <v>4</v>
      </c>
      <c r="T621" s="166">
        <v>5</v>
      </c>
      <c r="U621" s="1">
        <v>4</v>
      </c>
      <c r="V621" s="1">
        <v>2</v>
      </c>
    </row>
    <row r="622" spans="17:22" x14ac:dyDescent="0.25">
      <c r="Q622" s="166">
        <v>13</v>
      </c>
      <c r="R622" s="176">
        <v>2</v>
      </c>
      <c r="S622" s="166">
        <v>4</v>
      </c>
      <c r="T622" s="166">
        <v>5</v>
      </c>
      <c r="U622" s="1">
        <v>4</v>
      </c>
      <c r="V622" s="1">
        <v>2</v>
      </c>
    </row>
    <row r="623" spans="17:22" x14ac:dyDescent="0.25">
      <c r="Q623" s="166">
        <v>12</v>
      </c>
      <c r="R623" s="176">
        <v>2</v>
      </c>
      <c r="S623" s="166">
        <v>4</v>
      </c>
      <c r="T623" s="166">
        <v>5</v>
      </c>
      <c r="U623" s="1">
        <v>3</v>
      </c>
      <c r="V623" s="1">
        <v>2</v>
      </c>
    </row>
    <row r="624" spans="17:22" x14ac:dyDescent="0.25">
      <c r="Q624" s="166">
        <v>12</v>
      </c>
      <c r="R624" s="176">
        <v>2</v>
      </c>
      <c r="S624" s="166">
        <v>4</v>
      </c>
      <c r="T624" s="166">
        <v>5</v>
      </c>
      <c r="U624" s="1">
        <v>4</v>
      </c>
      <c r="V624" s="1">
        <v>2</v>
      </c>
    </row>
    <row r="625" spans="17:22" x14ac:dyDescent="0.25">
      <c r="Q625" s="166">
        <v>11</v>
      </c>
      <c r="R625" s="176">
        <v>1</v>
      </c>
      <c r="S625" s="166">
        <v>4</v>
      </c>
      <c r="T625" s="166">
        <v>5</v>
      </c>
      <c r="U625" s="1">
        <v>4</v>
      </c>
      <c r="V625" s="1">
        <v>2</v>
      </c>
    </row>
    <row r="626" spans="17:22" x14ac:dyDescent="0.25">
      <c r="Q626" s="166">
        <v>11</v>
      </c>
      <c r="R626" s="176">
        <v>1</v>
      </c>
      <c r="S626" s="166">
        <v>3</v>
      </c>
      <c r="T626" s="166">
        <v>5</v>
      </c>
      <c r="U626" s="1">
        <v>4</v>
      </c>
      <c r="V626" s="1">
        <v>1</v>
      </c>
    </row>
    <row r="627" spans="17:22" x14ac:dyDescent="0.25">
      <c r="Q627" s="166">
        <v>11</v>
      </c>
      <c r="R627" s="176">
        <v>1</v>
      </c>
      <c r="S627" s="166">
        <v>3</v>
      </c>
      <c r="T627" s="166">
        <v>5</v>
      </c>
      <c r="U627" s="1">
        <v>4</v>
      </c>
      <c r="V627" s="1">
        <v>2</v>
      </c>
    </row>
    <row r="628" spans="17:22" x14ac:dyDescent="0.25">
      <c r="Q628" s="166">
        <v>13</v>
      </c>
      <c r="R628" s="176">
        <v>2</v>
      </c>
      <c r="S628" s="166">
        <v>3</v>
      </c>
      <c r="T628" s="166">
        <v>5</v>
      </c>
      <c r="U628" s="1">
        <v>4</v>
      </c>
      <c r="V628" s="1">
        <v>2</v>
      </c>
    </row>
    <row r="629" spans="17:22" x14ac:dyDescent="0.25">
      <c r="Q629" s="166">
        <v>12</v>
      </c>
      <c r="R629" s="176">
        <v>1</v>
      </c>
      <c r="S629" s="166">
        <v>3</v>
      </c>
      <c r="T629" s="166">
        <v>6</v>
      </c>
      <c r="U629" s="1">
        <v>4</v>
      </c>
      <c r="V629" s="1">
        <v>2</v>
      </c>
    </row>
    <row r="630" spans="17:22" x14ac:dyDescent="0.25">
      <c r="Q630" s="166">
        <v>11</v>
      </c>
      <c r="R630" s="176">
        <v>0</v>
      </c>
      <c r="S630" s="166">
        <v>4</v>
      </c>
      <c r="T630" s="166">
        <v>5</v>
      </c>
      <c r="U630" s="1">
        <v>4</v>
      </c>
      <c r="V630" s="1">
        <v>2</v>
      </c>
    </row>
    <row r="631" spans="17:22" x14ac:dyDescent="0.25">
      <c r="Q631" s="166">
        <v>12</v>
      </c>
      <c r="R631" s="176">
        <v>0</v>
      </c>
      <c r="S631" s="166">
        <v>3</v>
      </c>
      <c r="T631" s="166">
        <v>6</v>
      </c>
      <c r="U631" s="1">
        <v>4</v>
      </c>
      <c r="V631" s="1">
        <v>2</v>
      </c>
    </row>
    <row r="632" spans="17:22" x14ac:dyDescent="0.25">
      <c r="Q632" s="166">
        <v>13</v>
      </c>
      <c r="R632" s="176">
        <v>1</v>
      </c>
      <c r="S632" s="166">
        <v>4</v>
      </c>
      <c r="T632" s="166">
        <v>6</v>
      </c>
      <c r="U632" s="1">
        <v>3</v>
      </c>
      <c r="V632" s="1">
        <v>1</v>
      </c>
    </row>
    <row r="633" spans="17:22" x14ac:dyDescent="0.25">
      <c r="Q633" s="166">
        <v>11</v>
      </c>
      <c r="R633" s="176">
        <v>1</v>
      </c>
      <c r="S633" s="166">
        <v>4</v>
      </c>
      <c r="T633" s="166">
        <v>6</v>
      </c>
      <c r="U633" s="1">
        <v>4</v>
      </c>
      <c r="V633" s="1">
        <v>2</v>
      </c>
    </row>
    <row r="634" spans="17:22" x14ac:dyDescent="0.25">
      <c r="Q634" s="166">
        <v>12</v>
      </c>
      <c r="R634" s="176">
        <v>2</v>
      </c>
      <c r="S634" s="166">
        <v>3</v>
      </c>
      <c r="T634" s="166">
        <v>5</v>
      </c>
      <c r="U634" s="1">
        <v>4</v>
      </c>
      <c r="V634" s="1">
        <v>2</v>
      </c>
    </row>
    <row r="635" spans="17:22" x14ac:dyDescent="0.25">
      <c r="Q635" s="166">
        <v>13</v>
      </c>
      <c r="R635" s="176">
        <v>2</v>
      </c>
      <c r="S635" s="166">
        <v>4</v>
      </c>
      <c r="T635" s="166">
        <v>5</v>
      </c>
      <c r="U635" s="1">
        <v>4</v>
      </c>
      <c r="V635" s="1">
        <v>2</v>
      </c>
    </row>
    <row r="636" spans="17:22" x14ac:dyDescent="0.25">
      <c r="Q636" s="166">
        <v>12</v>
      </c>
      <c r="R636" s="176">
        <v>2</v>
      </c>
      <c r="S636" s="166">
        <v>4</v>
      </c>
      <c r="T636" s="166">
        <v>6</v>
      </c>
      <c r="U636" s="1">
        <v>4</v>
      </c>
      <c r="V636" s="1">
        <v>2</v>
      </c>
    </row>
    <row r="637" spans="17:22" x14ac:dyDescent="0.25">
      <c r="Q637" s="166">
        <v>11</v>
      </c>
      <c r="R637" s="176">
        <v>1</v>
      </c>
      <c r="S637" s="166">
        <v>3</v>
      </c>
      <c r="T637" s="166">
        <v>6</v>
      </c>
      <c r="U637" s="1">
        <v>4</v>
      </c>
      <c r="V637" s="1">
        <v>1</v>
      </c>
    </row>
    <row r="638" spans="17:22" x14ac:dyDescent="0.25">
      <c r="Q638" s="166">
        <v>13</v>
      </c>
      <c r="R638" s="176">
        <v>1</v>
      </c>
      <c r="S638" s="166">
        <v>3</v>
      </c>
      <c r="T638" s="166">
        <v>5</v>
      </c>
      <c r="U638" s="1">
        <v>3</v>
      </c>
      <c r="V638" s="1">
        <v>1</v>
      </c>
    </row>
    <row r="639" spans="17:22" x14ac:dyDescent="0.25">
      <c r="Q639" s="166">
        <v>13</v>
      </c>
      <c r="R639" s="176">
        <v>1</v>
      </c>
      <c r="S639" s="166">
        <v>4</v>
      </c>
      <c r="T639" s="166">
        <v>5</v>
      </c>
      <c r="U639" s="1">
        <v>4</v>
      </c>
      <c r="V639" s="1">
        <v>1</v>
      </c>
    </row>
    <row r="640" spans="17:22" x14ac:dyDescent="0.25">
      <c r="Q640" s="166">
        <v>12</v>
      </c>
      <c r="R640" s="176">
        <v>1</v>
      </c>
      <c r="S640" s="166">
        <v>3</v>
      </c>
      <c r="T640" s="166">
        <v>5</v>
      </c>
      <c r="U640" s="1">
        <v>4</v>
      </c>
      <c r="V640" s="1">
        <v>2</v>
      </c>
    </row>
    <row r="641" spans="17:22" x14ac:dyDescent="0.25">
      <c r="Q641" s="166">
        <v>12</v>
      </c>
      <c r="R641" s="176">
        <v>0</v>
      </c>
      <c r="S641" s="166">
        <v>4</v>
      </c>
      <c r="T641" s="166">
        <v>5</v>
      </c>
      <c r="U641" s="1">
        <v>4</v>
      </c>
      <c r="V641" s="1">
        <v>1</v>
      </c>
    </row>
    <row r="642" spans="17:22" x14ac:dyDescent="0.25">
      <c r="Q642" s="166">
        <v>12</v>
      </c>
      <c r="R642" s="176">
        <v>2</v>
      </c>
      <c r="S642" s="166">
        <v>4</v>
      </c>
      <c r="T642" s="166">
        <v>5</v>
      </c>
      <c r="U642" s="1">
        <v>3</v>
      </c>
      <c r="V642" s="1">
        <v>1</v>
      </c>
    </row>
    <row r="643" spans="17:22" x14ac:dyDescent="0.25">
      <c r="Q643" s="166">
        <v>13</v>
      </c>
      <c r="R643" s="176">
        <v>1</v>
      </c>
      <c r="S643" s="166">
        <v>4</v>
      </c>
      <c r="T643" s="166">
        <v>5</v>
      </c>
      <c r="U643" s="1">
        <v>4</v>
      </c>
      <c r="V643" s="1">
        <v>1</v>
      </c>
    </row>
    <row r="644" spans="17:22" x14ac:dyDescent="0.25">
      <c r="Q644" s="166">
        <v>11</v>
      </c>
      <c r="R644" s="176">
        <v>1</v>
      </c>
      <c r="S644" s="166">
        <v>3</v>
      </c>
      <c r="T644" s="166">
        <v>5</v>
      </c>
      <c r="U644" s="1">
        <v>3</v>
      </c>
      <c r="V644" s="1">
        <v>2</v>
      </c>
    </row>
    <row r="645" spans="17:22" x14ac:dyDescent="0.25">
      <c r="Q645" s="166">
        <v>12</v>
      </c>
      <c r="R645" s="176">
        <v>1</v>
      </c>
      <c r="S645" s="166">
        <v>4</v>
      </c>
      <c r="T645" s="166">
        <v>6</v>
      </c>
      <c r="U645" s="1">
        <v>4</v>
      </c>
      <c r="V645" s="1">
        <v>2</v>
      </c>
    </row>
    <row r="646" spans="17:22" x14ac:dyDescent="0.25">
      <c r="Q646" s="166">
        <v>13</v>
      </c>
      <c r="R646" s="176">
        <v>1</v>
      </c>
      <c r="S646" s="166">
        <v>4</v>
      </c>
      <c r="T646" s="166">
        <v>5</v>
      </c>
      <c r="U646" s="1">
        <v>4</v>
      </c>
      <c r="V646" s="1">
        <v>2</v>
      </c>
    </row>
    <row r="647" spans="17:22" x14ac:dyDescent="0.25">
      <c r="Q647" s="166">
        <v>13</v>
      </c>
      <c r="R647" s="176">
        <v>2</v>
      </c>
      <c r="S647" s="166">
        <v>4</v>
      </c>
      <c r="T647" s="166">
        <v>5</v>
      </c>
      <c r="U647" s="1">
        <v>4</v>
      </c>
      <c r="V647" s="1">
        <v>2</v>
      </c>
    </row>
    <row r="648" spans="17:22" x14ac:dyDescent="0.25">
      <c r="Q648" s="166">
        <v>13</v>
      </c>
      <c r="R648" s="176">
        <v>1</v>
      </c>
      <c r="S648" s="166">
        <v>4</v>
      </c>
      <c r="T648" s="166">
        <v>5</v>
      </c>
      <c r="U648" s="1">
        <v>3</v>
      </c>
      <c r="V648" s="1">
        <v>1</v>
      </c>
    </row>
    <row r="649" spans="17:22" x14ac:dyDescent="0.25">
      <c r="Q649" s="166">
        <v>12</v>
      </c>
      <c r="R649" s="176">
        <v>0</v>
      </c>
      <c r="S649" s="166">
        <v>4</v>
      </c>
      <c r="T649" s="166">
        <v>5</v>
      </c>
      <c r="U649" s="1">
        <v>3</v>
      </c>
      <c r="V649" s="1">
        <v>2</v>
      </c>
    </row>
    <row r="650" spans="17:22" x14ac:dyDescent="0.25">
      <c r="Q650" s="166">
        <v>12</v>
      </c>
      <c r="R650" s="176">
        <v>1</v>
      </c>
      <c r="S650" s="166">
        <v>3</v>
      </c>
      <c r="T650" s="166">
        <v>5</v>
      </c>
      <c r="U650" s="1">
        <v>3</v>
      </c>
      <c r="V650" s="1">
        <v>2</v>
      </c>
    </row>
    <row r="651" spans="17:22" x14ac:dyDescent="0.25">
      <c r="Q651" s="166">
        <v>12</v>
      </c>
      <c r="R651" s="176">
        <v>1</v>
      </c>
      <c r="S651" s="166">
        <v>3</v>
      </c>
      <c r="T651" s="166">
        <v>5</v>
      </c>
      <c r="U651" s="1">
        <v>3</v>
      </c>
      <c r="V651" s="1">
        <v>2</v>
      </c>
    </row>
    <row r="652" spans="17:22" x14ac:dyDescent="0.25">
      <c r="Q652" s="166">
        <v>12</v>
      </c>
      <c r="R652" s="176">
        <v>0</v>
      </c>
      <c r="S652" s="166">
        <v>4</v>
      </c>
      <c r="T652" s="166">
        <v>5</v>
      </c>
      <c r="U652" s="1">
        <v>4</v>
      </c>
      <c r="V652" s="1">
        <v>2</v>
      </c>
    </row>
    <row r="653" spans="17:22" x14ac:dyDescent="0.25">
      <c r="Q653" s="166">
        <v>12</v>
      </c>
      <c r="R653" s="176">
        <v>2</v>
      </c>
      <c r="S653" s="166">
        <v>3</v>
      </c>
      <c r="T653" s="166">
        <v>6</v>
      </c>
      <c r="U653" s="1">
        <v>3</v>
      </c>
      <c r="V653" s="1">
        <v>1</v>
      </c>
    </row>
    <row r="654" spans="17:22" x14ac:dyDescent="0.25">
      <c r="Q654" s="166">
        <v>11</v>
      </c>
      <c r="R654" s="176">
        <v>1</v>
      </c>
      <c r="S654" s="166">
        <v>4</v>
      </c>
      <c r="T654" s="166">
        <v>5</v>
      </c>
      <c r="U654" s="1">
        <v>4</v>
      </c>
      <c r="V654" s="1">
        <v>1</v>
      </c>
    </row>
    <row r="655" spans="17:22" x14ac:dyDescent="0.25">
      <c r="Q655" s="166">
        <v>13</v>
      </c>
      <c r="R655" s="176">
        <v>1</v>
      </c>
      <c r="S655" s="166">
        <v>3</v>
      </c>
      <c r="T655" s="166">
        <v>5</v>
      </c>
      <c r="U655" s="1">
        <v>3</v>
      </c>
      <c r="V655" s="1">
        <v>2</v>
      </c>
    </row>
    <row r="656" spans="17:22" x14ac:dyDescent="0.25">
      <c r="Q656" s="166">
        <v>11</v>
      </c>
      <c r="R656" s="176">
        <v>0</v>
      </c>
      <c r="S656" s="166">
        <v>4</v>
      </c>
      <c r="T656" s="166">
        <v>5</v>
      </c>
      <c r="U656" s="1">
        <v>3</v>
      </c>
      <c r="V656" s="1">
        <v>2</v>
      </c>
    </row>
    <row r="657" spans="17:22" x14ac:dyDescent="0.25">
      <c r="Q657" s="166">
        <v>13</v>
      </c>
      <c r="R657" s="176">
        <v>0</v>
      </c>
      <c r="S657" s="166">
        <v>3</v>
      </c>
      <c r="T657" s="166">
        <v>5</v>
      </c>
      <c r="U657" s="1">
        <v>3</v>
      </c>
      <c r="V657" s="1">
        <v>2</v>
      </c>
    </row>
    <row r="658" spans="17:22" x14ac:dyDescent="0.25">
      <c r="Q658" s="166">
        <v>12</v>
      </c>
      <c r="R658" s="176">
        <v>1</v>
      </c>
      <c r="S658" s="166">
        <v>3</v>
      </c>
      <c r="T658" s="166">
        <v>5</v>
      </c>
      <c r="U658" s="1">
        <v>3</v>
      </c>
      <c r="V658" s="1">
        <v>2</v>
      </c>
    </row>
    <row r="659" spans="17:22" x14ac:dyDescent="0.25">
      <c r="Q659" s="166">
        <v>12</v>
      </c>
      <c r="R659" s="176">
        <v>0</v>
      </c>
      <c r="S659" s="166">
        <v>4</v>
      </c>
      <c r="T659" s="166">
        <v>5</v>
      </c>
      <c r="U659" s="1">
        <v>4</v>
      </c>
      <c r="V659" s="1">
        <v>2</v>
      </c>
    </row>
    <row r="660" spans="17:22" x14ac:dyDescent="0.25">
      <c r="Q660" s="166">
        <v>11</v>
      </c>
      <c r="R660" s="176">
        <v>1</v>
      </c>
      <c r="S660" s="166">
        <v>3</v>
      </c>
      <c r="T660" s="166">
        <v>5</v>
      </c>
      <c r="U660" s="1">
        <v>4</v>
      </c>
      <c r="V660" s="1">
        <v>1</v>
      </c>
    </row>
    <row r="661" spans="17:22" x14ac:dyDescent="0.25">
      <c r="Q661" s="166">
        <v>12</v>
      </c>
      <c r="R661" s="176">
        <v>1</v>
      </c>
      <c r="S661" s="166">
        <v>3</v>
      </c>
      <c r="T661" s="166">
        <v>5</v>
      </c>
      <c r="U661" s="1">
        <v>4</v>
      </c>
      <c r="V661" s="1">
        <v>2</v>
      </c>
    </row>
    <row r="662" spans="17:22" x14ac:dyDescent="0.25">
      <c r="Q662" s="166">
        <v>12</v>
      </c>
      <c r="R662" s="176">
        <v>1</v>
      </c>
      <c r="S662" s="166">
        <v>3</v>
      </c>
      <c r="T662" s="166">
        <v>5</v>
      </c>
      <c r="U662" s="1">
        <v>4</v>
      </c>
      <c r="V662" s="1">
        <v>2</v>
      </c>
    </row>
    <row r="663" spans="17:22" x14ac:dyDescent="0.25">
      <c r="Q663" s="166">
        <v>13</v>
      </c>
      <c r="R663" s="176">
        <v>1</v>
      </c>
      <c r="S663" s="166">
        <v>3</v>
      </c>
      <c r="T663" s="166">
        <v>6</v>
      </c>
      <c r="U663" s="1">
        <v>3</v>
      </c>
      <c r="V663" s="1">
        <v>2</v>
      </c>
    </row>
    <row r="664" spans="17:22" x14ac:dyDescent="0.25">
      <c r="Q664" s="166">
        <v>11</v>
      </c>
      <c r="R664" s="176">
        <v>0</v>
      </c>
      <c r="S664" s="166">
        <v>4</v>
      </c>
      <c r="T664" s="166">
        <v>5</v>
      </c>
      <c r="U664" s="1">
        <v>3</v>
      </c>
      <c r="V664" s="1">
        <v>1</v>
      </c>
    </row>
    <row r="665" spans="17:22" x14ac:dyDescent="0.25">
      <c r="Q665" s="166">
        <v>13</v>
      </c>
      <c r="R665" s="176">
        <v>0</v>
      </c>
      <c r="S665" s="166">
        <v>3</v>
      </c>
      <c r="T665" s="166">
        <v>5</v>
      </c>
      <c r="U665" s="1">
        <v>3</v>
      </c>
      <c r="V665" s="1">
        <v>2</v>
      </c>
    </row>
    <row r="666" spans="17:22" x14ac:dyDescent="0.25">
      <c r="Q666" s="166">
        <v>11</v>
      </c>
      <c r="R666" s="176">
        <v>2</v>
      </c>
      <c r="S666" s="166">
        <v>3</v>
      </c>
      <c r="T666" s="166">
        <v>5</v>
      </c>
      <c r="U666" s="1">
        <v>3</v>
      </c>
      <c r="V666" s="1">
        <v>2</v>
      </c>
    </row>
    <row r="667" spans="17:22" x14ac:dyDescent="0.25">
      <c r="Q667" s="166">
        <v>11</v>
      </c>
      <c r="R667" s="176">
        <v>2</v>
      </c>
      <c r="S667" s="166">
        <v>3</v>
      </c>
      <c r="T667" s="166">
        <v>5</v>
      </c>
      <c r="U667" s="1">
        <v>3</v>
      </c>
      <c r="V667" s="1">
        <v>2</v>
      </c>
    </row>
    <row r="668" spans="17:22" x14ac:dyDescent="0.25">
      <c r="Q668" s="166">
        <v>11</v>
      </c>
      <c r="R668" s="176">
        <v>1</v>
      </c>
      <c r="S668" s="166">
        <v>3</v>
      </c>
      <c r="T668" s="166">
        <v>5</v>
      </c>
      <c r="U668" s="1">
        <v>3</v>
      </c>
      <c r="V668" s="1">
        <v>2</v>
      </c>
    </row>
    <row r="669" spans="17:22" x14ac:dyDescent="0.25">
      <c r="Q669" s="166">
        <v>11</v>
      </c>
      <c r="R669" s="176">
        <v>0</v>
      </c>
      <c r="S669" s="166">
        <v>4</v>
      </c>
      <c r="T669" s="166">
        <v>5</v>
      </c>
      <c r="U669" s="1">
        <v>3</v>
      </c>
      <c r="V669" s="1">
        <v>2</v>
      </c>
    </row>
    <row r="670" spans="17:22" x14ac:dyDescent="0.25">
      <c r="Q670" s="166">
        <v>11</v>
      </c>
      <c r="R670" s="176">
        <v>0</v>
      </c>
      <c r="S670" s="166">
        <v>3</v>
      </c>
      <c r="T670" s="166">
        <v>5</v>
      </c>
      <c r="U670" s="1">
        <v>3</v>
      </c>
      <c r="V670" s="1">
        <v>1</v>
      </c>
    </row>
    <row r="671" spans="17:22" x14ac:dyDescent="0.25">
      <c r="Q671" s="166">
        <v>12</v>
      </c>
      <c r="R671" s="176">
        <v>2</v>
      </c>
      <c r="S671" s="166">
        <v>3</v>
      </c>
      <c r="T671" s="166">
        <v>6</v>
      </c>
      <c r="U671" s="1">
        <v>3</v>
      </c>
      <c r="V671" s="1">
        <v>2</v>
      </c>
    </row>
    <row r="672" spans="17:22" x14ac:dyDescent="0.25">
      <c r="Q672" s="166">
        <v>13</v>
      </c>
      <c r="R672" s="176">
        <v>1</v>
      </c>
      <c r="S672" s="166">
        <v>4</v>
      </c>
      <c r="T672" s="166">
        <v>6</v>
      </c>
      <c r="U672" s="1">
        <v>4</v>
      </c>
      <c r="V672" s="1">
        <v>2</v>
      </c>
    </row>
    <row r="673" spans="17:22" x14ac:dyDescent="0.25">
      <c r="Q673" s="166">
        <v>12</v>
      </c>
      <c r="R673" s="176">
        <v>1</v>
      </c>
      <c r="S673" s="166">
        <v>3</v>
      </c>
      <c r="T673" s="166">
        <v>5</v>
      </c>
      <c r="U673" s="1">
        <v>3</v>
      </c>
      <c r="V673" s="1">
        <v>2</v>
      </c>
    </row>
    <row r="674" spans="17:22" x14ac:dyDescent="0.25">
      <c r="Q674" s="166">
        <v>11</v>
      </c>
      <c r="R674" s="176">
        <v>0</v>
      </c>
      <c r="S674" s="166">
        <v>3</v>
      </c>
      <c r="T674" s="166">
        <v>5</v>
      </c>
      <c r="U674" s="1">
        <v>3</v>
      </c>
      <c r="V674" s="1">
        <v>2</v>
      </c>
    </row>
    <row r="675" spans="17:22" x14ac:dyDescent="0.25">
      <c r="Q675" s="166">
        <v>12</v>
      </c>
      <c r="R675" s="176">
        <v>1</v>
      </c>
      <c r="S675" s="166">
        <v>4</v>
      </c>
      <c r="T675" s="166">
        <v>5</v>
      </c>
      <c r="U675" s="1">
        <v>4</v>
      </c>
      <c r="V675" s="1">
        <v>2</v>
      </c>
    </row>
    <row r="676" spans="17:22" x14ac:dyDescent="0.25">
      <c r="Q676" s="166">
        <v>11</v>
      </c>
      <c r="R676" s="176">
        <v>1</v>
      </c>
      <c r="S676" s="166">
        <v>3</v>
      </c>
      <c r="T676" s="166">
        <v>6</v>
      </c>
      <c r="U676" s="1">
        <v>4</v>
      </c>
      <c r="V676" s="1">
        <v>2</v>
      </c>
    </row>
    <row r="677" spans="17:22" x14ac:dyDescent="0.25">
      <c r="Q677" s="166">
        <v>12</v>
      </c>
      <c r="R677" s="176">
        <v>0</v>
      </c>
      <c r="S677" s="166">
        <v>4</v>
      </c>
      <c r="T677" s="166">
        <v>5</v>
      </c>
      <c r="U677" s="1">
        <v>4</v>
      </c>
      <c r="V677" s="1">
        <v>2</v>
      </c>
    </row>
    <row r="678" spans="17:22" x14ac:dyDescent="0.25">
      <c r="Q678" s="166">
        <v>13</v>
      </c>
      <c r="R678" s="176">
        <v>2</v>
      </c>
      <c r="S678" s="166">
        <v>3</v>
      </c>
      <c r="T678" s="166">
        <v>5</v>
      </c>
      <c r="U678" s="1">
        <v>3</v>
      </c>
      <c r="V678" s="1">
        <v>1</v>
      </c>
    </row>
    <row r="679" spans="17:22" x14ac:dyDescent="0.25">
      <c r="Q679" s="166">
        <v>11</v>
      </c>
      <c r="R679" s="176">
        <v>0</v>
      </c>
      <c r="S679" s="166">
        <v>3</v>
      </c>
      <c r="T679" s="166">
        <v>5</v>
      </c>
      <c r="U679" s="1">
        <v>4</v>
      </c>
      <c r="V679" s="1">
        <v>1</v>
      </c>
    </row>
    <row r="680" spans="17:22" x14ac:dyDescent="0.25">
      <c r="Q680" s="166">
        <v>13</v>
      </c>
      <c r="R680" s="176">
        <v>1</v>
      </c>
      <c r="S680" s="166">
        <v>3</v>
      </c>
      <c r="T680" s="166">
        <v>5</v>
      </c>
      <c r="U680" s="1">
        <v>3</v>
      </c>
      <c r="V680" s="1">
        <v>1</v>
      </c>
    </row>
    <row r="681" spans="17:22" x14ac:dyDescent="0.25">
      <c r="Q681" s="166">
        <v>13</v>
      </c>
      <c r="R681" s="176">
        <v>0</v>
      </c>
      <c r="S681" s="166">
        <v>4</v>
      </c>
      <c r="T681" s="166">
        <v>5</v>
      </c>
      <c r="U681" s="1">
        <v>3</v>
      </c>
      <c r="V681" s="1">
        <v>2</v>
      </c>
    </row>
    <row r="682" spans="17:22" x14ac:dyDescent="0.25">
      <c r="Q682" s="166">
        <v>13</v>
      </c>
      <c r="R682" s="176">
        <v>0</v>
      </c>
      <c r="S682" s="166">
        <v>3</v>
      </c>
      <c r="T682" s="166">
        <v>5</v>
      </c>
      <c r="U682" s="1">
        <v>3</v>
      </c>
      <c r="V682" s="1">
        <v>2</v>
      </c>
    </row>
    <row r="683" spans="17:22" x14ac:dyDescent="0.25">
      <c r="Q683" s="166">
        <v>11</v>
      </c>
      <c r="R683" s="176">
        <v>2</v>
      </c>
      <c r="S683" s="166">
        <v>4</v>
      </c>
      <c r="T683" s="166">
        <v>6</v>
      </c>
      <c r="U683" s="1">
        <v>4</v>
      </c>
      <c r="V683" s="1">
        <v>1</v>
      </c>
    </row>
    <row r="684" spans="17:22" x14ac:dyDescent="0.25">
      <c r="Q684" s="166">
        <v>13</v>
      </c>
      <c r="R684" s="176">
        <v>2</v>
      </c>
      <c r="S684" s="166">
        <v>3</v>
      </c>
      <c r="T684" s="166">
        <v>5</v>
      </c>
      <c r="U684" s="1">
        <v>3</v>
      </c>
      <c r="V684" s="1">
        <v>2</v>
      </c>
    </row>
    <row r="685" spans="17:22" x14ac:dyDescent="0.25">
      <c r="Q685" s="166">
        <v>13</v>
      </c>
      <c r="R685" s="176">
        <v>1</v>
      </c>
      <c r="S685" s="166">
        <v>4</v>
      </c>
      <c r="T685" s="166">
        <v>6</v>
      </c>
      <c r="U685" s="1">
        <v>4</v>
      </c>
      <c r="V685" s="1">
        <v>2</v>
      </c>
    </row>
    <row r="686" spans="17:22" x14ac:dyDescent="0.25">
      <c r="Q686" s="166">
        <v>12</v>
      </c>
      <c r="R686" s="176">
        <v>2</v>
      </c>
      <c r="S686" s="166">
        <v>4</v>
      </c>
      <c r="T686" s="166">
        <v>5</v>
      </c>
      <c r="U686" s="1">
        <v>4</v>
      </c>
      <c r="V686" s="1">
        <v>2</v>
      </c>
    </row>
    <row r="687" spans="17:22" x14ac:dyDescent="0.25">
      <c r="Q687" s="166">
        <v>13</v>
      </c>
      <c r="R687" s="176">
        <v>1</v>
      </c>
      <c r="S687" s="166">
        <v>4</v>
      </c>
      <c r="T687" s="166">
        <v>5</v>
      </c>
      <c r="U687" s="1">
        <v>4</v>
      </c>
      <c r="V687" s="1">
        <v>2</v>
      </c>
    </row>
    <row r="688" spans="17:22" x14ac:dyDescent="0.25">
      <c r="Q688" s="166">
        <v>11</v>
      </c>
      <c r="R688" s="176">
        <v>1</v>
      </c>
      <c r="S688" s="166">
        <v>3</v>
      </c>
      <c r="T688" s="166">
        <v>5</v>
      </c>
      <c r="U688" s="1">
        <v>3</v>
      </c>
      <c r="V688" s="1">
        <v>2</v>
      </c>
    </row>
    <row r="689" spans="17:22" x14ac:dyDescent="0.25">
      <c r="Q689" s="166">
        <v>13</v>
      </c>
      <c r="R689" s="176">
        <v>1</v>
      </c>
      <c r="S689" s="166">
        <v>4</v>
      </c>
      <c r="T689" s="166">
        <v>5</v>
      </c>
      <c r="U689" s="1">
        <v>4</v>
      </c>
      <c r="V689" s="1">
        <v>2</v>
      </c>
    </row>
    <row r="690" spans="17:22" x14ac:dyDescent="0.25">
      <c r="Q690" s="166">
        <v>12</v>
      </c>
      <c r="R690" s="176">
        <v>1</v>
      </c>
      <c r="S690" s="166">
        <v>3</v>
      </c>
      <c r="T690" s="166">
        <v>5</v>
      </c>
      <c r="U690" s="1">
        <v>3</v>
      </c>
      <c r="V690" s="1">
        <v>2</v>
      </c>
    </row>
    <row r="691" spans="17:22" x14ac:dyDescent="0.25">
      <c r="Q691" s="166">
        <v>12</v>
      </c>
      <c r="R691" s="176">
        <v>1</v>
      </c>
      <c r="S691" s="166">
        <v>4</v>
      </c>
      <c r="T691" s="166">
        <v>5</v>
      </c>
      <c r="U691" s="1">
        <v>4</v>
      </c>
      <c r="V691" s="1">
        <v>1</v>
      </c>
    </row>
    <row r="692" spans="17:22" x14ac:dyDescent="0.25">
      <c r="Q692" s="166">
        <v>11</v>
      </c>
      <c r="R692" s="176">
        <v>2</v>
      </c>
      <c r="S692" s="166">
        <v>3</v>
      </c>
      <c r="T692" s="166">
        <v>5</v>
      </c>
      <c r="U692" s="1">
        <v>4</v>
      </c>
      <c r="V692" s="1">
        <v>2</v>
      </c>
    </row>
    <row r="693" spans="17:22" x14ac:dyDescent="0.25">
      <c r="Q693" s="166">
        <v>13</v>
      </c>
      <c r="R693" s="176">
        <v>2</v>
      </c>
      <c r="S693" s="166">
        <v>3</v>
      </c>
      <c r="T693" s="166">
        <v>5</v>
      </c>
      <c r="U693" s="1">
        <v>4</v>
      </c>
      <c r="V693" s="1">
        <v>2</v>
      </c>
    </row>
    <row r="694" spans="17:22" x14ac:dyDescent="0.25">
      <c r="Q694" s="166">
        <v>11</v>
      </c>
      <c r="R694" s="176">
        <v>2</v>
      </c>
      <c r="S694" s="166">
        <v>4</v>
      </c>
      <c r="T694" s="166">
        <v>5</v>
      </c>
      <c r="U694" s="1">
        <v>4</v>
      </c>
      <c r="V694" s="1">
        <v>2</v>
      </c>
    </row>
    <row r="695" spans="17:22" x14ac:dyDescent="0.25">
      <c r="Q695" s="166">
        <v>12</v>
      </c>
      <c r="R695" s="176">
        <v>1</v>
      </c>
      <c r="S695" s="166">
        <v>4</v>
      </c>
      <c r="T695" s="166">
        <v>6</v>
      </c>
      <c r="U695" s="1">
        <v>4</v>
      </c>
      <c r="V695" s="1">
        <v>1</v>
      </c>
    </row>
    <row r="696" spans="17:22" x14ac:dyDescent="0.25">
      <c r="Q696" s="166">
        <v>12</v>
      </c>
      <c r="R696" s="176">
        <v>1</v>
      </c>
      <c r="S696" s="166">
        <v>4</v>
      </c>
      <c r="T696" s="166">
        <v>5</v>
      </c>
      <c r="U696" s="1">
        <v>4</v>
      </c>
      <c r="V696" s="1">
        <v>1</v>
      </c>
    </row>
    <row r="697" spans="17:22" x14ac:dyDescent="0.25">
      <c r="Q697" s="166">
        <v>12</v>
      </c>
      <c r="R697" s="176">
        <v>2</v>
      </c>
      <c r="S697" s="166">
        <v>3</v>
      </c>
      <c r="T697" s="166">
        <v>6</v>
      </c>
      <c r="U697" s="1">
        <v>4</v>
      </c>
      <c r="V697" s="1">
        <v>2</v>
      </c>
    </row>
    <row r="698" spans="17:22" x14ac:dyDescent="0.25">
      <c r="Q698" s="166">
        <v>13</v>
      </c>
      <c r="R698" s="176">
        <v>1</v>
      </c>
      <c r="S698" s="166">
        <v>3</v>
      </c>
      <c r="T698" s="166">
        <v>6</v>
      </c>
      <c r="U698" s="1">
        <v>3</v>
      </c>
      <c r="V698" s="1">
        <v>2</v>
      </c>
    </row>
    <row r="699" spans="17:22" x14ac:dyDescent="0.25">
      <c r="Q699" s="166">
        <v>12</v>
      </c>
      <c r="R699" s="176">
        <v>0</v>
      </c>
      <c r="S699" s="166">
        <v>3</v>
      </c>
      <c r="T699" s="166">
        <v>5</v>
      </c>
      <c r="U699" s="1">
        <v>3</v>
      </c>
      <c r="V699" s="1">
        <v>1</v>
      </c>
    </row>
    <row r="700" spans="17:22" x14ac:dyDescent="0.25">
      <c r="Q700" s="166">
        <v>13</v>
      </c>
      <c r="R700" s="176">
        <v>1</v>
      </c>
      <c r="S700" s="166">
        <v>4</v>
      </c>
      <c r="T700" s="166">
        <v>5</v>
      </c>
      <c r="U700" s="1">
        <v>4</v>
      </c>
      <c r="V700" s="1">
        <v>1</v>
      </c>
    </row>
    <row r="701" spans="17:22" x14ac:dyDescent="0.25">
      <c r="Q701" s="166">
        <v>13</v>
      </c>
      <c r="R701" s="176">
        <v>1</v>
      </c>
      <c r="S701" s="166">
        <v>3</v>
      </c>
      <c r="T701" s="166">
        <v>5</v>
      </c>
      <c r="U701" s="1">
        <v>4</v>
      </c>
      <c r="V701" s="1">
        <v>2</v>
      </c>
    </row>
    <row r="702" spans="17:22" x14ac:dyDescent="0.25">
      <c r="Q702" s="166">
        <v>11</v>
      </c>
      <c r="R702" s="176">
        <v>0</v>
      </c>
      <c r="S702" s="166">
        <v>3</v>
      </c>
      <c r="T702" s="166">
        <v>5</v>
      </c>
      <c r="U702" s="1">
        <v>4</v>
      </c>
      <c r="V702" s="1">
        <v>2</v>
      </c>
    </row>
    <row r="703" spans="17:22" x14ac:dyDescent="0.25">
      <c r="Q703" s="166">
        <v>12</v>
      </c>
      <c r="R703" s="176">
        <v>2</v>
      </c>
      <c r="S703" s="166">
        <v>4</v>
      </c>
      <c r="T703" s="166">
        <v>5</v>
      </c>
      <c r="U703" s="1">
        <v>3</v>
      </c>
      <c r="V703" s="1">
        <v>1</v>
      </c>
    </row>
    <row r="704" spans="17:22" x14ac:dyDescent="0.25">
      <c r="Q704" s="166">
        <v>11</v>
      </c>
      <c r="R704" s="176">
        <v>1</v>
      </c>
      <c r="S704" s="166">
        <v>3</v>
      </c>
      <c r="T704" s="166">
        <v>5</v>
      </c>
      <c r="U704" s="1">
        <v>4</v>
      </c>
      <c r="V704" s="1">
        <v>2</v>
      </c>
    </row>
    <row r="705" spans="17:22" x14ac:dyDescent="0.25">
      <c r="Q705" s="166">
        <v>11</v>
      </c>
      <c r="R705" s="176">
        <v>2</v>
      </c>
      <c r="S705" s="166">
        <v>3</v>
      </c>
      <c r="T705" s="166">
        <v>5</v>
      </c>
      <c r="U705" s="1">
        <v>4</v>
      </c>
      <c r="V705" s="1">
        <v>2</v>
      </c>
    </row>
    <row r="706" spans="17:22" x14ac:dyDescent="0.25">
      <c r="Q706" s="166">
        <v>12</v>
      </c>
      <c r="R706" s="176">
        <v>0</v>
      </c>
      <c r="S706" s="166">
        <v>3</v>
      </c>
      <c r="T706" s="166">
        <v>5</v>
      </c>
      <c r="U706" s="1">
        <v>4</v>
      </c>
      <c r="V706" s="1">
        <v>1</v>
      </c>
    </row>
    <row r="707" spans="17:22" x14ac:dyDescent="0.25">
      <c r="Q707" s="166">
        <v>13</v>
      </c>
      <c r="R707" s="176">
        <v>2</v>
      </c>
      <c r="S707" s="166">
        <v>3</v>
      </c>
      <c r="T707" s="166">
        <v>5</v>
      </c>
      <c r="U707" s="1">
        <v>4</v>
      </c>
      <c r="V707" s="1">
        <v>2</v>
      </c>
    </row>
    <row r="708" spans="17:22" x14ac:dyDescent="0.25">
      <c r="Q708" s="166">
        <v>13</v>
      </c>
      <c r="R708" s="176">
        <v>1</v>
      </c>
      <c r="S708" s="166">
        <v>3</v>
      </c>
      <c r="T708" s="166">
        <v>5</v>
      </c>
      <c r="U708" s="1">
        <v>3</v>
      </c>
      <c r="V708" s="1">
        <v>1</v>
      </c>
    </row>
    <row r="709" spans="17:22" x14ac:dyDescent="0.25">
      <c r="Q709" s="166">
        <v>13</v>
      </c>
      <c r="R709" s="176">
        <v>1</v>
      </c>
      <c r="S709" s="166">
        <v>4</v>
      </c>
      <c r="T709" s="166">
        <v>6</v>
      </c>
      <c r="U709" s="1">
        <v>3</v>
      </c>
      <c r="V709" s="1">
        <v>1</v>
      </c>
    </row>
    <row r="710" spans="17:22" x14ac:dyDescent="0.25">
      <c r="Q710" s="166">
        <v>11</v>
      </c>
      <c r="R710" s="176">
        <v>1</v>
      </c>
      <c r="S710" s="166">
        <v>3</v>
      </c>
      <c r="T710" s="166">
        <v>5</v>
      </c>
      <c r="U710" s="1">
        <v>4</v>
      </c>
      <c r="V710" s="1">
        <v>2</v>
      </c>
    </row>
    <row r="711" spans="17:22" x14ac:dyDescent="0.25">
      <c r="Q711" s="344">
        <v>11</v>
      </c>
      <c r="R711" s="344">
        <v>1</v>
      </c>
      <c r="S711" s="344">
        <v>3</v>
      </c>
      <c r="T711" s="344">
        <v>5</v>
      </c>
      <c r="U711" s="344">
        <v>4</v>
      </c>
      <c r="V711" s="344">
        <v>2</v>
      </c>
    </row>
    <row r="712" spans="17:22" x14ac:dyDescent="0.25">
      <c r="Q712" s="166">
        <v>12</v>
      </c>
      <c r="R712" s="176">
        <v>1</v>
      </c>
      <c r="S712" s="166">
        <v>4</v>
      </c>
      <c r="T712" s="166">
        <v>5</v>
      </c>
      <c r="U712" s="1">
        <v>4</v>
      </c>
      <c r="V712" s="1">
        <v>2</v>
      </c>
    </row>
    <row r="713" spans="17:22" x14ac:dyDescent="0.25">
      <c r="Q713" s="166">
        <v>11</v>
      </c>
      <c r="R713" s="176">
        <v>1</v>
      </c>
      <c r="S713" s="166">
        <v>3</v>
      </c>
      <c r="T713" s="166">
        <v>5</v>
      </c>
      <c r="U713" s="1">
        <v>3</v>
      </c>
      <c r="V713" s="1">
        <v>2</v>
      </c>
    </row>
    <row r="714" spans="17:22" x14ac:dyDescent="0.25">
      <c r="Q714" s="166">
        <v>13</v>
      </c>
      <c r="R714" s="176">
        <v>2</v>
      </c>
      <c r="S714" s="166">
        <v>4</v>
      </c>
      <c r="T714" s="166">
        <v>5</v>
      </c>
      <c r="U714" s="1">
        <v>4</v>
      </c>
      <c r="V714" s="1">
        <v>1</v>
      </c>
    </row>
    <row r="715" spans="17:22" x14ac:dyDescent="0.25">
      <c r="Q715" s="166">
        <v>11</v>
      </c>
      <c r="R715" s="225">
        <v>2</v>
      </c>
      <c r="S715" s="166">
        <v>3</v>
      </c>
      <c r="T715" s="166">
        <v>6</v>
      </c>
      <c r="U715" s="166">
        <v>3</v>
      </c>
      <c r="V715" s="166">
        <v>2</v>
      </c>
    </row>
    <row r="716" spans="17:22" x14ac:dyDescent="0.25">
      <c r="Q716" s="166">
        <v>12</v>
      </c>
      <c r="R716" s="225">
        <v>1</v>
      </c>
      <c r="S716" s="166">
        <v>3</v>
      </c>
      <c r="T716" s="166">
        <v>6</v>
      </c>
      <c r="U716" s="166">
        <v>4</v>
      </c>
      <c r="V716" s="166">
        <v>1</v>
      </c>
    </row>
    <row r="717" spans="17:22" x14ac:dyDescent="0.25">
      <c r="Q717" s="166">
        <v>12</v>
      </c>
      <c r="R717" s="225">
        <v>2</v>
      </c>
      <c r="S717" s="166">
        <v>3</v>
      </c>
      <c r="T717" s="166">
        <v>5</v>
      </c>
      <c r="U717" s="166">
        <v>4</v>
      </c>
      <c r="V717" s="166">
        <v>2</v>
      </c>
    </row>
    <row r="718" spans="17:22" x14ac:dyDescent="0.25">
      <c r="Q718" s="166">
        <v>12</v>
      </c>
      <c r="R718" s="176">
        <v>2</v>
      </c>
      <c r="S718" s="166">
        <v>3</v>
      </c>
      <c r="T718" s="166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abSelected="1" topLeftCell="E1" zoomScaleNormal="100" workbookViewId="0">
      <selection activeCell="T10" sqref="T10"/>
    </sheetView>
  </sheetViews>
  <sheetFormatPr defaultRowHeight="15.75" customHeight="1" x14ac:dyDescent="0.25"/>
  <cols>
    <col min="1" max="1" width="7.140625" style="304" customWidth="1"/>
    <col min="2" max="4" width="7.140625" style="377" customWidth="1"/>
    <col min="5" max="5" width="7.140625" style="378" customWidth="1"/>
    <col min="6" max="6" width="5.42578125" style="268" customWidth="1"/>
    <col min="7" max="9" width="6.42578125" style="268" customWidth="1"/>
    <col min="10" max="10" width="6.42578125" style="377" customWidth="1"/>
    <col min="11" max="11" width="4.28515625" style="69" customWidth="1"/>
    <col min="12" max="12" width="8.140625" style="377" customWidth="1"/>
    <col min="13" max="18" width="4.7109375" style="276" customWidth="1"/>
    <col min="19" max="19" width="5.85546875" style="380" customWidth="1"/>
    <col min="20" max="20" width="4.140625" style="380" customWidth="1"/>
    <col min="21" max="23" width="4.7109375" style="276" customWidth="1"/>
    <col min="24" max="24" width="4.7109375" style="380" customWidth="1"/>
    <col min="25" max="26" width="4.7109375" style="276" customWidth="1"/>
    <col min="27" max="27" width="7.140625" style="276" customWidth="1"/>
    <col min="28" max="28" width="5" style="69" customWidth="1"/>
    <col min="29" max="31" width="5.5703125" style="276" customWidth="1"/>
    <col min="32" max="32" width="5.5703125" style="380" customWidth="1"/>
    <col min="33" max="34" width="5.5703125" style="276" customWidth="1"/>
    <col min="35" max="35" width="7.85546875" style="276" customWidth="1"/>
    <col min="36" max="36" width="5.140625" style="69" customWidth="1"/>
    <col min="37" max="45" width="3.5703125" style="276" customWidth="1"/>
    <col min="46" max="46" width="7" style="69" customWidth="1"/>
    <col min="47" max="52" width="6.85546875" style="268" customWidth="1"/>
    <col min="53" max="53" width="4" style="69" customWidth="1"/>
    <col min="54" max="59" width="9.140625" style="268"/>
    <col min="60" max="60" width="9.140625" style="71"/>
    <col min="61" max="61" width="4.7109375" style="69" customWidth="1"/>
    <col min="62" max="62" width="4.7109375" style="268" customWidth="1"/>
    <col min="63" max="70" width="6.7109375" style="268" customWidth="1"/>
    <col min="71" max="71" width="6.7109375" style="269" customWidth="1"/>
    <col min="72" max="16384" width="9.140625" style="268"/>
  </cols>
  <sheetData>
    <row r="1" spans="1:71" ht="30" customHeight="1" x14ac:dyDescent="0.25">
      <c r="A1" s="448" t="s">
        <v>228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  <c r="U1" s="449"/>
      <c r="V1" s="449"/>
      <c r="W1" s="449"/>
      <c r="X1" s="449"/>
      <c r="Y1" s="449"/>
      <c r="Z1" s="449"/>
      <c r="AA1" s="449"/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49"/>
      <c r="AM1" s="449"/>
      <c r="AN1" s="449"/>
      <c r="AO1" s="449"/>
      <c r="AP1" s="449"/>
      <c r="AQ1" s="449"/>
      <c r="AR1" s="449"/>
      <c r="AS1" s="449"/>
      <c r="AT1" s="450" t="s">
        <v>240</v>
      </c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1"/>
      <c r="BK1" s="451"/>
      <c r="BL1" s="451"/>
      <c r="BM1" s="451"/>
      <c r="BN1" s="451"/>
      <c r="BO1" s="451"/>
      <c r="BP1" s="451"/>
      <c r="BQ1" s="451"/>
      <c r="BR1" s="451"/>
      <c r="BS1" s="452"/>
    </row>
    <row r="2" spans="1:71" s="190" customFormat="1" ht="15.75" customHeight="1" x14ac:dyDescent="0.25">
      <c r="A2" s="426" t="s">
        <v>234</v>
      </c>
      <c r="B2" s="427"/>
      <c r="C2" s="427"/>
      <c r="D2" s="427"/>
      <c r="E2" s="428"/>
      <c r="F2" s="426" t="s">
        <v>62</v>
      </c>
      <c r="G2" s="427"/>
      <c r="H2" s="427"/>
      <c r="I2" s="427"/>
      <c r="J2" s="428"/>
      <c r="K2" s="503" t="s">
        <v>246</v>
      </c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5"/>
      <c r="AB2" s="426" t="s">
        <v>269</v>
      </c>
      <c r="AC2" s="427"/>
      <c r="AD2" s="427"/>
      <c r="AE2" s="427"/>
      <c r="AF2" s="427"/>
      <c r="AG2" s="427"/>
      <c r="AH2" s="427"/>
      <c r="AI2" s="428"/>
      <c r="AJ2" s="426" t="s">
        <v>254</v>
      </c>
      <c r="AK2" s="427"/>
      <c r="AL2" s="427"/>
      <c r="AM2" s="427"/>
      <c r="AN2" s="427"/>
      <c r="AO2" s="427"/>
      <c r="AP2" s="427"/>
      <c r="AQ2" s="427"/>
      <c r="AR2" s="427"/>
      <c r="AS2" s="428"/>
      <c r="AT2" s="465" t="s">
        <v>239</v>
      </c>
      <c r="AU2" s="466"/>
      <c r="AV2" s="466"/>
      <c r="AW2" s="466"/>
      <c r="AX2" s="466"/>
      <c r="AY2" s="466"/>
      <c r="AZ2" s="467"/>
      <c r="BA2" s="431" t="s">
        <v>232</v>
      </c>
      <c r="BB2" s="429"/>
      <c r="BC2" s="429"/>
      <c r="BD2" s="429"/>
      <c r="BE2" s="429"/>
      <c r="BF2" s="429"/>
      <c r="BG2" s="429"/>
      <c r="BH2" s="467"/>
      <c r="BI2" s="429" t="s">
        <v>233</v>
      </c>
      <c r="BJ2" s="429"/>
      <c r="BK2" s="429"/>
      <c r="BL2" s="429"/>
      <c r="BM2" s="429"/>
      <c r="BN2" s="429"/>
      <c r="BO2" s="429"/>
      <c r="BP2" s="429"/>
      <c r="BQ2" s="429"/>
      <c r="BR2" s="429"/>
      <c r="BS2" s="430"/>
    </row>
    <row r="3" spans="1:71" ht="15.75" customHeight="1" x14ac:dyDescent="0.25">
      <c r="A3" s="244"/>
      <c r="B3" s="382" t="s">
        <v>67</v>
      </c>
      <c r="C3" s="383" t="s">
        <v>69</v>
      </c>
      <c r="D3" s="384" t="s">
        <v>73</v>
      </c>
      <c r="E3" s="385" t="s">
        <v>349</v>
      </c>
      <c r="F3" s="379"/>
      <c r="G3" s="379" t="s">
        <v>20</v>
      </c>
      <c r="H3" s="379" t="s">
        <v>19</v>
      </c>
      <c r="I3" s="379" t="s">
        <v>114</v>
      </c>
      <c r="J3" s="420" t="s">
        <v>348</v>
      </c>
      <c r="K3" s="419" t="s">
        <v>253</v>
      </c>
      <c r="L3" s="420" t="s">
        <v>347</v>
      </c>
      <c r="M3" s="420" t="s">
        <v>247</v>
      </c>
      <c r="N3" s="420" t="s">
        <v>268</v>
      </c>
      <c r="O3" s="420" t="s">
        <v>248</v>
      </c>
      <c r="P3" s="420" t="s">
        <v>249</v>
      </c>
      <c r="Q3" s="420" t="s">
        <v>227</v>
      </c>
      <c r="R3" s="420" t="s">
        <v>271</v>
      </c>
      <c r="S3" s="420" t="s">
        <v>345</v>
      </c>
      <c r="T3" s="420" t="s">
        <v>344</v>
      </c>
      <c r="U3" s="420" t="s">
        <v>272</v>
      </c>
      <c r="V3" s="420" t="s">
        <v>273</v>
      </c>
      <c r="W3" s="420" t="s">
        <v>274</v>
      </c>
      <c r="X3" s="420" t="s">
        <v>346</v>
      </c>
      <c r="Y3" s="420" t="s">
        <v>275</v>
      </c>
      <c r="Z3" s="420" t="s">
        <v>266</v>
      </c>
      <c r="AA3" s="275" t="s">
        <v>267</v>
      </c>
      <c r="AB3" s="420"/>
      <c r="AC3" s="274" t="s">
        <v>20</v>
      </c>
      <c r="AD3" s="274" t="s">
        <v>19</v>
      </c>
      <c r="AE3" s="274" t="s">
        <v>114</v>
      </c>
      <c r="AF3" s="379" t="s">
        <v>348</v>
      </c>
      <c r="AG3" s="274" t="s">
        <v>277</v>
      </c>
      <c r="AH3" s="274" t="s">
        <v>70</v>
      </c>
      <c r="AI3" s="275" t="s">
        <v>94</v>
      </c>
      <c r="AJ3" s="273"/>
      <c r="AK3" s="274" t="s">
        <v>55</v>
      </c>
      <c r="AL3" s="274" t="s">
        <v>2</v>
      </c>
      <c r="AM3" s="274" t="s">
        <v>74</v>
      </c>
      <c r="AN3" s="274" t="s">
        <v>0</v>
      </c>
      <c r="AO3" s="274" t="s">
        <v>5</v>
      </c>
      <c r="AP3" s="274" t="s">
        <v>8</v>
      </c>
      <c r="AQ3" s="274" t="s">
        <v>225</v>
      </c>
      <c r="AR3" s="274" t="s">
        <v>131</v>
      </c>
      <c r="AS3" s="379" t="s">
        <v>226</v>
      </c>
      <c r="AT3" s="386" t="s">
        <v>67</v>
      </c>
      <c r="AU3" s="387" t="s">
        <v>223</v>
      </c>
      <c r="AV3" s="387" t="s">
        <v>14</v>
      </c>
      <c r="AW3" s="387" t="s">
        <v>224</v>
      </c>
      <c r="AX3" s="379" t="s">
        <v>88</v>
      </c>
      <c r="AY3" s="379" t="s">
        <v>14</v>
      </c>
      <c r="AZ3" s="275" t="s">
        <v>224</v>
      </c>
      <c r="BA3" s="433" t="s">
        <v>88</v>
      </c>
      <c r="BB3" s="433"/>
      <c r="BC3" s="277" t="s">
        <v>299</v>
      </c>
      <c r="BD3" s="278" t="s">
        <v>300</v>
      </c>
      <c r="BE3" s="184" t="s">
        <v>301</v>
      </c>
      <c r="BF3" s="279" t="s">
        <v>302</v>
      </c>
      <c r="BG3" s="68" t="s">
        <v>303</v>
      </c>
      <c r="BH3" s="408" t="s">
        <v>66</v>
      </c>
      <c r="BI3" s="421" t="s">
        <v>20</v>
      </c>
      <c r="BJ3" s="265"/>
      <c r="BK3" s="265" t="s">
        <v>55</v>
      </c>
      <c r="BL3" s="265" t="s">
        <v>2</v>
      </c>
      <c r="BM3" s="265" t="s">
        <v>74</v>
      </c>
      <c r="BN3" s="265" t="s">
        <v>0</v>
      </c>
      <c r="BO3" s="265" t="s">
        <v>5</v>
      </c>
      <c r="BP3" s="265" t="s">
        <v>8</v>
      </c>
      <c r="BQ3" s="265" t="s">
        <v>225</v>
      </c>
      <c r="BR3" s="265" t="s">
        <v>131</v>
      </c>
      <c r="BS3" s="168" t="s">
        <v>226</v>
      </c>
    </row>
    <row r="4" spans="1:71" ht="15.75" customHeight="1" x14ac:dyDescent="0.25">
      <c r="A4" s="375" t="s">
        <v>223</v>
      </c>
      <c r="B4" s="376"/>
      <c r="C4" s="377">
        <v>30</v>
      </c>
      <c r="D4" s="377">
        <v>40</v>
      </c>
      <c r="E4" s="378">
        <v>40</v>
      </c>
      <c r="F4" s="277" t="s">
        <v>299</v>
      </c>
      <c r="G4" s="67">
        <v>2960</v>
      </c>
      <c r="H4" s="67">
        <v>3240</v>
      </c>
      <c r="I4" s="67">
        <v>479</v>
      </c>
      <c r="J4" s="67">
        <v>0</v>
      </c>
      <c r="K4" s="304">
        <v>0</v>
      </c>
      <c r="L4" s="417" t="s">
        <v>342</v>
      </c>
      <c r="M4" s="418" t="s">
        <v>230</v>
      </c>
      <c r="N4" s="418" t="s">
        <v>230</v>
      </c>
      <c r="O4" s="418" t="s">
        <v>230</v>
      </c>
      <c r="P4" s="418" t="s">
        <v>230</v>
      </c>
      <c r="Q4" s="418" t="s">
        <v>230</v>
      </c>
      <c r="R4" s="418" t="s">
        <v>230</v>
      </c>
      <c r="S4" s="418" t="s">
        <v>230</v>
      </c>
      <c r="T4" s="418" t="s">
        <v>230</v>
      </c>
      <c r="U4" s="418">
        <v>420</v>
      </c>
      <c r="V4" s="418">
        <v>330</v>
      </c>
      <c r="W4" s="418">
        <v>59</v>
      </c>
      <c r="X4" s="418">
        <v>10</v>
      </c>
      <c r="Y4" s="418">
        <v>15</v>
      </c>
      <c r="Z4" s="418">
        <v>45</v>
      </c>
      <c r="AA4" s="333">
        <v>55000000</v>
      </c>
      <c r="AB4" s="277" t="s">
        <v>299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33">
        <v>0</v>
      </c>
      <c r="AJ4" s="267" t="s">
        <v>304</v>
      </c>
      <c r="AK4" s="292">
        <v>31</v>
      </c>
      <c r="AL4" s="292">
        <v>31</v>
      </c>
      <c r="AM4" s="292">
        <v>31</v>
      </c>
      <c r="AN4" s="292">
        <v>31</v>
      </c>
      <c r="AO4" s="292">
        <v>31</v>
      </c>
      <c r="AP4" s="292">
        <v>31</v>
      </c>
      <c r="AQ4" s="292">
        <v>31</v>
      </c>
      <c r="AR4" s="292">
        <v>31</v>
      </c>
      <c r="AS4" s="292">
        <v>31</v>
      </c>
      <c r="AT4" s="375" t="s">
        <v>20</v>
      </c>
      <c r="AU4" s="194" t="e">
        <f>AVERAGE(D咢牙!A:A)</f>
        <v>#DIV/0!</v>
      </c>
      <c r="AV4" s="247">
        <f>COUNT(D咢牙!A:A)</f>
        <v>0</v>
      </c>
      <c r="AW4" s="194" t="e">
        <f>$B$4/AU4</f>
        <v>#DIV/0!</v>
      </c>
      <c r="AX4" s="108" t="e">
        <f>AVERAGE(D咢牙!B:B)</f>
        <v>#DIV/0!</v>
      </c>
      <c r="AY4" s="248">
        <f>COUNT(D咢牙!B:B)</f>
        <v>0</v>
      </c>
      <c r="AZ4" s="107" t="e">
        <f>$B$5/AX4</f>
        <v>#DIV/0!</v>
      </c>
      <c r="BA4" s="454" t="s">
        <v>20</v>
      </c>
      <c r="BB4" s="379" t="s">
        <v>229</v>
      </c>
      <c r="BC4" s="401">
        <f>MAX(SUM(BK5:BS5) - G4 + AC4,0)</f>
        <v>0</v>
      </c>
      <c r="BD4" s="402">
        <f>MAX(SUM(BK6:BS6) - G5 + AC5,0)</f>
        <v>0</v>
      </c>
      <c r="BE4" s="403">
        <f>MAX(SUM(BK4:BS4) - G6 + AC6,0)</f>
        <v>0</v>
      </c>
      <c r="BF4" s="404">
        <f>MAX(SUM(BK8:BS8) - G7 + AC7,0)</f>
        <v>0</v>
      </c>
      <c r="BG4" s="405">
        <f>MAX(SUM(BK7:BS7) - G8 + AC8,0)</f>
        <v>307</v>
      </c>
      <c r="BH4" s="406">
        <f t="shared" ref="BH4:BH9" si="0">SUM(BC4:BG4)</f>
        <v>307</v>
      </c>
      <c r="BI4" s="422"/>
      <c r="BJ4" s="277" t="s">
        <v>304</v>
      </c>
      <c r="BK4" s="16">
        <f>IF(ISBLANK(AK4),0,VLOOKUP(AK4,$K:$AA,11,FALSE))</f>
        <v>100</v>
      </c>
      <c r="BL4" s="16">
        <f>IF(ISBLANK(AL4),0,VLOOKUP(AL4,$K:$AA,11,FALSE))</f>
        <v>100</v>
      </c>
      <c r="BM4" s="16">
        <f>IF(ISBLANK(AM4),0,VLOOKUP(AM4,$K:$AA,11,FALSE))</f>
        <v>100</v>
      </c>
      <c r="BN4" s="16">
        <f>IF(ISBLANK(AN4),0,VLOOKUP(AN4,$K:$AA,11,FALSE))</f>
        <v>100</v>
      </c>
      <c r="BO4" s="16">
        <f>IF(ISBLANK(AO4),0,VLOOKUP(AO4,$K:$AA,11,FALSE))</f>
        <v>100</v>
      </c>
      <c r="BP4" s="16">
        <f>IF(ISBLANK(AP4),0,VLOOKUP(AP4,$K:$AA,11,FALSE))</f>
        <v>100</v>
      </c>
      <c r="BQ4" s="16">
        <f>IF(ISBLANK(AQ4),0,VLOOKUP(AQ4,$K:$AA,11,FALSE))</f>
        <v>100</v>
      </c>
      <c r="BR4" s="16">
        <f>IF(ISBLANK(AR4),0,VLOOKUP(AR4,$K:$AA,11,FALSE))</f>
        <v>100</v>
      </c>
      <c r="BS4" s="15">
        <f>IF(ISBLANK(AS4),0,VLOOKUP(AS4,$K:$AA,11,FALSE))</f>
        <v>100</v>
      </c>
    </row>
    <row r="5" spans="1:71" ht="15.75" customHeight="1" x14ac:dyDescent="0.25">
      <c r="A5" s="373" t="s">
        <v>88</v>
      </c>
      <c r="B5" s="374"/>
      <c r="C5" s="303">
        <v>30</v>
      </c>
      <c r="D5" s="303">
        <v>40</v>
      </c>
      <c r="E5" s="319">
        <v>40</v>
      </c>
      <c r="F5" s="278" t="s">
        <v>300</v>
      </c>
      <c r="G5" s="64">
        <v>2903</v>
      </c>
      <c r="H5" s="64">
        <v>2012</v>
      </c>
      <c r="I5" s="64">
        <v>529</v>
      </c>
      <c r="J5" s="64">
        <v>0</v>
      </c>
      <c r="K5" s="304">
        <v>1</v>
      </c>
      <c r="L5" s="417" t="s">
        <v>342</v>
      </c>
      <c r="M5" s="418" t="s">
        <v>241</v>
      </c>
      <c r="N5" s="418" t="s">
        <v>230</v>
      </c>
      <c r="O5" s="418" t="s">
        <v>230</v>
      </c>
      <c r="P5" s="418" t="s">
        <v>230</v>
      </c>
      <c r="Q5" s="418" t="s">
        <v>230</v>
      </c>
      <c r="R5" s="418" t="s">
        <v>230</v>
      </c>
      <c r="S5" s="418" t="s">
        <v>230</v>
      </c>
      <c r="T5" s="418" t="s">
        <v>230</v>
      </c>
      <c r="U5" s="418">
        <v>380</v>
      </c>
      <c r="V5" s="418">
        <v>300</v>
      </c>
      <c r="W5" s="418">
        <v>59</v>
      </c>
      <c r="X5" s="418">
        <v>10</v>
      </c>
      <c r="Y5" s="418">
        <v>14</v>
      </c>
      <c r="Z5" s="418">
        <v>45</v>
      </c>
      <c r="AA5" s="333">
        <v>53000000</v>
      </c>
      <c r="AB5" s="278" t="s">
        <v>300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33">
        <v>0</v>
      </c>
      <c r="AJ5" s="266" t="s">
        <v>305</v>
      </c>
      <c r="AK5" s="294">
        <v>29</v>
      </c>
      <c r="AL5" s="294">
        <v>29</v>
      </c>
      <c r="AM5" s="294">
        <v>29</v>
      </c>
      <c r="AN5" s="294">
        <v>29</v>
      </c>
      <c r="AO5" s="294">
        <v>29</v>
      </c>
      <c r="AP5" s="294">
        <v>29</v>
      </c>
      <c r="AQ5" s="294">
        <v>29</v>
      </c>
      <c r="AR5" s="294">
        <v>29</v>
      </c>
      <c r="AS5" s="294">
        <v>29</v>
      </c>
      <c r="AT5" s="191" t="s">
        <v>69</v>
      </c>
      <c r="AU5" s="193" t="s">
        <v>223</v>
      </c>
      <c r="AV5" s="193" t="s">
        <v>14</v>
      </c>
      <c r="AW5" s="193" t="s">
        <v>224</v>
      </c>
      <c r="AX5" s="224" t="s">
        <v>88</v>
      </c>
      <c r="AY5" s="249" t="s">
        <v>14</v>
      </c>
      <c r="AZ5" s="285" t="s">
        <v>224</v>
      </c>
      <c r="BA5" s="432"/>
      <c r="BB5" s="376" t="s">
        <v>75</v>
      </c>
      <c r="BC5" s="67" t="e" cm="2">
        <f t="array" ref="BC5">ROUNDUP(BC4/_xlfn.IFS($BA$3="共鬥",$AX$4,$BA$3="單機",$AU$4),0)</f>
        <v>#DIV/0!</v>
      </c>
      <c r="BD5" s="64" t="e" cm="2">
        <f t="array" ref="BD5">ROUNDUP(BD4/_xlfn.IFS($BA$3="共鬥",$AX$4,$BA$3="單機",$AU$4),0)</f>
        <v>#DIV/0!</v>
      </c>
      <c r="BE5" s="65" t="e" cm="2">
        <f t="array" ref="BE5">ROUNDUP(BE4/_xlfn.IFS($BA$3="共鬥",$AX$4,$BA$3="單機",$AU$4),0)</f>
        <v>#DIV/0!</v>
      </c>
      <c r="BF5" s="124" t="e" cm="2">
        <f t="array" ref="BF5">ROUNDUP(BF4/_xlfn.IFS($BA$3="共鬥",$AX$4,$BA$3="單機",$AU$4),0)</f>
        <v>#DIV/0!</v>
      </c>
      <c r="BG5" s="66" t="e" cm="2">
        <f t="array" ref="BG5">ROUNDUP(BG4/_xlfn.IFS($BA$3="共鬥",$AX$4,$BA$3="單機",$AU$4),0)</f>
        <v>#DIV/0!</v>
      </c>
      <c r="BH5" s="220" t="e">
        <f t="shared" si="0"/>
        <v>#DIV/0!</v>
      </c>
      <c r="BI5" s="422"/>
      <c r="BJ5" s="278" t="s">
        <v>305</v>
      </c>
      <c r="BK5" s="33">
        <f>IF(ISBLANK(AK5),0,VLOOKUP(AK5,$K:$AA,11,FALSE))</f>
        <v>120</v>
      </c>
      <c r="BL5" s="33">
        <f>IF(ISBLANK(AL5),0,VLOOKUP(AL5,$K:$AA,11,FALSE))</f>
        <v>120</v>
      </c>
      <c r="BM5" s="33">
        <f>IF(ISBLANK(AM5),0,VLOOKUP(AM5,$K:$AA,11,FALSE))</f>
        <v>120</v>
      </c>
      <c r="BN5" s="33">
        <f>IF(ISBLANK(AN5),0,VLOOKUP(AN5,$K:$AA,11,FALSE))</f>
        <v>120</v>
      </c>
      <c r="BO5" s="33">
        <f>IF(ISBLANK(AO5),0,VLOOKUP(AO5,$K:$AA,11,FALSE))</f>
        <v>120</v>
      </c>
      <c r="BP5" s="33">
        <f>IF(ISBLANK(AP5),0,VLOOKUP(AP5,$K:$AA,11,FALSE))</f>
        <v>120</v>
      </c>
      <c r="BQ5" s="33">
        <f>IF(ISBLANK(AQ5),0,VLOOKUP(AQ5,$K:$AA,11,FALSE))</f>
        <v>120</v>
      </c>
      <c r="BR5" s="33">
        <f>IF(ISBLANK(AR5),0,VLOOKUP(AR5,$K:$AA,11,FALSE))</f>
        <v>120</v>
      </c>
      <c r="BS5" s="186">
        <f>IF(ISBLANK(AS5),0,VLOOKUP(AS5,$K:$AA,11,FALSE))</f>
        <v>120</v>
      </c>
    </row>
    <row r="6" spans="1:71" ht="15.75" customHeight="1" x14ac:dyDescent="0.25">
      <c r="F6" s="184" t="s">
        <v>301</v>
      </c>
      <c r="G6" s="65">
        <v>2358</v>
      </c>
      <c r="H6" s="65">
        <v>2266</v>
      </c>
      <c r="I6" s="65">
        <v>370</v>
      </c>
      <c r="J6" s="65">
        <v>238</v>
      </c>
      <c r="K6" s="304">
        <v>2</v>
      </c>
      <c r="L6" s="417" t="s">
        <v>342</v>
      </c>
      <c r="M6" s="418" t="s">
        <v>241</v>
      </c>
      <c r="N6" s="418" t="s">
        <v>241</v>
      </c>
      <c r="O6" s="418" t="s">
        <v>230</v>
      </c>
      <c r="P6" s="418" t="s">
        <v>230</v>
      </c>
      <c r="Q6" s="418" t="s">
        <v>230</v>
      </c>
      <c r="R6" s="418" t="s">
        <v>230</v>
      </c>
      <c r="S6" s="418" t="s">
        <v>230</v>
      </c>
      <c r="T6" s="418" t="s">
        <v>230</v>
      </c>
      <c r="U6" s="418">
        <v>220</v>
      </c>
      <c r="V6" s="418">
        <v>180</v>
      </c>
      <c r="W6" s="418">
        <v>59</v>
      </c>
      <c r="X6" s="418">
        <v>10</v>
      </c>
      <c r="Y6" s="418">
        <v>10</v>
      </c>
      <c r="Z6" s="418">
        <v>45</v>
      </c>
      <c r="AA6" s="333">
        <v>45000000</v>
      </c>
      <c r="AB6" s="184" t="s">
        <v>301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33">
        <v>0</v>
      </c>
      <c r="AJ6" s="272" t="s">
        <v>306</v>
      </c>
      <c r="AK6" s="296">
        <v>29</v>
      </c>
      <c r="AL6" s="296">
        <v>29</v>
      </c>
      <c r="AM6" s="296">
        <v>29</v>
      </c>
      <c r="AN6" s="296">
        <v>29</v>
      </c>
      <c r="AO6" s="296">
        <v>29</v>
      </c>
      <c r="AP6" s="296">
        <v>29</v>
      </c>
      <c r="AQ6" s="296">
        <v>29</v>
      </c>
      <c r="AR6" s="296">
        <v>29</v>
      </c>
      <c r="AS6" s="296">
        <v>29</v>
      </c>
      <c r="AT6" s="375" t="s">
        <v>20</v>
      </c>
      <c r="AU6" s="194">
        <f>AVERAGE(D咢牙!$C:$C)</f>
        <v>3</v>
      </c>
      <c r="AV6" s="247">
        <f>COUNT(D咢牙!#REF!)</f>
        <v>0</v>
      </c>
      <c r="AW6" s="194">
        <f>$C$4/AU6</f>
        <v>10</v>
      </c>
      <c r="AX6" s="108">
        <f>AVERAGE(D咢牙!E:E)</f>
        <v>3.3098591549295775</v>
      </c>
      <c r="AY6" s="248">
        <f>COUNT(D咢牙!E:E)</f>
        <v>71</v>
      </c>
      <c r="AZ6" s="107">
        <f>$C$5/AX6</f>
        <v>9.0638297872340416</v>
      </c>
      <c r="BA6" s="432"/>
      <c r="BB6" s="376" t="s">
        <v>276</v>
      </c>
      <c r="BC6" s="195" t="e">
        <f>ROUNDUP(BC5/(RECOVER_AP / $C$5)*RECOVER_DIAMS,0)</f>
        <v>#DIV/0!</v>
      </c>
      <c r="BD6" s="198" t="e">
        <f>ROUNDUP(BD5/(RECOVER_AP / $C$5)*RECOVER_DIAMS,0)</f>
        <v>#DIV/0!</v>
      </c>
      <c r="BE6" s="196" t="e">
        <f>ROUNDUP(BE5/(RECOVER_AP / $C$5)*RECOVER_DIAMS,0)</f>
        <v>#DIV/0!</v>
      </c>
      <c r="BF6" s="197" t="e">
        <f>ROUNDUP(BF5/(RECOVER_AP / $C$5)*RECOVER_DIAMS,0)</f>
        <v>#DIV/0!</v>
      </c>
      <c r="BG6" s="211" t="e">
        <f>ROUNDUP(BG5/(RECOVER_AP / $C$5)*RECOVER_DIAMS,0)</f>
        <v>#DIV/0!</v>
      </c>
      <c r="BH6" s="221" t="e">
        <f t="shared" si="0"/>
        <v>#DIV/0!</v>
      </c>
      <c r="BI6" s="422"/>
      <c r="BJ6" s="184" t="s">
        <v>306</v>
      </c>
      <c r="BK6" s="185">
        <f>IF(ISBLANK(AK6),0,VLOOKUP(AK6,$K:$AA,11,FALSE))</f>
        <v>120</v>
      </c>
      <c r="BL6" s="185">
        <f>IF(ISBLANK(AL6),0,VLOOKUP(AL6,$K:$AA,11,FALSE))</f>
        <v>120</v>
      </c>
      <c r="BM6" s="185">
        <f>IF(ISBLANK(AM6),0,VLOOKUP(AM6,$K:$AA,11,FALSE))</f>
        <v>120</v>
      </c>
      <c r="BN6" s="185">
        <f>IF(ISBLANK(AN6),0,VLOOKUP(AN6,$K:$AA,11,FALSE))</f>
        <v>120</v>
      </c>
      <c r="BO6" s="185">
        <f>IF(ISBLANK(AO6),0,VLOOKUP(AO6,$K:$AA,11,FALSE))</f>
        <v>120</v>
      </c>
      <c r="BP6" s="185">
        <f>IF(ISBLANK(AP6),0,VLOOKUP(AP6,$K:$AA,11,FALSE))</f>
        <v>120</v>
      </c>
      <c r="BQ6" s="185">
        <f>IF(ISBLANK(AQ6),0,VLOOKUP(AQ6,$K:$AA,11,FALSE))</f>
        <v>120</v>
      </c>
      <c r="BR6" s="185">
        <f>IF(ISBLANK(AR6),0,VLOOKUP(AR6,$K:$AA,11,FALSE))</f>
        <v>120</v>
      </c>
      <c r="BS6" s="187">
        <f>IF(ISBLANK(AS6),0,VLOOKUP(AS6,$K:$AA,11,FALSE))</f>
        <v>120</v>
      </c>
    </row>
    <row r="7" spans="1:71" ht="15.75" customHeight="1" x14ac:dyDescent="0.25">
      <c r="F7" s="279" t="s">
        <v>302</v>
      </c>
      <c r="G7" s="124">
        <v>2833</v>
      </c>
      <c r="H7" s="124">
        <v>3196</v>
      </c>
      <c r="I7" s="124">
        <v>835</v>
      </c>
      <c r="J7" s="124">
        <v>0</v>
      </c>
      <c r="K7" s="304">
        <v>3</v>
      </c>
      <c r="L7" s="417" t="s">
        <v>342</v>
      </c>
      <c r="M7" s="418" t="s">
        <v>241</v>
      </c>
      <c r="N7" s="418" t="s">
        <v>230</v>
      </c>
      <c r="O7" s="418" t="s">
        <v>241</v>
      </c>
      <c r="P7" s="418" t="s">
        <v>230</v>
      </c>
      <c r="Q7" s="418" t="s">
        <v>230</v>
      </c>
      <c r="R7" s="418" t="s">
        <v>230</v>
      </c>
      <c r="S7" s="418" t="s">
        <v>230</v>
      </c>
      <c r="T7" s="418" t="s">
        <v>230</v>
      </c>
      <c r="U7" s="418">
        <v>364</v>
      </c>
      <c r="V7" s="418">
        <v>290</v>
      </c>
      <c r="W7" s="418">
        <v>52</v>
      </c>
      <c r="X7" s="418">
        <v>10</v>
      </c>
      <c r="Y7" s="418">
        <v>4</v>
      </c>
      <c r="Z7" s="418">
        <v>44</v>
      </c>
      <c r="AA7" s="333">
        <v>50500000</v>
      </c>
      <c r="AB7" s="279" t="s">
        <v>302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33">
        <v>0</v>
      </c>
      <c r="AJ7" s="271" t="s">
        <v>307</v>
      </c>
      <c r="AK7" s="298">
        <v>29</v>
      </c>
      <c r="AL7" s="298">
        <v>29</v>
      </c>
      <c r="AM7" s="298">
        <v>29</v>
      </c>
      <c r="AN7" s="298">
        <v>29</v>
      </c>
      <c r="AO7" s="298">
        <v>29</v>
      </c>
      <c r="AP7" s="298">
        <v>29</v>
      </c>
      <c r="AQ7" s="298">
        <v>29</v>
      </c>
      <c r="AR7" s="298">
        <v>29</v>
      </c>
      <c r="AS7" s="298">
        <v>29</v>
      </c>
      <c r="AT7" s="375" t="s">
        <v>19</v>
      </c>
      <c r="AU7" s="194">
        <f>AVERAGE(D咢牙!$D:$D)</f>
        <v>3</v>
      </c>
      <c r="AV7" s="247">
        <f>COUNT(D咢牙!#REF!)</f>
        <v>0</v>
      </c>
      <c r="AW7" s="194">
        <f>$C$4/AU7</f>
        <v>10</v>
      </c>
      <c r="AX7" s="108">
        <f>AVERAGE(D咢牙!F:F) + AVERAGE(D咢牙!G:G)</f>
        <v>7.6969696969696972</v>
      </c>
      <c r="AY7" s="248">
        <f>COUNT(D咢牙!F:F)</f>
        <v>72</v>
      </c>
      <c r="AZ7" s="107">
        <f>$C$5/AX7</f>
        <v>3.8976377952755903</v>
      </c>
      <c r="BA7" s="432"/>
      <c r="BB7" s="376" t="s">
        <v>76</v>
      </c>
      <c r="BC7" s="67" cm="2">
        <f t="array" ref="BC7">ROUNDUP(BC4/_xlfn.IFS($BA$3="共鬥",$AX$6,$BA$3="單機",$AU$6),0)</f>
        <v>0</v>
      </c>
      <c r="BD7" s="64" cm="2">
        <f t="array" ref="BD7">ROUNDUP(BD4/_xlfn.IFS($BA$3="共鬥",$AX$6,$BA$3="單機",$AU$6),0)</f>
        <v>0</v>
      </c>
      <c r="BE7" s="65" cm="2">
        <f t="array" ref="BE7">ROUNDUP(BE4/_xlfn.IFS($BA$3="共鬥",$AX$6,$BA$3="單機",$AU$6),0)</f>
        <v>0</v>
      </c>
      <c r="BF7" s="124" cm="2">
        <f t="array" ref="BF7">ROUNDUP(BF4/_xlfn.IFS($BA$3="共鬥",$AX$6,$BA$3="單機",$AU$6),0)</f>
        <v>0</v>
      </c>
      <c r="BG7" s="66" cm="2">
        <f t="array" ref="BG7">ROUNDUP(BG4/_xlfn.IFS($BA$3="共鬥",$AX$6,$BA$3="單機",$AU$6),0)</f>
        <v>93</v>
      </c>
      <c r="BH7" s="220">
        <f t="shared" si="0"/>
        <v>93</v>
      </c>
      <c r="BI7" s="422"/>
      <c r="BJ7" s="279" t="s">
        <v>307</v>
      </c>
      <c r="BK7" s="123">
        <f>IF(ISBLANK(AK7),0,VLOOKUP(AK7,$K:$AA,11,FALSE))</f>
        <v>120</v>
      </c>
      <c r="BL7" s="123">
        <f>IF(ISBLANK(AL7),0,VLOOKUP(AL7,$K:$AA,11,FALSE))</f>
        <v>120</v>
      </c>
      <c r="BM7" s="123">
        <f>IF(ISBLANK(AM7),0,VLOOKUP(AM7,$K:$AA,11,FALSE))</f>
        <v>120</v>
      </c>
      <c r="BN7" s="123">
        <f>IF(ISBLANK(AN7),0,VLOOKUP(AN7,$K:$AA,11,FALSE))</f>
        <v>120</v>
      </c>
      <c r="BO7" s="123">
        <f>IF(ISBLANK(AO7),0,VLOOKUP(AO7,$K:$AA,11,FALSE))</f>
        <v>120</v>
      </c>
      <c r="BP7" s="123">
        <f>IF(ISBLANK(AP7),0,VLOOKUP(AP7,$K:$AA,11,FALSE))</f>
        <v>120</v>
      </c>
      <c r="BQ7" s="123">
        <f>IF(ISBLANK(AQ7),0,VLOOKUP(AQ7,$K:$AA,11,FALSE))</f>
        <v>120</v>
      </c>
      <c r="BR7" s="123">
        <f>IF(ISBLANK(AR7),0,VLOOKUP(AR7,$K:$AA,11,FALSE))</f>
        <v>120</v>
      </c>
      <c r="BS7" s="188">
        <f>IF(ISBLANK(AS7),0,VLOOKUP(AS7,$K:$AA,11,FALSE))</f>
        <v>120</v>
      </c>
    </row>
    <row r="8" spans="1:71" ht="15.75" customHeight="1" x14ac:dyDescent="0.25">
      <c r="F8" s="12" t="s">
        <v>303</v>
      </c>
      <c r="G8" s="381">
        <v>773</v>
      </c>
      <c r="H8" s="381">
        <v>2382</v>
      </c>
      <c r="I8" s="381">
        <v>659</v>
      </c>
      <c r="J8" s="381">
        <v>0</v>
      </c>
      <c r="K8" s="304">
        <v>4</v>
      </c>
      <c r="L8" s="417" t="s">
        <v>342</v>
      </c>
      <c r="M8" s="418" t="s">
        <v>241</v>
      </c>
      <c r="N8" s="418" t="s">
        <v>241</v>
      </c>
      <c r="O8" s="418" t="s">
        <v>241</v>
      </c>
      <c r="P8" s="418" t="s">
        <v>230</v>
      </c>
      <c r="Q8" s="418" t="s">
        <v>230</v>
      </c>
      <c r="R8" s="418" t="s">
        <v>230</v>
      </c>
      <c r="S8" s="418" t="s">
        <v>230</v>
      </c>
      <c r="T8" s="418" t="s">
        <v>230</v>
      </c>
      <c r="U8" s="418">
        <v>204</v>
      </c>
      <c r="V8" s="418">
        <v>170</v>
      </c>
      <c r="W8" s="418">
        <v>52</v>
      </c>
      <c r="X8" s="418">
        <v>10</v>
      </c>
      <c r="Y8" s="418">
        <v>0</v>
      </c>
      <c r="Z8" s="418">
        <v>44</v>
      </c>
      <c r="AA8" s="333">
        <v>42500000</v>
      </c>
      <c r="AB8" s="12" t="s">
        <v>303</v>
      </c>
      <c r="AC8" s="310">
        <v>0</v>
      </c>
      <c r="AD8" s="310">
        <v>0</v>
      </c>
      <c r="AE8" s="310">
        <v>0</v>
      </c>
      <c r="AF8" s="310">
        <v>0</v>
      </c>
      <c r="AG8" s="310">
        <v>0</v>
      </c>
      <c r="AH8" s="310">
        <v>0</v>
      </c>
      <c r="AI8" s="334">
        <v>0</v>
      </c>
      <c r="AJ8" s="258" t="s">
        <v>308</v>
      </c>
      <c r="AK8" s="300">
        <v>29</v>
      </c>
      <c r="AL8" s="300">
        <v>29</v>
      </c>
      <c r="AM8" s="300">
        <v>29</v>
      </c>
      <c r="AN8" s="300">
        <v>29</v>
      </c>
      <c r="AO8" s="300">
        <v>29</v>
      </c>
      <c r="AP8" s="300">
        <v>29</v>
      </c>
      <c r="AQ8" s="300">
        <v>29</v>
      </c>
      <c r="AR8" s="300">
        <v>29</v>
      </c>
      <c r="AS8" s="300">
        <v>29</v>
      </c>
      <c r="AT8" s="192" t="s">
        <v>73</v>
      </c>
      <c r="AU8" s="193" t="s">
        <v>223</v>
      </c>
      <c r="AV8" s="193" t="s">
        <v>14</v>
      </c>
      <c r="AW8" s="193" t="s">
        <v>224</v>
      </c>
      <c r="AX8" s="224" t="s">
        <v>88</v>
      </c>
      <c r="AY8" s="249" t="s">
        <v>14</v>
      </c>
      <c r="AZ8" s="285" t="s">
        <v>224</v>
      </c>
      <c r="BA8" s="444"/>
      <c r="BB8" s="374" t="s">
        <v>236</v>
      </c>
      <c r="BC8" s="394">
        <f>ROUNDUP(BC7/(RECOVER_AP / $D$5)*RECOVER_DIAMS,0)</f>
        <v>0</v>
      </c>
      <c r="BD8" s="395">
        <f>ROUNDUP(BD7/(RECOVER_AP / $D$5)*RECOVER_DIAMS,0)</f>
        <v>0</v>
      </c>
      <c r="BE8" s="396">
        <f>ROUNDUP(BE7/(RECOVER_AP / $D$5)*RECOVER_DIAMS,0)</f>
        <v>0</v>
      </c>
      <c r="BF8" s="397">
        <f>ROUNDUP(BF7/(RECOVER_AP / $D$5)*RECOVER_DIAMS,0)</f>
        <v>0</v>
      </c>
      <c r="BG8" s="398">
        <f>ROUNDUP(BG7/(RECOVER_AP / $D$5)*RECOVER_DIAMS,0)</f>
        <v>930</v>
      </c>
      <c r="BH8" s="407">
        <f t="shared" si="0"/>
        <v>930</v>
      </c>
      <c r="BI8" s="423"/>
      <c r="BJ8" s="12" t="s">
        <v>308</v>
      </c>
      <c r="BK8" s="13">
        <f>IF(ISBLANK(AK8),0,VLOOKUP(AK8,$K:$AA,11,FALSE))</f>
        <v>120</v>
      </c>
      <c r="BL8" s="13">
        <f>IF(ISBLANK(AL8),0,VLOOKUP(AL8,$K:$AA,11,FALSE))</f>
        <v>120</v>
      </c>
      <c r="BM8" s="13">
        <f>IF(ISBLANK(AM8),0,VLOOKUP(AM8,$K:$AA,11,FALSE))</f>
        <v>120</v>
      </c>
      <c r="BN8" s="13">
        <f>IF(ISBLANK(AN8),0,VLOOKUP(AN8,$K:$AA,11,FALSE))</f>
        <v>120</v>
      </c>
      <c r="BO8" s="13">
        <f>IF(ISBLANK(AO8),0,VLOOKUP(AO8,$K:$AA,11,FALSE))</f>
        <v>120</v>
      </c>
      <c r="BP8" s="13">
        <f>IF(ISBLANK(AP8),0,VLOOKUP(AP8,$K:$AA,11,FALSE))</f>
        <v>120</v>
      </c>
      <c r="BQ8" s="13">
        <f>IF(ISBLANK(AQ8),0,VLOOKUP(AQ8,$K:$AA,11,FALSE))</f>
        <v>120</v>
      </c>
      <c r="BR8" s="13">
        <f>IF(ISBLANK(AR8),0,VLOOKUP(AR8,$K:$AA,11,FALSE))</f>
        <v>120</v>
      </c>
      <c r="BS8" s="106">
        <f>IF(ISBLANK(AS8),0,VLOOKUP(AS8,$K:$AA,11,FALSE))</f>
        <v>120</v>
      </c>
    </row>
    <row r="9" spans="1:71" ht="15.75" customHeight="1" x14ac:dyDescent="0.25">
      <c r="F9" s="432" t="s">
        <v>235</v>
      </c>
      <c r="G9" s="433"/>
      <c r="H9" s="433"/>
      <c r="I9" s="434">
        <v>5639</v>
      </c>
      <c r="J9" s="434"/>
      <c r="K9" s="304">
        <v>5</v>
      </c>
      <c r="L9" s="417" t="s">
        <v>342</v>
      </c>
      <c r="M9" s="418" t="s">
        <v>241</v>
      </c>
      <c r="N9" s="418" t="s">
        <v>241</v>
      </c>
      <c r="O9" s="418" t="s">
        <v>241</v>
      </c>
      <c r="P9" s="418" t="s">
        <v>241</v>
      </c>
      <c r="Q9" s="418" t="s">
        <v>230</v>
      </c>
      <c r="R9" s="418" t="s">
        <v>230</v>
      </c>
      <c r="S9" s="418" t="s">
        <v>230</v>
      </c>
      <c r="T9" s="418" t="s">
        <v>230</v>
      </c>
      <c r="U9" s="418">
        <v>188</v>
      </c>
      <c r="V9" s="418">
        <v>160</v>
      </c>
      <c r="W9" s="418">
        <v>45</v>
      </c>
      <c r="X9" s="418">
        <v>10</v>
      </c>
      <c r="Y9" s="418">
        <v>0</v>
      </c>
      <c r="Z9" s="418">
        <v>43</v>
      </c>
      <c r="AA9" s="333">
        <v>35000000</v>
      </c>
      <c r="AB9" s="418"/>
      <c r="AC9" s="290"/>
      <c r="AD9" s="290"/>
      <c r="AE9" s="290"/>
      <c r="AF9" s="377"/>
      <c r="AG9" s="290"/>
      <c r="AH9" s="290"/>
      <c r="AI9" s="290"/>
      <c r="AT9" s="375" t="s">
        <v>19</v>
      </c>
      <c r="AU9" s="194">
        <f>AVERAGE(D咢牙!H:H)</f>
        <v>2.6842105263157894</v>
      </c>
      <c r="AV9" s="247">
        <f>COUNT(D咢牙!H:H)</f>
        <v>19</v>
      </c>
      <c r="AW9" s="194">
        <f>$D$4/AU9</f>
        <v>14.901960784313726</v>
      </c>
      <c r="AX9" s="108">
        <f>AVERAGE(D咢牙!K:K)</f>
        <v>4</v>
      </c>
      <c r="AY9" s="248">
        <f>COUNT(D咢牙!K:K)</f>
        <v>292</v>
      </c>
      <c r="AZ9" s="107">
        <f>$D$5/AX9</f>
        <v>10</v>
      </c>
      <c r="BA9" s="454" t="s">
        <v>19</v>
      </c>
      <c r="BB9" s="379" t="s">
        <v>229</v>
      </c>
      <c r="BC9" s="401">
        <f>MAX(SUM(BK11:BS11) - H4 + AD4,0)</f>
        <v>0</v>
      </c>
      <c r="BD9" s="402">
        <f>MAX(SUM(BK12:BS12) - H5 + AD5,0)</f>
        <v>0</v>
      </c>
      <c r="BE9" s="403">
        <f>MAX(SUM(BK10:BS10) - H6 + AD6,0)</f>
        <v>0</v>
      </c>
      <c r="BF9" s="404">
        <f>MAX(SUM(BK14:BS14) - H7 + AD7,0)</f>
        <v>0</v>
      </c>
      <c r="BG9" s="405">
        <f>MAX(SUM(BK13:BS13) - H8 + AD8,0)</f>
        <v>0</v>
      </c>
      <c r="BH9" s="406">
        <f t="shared" si="0"/>
        <v>0</v>
      </c>
      <c r="BI9" s="421" t="s">
        <v>19</v>
      </c>
      <c r="BJ9" s="274"/>
      <c r="BK9" s="274" t="s">
        <v>55</v>
      </c>
      <c r="BL9" s="274" t="s">
        <v>2</v>
      </c>
      <c r="BM9" s="274" t="s">
        <v>74</v>
      </c>
      <c r="BN9" s="274" t="s">
        <v>0</v>
      </c>
      <c r="BO9" s="274" t="s">
        <v>5</v>
      </c>
      <c r="BP9" s="274" t="s">
        <v>8</v>
      </c>
      <c r="BQ9" s="274" t="s">
        <v>225</v>
      </c>
      <c r="BR9" s="274" t="s">
        <v>131</v>
      </c>
      <c r="BS9" s="275" t="s">
        <v>226</v>
      </c>
    </row>
    <row r="10" spans="1:71" ht="15.75" customHeight="1" x14ac:dyDescent="0.25">
      <c r="F10" s="432" t="s">
        <v>278</v>
      </c>
      <c r="G10" s="433"/>
      <c r="H10" s="464">
        <v>295</v>
      </c>
      <c r="I10" s="464"/>
      <c r="J10" s="464"/>
      <c r="K10" s="304">
        <v>6</v>
      </c>
      <c r="L10" s="417" t="s">
        <v>342</v>
      </c>
      <c r="M10" s="418" t="s">
        <v>241</v>
      </c>
      <c r="N10" s="418" t="s">
        <v>241</v>
      </c>
      <c r="O10" s="418" t="s">
        <v>241</v>
      </c>
      <c r="P10" s="418" t="s">
        <v>241</v>
      </c>
      <c r="Q10" s="418" t="s">
        <v>241</v>
      </c>
      <c r="R10" s="418" t="s">
        <v>230</v>
      </c>
      <c r="S10" s="418" t="s">
        <v>230</v>
      </c>
      <c r="T10" s="418" t="s">
        <v>230</v>
      </c>
      <c r="U10" s="418">
        <v>88</v>
      </c>
      <c r="V10" s="418">
        <v>60</v>
      </c>
      <c r="W10" s="418">
        <v>31</v>
      </c>
      <c r="X10" s="418">
        <v>10</v>
      </c>
      <c r="Y10" s="418">
        <v>0</v>
      </c>
      <c r="Z10" s="418">
        <v>13</v>
      </c>
      <c r="AA10" s="333">
        <v>25000000</v>
      </c>
      <c r="AB10" s="418"/>
      <c r="AI10" s="290"/>
      <c r="AT10" s="375" t="s">
        <v>114</v>
      </c>
      <c r="AU10" s="194">
        <f>AVERAGE(D咢牙!I:I)</f>
        <v>4</v>
      </c>
      <c r="AV10" s="247">
        <f>COUNT(D咢牙!I:I)</f>
        <v>19</v>
      </c>
      <c r="AW10" s="194">
        <f>$D$4/AU10</f>
        <v>10</v>
      </c>
      <c r="AX10" s="108">
        <f>AVERAGE(D咢牙!L:L)</f>
        <v>6</v>
      </c>
      <c r="AY10" s="248">
        <f>COUNT(D咢牙!L:L)</f>
        <v>292</v>
      </c>
      <c r="AZ10" s="107">
        <f>$D$5/AX10</f>
        <v>6.666666666666667</v>
      </c>
      <c r="BA10" s="432"/>
      <c r="BB10" s="376" t="s">
        <v>76</v>
      </c>
      <c r="BC10" s="67" cm="2">
        <f t="array" ref="BC10">ROUNDUP(BC9/_xlfn.IFS($BA$3="共鬥",$AX$7,$BA$3="單機",$AU$7),0)</f>
        <v>0</v>
      </c>
      <c r="BD10" s="64" cm="2">
        <f t="array" ref="BD10">ROUNDUP(BD9/_xlfn.IFS($BA$3="共鬥",$AX$7,$BA$3="單機",$AU$7),0)</f>
        <v>0</v>
      </c>
      <c r="BE10" s="65" cm="2">
        <f t="array" ref="BE10">ROUNDUP(BE9/_xlfn.IFS($BA$3="共鬥",$AX$7,$BA$3="單機",$AU$7),0)</f>
        <v>0</v>
      </c>
      <c r="BF10" s="124" cm="2">
        <f t="array" ref="BF10">ROUNDUP(BF9/_xlfn.IFS($BA$3="共鬥",$AX$7,$BA$3="單機",$AU$7),0)</f>
        <v>0</v>
      </c>
      <c r="BG10" s="66" cm="2">
        <f t="array" ref="BG10">ROUNDUP(BG9/_xlfn.IFS($BA$3="共鬥",$AX$7,$BA$3="單機",$AU$7),0)</f>
        <v>0</v>
      </c>
      <c r="BH10" s="220">
        <f t="shared" ref="BH10:BH16" si="1">SUM(BC10:BG10)</f>
        <v>0</v>
      </c>
      <c r="BI10" s="422"/>
      <c r="BJ10" s="277" t="s">
        <v>304</v>
      </c>
      <c r="BK10" s="16">
        <f>IF(ISBLANK(AK4),0,VLOOKUP(AK4,$K:$AA,12,FALSE))</f>
        <v>100</v>
      </c>
      <c r="BL10" s="16">
        <f>IF(ISBLANK(AL4),0,VLOOKUP(AL4,$K:$AA,12,FALSE))</f>
        <v>100</v>
      </c>
      <c r="BM10" s="16">
        <f>IF(ISBLANK(AM4),0,VLOOKUP(AM4,$K:$AA,12,FALSE))</f>
        <v>100</v>
      </c>
      <c r="BN10" s="16">
        <f>IF(ISBLANK(AN4),0,VLOOKUP(AN4,$K:$AA,12,FALSE))</f>
        <v>100</v>
      </c>
      <c r="BO10" s="16">
        <f>IF(ISBLANK(AO4),0,VLOOKUP(AO4,$K:$AA,12,FALSE))</f>
        <v>100</v>
      </c>
      <c r="BP10" s="16">
        <f>IF(ISBLANK(AP4),0,VLOOKUP(AP4,$K:$AA,12,FALSE))</f>
        <v>100</v>
      </c>
      <c r="BQ10" s="16">
        <f>IF(ISBLANK(AQ4),0,VLOOKUP(AQ4,$K:$AA,12,FALSE))</f>
        <v>100</v>
      </c>
      <c r="BR10" s="16">
        <f>IF(ISBLANK(AR4),0,VLOOKUP(AR4,$K:$AA,12,FALSE))</f>
        <v>100</v>
      </c>
      <c r="BS10" s="15">
        <f>IF(ISBLANK(AS4),0,VLOOKUP(AS4,$K:$AA,12,FALSE))</f>
        <v>100</v>
      </c>
    </row>
    <row r="11" spans="1:71" ht="15.75" customHeight="1" x14ac:dyDescent="0.25">
      <c r="F11" s="444" t="s">
        <v>245</v>
      </c>
      <c r="G11" s="445"/>
      <c r="H11" s="446">
        <v>512790199</v>
      </c>
      <c r="I11" s="446"/>
      <c r="J11" s="446"/>
      <c r="K11" s="304">
        <v>7</v>
      </c>
      <c r="L11" s="417" t="s">
        <v>342</v>
      </c>
      <c r="M11" s="418" t="s">
        <v>241</v>
      </c>
      <c r="N11" s="418" t="s">
        <v>241</v>
      </c>
      <c r="O11" s="418" t="s">
        <v>241</v>
      </c>
      <c r="P11" s="418" t="s">
        <v>241</v>
      </c>
      <c r="Q11" s="418" t="s">
        <v>230</v>
      </c>
      <c r="R11" s="418" t="s">
        <v>241</v>
      </c>
      <c r="S11" s="418" t="s">
        <v>230</v>
      </c>
      <c r="T11" s="418" t="s">
        <v>230</v>
      </c>
      <c r="U11" s="418">
        <v>140</v>
      </c>
      <c r="V11" s="418">
        <v>130</v>
      </c>
      <c r="W11" s="418">
        <v>24</v>
      </c>
      <c r="X11" s="418">
        <v>10</v>
      </c>
      <c r="Y11" s="418">
        <v>0</v>
      </c>
      <c r="Z11" s="418">
        <v>40</v>
      </c>
      <c r="AA11" s="333">
        <v>12500000</v>
      </c>
      <c r="AB11" s="418"/>
      <c r="AT11" s="375" t="s">
        <v>70</v>
      </c>
      <c r="AU11" s="194">
        <f>AVERAGE(D咢牙!J:J)</f>
        <v>1.4736842105263157</v>
      </c>
      <c r="AV11" s="247">
        <f>COUNT(D咢牙!J:J)</f>
        <v>19</v>
      </c>
      <c r="AW11" s="194">
        <f>$D$4/AU11</f>
        <v>27.142857142857146</v>
      </c>
      <c r="AX11" s="108">
        <f>AVERAGE(D咢牙!M:M)</f>
        <v>1.9143835616438356</v>
      </c>
      <c r="AY11" s="248">
        <f>COUNT(D咢牙!M:M)</f>
        <v>292</v>
      </c>
      <c r="AZ11" s="107">
        <f>$D$5/AX11</f>
        <v>20.894454382826478</v>
      </c>
      <c r="BA11" s="432"/>
      <c r="BB11" s="376" t="s">
        <v>236</v>
      </c>
      <c r="BC11" s="195">
        <f>ROUNDUP(BC10/(RECOVER_AP / $C$5)*RECOVER_DIAMS,0)</f>
        <v>0</v>
      </c>
      <c r="BD11" s="198">
        <f>ROUNDUP(BD10/(RECOVER_AP / $C$5)*RECOVER_DIAMS,0)</f>
        <v>0</v>
      </c>
      <c r="BE11" s="196">
        <f>ROUNDUP(BE10/(RECOVER_AP / $C$5)*RECOVER_DIAMS,0)</f>
        <v>0</v>
      </c>
      <c r="BF11" s="197">
        <f>ROUNDUP(BF10/(RECOVER_AP / $C$5)*RECOVER_DIAMS,0)</f>
        <v>0</v>
      </c>
      <c r="BG11" s="211">
        <f>ROUNDUP(BG10/(RECOVER_AP / $C$5)*RECOVER_DIAMS,0)</f>
        <v>0</v>
      </c>
      <c r="BH11" s="221">
        <f t="shared" si="1"/>
        <v>0</v>
      </c>
      <c r="BI11" s="422"/>
      <c r="BJ11" s="278" t="s">
        <v>305</v>
      </c>
      <c r="BK11" s="33">
        <f>IF(ISBLANK(AK5),0,VLOOKUP(AK5,$K:$AA,12,FALSE))</f>
        <v>100</v>
      </c>
      <c r="BL11" s="33">
        <f>IF(ISBLANK(AL5),0,VLOOKUP(AL5,$K:$AA,12,FALSE))</f>
        <v>100</v>
      </c>
      <c r="BM11" s="33">
        <f>IF(ISBLANK(AM5),0,VLOOKUP(AM5,$K:$AA,12,FALSE))</f>
        <v>100</v>
      </c>
      <c r="BN11" s="33">
        <f>IF(ISBLANK(AN5),0,VLOOKUP(AN5,$K:$AA,12,FALSE))</f>
        <v>100</v>
      </c>
      <c r="BO11" s="33">
        <f>IF(ISBLANK(AO5),0,VLOOKUP(AO5,$K:$AA,12,FALSE))</f>
        <v>100</v>
      </c>
      <c r="BP11" s="33">
        <f>IF(ISBLANK(AP5),0,VLOOKUP(AP5,$K:$AA,12,FALSE))</f>
        <v>100</v>
      </c>
      <c r="BQ11" s="33">
        <f>IF(ISBLANK(AQ5),0,VLOOKUP(AQ5,$K:$AA,12,FALSE))</f>
        <v>100</v>
      </c>
      <c r="BR11" s="33">
        <f>IF(ISBLANK(AR5),0,VLOOKUP(AR5,$K:$AA,12,FALSE))</f>
        <v>100</v>
      </c>
      <c r="BS11" s="186">
        <f>IF(ISBLANK(AS5),0,VLOOKUP(AS5,$K:$AA,12,FALSE))</f>
        <v>100</v>
      </c>
    </row>
    <row r="12" spans="1:71" ht="15.75" customHeight="1" x14ac:dyDescent="0.25">
      <c r="K12" s="304">
        <v>8</v>
      </c>
      <c r="L12" s="417" t="s">
        <v>342</v>
      </c>
      <c r="M12" s="418" t="s">
        <v>241</v>
      </c>
      <c r="N12" s="418" t="s">
        <v>241</v>
      </c>
      <c r="O12" s="418" t="s">
        <v>241</v>
      </c>
      <c r="P12" s="418" t="s">
        <v>241</v>
      </c>
      <c r="Q12" s="418" t="s">
        <v>241</v>
      </c>
      <c r="R12" s="418" t="s">
        <v>241</v>
      </c>
      <c r="S12" s="418" t="s">
        <v>230</v>
      </c>
      <c r="T12" s="418" t="s">
        <v>230</v>
      </c>
      <c r="U12" s="418">
        <v>40</v>
      </c>
      <c r="V12" s="418">
        <v>30</v>
      </c>
      <c r="W12" s="418">
        <v>10</v>
      </c>
      <c r="X12" s="418">
        <v>10</v>
      </c>
      <c r="Y12" s="418">
        <v>0</v>
      </c>
      <c r="Z12" s="418">
        <v>10</v>
      </c>
      <c r="AA12" s="333">
        <v>2500000</v>
      </c>
      <c r="AB12" s="418"/>
      <c r="AT12" s="391" t="s">
        <v>349</v>
      </c>
      <c r="AU12" s="193" t="s">
        <v>223</v>
      </c>
      <c r="AV12" s="193" t="s">
        <v>14</v>
      </c>
      <c r="AW12" s="193" t="s">
        <v>224</v>
      </c>
      <c r="AX12" s="376" t="s">
        <v>88</v>
      </c>
      <c r="AY12" s="376" t="s">
        <v>14</v>
      </c>
      <c r="AZ12" s="168" t="s">
        <v>224</v>
      </c>
      <c r="BA12" s="432"/>
      <c r="BB12" s="376" t="s">
        <v>116</v>
      </c>
      <c r="BC12" s="67" cm="2">
        <f t="array" ref="BC12">ROUNDUP(BC9/_xlfn.IFS($BA$3="共鬥",$AX$9,$BA$3="單機",$AU$9),0)</f>
        <v>0</v>
      </c>
      <c r="BD12" s="64" cm="2">
        <f t="array" ref="BD12">ROUNDUP(BD9/_xlfn.IFS($BA$3="共鬥",$AX$9,$BA$3="單機",$AU$9),0)</f>
        <v>0</v>
      </c>
      <c r="BE12" s="65" cm="2">
        <f t="array" ref="BE12">ROUNDUP(BE9/_xlfn.IFS($BA$3="共鬥",$AX$9,$BA$3="單機",$AU$9),0)</f>
        <v>0</v>
      </c>
      <c r="BF12" s="124" cm="2">
        <f t="array" ref="BF12">ROUNDUP(BF9/_xlfn.IFS($BA$3="共鬥",$AX$9,$BA$3="單機",$AU$9),0)</f>
        <v>0</v>
      </c>
      <c r="BG12" s="66" cm="2">
        <f t="array" ref="BG12">ROUNDUP(BG9/_xlfn.IFS($BA$3="共鬥",$AX$9,$BA$3="單機",$AU$9),0)</f>
        <v>0</v>
      </c>
      <c r="BH12" s="220">
        <f t="shared" si="1"/>
        <v>0</v>
      </c>
      <c r="BI12" s="422"/>
      <c r="BJ12" s="184" t="s">
        <v>306</v>
      </c>
      <c r="BK12" s="185">
        <f>IF(ISBLANK(AK6),0,VLOOKUP(AK6,$K:$AA,12,FALSE))</f>
        <v>100</v>
      </c>
      <c r="BL12" s="185">
        <f>IF(ISBLANK(AL6),0,VLOOKUP(AL6,$K:$AA,12,FALSE))</f>
        <v>100</v>
      </c>
      <c r="BM12" s="185">
        <f>IF(ISBLANK(AM6),0,VLOOKUP(AM6,$K:$AA,12,FALSE))</f>
        <v>100</v>
      </c>
      <c r="BN12" s="185">
        <f>IF(ISBLANK(AN6),0,VLOOKUP(AN6,$K:$AA,12,FALSE))</f>
        <v>100</v>
      </c>
      <c r="BO12" s="185">
        <f>IF(ISBLANK(AO6),0,VLOOKUP(AO6,$K:$AA,12,FALSE))</f>
        <v>100</v>
      </c>
      <c r="BP12" s="185">
        <f>IF(ISBLANK(AP6),0,VLOOKUP(AP6,$K:$AA,12,FALSE))</f>
        <v>100</v>
      </c>
      <c r="BQ12" s="185">
        <f>IF(ISBLANK(AQ6),0,VLOOKUP(AQ6,$K:$AA,12,FALSE))</f>
        <v>100</v>
      </c>
      <c r="BR12" s="185">
        <f>IF(ISBLANK(AR6),0,VLOOKUP(AR6,$K:$AA,12,FALSE))</f>
        <v>100</v>
      </c>
      <c r="BS12" s="187">
        <f>IF(ISBLANK(AS6),0,VLOOKUP(AS6,$K:$AA,12,FALSE))</f>
        <v>100</v>
      </c>
    </row>
    <row r="13" spans="1:71" ht="15.75" customHeight="1" x14ac:dyDescent="0.25">
      <c r="K13" s="304">
        <v>9</v>
      </c>
      <c r="L13" s="417" t="s">
        <v>342</v>
      </c>
      <c r="M13" s="418" t="s">
        <v>241</v>
      </c>
      <c r="N13" s="418" t="s">
        <v>241</v>
      </c>
      <c r="O13" s="418" t="s">
        <v>241</v>
      </c>
      <c r="P13" s="418" t="s">
        <v>241</v>
      </c>
      <c r="Q13" s="418" t="s">
        <v>230</v>
      </c>
      <c r="R13" s="418" t="s">
        <v>241</v>
      </c>
      <c r="S13" s="418" t="s">
        <v>241</v>
      </c>
      <c r="T13" s="418" t="s">
        <v>230</v>
      </c>
      <c r="U13" s="418">
        <v>100</v>
      </c>
      <c r="V13" s="418">
        <v>100</v>
      </c>
      <c r="W13" s="418">
        <v>14</v>
      </c>
      <c r="X13" s="418">
        <v>0</v>
      </c>
      <c r="Y13" s="418">
        <v>0</v>
      </c>
      <c r="Z13" s="418">
        <v>30</v>
      </c>
      <c r="AA13" s="333">
        <v>10000000</v>
      </c>
      <c r="AB13" s="418"/>
      <c r="AT13" s="373" t="s">
        <v>348</v>
      </c>
      <c r="AU13" s="388">
        <v>4</v>
      </c>
      <c r="AV13" s="392" t="s">
        <v>350</v>
      </c>
      <c r="AW13" s="388">
        <f>$E$4/AU13</f>
        <v>10</v>
      </c>
      <c r="AX13" s="389">
        <v>8</v>
      </c>
      <c r="AY13" s="393" t="s">
        <v>350</v>
      </c>
      <c r="AZ13" s="390">
        <f>$E$5/AX13</f>
        <v>5</v>
      </c>
      <c r="BA13" s="444"/>
      <c r="BB13" s="374" t="s">
        <v>237</v>
      </c>
      <c r="BC13" s="394">
        <f>ROUNDUP(BC12/(RECOVER_AP / $D$5)*RECOVER_DIAMS,0)</f>
        <v>0</v>
      </c>
      <c r="BD13" s="395">
        <f>ROUNDUP(BD12/(RECOVER_AP / $D$5)*RECOVER_DIAMS,0)</f>
        <v>0</v>
      </c>
      <c r="BE13" s="396">
        <f>ROUNDUP(BE12/(RECOVER_AP / $D$5)*RECOVER_DIAMS,0)</f>
        <v>0</v>
      </c>
      <c r="BF13" s="397">
        <f>ROUNDUP(BF12/(RECOVER_AP / $D$5)*RECOVER_DIAMS,0)</f>
        <v>0</v>
      </c>
      <c r="BG13" s="398">
        <f>ROUNDUP(BG12/(RECOVER_AP / $D$5)*RECOVER_DIAMS,0)</f>
        <v>0</v>
      </c>
      <c r="BH13" s="407">
        <f t="shared" si="1"/>
        <v>0</v>
      </c>
      <c r="BI13" s="422"/>
      <c r="BJ13" s="279" t="s">
        <v>307</v>
      </c>
      <c r="BK13" s="123">
        <f>IF(ISBLANK(AK7),0,VLOOKUP(AK7,$K:$AA,12,FALSE))</f>
        <v>100</v>
      </c>
      <c r="BL13" s="123">
        <f>IF(ISBLANK(AL7),0,VLOOKUP(AL7,$K:$AA,12,FALSE))</f>
        <v>100</v>
      </c>
      <c r="BM13" s="123">
        <f>IF(ISBLANK(AM7),0,VLOOKUP(AM7,$K:$AA,12,FALSE))</f>
        <v>100</v>
      </c>
      <c r="BN13" s="123">
        <f>IF(ISBLANK(AN7),0,VLOOKUP(AN7,$K:$AA,12,FALSE))</f>
        <v>100</v>
      </c>
      <c r="BO13" s="123">
        <f>IF(ISBLANK(AO7),0,VLOOKUP(AO7,$K:$AA,12,FALSE))</f>
        <v>100</v>
      </c>
      <c r="BP13" s="123">
        <f>IF(ISBLANK(AP7),0,VLOOKUP(AP7,$K:$AA,12,FALSE))</f>
        <v>100</v>
      </c>
      <c r="BQ13" s="123">
        <f>IF(ISBLANK(AQ7),0,VLOOKUP(AQ7,$K:$AA,12,FALSE))</f>
        <v>100</v>
      </c>
      <c r="BR13" s="123">
        <f>IF(ISBLANK(AR7),0,VLOOKUP(AR7,$K:$AA,12,FALSE))</f>
        <v>100</v>
      </c>
      <c r="BS13" s="188">
        <f>IF(ISBLANK(AS7),0,VLOOKUP(AS7,$K:$AA,12,FALSE))</f>
        <v>100</v>
      </c>
    </row>
    <row r="14" spans="1:71" ht="15.75" customHeight="1" x14ac:dyDescent="0.25">
      <c r="K14" s="304">
        <v>10</v>
      </c>
      <c r="L14" s="417" t="s">
        <v>342</v>
      </c>
      <c r="M14" s="418" t="s">
        <v>241</v>
      </c>
      <c r="N14" s="418" t="s">
        <v>241</v>
      </c>
      <c r="O14" s="418" t="s">
        <v>241</v>
      </c>
      <c r="P14" s="418" t="s">
        <v>241</v>
      </c>
      <c r="Q14" s="418" t="s">
        <v>241</v>
      </c>
      <c r="R14" s="418" t="s">
        <v>241</v>
      </c>
      <c r="S14" s="418" t="s">
        <v>241</v>
      </c>
      <c r="T14" s="418" t="s">
        <v>230</v>
      </c>
      <c r="U14" s="418">
        <v>0</v>
      </c>
      <c r="V14" s="418">
        <v>0</v>
      </c>
      <c r="W14" s="418">
        <v>0</v>
      </c>
      <c r="X14" s="418">
        <v>0</v>
      </c>
      <c r="Y14" s="418">
        <v>0</v>
      </c>
      <c r="Z14" s="418">
        <v>0</v>
      </c>
      <c r="AA14" s="333">
        <v>0</v>
      </c>
      <c r="AB14" s="418"/>
      <c r="AC14" s="331"/>
      <c r="AD14" s="331"/>
      <c r="BA14" s="454" t="s">
        <v>114</v>
      </c>
      <c r="BB14" s="379" t="s">
        <v>229</v>
      </c>
      <c r="BC14" s="401">
        <f>MAX(SUM(BK17:BS17) - I4 + AE4,0)</f>
        <v>0</v>
      </c>
      <c r="BD14" s="402">
        <f>MAX(SUM(BK18:BS18) - I5 + AE5,0)</f>
        <v>0</v>
      </c>
      <c r="BE14" s="403">
        <f>MAX(SUM(BK16:BS16) - I6 + AE6,0)</f>
        <v>0</v>
      </c>
      <c r="BF14" s="404">
        <f>MAX(SUM(BK20:BS20) - I7 + AE7,0)</f>
        <v>0</v>
      </c>
      <c r="BG14" s="405">
        <f>MAX(SUM(BK19:BS19) - I8 + AE8,0)</f>
        <v>0</v>
      </c>
      <c r="BH14" s="406">
        <f t="shared" si="1"/>
        <v>0</v>
      </c>
      <c r="BI14" s="423"/>
      <c r="BJ14" s="12" t="s">
        <v>308</v>
      </c>
      <c r="BK14" s="13">
        <f>IF(ISBLANK(AK8),0,VLOOKUP(AK8,$K:$AA,12,FALSE))</f>
        <v>100</v>
      </c>
      <c r="BL14" s="13">
        <f>IF(ISBLANK(AL8),0,VLOOKUP(AL8,$K:$AA,12,FALSE))</f>
        <v>100</v>
      </c>
      <c r="BM14" s="13">
        <f>IF(ISBLANK(AM8),0,VLOOKUP(AM8,$K:$AA,12,FALSE))</f>
        <v>100</v>
      </c>
      <c r="BN14" s="13">
        <f>IF(ISBLANK(AN8),0,VLOOKUP(AN8,$K:$AA,12,FALSE))</f>
        <v>100</v>
      </c>
      <c r="BO14" s="13">
        <f>IF(ISBLANK(AO8),0,VLOOKUP(AO8,$K:$AA,12,FALSE))</f>
        <v>100</v>
      </c>
      <c r="BP14" s="13">
        <f>IF(ISBLANK(AP8),0,VLOOKUP(AP8,$K:$AA,12,FALSE))</f>
        <v>100</v>
      </c>
      <c r="BQ14" s="13">
        <f>IF(ISBLANK(AQ8),0,VLOOKUP(AQ8,$K:$AA,12,FALSE))</f>
        <v>100</v>
      </c>
      <c r="BR14" s="13">
        <f>IF(ISBLANK(AR8),0,VLOOKUP(AR8,$K:$AA,12,FALSE))</f>
        <v>100</v>
      </c>
      <c r="BS14" s="106">
        <f>IF(ISBLANK(AS8),0,VLOOKUP(AS8,$K:$AA,12,FALSE))</f>
        <v>100</v>
      </c>
    </row>
    <row r="15" spans="1:71" ht="15.75" customHeight="1" x14ac:dyDescent="0.25">
      <c r="K15" s="304">
        <v>21</v>
      </c>
      <c r="L15" s="417" t="s">
        <v>343</v>
      </c>
      <c r="M15" s="418" t="s">
        <v>230</v>
      </c>
      <c r="N15" s="418" t="s">
        <v>230</v>
      </c>
      <c r="O15" s="418" t="s">
        <v>230</v>
      </c>
      <c r="P15" s="418" t="s">
        <v>230</v>
      </c>
      <c r="Q15" s="418" t="s">
        <v>230</v>
      </c>
      <c r="R15" s="418" t="s">
        <v>230</v>
      </c>
      <c r="S15" s="418" t="s">
        <v>230</v>
      </c>
      <c r="T15" s="418" t="s">
        <v>230</v>
      </c>
      <c r="U15" s="418">
        <v>500</v>
      </c>
      <c r="V15" s="418">
        <v>400</v>
      </c>
      <c r="W15" s="418">
        <v>89</v>
      </c>
      <c r="X15" s="418">
        <v>30</v>
      </c>
      <c r="Y15" s="418">
        <v>15</v>
      </c>
      <c r="Z15" s="418">
        <v>65</v>
      </c>
      <c r="AA15" s="333">
        <v>57000000</v>
      </c>
      <c r="AB15" s="418"/>
      <c r="AC15" s="331"/>
      <c r="AD15" s="331"/>
      <c r="AE15" s="380"/>
      <c r="BA15" s="432"/>
      <c r="BB15" s="376" t="s">
        <v>116</v>
      </c>
      <c r="BC15" s="67" cm="2">
        <f t="array" ref="BC15">ROUNDUP(BC14/_xlfn.IFS($BA$3="共鬥",$AX$10,$BA$3="單機",$AU$10),0)</f>
        <v>0</v>
      </c>
      <c r="BD15" s="64" cm="2">
        <f t="array" ref="BD15">ROUNDUP(BD14/_xlfn.IFS($BA$3="共鬥",$AX$10,$BA$3="單機",$AU$10),0)</f>
        <v>0</v>
      </c>
      <c r="BE15" s="65" cm="2">
        <f t="array" ref="BE15">ROUNDUP(BE14/_xlfn.IFS($BA$3="共鬥",$AX$10,$BA$3="單機",$AU$10),0)</f>
        <v>0</v>
      </c>
      <c r="BF15" s="124" cm="2">
        <f t="array" ref="BF15">ROUNDUP(BF14/_xlfn.IFS($BA$3="共鬥",$AX$10,$BA$3="單機",$AU$10),0)</f>
        <v>0</v>
      </c>
      <c r="BG15" s="66" cm="2">
        <f t="array" ref="BG15">ROUNDUP(BG14/_xlfn.IFS($BA$3="共鬥",$AX$10,$BA$3="單機",$AU$10),0)</f>
        <v>0</v>
      </c>
      <c r="BH15" s="220">
        <f t="shared" si="1"/>
        <v>0</v>
      </c>
      <c r="BI15" s="421" t="s">
        <v>114</v>
      </c>
      <c r="BJ15" s="274"/>
      <c r="BK15" s="274" t="s">
        <v>55</v>
      </c>
      <c r="BL15" s="274" t="s">
        <v>2</v>
      </c>
      <c r="BM15" s="274" t="s">
        <v>74</v>
      </c>
      <c r="BN15" s="274" t="s">
        <v>0</v>
      </c>
      <c r="BO15" s="274" t="s">
        <v>5</v>
      </c>
      <c r="BP15" s="274" t="s">
        <v>8</v>
      </c>
      <c r="BQ15" s="274" t="s">
        <v>225</v>
      </c>
      <c r="BR15" s="274" t="s">
        <v>131</v>
      </c>
      <c r="BS15" s="275" t="s">
        <v>226</v>
      </c>
    </row>
    <row r="16" spans="1:71" ht="15.75" customHeight="1" x14ac:dyDescent="0.25">
      <c r="K16" s="304">
        <f>K15+1</f>
        <v>22</v>
      </c>
      <c r="L16" s="417" t="s">
        <v>343</v>
      </c>
      <c r="M16" s="418" t="s">
        <v>241</v>
      </c>
      <c r="N16" s="418" t="s">
        <v>230</v>
      </c>
      <c r="O16" s="418" t="s">
        <v>230</v>
      </c>
      <c r="P16" s="418" t="s">
        <v>230</v>
      </c>
      <c r="Q16" s="418" t="s">
        <v>230</v>
      </c>
      <c r="R16" s="418" t="s">
        <v>230</v>
      </c>
      <c r="S16" s="418" t="s">
        <v>230</v>
      </c>
      <c r="T16" s="418" t="s">
        <v>230</v>
      </c>
      <c r="U16" s="418">
        <v>460</v>
      </c>
      <c r="V16" s="418">
        <v>370</v>
      </c>
      <c r="W16" s="418">
        <v>89</v>
      </c>
      <c r="X16" s="418">
        <v>30</v>
      </c>
      <c r="Y16" s="418">
        <v>14</v>
      </c>
      <c r="Z16" s="418">
        <v>65</v>
      </c>
      <c r="AA16" s="333">
        <v>55000000</v>
      </c>
      <c r="AB16" s="418"/>
      <c r="AC16" s="331"/>
      <c r="AD16" s="331"/>
      <c r="AE16" s="380"/>
      <c r="BA16" s="432"/>
      <c r="BB16" s="376" t="s">
        <v>237</v>
      </c>
      <c r="BC16" s="195">
        <f>ROUNDUP(BC15/(RECOVER_AP / $D$5)*RECOVER_DIAMS,0)</f>
        <v>0</v>
      </c>
      <c r="BD16" s="198">
        <f>ROUNDUP(BD15/(RECOVER_AP / $D$5)*RECOVER_DIAMS,0)</f>
        <v>0</v>
      </c>
      <c r="BE16" s="196">
        <f>ROUNDUP(BE15/(RECOVER_AP / $D$5)*RECOVER_DIAMS,0)</f>
        <v>0</v>
      </c>
      <c r="BF16" s="197">
        <f>ROUNDUP(BF15/(RECOVER_AP / $D$5)*RECOVER_DIAMS,0)</f>
        <v>0</v>
      </c>
      <c r="BG16" s="211">
        <f>ROUNDUP(BG15/(RECOVER_AP / $D$5)*RECOVER_DIAMS,0)</f>
        <v>0</v>
      </c>
      <c r="BH16" s="221">
        <f t="shared" si="1"/>
        <v>0</v>
      </c>
      <c r="BI16" s="422"/>
      <c r="BJ16" s="277" t="s">
        <v>304</v>
      </c>
      <c r="BK16" s="16">
        <f>IF(ISBLANK(AK4),0,VLOOKUP(AK4,$K:$AA,13,FALSE))</f>
        <v>14</v>
      </c>
      <c r="BL16" s="16">
        <f>IF(ISBLANK(AL4),0,VLOOKUP(AL4,$K:$AA,13,FALSE))</f>
        <v>14</v>
      </c>
      <c r="BM16" s="16">
        <f>IF(ISBLANK(AM4),0,VLOOKUP(AM4,$K:$AA,13,FALSE))</f>
        <v>14</v>
      </c>
      <c r="BN16" s="16">
        <f>IF(ISBLANK(AN4),0,VLOOKUP(AN4,$K:$AA,13,FALSE))</f>
        <v>14</v>
      </c>
      <c r="BO16" s="16">
        <f>IF(ISBLANK(AO4),0,VLOOKUP(AO4,$K:$AA,13,FALSE))</f>
        <v>14</v>
      </c>
      <c r="BP16" s="16">
        <f>IF(ISBLANK(AP4),0,VLOOKUP(AP4,$K:$AA,13,FALSE))</f>
        <v>14</v>
      </c>
      <c r="BQ16" s="16">
        <f>IF(ISBLANK(AQ4),0,VLOOKUP(AQ4,$K:$AA,13,FALSE))</f>
        <v>14</v>
      </c>
      <c r="BR16" s="16">
        <f>IF(ISBLANK(AR4),0,VLOOKUP(AR4,$K:$AA,13,FALSE))</f>
        <v>14</v>
      </c>
      <c r="BS16" s="15">
        <f>IF(ISBLANK(AS4),0,VLOOKUP(AS4,$K:$AA,13,FALSE))</f>
        <v>14</v>
      </c>
    </row>
    <row r="17" spans="11:71" ht="15.75" customHeight="1" x14ac:dyDescent="0.25">
      <c r="K17" s="304">
        <f t="shared" ref="K17:K24" si="2">K16+1</f>
        <v>23</v>
      </c>
      <c r="L17" s="417" t="s">
        <v>343</v>
      </c>
      <c r="M17" s="418" t="s">
        <v>241</v>
      </c>
      <c r="N17" s="418" t="s">
        <v>241</v>
      </c>
      <c r="O17" s="418" t="s">
        <v>230</v>
      </c>
      <c r="P17" s="418" t="s">
        <v>230</v>
      </c>
      <c r="Q17" s="418" t="s">
        <v>230</v>
      </c>
      <c r="R17" s="418" t="s">
        <v>230</v>
      </c>
      <c r="S17" s="418" t="s">
        <v>230</v>
      </c>
      <c r="T17" s="418" t="s">
        <v>230</v>
      </c>
      <c r="U17" s="418">
        <v>300</v>
      </c>
      <c r="V17" s="418">
        <v>250</v>
      </c>
      <c r="W17" s="418">
        <v>89</v>
      </c>
      <c r="X17" s="418">
        <v>30</v>
      </c>
      <c r="Y17" s="418">
        <v>10</v>
      </c>
      <c r="Z17" s="418">
        <v>65</v>
      </c>
      <c r="AA17" s="333">
        <v>47000000</v>
      </c>
      <c r="AB17" s="418"/>
      <c r="AC17" s="331"/>
      <c r="AD17" s="331"/>
      <c r="AE17" s="380"/>
      <c r="BA17" s="454" t="s">
        <v>348</v>
      </c>
      <c r="BB17" s="379" t="s">
        <v>229</v>
      </c>
      <c r="BC17" s="401">
        <f>MAX(SUM(BK23:BS23) - J4 + AF4,0)</f>
        <v>270</v>
      </c>
      <c r="BD17" s="402">
        <f>MAX(SUM(BK24:BS24) - J5 + AF5,0)</f>
        <v>270</v>
      </c>
      <c r="BE17" s="403">
        <f>MAX(SUM(BK22:BS22) - J6 + AF6,0)</f>
        <v>0</v>
      </c>
      <c r="BF17" s="404">
        <f>MAX(SUM(BK26:BS26) - J7 + AF7,0)</f>
        <v>270</v>
      </c>
      <c r="BG17" s="405">
        <f>MAX(SUM(BK25:BS25) - J8 + AF8,0)</f>
        <v>270</v>
      </c>
      <c r="BH17" s="406">
        <f>SUM(BC14:BG14)</f>
        <v>0</v>
      </c>
      <c r="BI17" s="457"/>
      <c r="BJ17" s="278" t="s">
        <v>305</v>
      </c>
      <c r="BK17" s="33">
        <f>IF(ISBLANK(AK5),0,VLOOKUP(AK5,$K:$AA,13,FALSE))</f>
        <v>40</v>
      </c>
      <c r="BL17" s="33">
        <f>IF(ISBLANK(AL5),0,VLOOKUP(AL5,$K:$AA,13,FALSE))</f>
        <v>40</v>
      </c>
      <c r="BM17" s="33">
        <f>IF(ISBLANK(AM5),0,VLOOKUP(AM5,$K:$AA,13,FALSE))</f>
        <v>40</v>
      </c>
      <c r="BN17" s="33">
        <f>IF(ISBLANK(AN5),0,VLOOKUP(AN5,$K:$AA,13,FALSE))</f>
        <v>40</v>
      </c>
      <c r="BO17" s="33">
        <f>IF(ISBLANK(AO5),0,VLOOKUP(AO5,$K:$AA,13,FALSE))</f>
        <v>40</v>
      </c>
      <c r="BP17" s="33">
        <f>IF(ISBLANK(AP5),0,VLOOKUP(AP5,$K:$AA,13,FALSE))</f>
        <v>40</v>
      </c>
      <c r="BQ17" s="33">
        <f>IF(ISBLANK(AQ5),0,VLOOKUP(AQ5,$K:$AA,13,FALSE))</f>
        <v>40</v>
      </c>
      <c r="BR17" s="33">
        <f>IF(ISBLANK(AR5),0,VLOOKUP(AR5,$K:$AA,13,FALSE))</f>
        <v>40</v>
      </c>
      <c r="BS17" s="186">
        <f>IF(ISBLANK(AS5),0,VLOOKUP(AS5,$K:$AA,13,FALSE))</f>
        <v>40</v>
      </c>
    </row>
    <row r="18" spans="11:71" ht="15.75" customHeight="1" x14ac:dyDescent="0.25">
      <c r="K18" s="304">
        <f t="shared" si="2"/>
        <v>24</v>
      </c>
      <c r="L18" s="417" t="s">
        <v>343</v>
      </c>
      <c r="M18" s="418" t="s">
        <v>241</v>
      </c>
      <c r="N18" s="418" t="s">
        <v>230</v>
      </c>
      <c r="O18" s="418" t="s">
        <v>241</v>
      </c>
      <c r="P18" s="418" t="s">
        <v>230</v>
      </c>
      <c r="Q18" s="418" t="s">
        <v>230</v>
      </c>
      <c r="R18" s="418" t="s">
        <v>230</v>
      </c>
      <c r="S18" s="418" t="s">
        <v>230</v>
      </c>
      <c r="T18" s="418" t="s">
        <v>230</v>
      </c>
      <c r="U18" s="418">
        <v>444</v>
      </c>
      <c r="V18" s="418">
        <v>360</v>
      </c>
      <c r="W18" s="418">
        <v>82</v>
      </c>
      <c r="X18" s="418">
        <v>30</v>
      </c>
      <c r="Y18" s="418">
        <v>4</v>
      </c>
      <c r="Z18" s="418">
        <v>64</v>
      </c>
      <c r="AA18" s="333">
        <v>52500000</v>
      </c>
      <c r="AB18" s="418"/>
      <c r="AC18" s="331"/>
      <c r="AD18" s="331"/>
      <c r="AE18" s="380"/>
      <c r="BA18" s="432"/>
      <c r="BB18" s="376" t="s">
        <v>351</v>
      </c>
      <c r="BC18" s="409" cm="2">
        <f t="array" ref="BC18">ROUNDUP(BC17/_xlfn.IFS($BA$3="共鬥",$AX$13,$BA$3="單機",$AU$13),0)</f>
        <v>34</v>
      </c>
      <c r="BD18" s="410" cm="2">
        <f t="array" ref="BD18">ROUNDUP(BD17/_xlfn.IFS($BA$3="共鬥",$AX$13,$BA$3="單機",$AU$13),0)</f>
        <v>34</v>
      </c>
      <c r="BE18" s="411" cm="2">
        <f t="array" ref="BE18">ROUNDUP(BE17/_xlfn.IFS($BA$3="共鬥",$AX$13,$BA$3="單機",$AU$13),0)</f>
        <v>0</v>
      </c>
      <c r="BF18" s="412" cm="2">
        <f t="array" ref="BF18">ROUNDUP(BF17/_xlfn.IFS($BA$3="共鬥",$AX$13,$BA$3="單機",$AU$13),0)</f>
        <v>34</v>
      </c>
      <c r="BG18" s="413" cm="2">
        <f t="array" ref="BG18">ROUNDUP(BG17/_xlfn.IFS($BA$3="共鬥",$AX$13,$BA$3="單機",$AU$13),0)</f>
        <v>34</v>
      </c>
      <c r="BH18" s="414">
        <f>SUM(BC18:BG18)</f>
        <v>136</v>
      </c>
      <c r="BI18" s="457"/>
      <c r="BJ18" s="184" t="s">
        <v>306</v>
      </c>
      <c r="BK18" s="185">
        <f>IF(ISBLANK(AK6),0,VLOOKUP(AK6,$K:$AA,13,FALSE))</f>
        <v>40</v>
      </c>
      <c r="BL18" s="185">
        <f>IF(ISBLANK(AL6),0,VLOOKUP(AL6,$K:$AA,13,FALSE))</f>
        <v>40</v>
      </c>
      <c r="BM18" s="185">
        <f>IF(ISBLANK(AM6),0,VLOOKUP(AM6,$K:$AA,13,FALSE))</f>
        <v>40</v>
      </c>
      <c r="BN18" s="185">
        <f>IF(ISBLANK(AN6),0,VLOOKUP(AN6,$K:$AA,13,FALSE))</f>
        <v>40</v>
      </c>
      <c r="BO18" s="185">
        <f>IF(ISBLANK(AO6),0,VLOOKUP(AO6,$K:$AA,13,FALSE))</f>
        <v>40</v>
      </c>
      <c r="BP18" s="185">
        <f>IF(ISBLANK(AP6),0,VLOOKUP(AP6,$K:$AA,13,FALSE))</f>
        <v>40</v>
      </c>
      <c r="BQ18" s="185">
        <f>IF(ISBLANK(AQ6),0,VLOOKUP(AQ6,$K:$AA,13,FALSE))</f>
        <v>40</v>
      </c>
      <c r="BR18" s="185">
        <f>IF(ISBLANK(AR6),0,VLOOKUP(AR6,$K:$AA,13,FALSE))</f>
        <v>40</v>
      </c>
      <c r="BS18" s="187">
        <f>IF(ISBLANK(AS6),0,VLOOKUP(AS6,$K:$AA,13,FALSE))</f>
        <v>40</v>
      </c>
    </row>
    <row r="19" spans="11:71" ht="15.75" customHeight="1" x14ac:dyDescent="0.25">
      <c r="K19" s="304">
        <f t="shared" si="2"/>
        <v>25</v>
      </c>
      <c r="L19" s="417" t="s">
        <v>343</v>
      </c>
      <c r="M19" s="418" t="s">
        <v>241</v>
      </c>
      <c r="N19" s="418" t="s">
        <v>241</v>
      </c>
      <c r="O19" s="418" t="s">
        <v>241</v>
      </c>
      <c r="P19" s="418" t="s">
        <v>230</v>
      </c>
      <c r="Q19" s="418" t="s">
        <v>230</v>
      </c>
      <c r="R19" s="418" t="s">
        <v>230</v>
      </c>
      <c r="S19" s="418" t="s">
        <v>230</v>
      </c>
      <c r="T19" s="418" t="s">
        <v>230</v>
      </c>
      <c r="U19" s="418">
        <v>284</v>
      </c>
      <c r="V19" s="418">
        <v>240</v>
      </c>
      <c r="W19" s="418">
        <v>82</v>
      </c>
      <c r="X19" s="418">
        <v>30</v>
      </c>
      <c r="Y19" s="418">
        <v>0</v>
      </c>
      <c r="Z19" s="418">
        <v>64</v>
      </c>
      <c r="AA19" s="333">
        <v>44500000</v>
      </c>
      <c r="AB19" s="418"/>
      <c r="AC19" s="331"/>
      <c r="AD19" s="331"/>
      <c r="AE19" s="380"/>
      <c r="BA19" s="444"/>
      <c r="BB19" s="374" t="s">
        <v>237</v>
      </c>
      <c r="BC19" s="394">
        <f>ROUNDUP(BC18/(RECOVER_AP / $D$5)*RECOVER_DIAMS,0)</f>
        <v>340</v>
      </c>
      <c r="BD19" s="395">
        <f>ROUNDUP(BD18/(RECOVER_AP / $D$5)*RECOVER_DIAMS,0)</f>
        <v>340</v>
      </c>
      <c r="BE19" s="396">
        <f>ROUNDUP(BE18/(RECOVER_AP / $D$5)*RECOVER_DIAMS,0)</f>
        <v>0</v>
      </c>
      <c r="BF19" s="397">
        <f>ROUNDUP(BF18/(RECOVER_AP / $D$5)*RECOVER_DIAMS,0)</f>
        <v>340</v>
      </c>
      <c r="BG19" s="398">
        <f>ROUNDUP(BG18/(RECOVER_AP / $D$5)*RECOVER_DIAMS,0)</f>
        <v>340</v>
      </c>
      <c r="BH19" s="407">
        <f t="shared" ref="BH19" si="3">SUM(BC19:BG19)</f>
        <v>1360</v>
      </c>
      <c r="BI19" s="457"/>
      <c r="BJ19" s="279" t="s">
        <v>307</v>
      </c>
      <c r="BK19" s="123">
        <f>IF(ISBLANK(AK7),0,VLOOKUP(AK7,$K:$AA,13,FALSE))</f>
        <v>40</v>
      </c>
      <c r="BL19" s="123">
        <f>IF(ISBLANK(AL7),0,VLOOKUP(AL7,$K:$AA,13,FALSE))</f>
        <v>40</v>
      </c>
      <c r="BM19" s="123">
        <f>IF(ISBLANK(AM7),0,VLOOKUP(AM7,$K:$AA,13,FALSE))</f>
        <v>40</v>
      </c>
      <c r="BN19" s="123">
        <f>IF(ISBLANK(AN7),0,VLOOKUP(AN7,$K:$AA,13,FALSE))</f>
        <v>40</v>
      </c>
      <c r="BO19" s="123">
        <f>IF(ISBLANK(AO7),0,VLOOKUP(AO7,$K:$AA,13,FALSE))</f>
        <v>40</v>
      </c>
      <c r="BP19" s="123">
        <f>IF(ISBLANK(AP7),0,VLOOKUP(AP7,$K:$AA,13,FALSE))</f>
        <v>40</v>
      </c>
      <c r="BQ19" s="123">
        <f>IF(ISBLANK(AQ7),0,VLOOKUP(AQ7,$K:$AA,13,FALSE))</f>
        <v>40</v>
      </c>
      <c r="BR19" s="123">
        <f>IF(ISBLANK(AR7),0,VLOOKUP(AR7,$K:$AA,13,FALSE))</f>
        <v>40</v>
      </c>
      <c r="BS19" s="188">
        <f>IF(ISBLANK(AS7),0,VLOOKUP(AS7,$K:$AA,13,FALSE))</f>
        <v>40</v>
      </c>
    </row>
    <row r="20" spans="11:71" ht="15.75" customHeight="1" x14ac:dyDescent="0.25">
      <c r="K20" s="304">
        <f t="shared" si="2"/>
        <v>26</v>
      </c>
      <c r="L20" s="417" t="s">
        <v>343</v>
      </c>
      <c r="M20" s="418" t="s">
        <v>241</v>
      </c>
      <c r="N20" s="418" t="s">
        <v>241</v>
      </c>
      <c r="O20" s="418" t="s">
        <v>241</v>
      </c>
      <c r="P20" s="418" t="s">
        <v>241</v>
      </c>
      <c r="Q20" s="418" t="s">
        <v>230</v>
      </c>
      <c r="R20" s="418" t="s">
        <v>230</v>
      </c>
      <c r="S20" s="418" t="s">
        <v>230</v>
      </c>
      <c r="T20" s="418" t="s">
        <v>230</v>
      </c>
      <c r="U20" s="418">
        <v>268</v>
      </c>
      <c r="V20" s="418">
        <v>230</v>
      </c>
      <c r="W20" s="418">
        <v>75</v>
      </c>
      <c r="X20" s="418">
        <v>30</v>
      </c>
      <c r="Y20" s="418">
        <v>0</v>
      </c>
      <c r="Z20" s="418">
        <v>63</v>
      </c>
      <c r="AA20" s="333">
        <v>37000000</v>
      </c>
      <c r="AB20" s="418"/>
      <c r="AC20" s="331"/>
      <c r="AD20" s="331"/>
      <c r="AE20" s="380"/>
      <c r="BA20" s="373" t="s">
        <v>277</v>
      </c>
      <c r="BB20" s="374" t="s">
        <v>229</v>
      </c>
      <c r="BC20" s="455">
        <f>MAX(SUM(BK28:BS32) - H10 + SUM(AG4:AG8),0)</f>
        <v>0</v>
      </c>
      <c r="BD20" s="455"/>
      <c r="BE20" s="455"/>
      <c r="BF20" s="455"/>
      <c r="BG20" s="455"/>
      <c r="BH20" s="456"/>
      <c r="BI20" s="423"/>
      <c r="BJ20" s="12" t="s">
        <v>308</v>
      </c>
      <c r="BK20" s="13">
        <f>IF(ISBLANK(AK8),0,VLOOKUP(AK8,$K:$AA,13,FALSE))</f>
        <v>40</v>
      </c>
      <c r="BL20" s="13">
        <f>IF(ISBLANK(AL8),0,VLOOKUP(AL8,$K:$AA,13,FALSE))</f>
        <v>40</v>
      </c>
      <c r="BM20" s="13">
        <f>IF(ISBLANK(AM8),0,VLOOKUP(AM8,$K:$AA,13,FALSE))</f>
        <v>40</v>
      </c>
      <c r="BN20" s="13">
        <f>IF(ISBLANK(AN8),0,VLOOKUP(AN8,$K:$AA,13,FALSE))</f>
        <v>40</v>
      </c>
      <c r="BO20" s="13">
        <f>IF(ISBLANK(AO8),0,VLOOKUP(AO8,$K:$AA,13,FALSE))</f>
        <v>40</v>
      </c>
      <c r="BP20" s="13">
        <f>IF(ISBLANK(AP8),0,VLOOKUP(AP8,$K:$AA,13,FALSE))</f>
        <v>40</v>
      </c>
      <c r="BQ20" s="13">
        <f>IF(ISBLANK(AQ8),0,VLOOKUP(AQ8,$K:$AA,13,FALSE))</f>
        <v>40</v>
      </c>
      <c r="BR20" s="13">
        <f>IF(ISBLANK(AR8),0,VLOOKUP(AR8,$K:$AA,13,FALSE))</f>
        <v>40</v>
      </c>
      <c r="BS20" s="106">
        <f>IF(ISBLANK(AS8),0,VLOOKUP(AS8,$K:$AA,13,FALSE))</f>
        <v>40</v>
      </c>
    </row>
    <row r="21" spans="11:71" ht="15.75" customHeight="1" x14ac:dyDescent="0.25">
      <c r="K21" s="304">
        <f t="shared" si="2"/>
        <v>27</v>
      </c>
      <c r="L21" s="417" t="s">
        <v>343</v>
      </c>
      <c r="M21" s="418" t="s">
        <v>241</v>
      </c>
      <c r="N21" s="418" t="s">
        <v>241</v>
      </c>
      <c r="O21" s="418" t="s">
        <v>241</v>
      </c>
      <c r="P21" s="418" t="s">
        <v>241</v>
      </c>
      <c r="Q21" s="418" t="s">
        <v>241</v>
      </c>
      <c r="R21" s="418" t="s">
        <v>230</v>
      </c>
      <c r="S21" s="418" t="s">
        <v>230</v>
      </c>
      <c r="T21" s="418" t="s">
        <v>230</v>
      </c>
      <c r="U21" s="418">
        <v>168</v>
      </c>
      <c r="V21" s="418">
        <v>130</v>
      </c>
      <c r="W21" s="418">
        <v>61</v>
      </c>
      <c r="X21" s="418">
        <v>30</v>
      </c>
      <c r="Y21" s="418">
        <v>0</v>
      </c>
      <c r="Z21" s="418">
        <v>33</v>
      </c>
      <c r="AA21" s="333">
        <v>27000000</v>
      </c>
      <c r="AB21" s="418"/>
      <c r="AC21" s="331"/>
      <c r="AD21" s="331"/>
      <c r="AE21" s="380"/>
      <c r="BA21" s="454" t="s">
        <v>70</v>
      </c>
      <c r="BB21" s="379" t="s">
        <v>229</v>
      </c>
      <c r="BC21" s="458">
        <f>MAX(SUM(BK34:BS38) - I9 + SUM(AH4:AH8),0)</f>
        <v>0</v>
      </c>
      <c r="BD21" s="458"/>
      <c r="BE21" s="458"/>
      <c r="BF21" s="458"/>
      <c r="BG21" s="458"/>
      <c r="BH21" s="459"/>
      <c r="BI21" s="421" t="s">
        <v>348</v>
      </c>
      <c r="BJ21" s="379"/>
      <c r="BK21" s="379" t="s">
        <v>55</v>
      </c>
      <c r="BL21" s="379" t="s">
        <v>2</v>
      </c>
      <c r="BM21" s="379" t="s">
        <v>74</v>
      </c>
      <c r="BN21" s="379" t="s">
        <v>0</v>
      </c>
      <c r="BO21" s="379" t="s">
        <v>5</v>
      </c>
      <c r="BP21" s="379" t="s">
        <v>8</v>
      </c>
      <c r="BQ21" s="379" t="s">
        <v>225</v>
      </c>
      <c r="BR21" s="379" t="s">
        <v>131</v>
      </c>
      <c r="BS21" s="275" t="s">
        <v>226</v>
      </c>
    </row>
    <row r="22" spans="11:71" ht="15.75" customHeight="1" x14ac:dyDescent="0.25">
      <c r="K22" s="304">
        <f t="shared" si="2"/>
        <v>28</v>
      </c>
      <c r="L22" s="417" t="s">
        <v>343</v>
      </c>
      <c r="M22" s="418" t="s">
        <v>241</v>
      </c>
      <c r="N22" s="418" t="s">
        <v>241</v>
      </c>
      <c r="O22" s="418" t="s">
        <v>241</v>
      </c>
      <c r="P22" s="418" t="s">
        <v>241</v>
      </c>
      <c r="Q22" s="418" t="s">
        <v>230</v>
      </c>
      <c r="R22" s="418" t="s">
        <v>241</v>
      </c>
      <c r="S22" s="418" t="s">
        <v>230</v>
      </c>
      <c r="T22" s="418" t="s">
        <v>230</v>
      </c>
      <c r="U22" s="418">
        <v>220</v>
      </c>
      <c r="V22" s="418">
        <v>200</v>
      </c>
      <c r="W22" s="418">
        <v>54</v>
      </c>
      <c r="X22" s="418">
        <v>30</v>
      </c>
      <c r="Y22" s="418">
        <v>0</v>
      </c>
      <c r="Z22" s="418">
        <v>60</v>
      </c>
      <c r="AA22" s="333">
        <v>14500000</v>
      </c>
      <c r="AB22" s="418"/>
      <c r="AC22" s="331"/>
      <c r="AD22" s="331"/>
      <c r="AE22" s="380"/>
      <c r="BA22" s="444"/>
      <c r="BB22" s="374" t="s">
        <v>244</v>
      </c>
      <c r="BC22" s="460" cm="2">
        <f t="array" ref="BC22">ROUNDUP(BC21/_xlfn.IFS($BA$3="共鬥",$AX$11,$BA$3="單機",$AU$11),0)</f>
        <v>0</v>
      </c>
      <c r="BD22" s="460"/>
      <c r="BE22" s="460"/>
      <c r="BF22" s="460"/>
      <c r="BG22" s="460"/>
      <c r="BH22" s="461"/>
      <c r="BI22" s="422"/>
      <c r="BJ22" s="277" t="s">
        <v>304</v>
      </c>
      <c r="BK22" s="16">
        <f>IF(ISBLANK(AK4),0,VLOOKUP(AK4,$K:$AA,14,FALSE))</f>
        <v>0</v>
      </c>
      <c r="BL22" s="16">
        <f>IF(ISBLANK(AL4),0,VLOOKUP(AL4,$K:$AA,14,FALSE))</f>
        <v>0</v>
      </c>
      <c r="BM22" s="16">
        <f>IF(ISBLANK(AM4),0,VLOOKUP(AM4,$K:$AA,14,FALSE))</f>
        <v>0</v>
      </c>
      <c r="BN22" s="16">
        <f>IF(ISBLANK(AN4),0,VLOOKUP(AN4,$K:$AA,14,FALSE))</f>
        <v>0</v>
      </c>
      <c r="BO22" s="16">
        <f>IF(ISBLANK(AO4),0,VLOOKUP(AO4,$K:$AA,14,FALSE))</f>
        <v>0</v>
      </c>
      <c r="BP22" s="16">
        <f>IF(ISBLANK(AP4),0,VLOOKUP(AP4,$K:$AA,14,FALSE))</f>
        <v>0</v>
      </c>
      <c r="BQ22" s="16">
        <f>IF(ISBLANK(AQ4),0,VLOOKUP(AQ4,$K:$AA,14,FALSE))</f>
        <v>0</v>
      </c>
      <c r="BR22" s="16">
        <f>IF(ISBLANK(AR4),0,VLOOKUP(AR4,$K:$AA,14,FALSE))</f>
        <v>0</v>
      </c>
      <c r="BS22" s="15">
        <f>IF(ISBLANK(AS4),0,VLOOKUP(AS4,$K:$AA,14,FALSE))</f>
        <v>0</v>
      </c>
    </row>
    <row r="23" spans="11:71" ht="15.75" customHeight="1" x14ac:dyDescent="0.25">
      <c r="K23" s="304">
        <f t="shared" si="2"/>
        <v>29</v>
      </c>
      <c r="L23" s="417" t="s">
        <v>343</v>
      </c>
      <c r="M23" s="418" t="s">
        <v>241</v>
      </c>
      <c r="N23" s="418" t="s">
        <v>241</v>
      </c>
      <c r="O23" s="418" t="s">
        <v>241</v>
      </c>
      <c r="P23" s="418" t="s">
        <v>241</v>
      </c>
      <c r="Q23" s="418" t="s">
        <v>241</v>
      </c>
      <c r="R23" s="418" t="s">
        <v>241</v>
      </c>
      <c r="S23" s="418" t="s">
        <v>230</v>
      </c>
      <c r="T23" s="418" t="s">
        <v>230</v>
      </c>
      <c r="U23" s="418">
        <v>120</v>
      </c>
      <c r="V23" s="418">
        <v>100</v>
      </c>
      <c r="W23" s="418">
        <v>40</v>
      </c>
      <c r="X23" s="418">
        <v>30</v>
      </c>
      <c r="Y23" s="418">
        <v>0</v>
      </c>
      <c r="Z23" s="418">
        <v>30</v>
      </c>
      <c r="AA23" s="333">
        <v>4500000</v>
      </c>
      <c r="AB23" s="418"/>
      <c r="AC23" s="331"/>
      <c r="AD23" s="380"/>
      <c r="BA23" s="399" t="s">
        <v>94</v>
      </c>
      <c r="BB23" s="400" t="s">
        <v>229</v>
      </c>
      <c r="BC23" s="462">
        <f>MAX(SUM(BK40:BS44) - H11 + SUM(AI4:AI8),0)</f>
        <v>0</v>
      </c>
      <c r="BD23" s="462"/>
      <c r="BE23" s="462"/>
      <c r="BF23" s="462"/>
      <c r="BG23" s="462"/>
      <c r="BH23" s="463"/>
      <c r="BI23" s="422"/>
      <c r="BJ23" s="278" t="s">
        <v>305</v>
      </c>
      <c r="BK23" s="33">
        <f>IF(ISBLANK(AK5),0,VLOOKUP(AK5,$K:$AA,14,FALSE))</f>
        <v>30</v>
      </c>
      <c r="BL23" s="33">
        <f>IF(ISBLANK(AL5),0,VLOOKUP(AL5,$K:$AA,14,FALSE))</f>
        <v>30</v>
      </c>
      <c r="BM23" s="33">
        <f>IF(ISBLANK(AM5),0,VLOOKUP(AM5,$K:$AA,14,FALSE))</f>
        <v>30</v>
      </c>
      <c r="BN23" s="33">
        <f>IF(ISBLANK(AN5),0,VLOOKUP(AN5,$K:$AA,14,FALSE))</f>
        <v>30</v>
      </c>
      <c r="BO23" s="33">
        <f>IF(ISBLANK(AO5),0,VLOOKUP(AO5,$K:$AA,14,FALSE))</f>
        <v>30</v>
      </c>
      <c r="BP23" s="33">
        <f>IF(ISBLANK(AP5),0,VLOOKUP(AP5,$K:$AA,14,FALSE))</f>
        <v>30</v>
      </c>
      <c r="BQ23" s="33">
        <f>IF(ISBLANK(AQ5),0,VLOOKUP(AQ5,$K:$AA,14,FALSE))</f>
        <v>30</v>
      </c>
      <c r="BR23" s="33">
        <f>IF(ISBLANK(AR5),0,VLOOKUP(AR5,$K:$AA,14,FALSE))</f>
        <v>30</v>
      </c>
      <c r="BS23" s="186">
        <f>IF(ISBLANK(AS5),0,VLOOKUP(AS5,$K:$AA,14,FALSE))</f>
        <v>30</v>
      </c>
    </row>
    <row r="24" spans="11:71" ht="15.75" customHeight="1" x14ac:dyDescent="0.25">
      <c r="K24" s="304">
        <f t="shared" si="2"/>
        <v>30</v>
      </c>
      <c r="L24" s="417" t="s">
        <v>343</v>
      </c>
      <c r="M24" s="418" t="s">
        <v>241</v>
      </c>
      <c r="N24" s="418" t="s">
        <v>241</v>
      </c>
      <c r="O24" s="418" t="s">
        <v>241</v>
      </c>
      <c r="P24" s="418" t="s">
        <v>241</v>
      </c>
      <c r="Q24" s="418" t="s">
        <v>241</v>
      </c>
      <c r="R24" s="418" t="s">
        <v>241</v>
      </c>
      <c r="S24" s="418" t="s">
        <v>241</v>
      </c>
      <c r="T24" s="418" t="s">
        <v>230</v>
      </c>
      <c r="U24" s="418">
        <v>80</v>
      </c>
      <c r="V24" s="418">
        <v>70</v>
      </c>
      <c r="W24" s="418">
        <v>30</v>
      </c>
      <c r="X24" s="418">
        <v>20</v>
      </c>
      <c r="Y24" s="418">
        <v>0</v>
      </c>
      <c r="Z24" s="418">
        <v>20</v>
      </c>
      <c r="AA24" s="333">
        <v>2000000</v>
      </c>
      <c r="AB24" s="418"/>
      <c r="BI24" s="422"/>
      <c r="BJ24" s="184" t="s">
        <v>306</v>
      </c>
      <c r="BK24" s="185">
        <f>IF(ISBLANK(AK6),0,VLOOKUP(AK6,$K:$AA,14,FALSE))</f>
        <v>30</v>
      </c>
      <c r="BL24" s="185">
        <f>IF(ISBLANK(AL6),0,VLOOKUP(AL6,$K:$AA,14,FALSE))</f>
        <v>30</v>
      </c>
      <c r="BM24" s="185">
        <f>IF(ISBLANK(AM6),0,VLOOKUP(AM6,$K:$AA,14,FALSE))</f>
        <v>30</v>
      </c>
      <c r="BN24" s="185">
        <f>IF(ISBLANK(AN6),0,VLOOKUP(AN6,$K:$AA,14,FALSE))</f>
        <v>30</v>
      </c>
      <c r="BO24" s="185">
        <f>IF(ISBLANK(AO6),0,VLOOKUP(AO6,$K:$AA,14,FALSE))</f>
        <v>30</v>
      </c>
      <c r="BP24" s="185">
        <f>IF(ISBLANK(AP6),0,VLOOKUP(AP6,$K:$AA,14,FALSE))</f>
        <v>30</v>
      </c>
      <c r="BQ24" s="185">
        <f>IF(ISBLANK(AQ6),0,VLOOKUP(AQ6,$K:$AA,14,FALSE))</f>
        <v>30</v>
      </c>
      <c r="BR24" s="185">
        <f>IF(ISBLANK(AR6),0,VLOOKUP(AR6,$K:$AA,14,FALSE))</f>
        <v>30</v>
      </c>
      <c r="BS24" s="187">
        <f>IF(ISBLANK(AS6),0,VLOOKUP(AS6,$K:$AA,14,FALSE))</f>
        <v>30</v>
      </c>
    </row>
    <row r="25" spans="11:71" ht="15.75" customHeight="1" x14ac:dyDescent="0.25">
      <c r="K25" s="304">
        <v>31</v>
      </c>
      <c r="L25" s="417" t="s">
        <v>343</v>
      </c>
      <c r="M25" s="418" t="s">
        <v>241</v>
      </c>
      <c r="N25" s="418" t="s">
        <v>241</v>
      </c>
      <c r="O25" s="418" t="s">
        <v>241</v>
      </c>
      <c r="P25" s="418" t="s">
        <v>241</v>
      </c>
      <c r="Q25" s="418" t="s">
        <v>230</v>
      </c>
      <c r="R25" s="418" t="s">
        <v>241</v>
      </c>
      <c r="S25" s="418" t="s">
        <v>241</v>
      </c>
      <c r="T25" s="418" t="s">
        <v>241</v>
      </c>
      <c r="U25" s="418">
        <v>100</v>
      </c>
      <c r="V25" s="418">
        <v>100</v>
      </c>
      <c r="W25" s="418">
        <v>14</v>
      </c>
      <c r="X25" s="418">
        <v>0</v>
      </c>
      <c r="Y25" s="418">
        <v>0</v>
      </c>
      <c r="Z25" s="418">
        <v>30</v>
      </c>
      <c r="AA25" s="333">
        <v>10000000</v>
      </c>
      <c r="AB25" s="418"/>
      <c r="BI25" s="422"/>
      <c r="BJ25" s="279" t="s">
        <v>307</v>
      </c>
      <c r="BK25" s="123">
        <f>IF(ISBLANK(AK7),0,VLOOKUP(AK7,$K:$AA,14,FALSE))</f>
        <v>30</v>
      </c>
      <c r="BL25" s="123">
        <f>IF(ISBLANK(AL7),0,VLOOKUP(AL7,$K:$AA,14,FALSE))</f>
        <v>30</v>
      </c>
      <c r="BM25" s="123">
        <f>IF(ISBLANK(AM7),0,VLOOKUP(AM7,$K:$AA,14,FALSE))</f>
        <v>30</v>
      </c>
      <c r="BN25" s="123">
        <f>IF(ISBLANK(AN7),0,VLOOKUP(AN7,$K:$AA,14,FALSE))</f>
        <v>30</v>
      </c>
      <c r="BO25" s="123">
        <f>IF(ISBLANK(AO7),0,VLOOKUP(AO7,$K:$AA,14,FALSE))</f>
        <v>30</v>
      </c>
      <c r="BP25" s="123">
        <f>IF(ISBLANK(AP7),0,VLOOKUP(AP7,$K:$AA,14,FALSE))</f>
        <v>30</v>
      </c>
      <c r="BQ25" s="123">
        <f>IF(ISBLANK(AQ7),0,VLOOKUP(AQ7,$K:$AA,14,FALSE))</f>
        <v>30</v>
      </c>
      <c r="BR25" s="123">
        <f>IF(ISBLANK(AR7),0,VLOOKUP(AR7,$K:$AA,14,FALSE))</f>
        <v>30</v>
      </c>
      <c r="BS25" s="188">
        <f>IF(ISBLANK(AS7),0,VLOOKUP(AS7,$K:$AA,14,FALSE))</f>
        <v>30</v>
      </c>
    </row>
    <row r="26" spans="11:71" ht="15.75" customHeight="1" x14ac:dyDescent="0.25">
      <c r="K26" s="302">
        <v>32</v>
      </c>
      <c r="L26" s="415" t="s">
        <v>343</v>
      </c>
      <c r="M26" s="303" t="s">
        <v>241</v>
      </c>
      <c r="N26" s="303" t="s">
        <v>241</v>
      </c>
      <c r="O26" s="303" t="s">
        <v>241</v>
      </c>
      <c r="P26" s="303" t="s">
        <v>241</v>
      </c>
      <c r="Q26" s="303" t="s">
        <v>241</v>
      </c>
      <c r="R26" s="303" t="s">
        <v>241</v>
      </c>
      <c r="S26" s="303" t="s">
        <v>241</v>
      </c>
      <c r="T26" s="303" t="s">
        <v>241</v>
      </c>
      <c r="U26" s="303">
        <v>0</v>
      </c>
      <c r="V26" s="303">
        <v>0</v>
      </c>
      <c r="W26" s="303">
        <v>0</v>
      </c>
      <c r="X26" s="303">
        <v>0</v>
      </c>
      <c r="Y26" s="303">
        <v>0</v>
      </c>
      <c r="Z26" s="303">
        <v>0</v>
      </c>
      <c r="AA26" s="416">
        <v>0</v>
      </c>
      <c r="AB26" s="418"/>
      <c r="BI26" s="423"/>
      <c r="BJ26" s="12" t="s">
        <v>308</v>
      </c>
      <c r="BK26" s="13">
        <f>IF(ISBLANK(AK8),0,VLOOKUP(AK8,$K:$AA,14,FALSE))</f>
        <v>30</v>
      </c>
      <c r="BL26" s="13">
        <f>IF(ISBLANK(AL8),0,VLOOKUP(AL8,$K:$AA,14,FALSE))</f>
        <v>30</v>
      </c>
      <c r="BM26" s="13">
        <f>IF(ISBLANK(AM8),0,VLOOKUP(AM8,$K:$AA,14,FALSE))</f>
        <v>30</v>
      </c>
      <c r="BN26" s="13">
        <f>IF(ISBLANK(AN8),0,VLOOKUP(AN8,$K:$AA,14,FALSE))</f>
        <v>30</v>
      </c>
      <c r="BO26" s="13">
        <f>IF(ISBLANK(AO8),0,VLOOKUP(AO8,$K:$AA,14,FALSE))</f>
        <v>30</v>
      </c>
      <c r="BP26" s="13">
        <f>IF(ISBLANK(AP8),0,VLOOKUP(AP8,$K:$AA,14,FALSE))</f>
        <v>30</v>
      </c>
      <c r="BQ26" s="13">
        <f>IF(ISBLANK(AQ8),0,VLOOKUP(AQ8,$K:$AA,14,FALSE))</f>
        <v>30</v>
      </c>
      <c r="BR26" s="13">
        <f>IF(ISBLANK(AR8),0,VLOOKUP(AR8,$K:$AA,14,FALSE))</f>
        <v>30</v>
      </c>
      <c r="BS26" s="106">
        <f>IF(ISBLANK(AS8),0,VLOOKUP(AS8,$K:$AA,14,FALSE))</f>
        <v>30</v>
      </c>
    </row>
    <row r="27" spans="11:71" ht="15.75" customHeight="1" x14ac:dyDescent="0.25">
      <c r="K27" s="304"/>
      <c r="L27" s="417"/>
      <c r="M27" s="418"/>
      <c r="N27" s="418"/>
      <c r="O27" s="418"/>
      <c r="P27" s="418"/>
      <c r="Q27" s="418"/>
      <c r="R27" s="418"/>
      <c r="S27" s="418"/>
      <c r="T27" s="418"/>
      <c r="U27" s="418"/>
      <c r="V27" s="418"/>
      <c r="W27" s="418"/>
      <c r="X27" s="418"/>
      <c r="Y27" s="418"/>
      <c r="Z27" s="418"/>
      <c r="AA27" s="331"/>
      <c r="BI27" s="421" t="s">
        <v>277</v>
      </c>
      <c r="BJ27" s="274"/>
      <c r="BK27" s="274" t="s">
        <v>55</v>
      </c>
      <c r="BL27" s="274" t="s">
        <v>2</v>
      </c>
      <c r="BM27" s="274" t="s">
        <v>74</v>
      </c>
      <c r="BN27" s="274" t="s">
        <v>0</v>
      </c>
      <c r="BO27" s="274" t="s">
        <v>5</v>
      </c>
      <c r="BP27" s="274" t="s">
        <v>8</v>
      </c>
      <c r="BQ27" s="274" t="s">
        <v>225</v>
      </c>
      <c r="BR27" s="274" t="s">
        <v>131</v>
      </c>
      <c r="BS27" s="275" t="s">
        <v>226</v>
      </c>
    </row>
    <row r="28" spans="11:71" ht="15.75" customHeight="1" x14ac:dyDescent="0.25">
      <c r="K28" s="304"/>
      <c r="BI28" s="422"/>
      <c r="BJ28" s="277" t="s">
        <v>304</v>
      </c>
      <c r="BK28" s="16">
        <f>IF(ISBLANK(AK4),0,VLOOKUP(AK4,$K:$AA,15,FALSE))</f>
        <v>0</v>
      </c>
      <c r="BL28" s="16">
        <f>IF(ISBLANK(AL4),0,VLOOKUP(AL4,$K:$AA,15,FALSE))</f>
        <v>0</v>
      </c>
      <c r="BM28" s="16">
        <f>IF(ISBLANK(AM4),0,VLOOKUP(AM4,$K:$AA,15,FALSE))</f>
        <v>0</v>
      </c>
      <c r="BN28" s="16">
        <f>IF(ISBLANK(AN4),0,VLOOKUP(AN4,$K:$AA,15,FALSE))</f>
        <v>0</v>
      </c>
      <c r="BO28" s="16">
        <f>IF(ISBLANK(AO4),0,VLOOKUP(AO4,$K:$AA,15,FALSE))</f>
        <v>0</v>
      </c>
      <c r="BP28" s="16">
        <f>IF(ISBLANK(AP4),0,VLOOKUP(AP4,$K:$AA,15,FALSE))</f>
        <v>0</v>
      </c>
      <c r="BQ28" s="16">
        <f>IF(ISBLANK(AQ4),0,VLOOKUP(AQ4,$K:$AA,15,FALSE))</f>
        <v>0</v>
      </c>
      <c r="BR28" s="16">
        <f>IF(ISBLANK(AR4),0,VLOOKUP(AR4,$K:$AA,15,FALSE))</f>
        <v>0</v>
      </c>
      <c r="BS28" s="15">
        <f>IF(ISBLANK(AS4),0,VLOOKUP(AS4,$K:$AA,15,FALSE))</f>
        <v>0</v>
      </c>
    </row>
    <row r="29" spans="11:71" ht="15.75" customHeight="1" x14ac:dyDescent="0.25">
      <c r="BI29" s="422"/>
      <c r="BJ29" s="278" t="s">
        <v>305</v>
      </c>
      <c r="BK29" s="33">
        <f>IF(ISBLANK(AK5),0,VLOOKUP(AK5,$K:$AA,15,FALSE))</f>
        <v>0</v>
      </c>
      <c r="BL29" s="33">
        <f>IF(ISBLANK(AL5),0,VLOOKUP(AL5,$K:$AA,15,FALSE))</f>
        <v>0</v>
      </c>
      <c r="BM29" s="33">
        <f>IF(ISBLANK(AM5),0,VLOOKUP(AM5,$K:$AA,15,FALSE))</f>
        <v>0</v>
      </c>
      <c r="BN29" s="33">
        <f>IF(ISBLANK(AN5),0,VLOOKUP(AN5,$K:$AA,15,FALSE))</f>
        <v>0</v>
      </c>
      <c r="BO29" s="33">
        <f>IF(ISBLANK(AO5),0,VLOOKUP(AO5,$K:$AA,15,FALSE))</f>
        <v>0</v>
      </c>
      <c r="BP29" s="33">
        <f>IF(ISBLANK(AP5),0,VLOOKUP(AP5,$K:$AA,15,FALSE))</f>
        <v>0</v>
      </c>
      <c r="BQ29" s="33">
        <f>IF(ISBLANK(AQ5),0,VLOOKUP(AQ5,$K:$AA,15,FALSE))</f>
        <v>0</v>
      </c>
      <c r="BR29" s="33">
        <f>IF(ISBLANK(AR5),0,VLOOKUP(AR5,$K:$AA,15,FALSE))</f>
        <v>0</v>
      </c>
      <c r="BS29" s="186">
        <f>IF(ISBLANK(AS5),0,VLOOKUP(AS5,$K:$AA,15,FALSE))</f>
        <v>0</v>
      </c>
    </row>
    <row r="30" spans="11:71" ht="15.75" customHeight="1" x14ac:dyDescent="0.25">
      <c r="BI30" s="422"/>
      <c r="BJ30" s="184" t="s">
        <v>306</v>
      </c>
      <c r="BK30" s="185">
        <f>IF(ISBLANK(AK6),0,VLOOKUP(AK6,$K:$AA,15,FALSE))</f>
        <v>0</v>
      </c>
      <c r="BL30" s="185">
        <f>IF(ISBLANK(AL6),0,VLOOKUP(AL6,$K:$AA,15,FALSE))</f>
        <v>0</v>
      </c>
      <c r="BM30" s="185">
        <f>IF(ISBLANK(AM6),0,VLOOKUP(AM6,$K:$AA,15,FALSE))</f>
        <v>0</v>
      </c>
      <c r="BN30" s="185">
        <f>IF(ISBLANK(AN6),0,VLOOKUP(AN6,$K:$AA,15,FALSE))</f>
        <v>0</v>
      </c>
      <c r="BO30" s="185">
        <f>IF(ISBLANK(AO6),0,VLOOKUP(AO6,$K:$AA,15,FALSE))</f>
        <v>0</v>
      </c>
      <c r="BP30" s="185">
        <f>IF(ISBLANK(AP6),0,VLOOKUP(AP6,$K:$AA,15,FALSE))</f>
        <v>0</v>
      </c>
      <c r="BQ30" s="185">
        <f>IF(ISBLANK(AQ6),0,VLOOKUP(AQ6,$K:$AA,15,FALSE))</f>
        <v>0</v>
      </c>
      <c r="BR30" s="185">
        <f>IF(ISBLANK(AR6),0,VLOOKUP(AR6,$K:$AA,15,FALSE))</f>
        <v>0</v>
      </c>
      <c r="BS30" s="187">
        <f>IF(ISBLANK(AS6),0,VLOOKUP(AS6,$K:$AA,15,FALSE))</f>
        <v>0</v>
      </c>
    </row>
    <row r="31" spans="11:71" ht="15.75" customHeight="1" x14ac:dyDescent="0.25">
      <c r="BI31" s="422"/>
      <c r="BJ31" s="279" t="s">
        <v>307</v>
      </c>
      <c r="BK31" s="123">
        <f>IF(ISBLANK(AK7),0,VLOOKUP(AK7,$K:$AA,15,FALSE))</f>
        <v>0</v>
      </c>
      <c r="BL31" s="123">
        <f>IF(ISBLANK(AL7),0,VLOOKUP(AL7,$K:$AA,15,FALSE))</f>
        <v>0</v>
      </c>
      <c r="BM31" s="123">
        <f>IF(ISBLANK(AM7),0,VLOOKUP(AM7,$K:$AA,15,FALSE))</f>
        <v>0</v>
      </c>
      <c r="BN31" s="123">
        <f>IF(ISBLANK(AN7),0,VLOOKUP(AN7,$K:$AA,15,FALSE))</f>
        <v>0</v>
      </c>
      <c r="BO31" s="123">
        <f>IF(ISBLANK(AO7),0,VLOOKUP(AO7,$K:$AA,15,FALSE))</f>
        <v>0</v>
      </c>
      <c r="BP31" s="123">
        <f>IF(ISBLANK(AP7),0,VLOOKUP(AP7,$K:$AA,15,FALSE))</f>
        <v>0</v>
      </c>
      <c r="BQ31" s="123">
        <f>IF(ISBLANK(AQ7),0,VLOOKUP(AQ7,$K:$AA,15,FALSE))</f>
        <v>0</v>
      </c>
      <c r="BR31" s="123">
        <f>IF(ISBLANK(AR7),0,VLOOKUP(AR7,$K:$AA,15,FALSE))</f>
        <v>0</v>
      </c>
      <c r="BS31" s="188">
        <f>IF(ISBLANK(AS7),0,VLOOKUP(AS7,$K:$AA,15,FALSE))</f>
        <v>0</v>
      </c>
    </row>
    <row r="32" spans="11:71" ht="15.75" customHeight="1" x14ac:dyDescent="0.25">
      <c r="BI32" s="423"/>
      <c r="BJ32" s="12" t="s">
        <v>308</v>
      </c>
      <c r="BK32" s="13">
        <f>IF(ISBLANK(AK8),0,VLOOKUP(AK8,$K:$AA,15,FALSE))</f>
        <v>0</v>
      </c>
      <c r="BL32" s="13">
        <f>IF(ISBLANK(AL8),0,VLOOKUP(AL8,$K:$AA,15,FALSE))</f>
        <v>0</v>
      </c>
      <c r="BM32" s="13">
        <f>IF(ISBLANK(AM8),0,VLOOKUP(AM8,$K:$AA,15,FALSE))</f>
        <v>0</v>
      </c>
      <c r="BN32" s="13">
        <f>IF(ISBLANK(AN8),0,VLOOKUP(AN8,$K:$AA,15,FALSE))</f>
        <v>0</v>
      </c>
      <c r="BO32" s="13">
        <f>IF(ISBLANK(AO8),0,VLOOKUP(AO8,$K:$AA,15,FALSE))</f>
        <v>0</v>
      </c>
      <c r="BP32" s="13">
        <f>IF(ISBLANK(AP8),0,VLOOKUP(AP8,$K:$AA,15,FALSE))</f>
        <v>0</v>
      </c>
      <c r="BQ32" s="13">
        <f>IF(ISBLANK(AQ8),0,VLOOKUP(AQ8,$K:$AA,15,FALSE))</f>
        <v>0</v>
      </c>
      <c r="BR32" s="13">
        <f>IF(ISBLANK(AR8),0,VLOOKUP(AR8,$K:$AA,15,FALSE))</f>
        <v>0</v>
      </c>
      <c r="BS32" s="106">
        <f>IF(ISBLANK(AS8),0,VLOOKUP(AS8,$K:$AA,15,FALSE))</f>
        <v>0</v>
      </c>
    </row>
    <row r="33" spans="61:71" ht="15.75" customHeight="1" x14ac:dyDescent="0.25">
      <c r="BI33" s="421" t="s">
        <v>70</v>
      </c>
      <c r="BJ33" s="274"/>
      <c r="BK33" s="274" t="s">
        <v>55</v>
      </c>
      <c r="BL33" s="274" t="s">
        <v>2</v>
      </c>
      <c r="BM33" s="274" t="s">
        <v>74</v>
      </c>
      <c r="BN33" s="274" t="s">
        <v>0</v>
      </c>
      <c r="BO33" s="274" t="s">
        <v>5</v>
      </c>
      <c r="BP33" s="274" t="s">
        <v>8</v>
      </c>
      <c r="BQ33" s="274" t="s">
        <v>225</v>
      </c>
      <c r="BR33" s="274" t="s">
        <v>131</v>
      </c>
      <c r="BS33" s="275" t="s">
        <v>226</v>
      </c>
    </row>
    <row r="34" spans="61:71" ht="15.75" customHeight="1" x14ac:dyDescent="0.25">
      <c r="BI34" s="422"/>
      <c r="BJ34" s="277" t="s">
        <v>304</v>
      </c>
      <c r="BK34" s="16">
        <f>IF(ISBLANK(AK4),0,VLOOKUP(AK4,$K:$AA,16,FALSE))</f>
        <v>30</v>
      </c>
      <c r="BL34" s="16">
        <f>IF(ISBLANK(AL4),0,VLOOKUP(AL4,$K:$AA,16,FALSE))</f>
        <v>30</v>
      </c>
      <c r="BM34" s="16">
        <f>IF(ISBLANK(AM4),0,VLOOKUP(AM4,$K:$AA,16,FALSE))</f>
        <v>30</v>
      </c>
      <c r="BN34" s="16">
        <f>IF(ISBLANK(AN4),0,VLOOKUP(AN4,$K:$AA,16,FALSE))</f>
        <v>30</v>
      </c>
      <c r="BO34" s="16">
        <f>IF(ISBLANK(AO4),0,VLOOKUP(AO4,$K:$AA,16,FALSE))</f>
        <v>30</v>
      </c>
      <c r="BP34" s="16">
        <f>IF(ISBLANK(AP4),0,VLOOKUP(AP4,$K:$AA,16,FALSE))</f>
        <v>30</v>
      </c>
      <c r="BQ34" s="16">
        <f>IF(ISBLANK(AQ4),0,VLOOKUP(AQ4,$K:$AA,16,FALSE))</f>
        <v>30</v>
      </c>
      <c r="BR34" s="16">
        <f>IF(ISBLANK(AR4),0,VLOOKUP(AR4,$K:$AA,16,FALSE))</f>
        <v>30</v>
      </c>
      <c r="BS34" s="15">
        <f>IF(ISBLANK(AS4),0,VLOOKUP(AS4,$K:$AA,16,FALSE))</f>
        <v>30</v>
      </c>
    </row>
    <row r="35" spans="61:71" ht="15.75" customHeight="1" x14ac:dyDescent="0.25">
      <c r="BI35" s="422"/>
      <c r="BJ35" s="278" t="s">
        <v>305</v>
      </c>
      <c r="BK35" s="33">
        <f>IF(ISBLANK(AK5),0,VLOOKUP(AK5,$K:$AA,16,FALSE))</f>
        <v>30</v>
      </c>
      <c r="BL35" s="33">
        <f>IF(ISBLANK(AL5),0,VLOOKUP(AL5,$K:$AA,16,FALSE))</f>
        <v>30</v>
      </c>
      <c r="BM35" s="33">
        <f>IF(ISBLANK(AM5),0,VLOOKUP(AM5,$K:$AA,16,FALSE))</f>
        <v>30</v>
      </c>
      <c r="BN35" s="33">
        <f>IF(ISBLANK(AN5),0,VLOOKUP(AN5,$K:$AA,16,FALSE))</f>
        <v>30</v>
      </c>
      <c r="BO35" s="33">
        <f>IF(ISBLANK(AO5),0,VLOOKUP(AO5,$K:$AA,16,FALSE))</f>
        <v>30</v>
      </c>
      <c r="BP35" s="33">
        <f>IF(ISBLANK(AP5),0,VLOOKUP(AP5,$K:$AA,16,FALSE))</f>
        <v>30</v>
      </c>
      <c r="BQ35" s="33">
        <f>IF(ISBLANK(AQ5),0,VLOOKUP(AQ5,$K:$AA,16,FALSE))</f>
        <v>30</v>
      </c>
      <c r="BR35" s="33">
        <f>IF(ISBLANK(AR5),0,VLOOKUP(AR5,$K:$AA,16,FALSE))</f>
        <v>30</v>
      </c>
      <c r="BS35" s="186">
        <f>IF(ISBLANK(AS5),0,VLOOKUP(AS5,$K:$AA,16,FALSE))</f>
        <v>30</v>
      </c>
    </row>
    <row r="36" spans="61:71" ht="15.75" customHeight="1" x14ac:dyDescent="0.25">
      <c r="BI36" s="422"/>
      <c r="BJ36" s="184" t="s">
        <v>306</v>
      </c>
      <c r="BK36" s="185">
        <f>IF(ISBLANK(AK6),0,VLOOKUP(AK6,$K:$AA,16,FALSE))</f>
        <v>30</v>
      </c>
      <c r="BL36" s="185">
        <f>IF(ISBLANK(AL6),0,VLOOKUP(AL6,$K:$AA,16,FALSE))</f>
        <v>30</v>
      </c>
      <c r="BM36" s="185">
        <f>IF(ISBLANK(AM6),0,VLOOKUP(AM6,$K:$AA,16,FALSE))</f>
        <v>30</v>
      </c>
      <c r="BN36" s="185">
        <f>IF(ISBLANK(AN6),0,VLOOKUP(AN6,$K:$AA,16,FALSE))</f>
        <v>30</v>
      </c>
      <c r="BO36" s="185">
        <f>IF(ISBLANK(AO6),0,VLOOKUP(AO6,$K:$AA,16,FALSE))</f>
        <v>30</v>
      </c>
      <c r="BP36" s="185">
        <f>IF(ISBLANK(AP6),0,VLOOKUP(AP6,$K:$AA,16,FALSE))</f>
        <v>30</v>
      </c>
      <c r="BQ36" s="185">
        <f>IF(ISBLANK(AQ6),0,VLOOKUP(AQ6,$K:$AA,16,FALSE))</f>
        <v>30</v>
      </c>
      <c r="BR36" s="185">
        <f>IF(ISBLANK(AR6),0,VLOOKUP(AR6,$K:$AA,16,FALSE))</f>
        <v>30</v>
      </c>
      <c r="BS36" s="187">
        <f>IF(ISBLANK(AS6),0,VLOOKUP(AS6,$K:$AA,16,FALSE))</f>
        <v>30</v>
      </c>
    </row>
    <row r="37" spans="61:71" ht="15.75" customHeight="1" x14ac:dyDescent="0.25">
      <c r="BI37" s="422"/>
      <c r="BJ37" s="279" t="s">
        <v>307</v>
      </c>
      <c r="BK37" s="123">
        <f>IF(ISBLANK(AK7),0,VLOOKUP(AK7,$K:$AA,16,FALSE))</f>
        <v>30</v>
      </c>
      <c r="BL37" s="123">
        <f>IF(ISBLANK(AL7),0,VLOOKUP(AL7,$K:$AA,16,FALSE))</f>
        <v>30</v>
      </c>
      <c r="BM37" s="123">
        <f>IF(ISBLANK(AM7),0,VLOOKUP(AM7,$K:$AA,16,FALSE))</f>
        <v>30</v>
      </c>
      <c r="BN37" s="123">
        <f>IF(ISBLANK(AN7),0,VLOOKUP(AN7,$K:$AA,16,FALSE))</f>
        <v>30</v>
      </c>
      <c r="BO37" s="123">
        <f>IF(ISBLANK(AO7),0,VLOOKUP(AO7,$K:$AA,16,FALSE))</f>
        <v>30</v>
      </c>
      <c r="BP37" s="123">
        <f>IF(ISBLANK(AP7),0,VLOOKUP(AP7,$K:$AA,16,FALSE))</f>
        <v>30</v>
      </c>
      <c r="BQ37" s="123">
        <f>IF(ISBLANK(AQ7),0,VLOOKUP(AQ7,$K:$AA,16,FALSE))</f>
        <v>30</v>
      </c>
      <c r="BR37" s="123">
        <f>IF(ISBLANK(AR7),0,VLOOKUP(AR7,$K:$AA,16,FALSE))</f>
        <v>30</v>
      </c>
      <c r="BS37" s="188">
        <f>IF(ISBLANK(AS7),0,VLOOKUP(AS7,$K:$AA,16,FALSE))</f>
        <v>30</v>
      </c>
    </row>
    <row r="38" spans="61:71" ht="15.75" customHeight="1" x14ac:dyDescent="0.25">
      <c r="BI38" s="423"/>
      <c r="BJ38" s="12" t="s">
        <v>308</v>
      </c>
      <c r="BK38" s="13">
        <f>IF(ISBLANK(AK8),0,VLOOKUP(AK8,$K:$AA,16,FALSE))</f>
        <v>30</v>
      </c>
      <c r="BL38" s="13">
        <f>IF(ISBLANK(AL8),0,VLOOKUP(AL8,$K:$AA,16,FALSE))</f>
        <v>30</v>
      </c>
      <c r="BM38" s="13">
        <f>IF(ISBLANK(AM8),0,VLOOKUP(AM8,$K:$AA,16,FALSE))</f>
        <v>30</v>
      </c>
      <c r="BN38" s="13">
        <f>IF(ISBLANK(AN8),0,VLOOKUP(AN8,$K:$AA,16,FALSE))</f>
        <v>30</v>
      </c>
      <c r="BO38" s="13">
        <f>IF(ISBLANK(AO8),0,VLOOKUP(AO8,$K:$AA,16,FALSE))</f>
        <v>30</v>
      </c>
      <c r="BP38" s="13">
        <f>IF(ISBLANK(AP8),0,VLOOKUP(AP8,$K:$AA,16,FALSE))</f>
        <v>30</v>
      </c>
      <c r="BQ38" s="13">
        <f>IF(ISBLANK(AQ8),0,VLOOKUP(AQ8,$K:$AA,16,FALSE))</f>
        <v>30</v>
      </c>
      <c r="BR38" s="13">
        <f>IF(ISBLANK(AR8),0,VLOOKUP(AR8,$K:$AA,16,FALSE))</f>
        <v>30</v>
      </c>
      <c r="BS38" s="106">
        <f>IF(ISBLANK(AS8),0,VLOOKUP(AS8,$K:$AA,16,FALSE))</f>
        <v>30</v>
      </c>
    </row>
    <row r="39" spans="61:71" ht="15.75" customHeight="1" x14ac:dyDescent="0.25">
      <c r="BI39" s="421" t="s">
        <v>94</v>
      </c>
      <c r="BJ39" s="274"/>
      <c r="BK39" s="274" t="s">
        <v>55</v>
      </c>
      <c r="BL39" s="274" t="s">
        <v>2</v>
      </c>
      <c r="BM39" s="274" t="s">
        <v>74</v>
      </c>
      <c r="BN39" s="274" t="s">
        <v>0</v>
      </c>
      <c r="BO39" s="274" t="s">
        <v>5</v>
      </c>
      <c r="BP39" s="274" t="s">
        <v>8</v>
      </c>
      <c r="BQ39" s="274" t="s">
        <v>225</v>
      </c>
      <c r="BR39" s="274" t="s">
        <v>131</v>
      </c>
      <c r="BS39" s="275" t="s">
        <v>226</v>
      </c>
    </row>
    <row r="40" spans="61:71" ht="15.75" customHeight="1" x14ac:dyDescent="0.25">
      <c r="BI40" s="422"/>
      <c r="BJ40" s="277" t="s">
        <v>304</v>
      </c>
      <c r="BK40" s="321">
        <f>IF(ISBLANK(AK4),0,VLOOKUP(AK4,$K:$AA,17,FALSE))</f>
        <v>10000000</v>
      </c>
      <c r="BL40" s="321">
        <f>IF(ISBLANK(AL4),0,VLOOKUP(AL4,$K:$AA,17,FALSE))</f>
        <v>10000000</v>
      </c>
      <c r="BM40" s="321">
        <f>IF(ISBLANK(AM4),0,VLOOKUP(AM4,$K:$AA,17,FALSE))</f>
        <v>10000000</v>
      </c>
      <c r="BN40" s="321">
        <f>IF(ISBLANK(AN4),0,VLOOKUP(AN4,$K:$AA,17,FALSE))</f>
        <v>10000000</v>
      </c>
      <c r="BO40" s="321">
        <f>IF(ISBLANK(AO4),0,VLOOKUP(AO4,$K:$AA,17,FALSE))</f>
        <v>10000000</v>
      </c>
      <c r="BP40" s="321">
        <f>IF(ISBLANK(AP4),0,VLOOKUP(AP4,$K:$AA,17,FALSE))</f>
        <v>10000000</v>
      </c>
      <c r="BQ40" s="321">
        <f>IF(ISBLANK(AQ4),0,VLOOKUP(AQ4,$K:$AA,17,FALSE))</f>
        <v>10000000</v>
      </c>
      <c r="BR40" s="321">
        <f>IF(ISBLANK(AR4),0,VLOOKUP(AR4,$K:$AA,17,FALSE))</f>
        <v>10000000</v>
      </c>
      <c r="BS40" s="322">
        <f>IF(ISBLANK(AS4),0,VLOOKUP(AS4,$K:$AA,17,FALSE))</f>
        <v>10000000</v>
      </c>
    </row>
    <row r="41" spans="61:71" ht="15.75" customHeight="1" x14ac:dyDescent="0.25">
      <c r="BI41" s="422"/>
      <c r="BJ41" s="278" t="s">
        <v>305</v>
      </c>
      <c r="BK41" s="323">
        <f>IF(ISBLANK(AK5),0,VLOOKUP(AK5,$K:$AA,17,FALSE))</f>
        <v>4500000</v>
      </c>
      <c r="BL41" s="323">
        <f>IF(ISBLANK(AL5),0,VLOOKUP(AL5,$K:$AA,17,FALSE))</f>
        <v>4500000</v>
      </c>
      <c r="BM41" s="323">
        <f>IF(ISBLANK(AM5),0,VLOOKUP(AM5,$K:$AA,17,FALSE))</f>
        <v>4500000</v>
      </c>
      <c r="BN41" s="323">
        <f>IF(ISBLANK(AN5),0,VLOOKUP(AN5,$K:$AA,17,FALSE))</f>
        <v>4500000</v>
      </c>
      <c r="BO41" s="323">
        <f>IF(ISBLANK(AO5),0,VLOOKUP(AO5,$K:$AA,17,FALSE))</f>
        <v>4500000</v>
      </c>
      <c r="BP41" s="323">
        <f>IF(ISBLANK(AP5),0,VLOOKUP(AP5,$K:$AA,17,FALSE))</f>
        <v>4500000</v>
      </c>
      <c r="BQ41" s="323">
        <f>IF(ISBLANK(AQ5),0,VLOOKUP(AQ5,$K:$AA,17,FALSE))</f>
        <v>4500000</v>
      </c>
      <c r="BR41" s="323">
        <f>IF(ISBLANK(AR5),0,VLOOKUP(AR5,$K:$AA,17,FALSE))</f>
        <v>4500000</v>
      </c>
      <c r="BS41" s="324">
        <f>IF(ISBLANK(AS5),0,VLOOKUP(AS5,$K:$AA,17,FALSE))</f>
        <v>4500000</v>
      </c>
    </row>
    <row r="42" spans="61:71" ht="15.75" customHeight="1" x14ac:dyDescent="0.25">
      <c r="BI42" s="422"/>
      <c r="BJ42" s="184" t="s">
        <v>306</v>
      </c>
      <c r="BK42" s="325">
        <f>IF(ISBLANK(AK6),0,VLOOKUP(AK6,$K:$AA,17,FALSE))</f>
        <v>4500000</v>
      </c>
      <c r="BL42" s="325">
        <f>IF(ISBLANK(AL6),0,VLOOKUP(AL6,$K:$AA,17,FALSE))</f>
        <v>4500000</v>
      </c>
      <c r="BM42" s="325">
        <f>IF(ISBLANK(AM6),0,VLOOKUP(AM6,$K:$AA,17,FALSE))</f>
        <v>4500000</v>
      </c>
      <c r="BN42" s="325">
        <f>IF(ISBLANK(AN6),0,VLOOKUP(AN6,$K:$AA,17,FALSE))</f>
        <v>4500000</v>
      </c>
      <c r="BO42" s="325">
        <f>IF(ISBLANK(AO6),0,VLOOKUP(AO6,$K:$AA,17,FALSE))</f>
        <v>4500000</v>
      </c>
      <c r="BP42" s="325">
        <f>IF(ISBLANK(AP6),0,VLOOKUP(AP6,$K:$AA,17,FALSE))</f>
        <v>4500000</v>
      </c>
      <c r="BQ42" s="325">
        <f>IF(ISBLANK(AQ6),0,VLOOKUP(AQ6,$K:$AA,17,FALSE))</f>
        <v>4500000</v>
      </c>
      <c r="BR42" s="325">
        <f>IF(ISBLANK(AR6),0,VLOOKUP(AR6,$K:$AA,17,FALSE))</f>
        <v>4500000</v>
      </c>
      <c r="BS42" s="326">
        <f>IF(ISBLANK(AS6),0,VLOOKUP(AS6,$K:$AA,17,FALSE))</f>
        <v>4500000</v>
      </c>
    </row>
    <row r="43" spans="61:71" ht="15.75" customHeight="1" x14ac:dyDescent="0.25">
      <c r="BI43" s="422"/>
      <c r="BJ43" s="279" t="s">
        <v>307</v>
      </c>
      <c r="BK43" s="327">
        <f>IF(ISBLANK(AK7),0,VLOOKUP(AK7,$K:$AA,17,FALSE))</f>
        <v>4500000</v>
      </c>
      <c r="BL43" s="327">
        <f>IF(ISBLANK(AL7),0,VLOOKUP(AL7,$K:$AA,17,FALSE))</f>
        <v>4500000</v>
      </c>
      <c r="BM43" s="327">
        <f>IF(ISBLANK(AM7),0,VLOOKUP(AM7,$K:$AA,17,FALSE))</f>
        <v>4500000</v>
      </c>
      <c r="BN43" s="327">
        <f>IF(ISBLANK(AN7),0,VLOOKUP(AN7,$K:$AA,17,FALSE))</f>
        <v>4500000</v>
      </c>
      <c r="BO43" s="327">
        <f>IF(ISBLANK(AO7),0,VLOOKUP(AO7,$K:$AA,17,FALSE))</f>
        <v>4500000</v>
      </c>
      <c r="BP43" s="327">
        <f>IF(ISBLANK(AP7),0,VLOOKUP(AP7,$K:$AA,17,FALSE))</f>
        <v>4500000</v>
      </c>
      <c r="BQ43" s="327">
        <f>IF(ISBLANK(AQ7),0,VLOOKUP(AQ7,$K:$AA,17,FALSE))</f>
        <v>4500000</v>
      </c>
      <c r="BR43" s="327">
        <f>IF(ISBLANK(AR7),0,VLOOKUP(AR7,$K:$AA,17,FALSE))</f>
        <v>4500000</v>
      </c>
      <c r="BS43" s="328">
        <f>IF(ISBLANK(AS7),0,VLOOKUP(AS7,$K:$AA,17,FALSE))</f>
        <v>4500000</v>
      </c>
    </row>
    <row r="44" spans="61:71" ht="15.75" customHeight="1" x14ac:dyDescent="0.25">
      <c r="BI44" s="423"/>
      <c r="BJ44" s="12" t="s">
        <v>308</v>
      </c>
      <c r="BK44" s="329">
        <f>IF(ISBLANK(AK8),0,VLOOKUP(AK8,$K:$AA,17,FALSE))</f>
        <v>4500000</v>
      </c>
      <c r="BL44" s="329">
        <f>IF(ISBLANK(AL8),0,VLOOKUP(AL8,$K:$AA,17,FALSE))</f>
        <v>4500000</v>
      </c>
      <c r="BM44" s="329">
        <f>IF(ISBLANK(AM8),0,VLOOKUP(AM8,$K:$AA,17,FALSE))</f>
        <v>4500000</v>
      </c>
      <c r="BN44" s="329">
        <f>IF(ISBLANK(AN8),0,VLOOKUP(AN8,$K:$AA,17,FALSE))</f>
        <v>4500000</v>
      </c>
      <c r="BO44" s="329">
        <f>IF(ISBLANK(AO8),0,VLOOKUP(AO8,$K:$AA,17,FALSE))</f>
        <v>4500000</v>
      </c>
      <c r="BP44" s="329">
        <f>IF(ISBLANK(AP8),0,VLOOKUP(AP8,$K:$AA,17,FALSE))</f>
        <v>4500000</v>
      </c>
      <c r="BQ44" s="329">
        <f>IF(ISBLANK(AQ8),0,VLOOKUP(AQ8,$K:$AA,17,FALSE))</f>
        <v>4500000</v>
      </c>
      <c r="BR44" s="329">
        <f>IF(ISBLANK(AR8),0,VLOOKUP(AR8,$K:$AA,17,FALSE))</f>
        <v>4500000</v>
      </c>
      <c r="BS44" s="330">
        <f>IF(ISBLANK(AS8),0,VLOOKUP(AS8,$K:$AA,17,FALSE))</f>
        <v>4500000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4:$K$12)"/>
        <cfvo type="percentile" val="50"/>
        <cfvo type="num" val="MAX($K$4:$K$12)"/>
        <color rgb="FFFFBDBD"/>
        <color rgb="FFFFFFBD"/>
        <color rgb="FFBDFFBD"/>
      </colorScale>
    </cfRule>
  </conditionalFormatting>
  <conditionalFormatting sqref="M13:T13 M27:T27 M4:R13 S4:T14">
    <cfRule type="cellIs" dxfId="22" priority="30" operator="equal">
      <formula>"X"</formula>
    </cfRule>
    <cfRule type="cellIs" dxfId="21" priority="72" operator="equal">
      <formula>"O"</formula>
    </cfRule>
  </conditionalFormatting>
  <conditionalFormatting sqref="M14:R14">
    <cfRule type="cellIs" dxfId="20" priority="17" operator="equal">
      <formula>"X"</formula>
    </cfRule>
    <cfRule type="cellIs" dxfId="19" priority="18" operator="equal">
      <formula>"O"</formula>
    </cfRule>
  </conditionalFormatting>
  <conditionalFormatting sqref="M26:R26">
    <cfRule type="cellIs" dxfId="18" priority="5" operator="equal">
      <formula>"X"</formula>
    </cfRule>
    <cfRule type="cellIs" dxfId="17" priority="6" operator="equal">
      <formula>"O"</formula>
    </cfRule>
  </conditionalFormatting>
  <conditionalFormatting sqref="M15:R23">
    <cfRule type="cellIs" dxfId="16" priority="13" operator="equal">
      <formula>"X"</formula>
    </cfRule>
    <cfRule type="cellIs" dxfId="15" priority="14" operator="equal">
      <formula>"O"</formula>
    </cfRule>
  </conditionalFormatting>
  <conditionalFormatting sqref="S15:T24">
    <cfRule type="cellIs" dxfId="14" priority="11" operator="equal">
      <formula>"X"</formula>
    </cfRule>
    <cfRule type="cellIs" dxfId="13" priority="12" operator="equal">
      <formula>"O"</formula>
    </cfRule>
  </conditionalFormatting>
  <conditionalFormatting sqref="M24:R24">
    <cfRule type="cellIs" dxfId="12" priority="9" operator="equal">
      <formula>"X"</formula>
    </cfRule>
    <cfRule type="cellIs" dxfId="11" priority="10" operator="equal">
      <formula>"O"</formula>
    </cfRule>
  </conditionalFormatting>
  <conditionalFormatting sqref="S26:T26">
    <cfRule type="cellIs" dxfId="10" priority="7" operator="equal">
      <formula>"X"</formula>
    </cfRule>
    <cfRule type="cellIs" dxfId="9" priority="8" operator="equal">
      <formula>"O"</formula>
    </cfRule>
  </conditionalFormatting>
  <conditionalFormatting sqref="M25:R25">
    <cfRule type="cellIs" dxfId="8" priority="1" operator="equal">
      <formula>"X"</formula>
    </cfRule>
    <cfRule type="cellIs" dxfId="7" priority="2" operator="equal">
      <formula>"O"</formula>
    </cfRule>
  </conditionalFormatting>
  <conditionalFormatting sqref="S25:T25">
    <cfRule type="cellIs" dxfId="6" priority="3" operator="equal">
      <formula>"X"</formula>
    </cfRule>
    <cfRule type="cellIs" dxfId="5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23" activePane="bottomLeft" state="frozen"/>
      <selection pane="bottomLeft" activeCell="Q11" sqref="Q11"/>
    </sheetView>
  </sheetViews>
  <sheetFormatPr defaultColWidth="9.28515625" defaultRowHeight="15" x14ac:dyDescent="0.25"/>
  <cols>
    <col min="1" max="13" width="4.7109375" style="71" customWidth="1"/>
    <col min="14" max="14" width="9.28515625" style="268"/>
    <col min="15" max="17" width="9.28515625" style="75"/>
    <col min="18" max="19" width="9.28515625" style="112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67</v>
      </c>
      <c r="B1" s="72" t="s">
        <v>67</v>
      </c>
      <c r="C1" s="468" t="s">
        <v>69</v>
      </c>
      <c r="D1" s="468"/>
      <c r="E1" s="468"/>
      <c r="F1" s="468"/>
      <c r="G1" s="468"/>
      <c r="H1" s="468" t="s">
        <v>73</v>
      </c>
      <c r="I1" s="468"/>
      <c r="J1" s="468"/>
      <c r="K1" s="468" t="s">
        <v>73</v>
      </c>
      <c r="L1" s="468"/>
      <c r="M1" s="468"/>
      <c r="O1" s="453" t="s">
        <v>77</v>
      </c>
      <c r="P1" s="453" t="s">
        <v>141</v>
      </c>
      <c r="Q1" s="453"/>
      <c r="R1" s="453" t="s">
        <v>142</v>
      </c>
      <c r="S1" s="453"/>
      <c r="T1" s="453" t="s">
        <v>115</v>
      </c>
      <c r="U1" s="453"/>
    </row>
    <row r="2" spans="1:21" s="276" customFormat="1" x14ac:dyDescent="0.25">
      <c r="A2" s="72" t="s">
        <v>223</v>
      </c>
      <c r="B2" s="72" t="s">
        <v>88</v>
      </c>
      <c r="C2" s="468" t="s">
        <v>223</v>
      </c>
      <c r="D2" s="468"/>
      <c r="E2" s="468" t="s">
        <v>88</v>
      </c>
      <c r="F2" s="468"/>
      <c r="G2" s="468"/>
      <c r="H2" s="468" t="s">
        <v>223</v>
      </c>
      <c r="I2" s="468"/>
      <c r="J2" s="468"/>
      <c r="K2" s="468" t="s">
        <v>88</v>
      </c>
      <c r="L2" s="468"/>
      <c r="M2" s="468"/>
      <c r="N2" s="291"/>
      <c r="O2" s="453"/>
      <c r="P2" s="453"/>
      <c r="Q2" s="453"/>
      <c r="R2" s="453"/>
      <c r="S2" s="453"/>
      <c r="T2" s="453"/>
      <c r="U2" s="453"/>
    </row>
    <row r="3" spans="1:21" s="276" customFormat="1" x14ac:dyDescent="0.25">
      <c r="A3" s="72" t="s">
        <v>221</v>
      </c>
      <c r="B3" s="72" t="s">
        <v>221</v>
      </c>
      <c r="C3" s="468" t="s">
        <v>221</v>
      </c>
      <c r="D3" s="468"/>
      <c r="E3" s="468" t="s">
        <v>221</v>
      </c>
      <c r="F3" s="468"/>
      <c r="G3" s="336" t="s">
        <v>222</v>
      </c>
      <c r="H3" s="468" t="s">
        <v>221</v>
      </c>
      <c r="I3" s="468"/>
      <c r="J3" s="468"/>
      <c r="K3" s="468" t="s">
        <v>221</v>
      </c>
      <c r="L3" s="468"/>
      <c r="M3" s="468"/>
      <c r="N3" s="291"/>
      <c r="O3" s="453"/>
      <c r="P3" s="453" t="s">
        <v>20</v>
      </c>
      <c r="Q3" s="453" t="s">
        <v>19</v>
      </c>
      <c r="R3" s="453" t="s">
        <v>20</v>
      </c>
      <c r="S3" s="453" t="s">
        <v>19</v>
      </c>
      <c r="T3" s="453" t="s">
        <v>20</v>
      </c>
      <c r="U3" s="453" t="s">
        <v>19</v>
      </c>
    </row>
    <row r="4" spans="1:21" x14ac:dyDescent="0.25">
      <c r="A4" s="72" t="s">
        <v>20</v>
      </c>
      <c r="B4" s="72" t="s">
        <v>20</v>
      </c>
      <c r="C4" s="336" t="s">
        <v>20</v>
      </c>
      <c r="D4" s="336" t="s">
        <v>19</v>
      </c>
      <c r="E4" s="72" t="s">
        <v>20</v>
      </c>
      <c r="F4" s="72" t="s">
        <v>19</v>
      </c>
      <c r="G4" s="336" t="s">
        <v>19</v>
      </c>
      <c r="H4" s="72" t="s">
        <v>19</v>
      </c>
      <c r="I4" s="72" t="s">
        <v>114</v>
      </c>
      <c r="J4" s="72" t="s">
        <v>70</v>
      </c>
      <c r="K4" s="72" t="s">
        <v>19</v>
      </c>
      <c r="L4" s="72" t="s">
        <v>114</v>
      </c>
      <c r="M4" s="72" t="s">
        <v>70</v>
      </c>
      <c r="O4" s="453"/>
      <c r="P4" s="453"/>
      <c r="Q4" s="453"/>
      <c r="R4" s="453"/>
      <c r="S4" s="453"/>
      <c r="T4" s="453"/>
      <c r="U4" s="453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94">
        <f>SUM(T6:T$30)</f>
        <v>825</v>
      </c>
      <c r="Q5" s="94">
        <f>SUM(U6:U$30)</f>
        <v>135</v>
      </c>
      <c r="R5" s="112">
        <f>SUM(T6:T$20)</f>
        <v>425</v>
      </c>
      <c r="S5" s="112">
        <f>SUM(U6:U$20)</f>
        <v>35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94">
        <f>SUM(T7:T$30)</f>
        <v>815</v>
      </c>
      <c r="Q6" s="94">
        <f>SUM(U7:U$30)</f>
        <v>135</v>
      </c>
      <c r="R6" s="112">
        <f>SUM(T7:T$20)</f>
        <v>415</v>
      </c>
      <c r="S6" s="112">
        <f>SUM(U7:U$20)</f>
        <v>35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94">
        <f>SUM(T8:T$30)</f>
        <v>805</v>
      </c>
      <c r="Q7" s="94">
        <f>SUM(U8:U$30)</f>
        <v>135</v>
      </c>
      <c r="R7" s="112">
        <f>SUM(T8:T$20)</f>
        <v>405</v>
      </c>
      <c r="S7" s="112">
        <f>SUM(U8:U$20)</f>
        <v>35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94">
        <f>SUM(T9:T$30)</f>
        <v>785</v>
      </c>
      <c r="Q8" s="94">
        <f>SUM(U9:U$30)</f>
        <v>135</v>
      </c>
      <c r="R8" s="112">
        <f>SUM(T9:T$20)</f>
        <v>385</v>
      </c>
      <c r="S8" s="112">
        <f>SUM(U9:U$20)</f>
        <v>35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94">
        <f>SUM(T10:T$30)</f>
        <v>765</v>
      </c>
      <c r="Q9" s="94">
        <f>SUM(U10:U$30)</f>
        <v>135</v>
      </c>
      <c r="R9" s="112">
        <f>SUM(T10:T$20)</f>
        <v>365</v>
      </c>
      <c r="S9" s="112">
        <f>SUM(U10:U$20)</f>
        <v>35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94">
        <f>SUM(T11:T$30)</f>
        <v>735</v>
      </c>
      <c r="Q10" s="94">
        <f>SUM(U11:U$30)</f>
        <v>135</v>
      </c>
      <c r="R10" s="112">
        <f>SUM(T11:T$20)</f>
        <v>335</v>
      </c>
      <c r="S10" s="112">
        <f>SUM(U11:U$20)</f>
        <v>35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94">
        <f>SUM(T12:T$30)</f>
        <v>705</v>
      </c>
      <c r="Q11" s="94">
        <f>SUM(U12:U$30)</f>
        <v>135</v>
      </c>
      <c r="R11" s="112">
        <f>SUM(T12:T$20)</f>
        <v>305</v>
      </c>
      <c r="S11" s="112">
        <f>SUM(U12:U$20)</f>
        <v>35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94">
        <f>SUM(T13:T$30)</f>
        <v>675</v>
      </c>
      <c r="Q12" s="94">
        <f>SUM(U13:U$30)</f>
        <v>135</v>
      </c>
      <c r="R12" s="112">
        <f>SUM(T13:T$20)</f>
        <v>275</v>
      </c>
      <c r="S12" s="112">
        <f>SUM(U13:U$20)</f>
        <v>35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94">
        <f>SUM(T14:T$30)</f>
        <v>645</v>
      </c>
      <c r="Q13" s="94">
        <f>SUM(U14:U$30)</f>
        <v>135</v>
      </c>
      <c r="R13" s="112">
        <f>SUM(T14:T$20)</f>
        <v>245</v>
      </c>
      <c r="S13" s="112">
        <f>SUM(U14:U$20)</f>
        <v>35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94">
        <f>SUM(T15:T$30)</f>
        <v>615</v>
      </c>
      <c r="Q14" s="94">
        <f>SUM(U15:U$30)</f>
        <v>135</v>
      </c>
      <c r="R14" s="112">
        <f>SUM(T15:T$20)</f>
        <v>215</v>
      </c>
      <c r="S14" s="112">
        <f>SUM(U15:U$20)</f>
        <v>35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94">
        <f>SUM(T16:T$30)</f>
        <v>580</v>
      </c>
      <c r="Q15" s="94">
        <f>SUM(U16:U$30)</f>
        <v>130</v>
      </c>
      <c r="R15" s="112">
        <f>SUM(T16:T$20)</f>
        <v>180</v>
      </c>
      <c r="S15" s="112">
        <f>SUM(U16:U$20)</f>
        <v>30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94">
        <f>SUM(T17:T$30)</f>
        <v>545</v>
      </c>
      <c r="Q16" s="94">
        <f>SUM(U17:U$30)</f>
        <v>125</v>
      </c>
      <c r="R16" s="112">
        <f>SUM(T17:T$20)</f>
        <v>145</v>
      </c>
      <c r="S16" s="112">
        <f>SUM(U17:U$20)</f>
        <v>25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94">
        <f>SUM(T18:T$30)</f>
        <v>510</v>
      </c>
      <c r="Q17" s="94">
        <f>SUM(U18:U$30)</f>
        <v>120</v>
      </c>
      <c r="R17" s="112">
        <f>SUM(T18:T$20)</f>
        <v>110</v>
      </c>
      <c r="S17" s="112">
        <f>SUM(U18:U$20)</f>
        <v>20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94">
        <f>SUM(T19:T$30)</f>
        <v>475</v>
      </c>
      <c r="Q18" s="94">
        <f>SUM(U19:U$30)</f>
        <v>115</v>
      </c>
      <c r="R18" s="112">
        <f>SUM(T19:T$20)</f>
        <v>75</v>
      </c>
      <c r="S18" s="112">
        <f>SUM(U19:U$20)</f>
        <v>15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94">
        <f>SUM(T20:T$30)</f>
        <v>440</v>
      </c>
      <c r="Q19" s="94">
        <f>SUM(U20:U$30)</f>
        <v>110</v>
      </c>
      <c r="R19" s="112">
        <f>SUM(T20:T$20)</f>
        <v>40</v>
      </c>
      <c r="S19" s="112">
        <f>SUM(U20:U$20)</f>
        <v>10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94">
        <f>SUM(T21:T$30)</f>
        <v>400</v>
      </c>
      <c r="Q20" s="94">
        <f>SUM(U21:U$30)</f>
        <v>100</v>
      </c>
      <c r="R20" s="112">
        <f>SUM(V21:V$30)</f>
        <v>0</v>
      </c>
      <c r="S20" s="276">
        <v>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94">
        <f>SUM(T22:T$30)</f>
        <v>360</v>
      </c>
      <c r="Q21" s="94">
        <f>SUM(U22:U$30)</f>
        <v>90</v>
      </c>
      <c r="R21" s="112">
        <f>SUM(V22:V$30)</f>
        <v>0</v>
      </c>
      <c r="S21" s="276">
        <v>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94">
        <f>SUM(T23:T$30)</f>
        <v>320</v>
      </c>
      <c r="Q22" s="94">
        <f>SUM(U23:U$30)</f>
        <v>80</v>
      </c>
      <c r="R22" s="112">
        <f>SUM(V23:V$30)</f>
        <v>0</v>
      </c>
      <c r="S22" s="276">
        <v>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94">
        <f>SUM(T24:T$30)</f>
        <v>280</v>
      </c>
      <c r="Q23" s="94">
        <f>SUM(U24:U$30)</f>
        <v>70</v>
      </c>
      <c r="R23" s="112">
        <f>SUM(V24:V$30)</f>
        <v>0</v>
      </c>
      <c r="S23" s="276">
        <v>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94">
        <f>SUM(T25:T$30)</f>
        <v>240</v>
      </c>
      <c r="Q24" s="94">
        <f>SUM(U25:U$30)</f>
        <v>60</v>
      </c>
      <c r="R24" s="112">
        <f>SUM(V25:V$30)</f>
        <v>0</v>
      </c>
      <c r="S24" s="276">
        <v>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94">
        <f>SUM(T26:T$30)</f>
        <v>200</v>
      </c>
      <c r="Q25" s="94">
        <f>SUM(U26:U$30)</f>
        <v>50</v>
      </c>
      <c r="R25" s="112">
        <f>SUM(V26:V$30)</f>
        <v>0</v>
      </c>
      <c r="S25" s="276">
        <v>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94">
        <f>SUM(T27:T$30)</f>
        <v>160</v>
      </c>
      <c r="Q26" s="94">
        <f>SUM(U27:U$30)</f>
        <v>40</v>
      </c>
      <c r="R26" s="112">
        <f>SUM(V27:V$30)</f>
        <v>0</v>
      </c>
      <c r="S26" s="276">
        <v>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94">
        <f>SUM(T28:T$30)</f>
        <v>120</v>
      </c>
      <c r="Q27" s="94">
        <f>SUM(U28:U$30)</f>
        <v>30</v>
      </c>
      <c r="R27" s="112">
        <f>SUM(V28:V$30)</f>
        <v>0</v>
      </c>
      <c r="S27" s="276">
        <v>0</v>
      </c>
      <c r="T27" s="94">
        <v>40</v>
      </c>
      <c r="U27" s="94">
        <v>10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94">
        <f>SUM(T29:T$30)</f>
        <v>80</v>
      </c>
      <c r="Q28" s="94">
        <f>SUM(U29:U$30)</f>
        <v>20</v>
      </c>
      <c r="R28" s="112">
        <f>SUM(V29:V$30)</f>
        <v>0</v>
      </c>
      <c r="S28" s="276">
        <v>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94">
        <f>SUM(T30:T$30)</f>
        <v>40</v>
      </c>
      <c r="Q29" s="94">
        <f>SUM(U30:U$30)</f>
        <v>10</v>
      </c>
      <c r="R29" s="112">
        <f>SUM(V30:V$30)</f>
        <v>0</v>
      </c>
      <c r="S29" s="276">
        <v>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94">
        <v>0</v>
      </c>
      <c r="Q30" s="94">
        <v>0</v>
      </c>
      <c r="R30" s="112">
        <v>0</v>
      </c>
      <c r="S30" s="112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/>
      <c r="P32" s="74"/>
      <c r="Q32" s="74"/>
      <c r="U32" s="74"/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/>
      <c r="P33" s="74"/>
      <c r="Q33" s="74"/>
      <c r="U33" s="74"/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/>
      <c r="P34" s="74"/>
      <c r="Q34" s="74"/>
      <c r="U34" s="74"/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/>
      <c r="P35" s="74"/>
      <c r="Q35" s="74"/>
      <c r="U35" s="74"/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P36" s="74"/>
      <c r="Q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P37" s="74"/>
      <c r="Q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P38" s="74"/>
      <c r="Q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P39" s="74"/>
      <c r="Q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P40" s="74"/>
      <c r="Q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P41" s="74"/>
      <c r="Q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P42" s="74"/>
      <c r="Q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P43" s="74"/>
      <c r="Q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P44" s="74"/>
      <c r="Q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P45" s="74"/>
      <c r="Q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P46" s="74"/>
      <c r="Q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P47" s="74"/>
      <c r="Q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P48" s="74"/>
      <c r="Q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70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534" spans="15:18" x14ac:dyDescent="0.25">
      <c r="O534" s="158"/>
      <c r="P534" s="158"/>
      <c r="Q534" s="158"/>
      <c r="R534" s="158"/>
    </row>
    <row r="535" spans="15:18" x14ac:dyDescent="0.25">
      <c r="O535" s="158"/>
      <c r="P535" s="158"/>
      <c r="Q535" s="158"/>
      <c r="R535" s="158"/>
    </row>
    <row r="536" spans="15:18" x14ac:dyDescent="0.25">
      <c r="O536" s="158"/>
      <c r="P536" s="158"/>
      <c r="Q536" s="158"/>
      <c r="R536" s="158"/>
    </row>
    <row r="537" spans="15:18" x14ac:dyDescent="0.25">
      <c r="O537" s="158"/>
      <c r="P537" s="158"/>
      <c r="Q537" s="158"/>
      <c r="R537" s="158"/>
    </row>
    <row r="538" spans="15:18" x14ac:dyDescent="0.25">
      <c r="O538" s="158"/>
      <c r="P538" s="158"/>
      <c r="Q538" s="158"/>
      <c r="R538" s="158"/>
    </row>
    <row r="539" spans="15:18" x14ac:dyDescent="0.25">
      <c r="O539" s="158"/>
      <c r="P539" s="158"/>
      <c r="Q539" s="158"/>
      <c r="R539" s="158"/>
    </row>
    <row r="540" spans="15:18" x14ac:dyDescent="0.25">
      <c r="O540" s="158"/>
      <c r="P540" s="158"/>
      <c r="Q540" s="158"/>
      <c r="R540" s="158"/>
    </row>
    <row r="541" spans="15:18" x14ac:dyDescent="0.25">
      <c r="O541" s="158"/>
      <c r="P541" s="158"/>
      <c r="Q541" s="158"/>
      <c r="R541" s="158"/>
    </row>
    <row r="542" spans="15:18" x14ac:dyDescent="0.25">
      <c r="O542" s="158"/>
      <c r="P542" s="158"/>
      <c r="Q542" s="158"/>
      <c r="R542" s="158"/>
    </row>
    <row r="543" spans="15:18" x14ac:dyDescent="0.25">
      <c r="O543" s="158"/>
      <c r="P543" s="158"/>
      <c r="Q543" s="158"/>
      <c r="R543" s="158"/>
    </row>
    <row r="544" spans="15:18" x14ac:dyDescent="0.25">
      <c r="O544" s="158"/>
    </row>
    <row r="545" spans="15:15" x14ac:dyDescent="0.25">
      <c r="O545" s="158"/>
    </row>
    <row r="546" spans="15:15" x14ac:dyDescent="0.25">
      <c r="O546" s="158"/>
    </row>
    <row r="547" spans="15:15" x14ac:dyDescent="0.25">
      <c r="O547" s="158"/>
    </row>
    <row r="548" spans="15:15" x14ac:dyDescent="0.25">
      <c r="O548" s="158"/>
    </row>
    <row r="549" spans="15:15" x14ac:dyDescent="0.25">
      <c r="O549" s="158"/>
    </row>
    <row r="550" spans="15:15" x14ac:dyDescent="0.25">
      <c r="O550" s="158"/>
    </row>
    <row r="551" spans="15:15" x14ac:dyDescent="0.25">
      <c r="O551" s="158"/>
    </row>
    <row r="552" spans="15:15" x14ac:dyDescent="0.25">
      <c r="O552" s="158"/>
    </row>
    <row r="553" spans="15:15" x14ac:dyDescent="0.25">
      <c r="O553" s="158"/>
    </row>
    <row r="554" spans="15:15" x14ac:dyDescent="0.25">
      <c r="O554" s="158"/>
    </row>
    <row r="555" spans="15:15" x14ac:dyDescent="0.25">
      <c r="O555" s="158"/>
    </row>
    <row r="556" spans="15:15" x14ac:dyDescent="0.25">
      <c r="O556" s="158"/>
    </row>
    <row r="557" spans="15:15" x14ac:dyDescent="0.25">
      <c r="O557" s="158"/>
    </row>
    <row r="558" spans="15:15" x14ac:dyDescent="0.25">
      <c r="O558" s="158"/>
    </row>
    <row r="559" spans="15:15" x14ac:dyDescent="0.25">
      <c r="O559" s="158"/>
    </row>
    <row r="560" spans="15:15" x14ac:dyDescent="0.25">
      <c r="O560" s="158"/>
    </row>
    <row r="561" spans="15:15" x14ac:dyDescent="0.25">
      <c r="O561" s="158"/>
    </row>
    <row r="562" spans="15:15" x14ac:dyDescent="0.25">
      <c r="O562" s="158"/>
    </row>
    <row r="563" spans="15:15" x14ac:dyDescent="0.25">
      <c r="O563" s="158"/>
    </row>
    <row r="564" spans="15:15" x14ac:dyDescent="0.25">
      <c r="O564" s="158"/>
    </row>
    <row r="565" spans="15:15" x14ac:dyDescent="0.25">
      <c r="O565" s="158"/>
    </row>
    <row r="566" spans="15:15" x14ac:dyDescent="0.25">
      <c r="O566" s="158"/>
    </row>
    <row r="567" spans="15:15" x14ac:dyDescent="0.25">
      <c r="O567" s="158"/>
    </row>
    <row r="568" spans="15:15" x14ac:dyDescent="0.25">
      <c r="O568" s="158"/>
    </row>
    <row r="569" spans="15:15" x14ac:dyDescent="0.25">
      <c r="O569" s="158"/>
    </row>
    <row r="570" spans="15:15" x14ac:dyDescent="0.25">
      <c r="O570" s="158"/>
    </row>
    <row r="571" spans="15:15" x14ac:dyDescent="0.25">
      <c r="O571" s="158"/>
    </row>
    <row r="572" spans="15:15" x14ac:dyDescent="0.25">
      <c r="O572" s="158"/>
    </row>
    <row r="573" spans="15:15" x14ac:dyDescent="0.25">
      <c r="O573" s="158"/>
    </row>
    <row r="574" spans="15:15" x14ac:dyDescent="0.25">
      <c r="O574" s="158"/>
    </row>
    <row r="575" spans="15:15" x14ac:dyDescent="0.25">
      <c r="O575" s="158"/>
    </row>
    <row r="576" spans="15:15" x14ac:dyDescent="0.25">
      <c r="O576" s="158"/>
    </row>
    <row r="577" spans="15:15" x14ac:dyDescent="0.25">
      <c r="O577" s="158"/>
    </row>
    <row r="578" spans="15:15" x14ac:dyDescent="0.25">
      <c r="O578" s="15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P1:Q2"/>
    <mergeCell ref="U3:U4"/>
    <mergeCell ref="T3:T4"/>
    <mergeCell ref="S3:S4"/>
    <mergeCell ref="R3:R4"/>
    <mergeCell ref="Q3:Q4"/>
    <mergeCell ref="P3:P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29" customWidth="1"/>
    <col min="5" max="5" width="3.140625" style="69" customWidth="1"/>
    <col min="6" max="12" width="4.7109375" style="229" customWidth="1"/>
    <col min="13" max="13" width="3.5703125" style="69" customWidth="1"/>
    <col min="14" max="22" width="3.5703125" style="229" customWidth="1"/>
    <col min="23" max="23" width="6.140625" style="69" customWidth="1"/>
    <col min="24" max="27" width="6.42578125" style="234" customWidth="1"/>
    <col min="28" max="28" width="3.85546875" style="69" customWidth="1"/>
    <col min="29" max="29" width="5.5703125" style="234" customWidth="1"/>
    <col min="30" max="35" width="7.7109375" style="234" customWidth="1"/>
    <col min="36" max="36" width="3.7109375" style="69" customWidth="1"/>
    <col min="37" max="37" width="3.7109375" style="234" customWidth="1"/>
    <col min="38" max="45" width="4.28515625" style="234" customWidth="1"/>
    <col min="46" max="46" width="4.28515625" style="235" customWidth="1"/>
    <col min="47" max="16384" width="9.140625" style="229"/>
  </cols>
  <sheetData>
    <row r="1" spans="1:46" ht="30" customHeight="1" x14ac:dyDescent="0.25">
      <c r="A1" s="472" t="s">
        <v>228</v>
      </c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472"/>
      <c r="M1" s="472"/>
      <c r="N1" s="472"/>
      <c r="O1" s="472"/>
      <c r="P1" s="472"/>
      <c r="Q1" s="472"/>
      <c r="R1" s="472"/>
      <c r="S1" s="472"/>
      <c r="T1" s="472"/>
      <c r="U1" s="472"/>
      <c r="V1" s="472"/>
      <c r="W1" s="448" t="s">
        <v>262</v>
      </c>
      <c r="X1" s="449"/>
      <c r="Y1" s="449"/>
      <c r="Z1" s="449"/>
      <c r="AA1" s="449"/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49"/>
      <c r="AM1" s="449"/>
      <c r="AN1" s="449"/>
      <c r="AO1" s="449"/>
      <c r="AP1" s="449"/>
      <c r="AQ1" s="449"/>
      <c r="AR1" s="449"/>
      <c r="AS1" s="449"/>
      <c r="AT1" s="473"/>
    </row>
    <row r="2" spans="1:46" ht="15.75" customHeight="1" x14ac:dyDescent="0.25">
      <c r="A2" s="426" t="s">
        <v>62</v>
      </c>
      <c r="B2" s="427"/>
      <c r="C2" s="427"/>
      <c r="D2" s="428"/>
      <c r="E2" s="426" t="s">
        <v>246</v>
      </c>
      <c r="F2" s="427"/>
      <c r="G2" s="427"/>
      <c r="H2" s="427"/>
      <c r="I2" s="427"/>
      <c r="J2" s="427"/>
      <c r="K2" s="427"/>
      <c r="L2" s="428"/>
      <c r="M2" s="426" t="s">
        <v>254</v>
      </c>
      <c r="N2" s="427"/>
      <c r="O2" s="427"/>
      <c r="P2" s="427"/>
      <c r="Q2" s="427"/>
      <c r="R2" s="427"/>
      <c r="S2" s="427"/>
      <c r="T2" s="427"/>
      <c r="U2" s="427"/>
      <c r="V2" s="428"/>
      <c r="W2" s="426" t="s">
        <v>259</v>
      </c>
      <c r="X2" s="427"/>
      <c r="Y2" s="427"/>
      <c r="Z2" s="427"/>
      <c r="AA2" s="428"/>
      <c r="AB2" s="426" t="s">
        <v>232</v>
      </c>
      <c r="AC2" s="427"/>
      <c r="AD2" s="427"/>
      <c r="AE2" s="427"/>
      <c r="AF2" s="427"/>
      <c r="AG2" s="427"/>
      <c r="AH2" s="427"/>
      <c r="AI2" s="428"/>
      <c r="AJ2" s="426" t="s">
        <v>233</v>
      </c>
      <c r="AK2" s="427"/>
      <c r="AL2" s="427"/>
      <c r="AM2" s="427"/>
      <c r="AN2" s="427"/>
      <c r="AO2" s="427"/>
      <c r="AP2" s="427"/>
      <c r="AQ2" s="427"/>
      <c r="AR2" s="427"/>
      <c r="AS2" s="427"/>
      <c r="AT2" s="428"/>
    </row>
    <row r="3" spans="1:46" ht="15.75" customHeight="1" x14ac:dyDescent="0.25">
      <c r="A3" s="239"/>
      <c r="B3" s="239" t="s">
        <v>33</v>
      </c>
      <c r="C3" s="239" t="s">
        <v>139</v>
      </c>
      <c r="D3" s="239" t="s">
        <v>72</v>
      </c>
      <c r="E3" s="238" t="s">
        <v>253</v>
      </c>
      <c r="F3" s="239" t="s">
        <v>247</v>
      </c>
      <c r="G3" s="239" t="s">
        <v>248</v>
      </c>
      <c r="H3" s="239" t="s">
        <v>249</v>
      </c>
      <c r="I3" s="239" t="s">
        <v>227</v>
      </c>
      <c r="J3" s="239" t="s">
        <v>250</v>
      </c>
      <c r="K3" s="239" t="s">
        <v>251</v>
      </c>
      <c r="L3" s="239" t="s">
        <v>252</v>
      </c>
      <c r="M3" s="238"/>
      <c r="N3" s="239" t="s">
        <v>55</v>
      </c>
      <c r="O3" s="239" t="s">
        <v>2</v>
      </c>
      <c r="P3" s="239" t="s">
        <v>74</v>
      </c>
      <c r="Q3" s="239" t="s">
        <v>0</v>
      </c>
      <c r="R3" s="239" t="s">
        <v>5</v>
      </c>
      <c r="S3" s="239" t="s">
        <v>8</v>
      </c>
      <c r="T3" s="239" t="s">
        <v>225</v>
      </c>
      <c r="U3" s="239" t="s">
        <v>131</v>
      </c>
      <c r="V3" s="240" t="s">
        <v>226</v>
      </c>
      <c r="W3" s="244"/>
      <c r="X3" s="239" t="s">
        <v>33</v>
      </c>
      <c r="Y3" s="239" t="s">
        <v>139</v>
      </c>
      <c r="Z3" s="239" t="s">
        <v>72</v>
      </c>
      <c r="AA3" s="240" t="s">
        <v>68</v>
      </c>
      <c r="AB3" s="454" t="s">
        <v>258</v>
      </c>
      <c r="AC3" s="474"/>
      <c r="AD3" s="241" t="s">
        <v>9</v>
      </c>
      <c r="AE3" s="242" t="s">
        <v>7</v>
      </c>
      <c r="AF3" s="184" t="s">
        <v>6</v>
      </c>
      <c r="AG3" s="243" t="s">
        <v>4</v>
      </c>
      <c r="AH3" s="68" t="s">
        <v>3</v>
      </c>
      <c r="AI3" s="250" t="s">
        <v>260</v>
      </c>
      <c r="AJ3" s="471" t="s">
        <v>33</v>
      </c>
      <c r="AK3" s="245"/>
      <c r="AL3" s="239" t="s">
        <v>55</v>
      </c>
      <c r="AM3" s="239" t="s">
        <v>2</v>
      </c>
      <c r="AN3" s="239" t="s">
        <v>74</v>
      </c>
      <c r="AO3" s="239" t="s">
        <v>0</v>
      </c>
      <c r="AP3" s="239" t="s">
        <v>5</v>
      </c>
      <c r="AQ3" s="239" t="s">
        <v>8</v>
      </c>
      <c r="AR3" s="239" t="s">
        <v>225</v>
      </c>
      <c r="AS3" s="239" t="s">
        <v>131</v>
      </c>
      <c r="AT3" s="240" t="s">
        <v>226</v>
      </c>
    </row>
    <row r="4" spans="1:46" ht="15.75" customHeight="1" x14ac:dyDescent="0.25">
      <c r="A4" s="241" t="s">
        <v>9</v>
      </c>
      <c r="B4" s="16">
        <v>6610</v>
      </c>
      <c r="C4" s="16">
        <v>2096</v>
      </c>
      <c r="D4" s="16">
        <v>167</v>
      </c>
      <c r="E4" s="69">
        <v>0</v>
      </c>
      <c r="F4" s="234" t="s">
        <v>230</v>
      </c>
      <c r="G4" s="234" t="s">
        <v>230</v>
      </c>
      <c r="H4" s="234" t="s">
        <v>230</v>
      </c>
      <c r="I4" s="234" t="s">
        <v>230</v>
      </c>
      <c r="J4" s="234">
        <v>175</v>
      </c>
      <c r="K4" s="234">
        <v>50</v>
      </c>
      <c r="L4" s="234">
        <v>9</v>
      </c>
      <c r="M4" s="233" t="s">
        <v>9</v>
      </c>
      <c r="N4" s="292">
        <v>4</v>
      </c>
      <c r="O4" s="292">
        <v>4</v>
      </c>
      <c r="P4" s="292">
        <v>4</v>
      </c>
      <c r="Q4" s="292">
        <v>4</v>
      </c>
      <c r="R4" s="292">
        <v>4</v>
      </c>
      <c r="S4" s="292">
        <v>4</v>
      </c>
      <c r="T4" s="292">
        <v>4</v>
      </c>
      <c r="U4" s="292">
        <v>4</v>
      </c>
      <c r="V4" s="293">
        <v>0</v>
      </c>
      <c r="W4" s="230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8">
        <f>SUM(D奇美拉!F:F)/SUM(D奇美拉!E:E)</f>
        <v>0.52841596130592505</v>
      </c>
      <c r="AA4" s="107">
        <f>SUM(D奇美拉!H:H)/SUM(D奇美拉!G:G)</f>
        <v>1.0454545454545454</v>
      </c>
      <c r="AB4" s="438" t="s">
        <v>33</v>
      </c>
      <c r="AC4" s="213" t="s">
        <v>229</v>
      </c>
      <c r="AD4" s="199">
        <f>MAX(0,SUM(AL4:AT4)-B4)</f>
        <v>0</v>
      </c>
      <c r="AE4" s="200">
        <f>MAX(0,SUM(AL5:AT5)-B5)</f>
        <v>0</v>
      </c>
      <c r="AF4" s="201">
        <f>MAX(0,SUM(AL6:AT6)-B6)</f>
        <v>0</v>
      </c>
      <c r="AG4" s="202">
        <f>MAX(0,SUM(AL7:AT7)-B7)</f>
        <v>0</v>
      </c>
      <c r="AH4" s="214">
        <f>MAX(0,SUM(AL8:AT8)-B8)</f>
        <v>0</v>
      </c>
      <c r="AI4" s="320">
        <f>SUM(AD4:AH4)</f>
        <v>0</v>
      </c>
      <c r="AJ4" s="469"/>
      <c r="AK4" s="241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42" t="s">
        <v>7</v>
      </c>
      <c r="B5" s="33">
        <v>675</v>
      </c>
      <c r="C5" s="33">
        <v>593</v>
      </c>
      <c r="D5" s="33">
        <v>7</v>
      </c>
      <c r="E5" s="69">
        <v>1</v>
      </c>
      <c r="F5" s="234" t="s">
        <v>241</v>
      </c>
      <c r="G5" s="234" t="s">
        <v>230</v>
      </c>
      <c r="H5" s="234" t="s">
        <v>230</v>
      </c>
      <c r="I5" s="234" t="s">
        <v>230</v>
      </c>
      <c r="J5" s="234">
        <v>165</v>
      </c>
      <c r="K5" s="234">
        <v>48</v>
      </c>
      <c r="L5" s="234">
        <v>9</v>
      </c>
      <c r="M5" s="232" t="s">
        <v>7</v>
      </c>
      <c r="N5" s="294">
        <v>4</v>
      </c>
      <c r="O5" s="294">
        <v>4</v>
      </c>
      <c r="P5" s="294">
        <v>4</v>
      </c>
      <c r="Q5" s="294">
        <v>4</v>
      </c>
      <c r="R5" s="294">
        <v>4</v>
      </c>
      <c r="S5" s="294">
        <v>4</v>
      </c>
      <c r="T5" s="294">
        <v>4</v>
      </c>
      <c r="U5" s="294">
        <v>4</v>
      </c>
      <c r="V5" s="295">
        <v>0</v>
      </c>
      <c r="W5" s="230" t="s">
        <v>256</v>
      </c>
      <c r="X5" s="108">
        <f>SUM(D奇美拉!A:A) / SUM(D奇美拉!B:B)</f>
        <v>7.4741676234213544E-2</v>
      </c>
      <c r="Y5" s="108">
        <f>SUM(D奇美拉!C:C) / SUM(D奇美拉!D:D)</f>
        <v>0.18483816013628621</v>
      </c>
      <c r="Z5" s="108">
        <f>SUM(D奇美拉!E:E) / SUM(D奇美拉!F:F)</f>
        <v>1.8924485125858124</v>
      </c>
      <c r="AA5" s="107">
        <f>SUM(D奇美拉!G:G) / SUM(D奇美拉!H:H)</f>
        <v>0.95652173913043481</v>
      </c>
      <c r="AB5" s="432"/>
      <c r="AC5" s="231" t="s">
        <v>13</v>
      </c>
      <c r="AD5" s="16">
        <f>ROUNDUP(AD4/$X$4,0)</f>
        <v>0</v>
      </c>
      <c r="AE5" s="33">
        <f>ROUNDUP(AE4/$X$4,0)</f>
        <v>0</v>
      </c>
      <c r="AF5" s="185">
        <f>ROUNDUP(AF4/$X$4,0)</f>
        <v>0</v>
      </c>
      <c r="AG5" s="123">
        <f>ROUNDUP(AG4/$X$4,0)</f>
        <v>0</v>
      </c>
      <c r="AH5" s="14">
        <f>ROUNDUP(AH4/$X$4,0)</f>
        <v>0</v>
      </c>
      <c r="AI5" s="254">
        <f t="shared" ref="AI5:AI12" si="1">SUM(AD5:AH5)</f>
        <v>0</v>
      </c>
      <c r="AJ5" s="469"/>
      <c r="AK5" s="242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86">
        <f t="shared" si="0"/>
        <v>175</v>
      </c>
    </row>
    <row r="6" spans="1:46" ht="15.75" customHeight="1" x14ac:dyDescent="0.25">
      <c r="A6" s="184" t="s">
        <v>6</v>
      </c>
      <c r="B6" s="185">
        <v>409</v>
      </c>
      <c r="C6" s="185">
        <v>225</v>
      </c>
      <c r="D6" s="185">
        <v>12</v>
      </c>
      <c r="E6" s="69">
        <v>2</v>
      </c>
      <c r="F6" s="234" t="s">
        <v>241</v>
      </c>
      <c r="G6" s="234" t="s">
        <v>241</v>
      </c>
      <c r="H6" s="234" t="s">
        <v>230</v>
      </c>
      <c r="I6" s="234" t="s">
        <v>230</v>
      </c>
      <c r="J6" s="234">
        <v>140</v>
      </c>
      <c r="K6" s="234">
        <v>38</v>
      </c>
      <c r="L6" s="234">
        <v>6</v>
      </c>
      <c r="M6" s="237" t="s">
        <v>6</v>
      </c>
      <c r="N6" s="296">
        <v>4</v>
      </c>
      <c r="O6" s="296">
        <v>4</v>
      </c>
      <c r="P6" s="296">
        <v>4</v>
      </c>
      <c r="Q6" s="296">
        <v>4</v>
      </c>
      <c r="R6" s="296">
        <v>4</v>
      </c>
      <c r="S6" s="296">
        <v>4</v>
      </c>
      <c r="T6" s="296">
        <v>4</v>
      </c>
      <c r="U6" s="296">
        <v>4</v>
      </c>
      <c r="V6" s="297">
        <v>0</v>
      </c>
      <c r="W6" s="259" t="s">
        <v>14</v>
      </c>
      <c r="X6" s="260">
        <f>SUM(D奇美拉!A:A)</f>
        <v>651</v>
      </c>
      <c r="Y6" s="260">
        <f>SUM(D奇美拉!C:C)</f>
        <v>651</v>
      </c>
      <c r="Z6" s="260">
        <f>SUM(D奇美拉!E:E)</f>
        <v>827</v>
      </c>
      <c r="AA6" s="261">
        <f>SUM(D奇美拉!G:G)</f>
        <v>440</v>
      </c>
      <c r="AB6" s="439"/>
      <c r="AC6" s="215" t="s">
        <v>257</v>
      </c>
      <c r="AD6" s="207">
        <f>ROUNDUP(AD5/4*30,0)</f>
        <v>0</v>
      </c>
      <c r="AE6" s="208">
        <f>ROUNDUP(AE5/4*30,0)</f>
        <v>0</v>
      </c>
      <c r="AF6" s="209">
        <f>ROUNDUP(AF5/4*30,0)</f>
        <v>0</v>
      </c>
      <c r="AG6" s="210">
        <f>ROUNDUP(AG5/4*30,0)</f>
        <v>0</v>
      </c>
      <c r="AH6" s="216">
        <f>ROUNDUP(AH5/4*30,0)</f>
        <v>0</v>
      </c>
      <c r="AI6" s="255">
        <f t="shared" si="1"/>
        <v>0</v>
      </c>
      <c r="AJ6" s="469"/>
      <c r="AK6" s="184" t="s">
        <v>6</v>
      </c>
      <c r="AL6" s="185">
        <f t="shared" si="0"/>
        <v>0</v>
      </c>
      <c r="AM6" s="185">
        <f t="shared" si="0"/>
        <v>0</v>
      </c>
      <c r="AN6" s="185">
        <f t="shared" si="0"/>
        <v>0</v>
      </c>
      <c r="AO6" s="185">
        <f t="shared" si="0"/>
        <v>0</v>
      </c>
      <c r="AP6" s="185">
        <f t="shared" si="0"/>
        <v>0</v>
      </c>
      <c r="AQ6" s="185">
        <f t="shared" si="0"/>
        <v>0</v>
      </c>
      <c r="AR6" s="185">
        <f t="shared" si="0"/>
        <v>0</v>
      </c>
      <c r="AS6" s="185">
        <f t="shared" si="0"/>
        <v>0</v>
      </c>
      <c r="AT6" s="187">
        <f t="shared" si="0"/>
        <v>175</v>
      </c>
    </row>
    <row r="7" spans="1:46" ht="15.75" customHeight="1" x14ac:dyDescent="0.25">
      <c r="A7" s="243" t="s">
        <v>4</v>
      </c>
      <c r="B7" s="123">
        <v>1238</v>
      </c>
      <c r="C7" s="123">
        <v>966</v>
      </c>
      <c r="D7" s="123">
        <v>30</v>
      </c>
      <c r="E7" s="69">
        <v>3</v>
      </c>
      <c r="F7" s="234" t="s">
        <v>241</v>
      </c>
      <c r="G7" s="234" t="s">
        <v>241</v>
      </c>
      <c r="H7" s="234" t="s">
        <v>241</v>
      </c>
      <c r="I7" s="234" t="s">
        <v>230</v>
      </c>
      <c r="J7" s="234">
        <v>25</v>
      </c>
      <c r="K7" s="234">
        <v>10</v>
      </c>
      <c r="L7" s="234">
        <v>3</v>
      </c>
      <c r="M7" s="236" t="s">
        <v>4</v>
      </c>
      <c r="N7" s="298">
        <v>4</v>
      </c>
      <c r="O7" s="298">
        <v>4</v>
      </c>
      <c r="P7" s="298">
        <v>4</v>
      </c>
      <c r="Q7" s="298">
        <v>4</v>
      </c>
      <c r="R7" s="298">
        <v>4</v>
      </c>
      <c r="S7" s="298">
        <v>4</v>
      </c>
      <c r="T7" s="298">
        <v>4</v>
      </c>
      <c r="U7" s="298">
        <v>4</v>
      </c>
      <c r="V7" s="299">
        <v>4</v>
      </c>
      <c r="AB7" s="438" t="s">
        <v>139</v>
      </c>
      <c r="AC7" s="213" t="s">
        <v>229</v>
      </c>
      <c r="AD7" s="199">
        <f>MAX(0,SUM(AL10:AT10)-C4)</f>
        <v>0</v>
      </c>
      <c r="AE7" s="200">
        <f>MAX(0,SUM(AL11:AT11)-C5)</f>
        <v>0</v>
      </c>
      <c r="AF7" s="201">
        <f>MAX(0,SUM(AL12:AT12)-C6)</f>
        <v>0</v>
      </c>
      <c r="AG7" s="202">
        <f>MAX(0,SUM(AL13:AT13)-C7)</f>
        <v>0</v>
      </c>
      <c r="AH7" s="214">
        <f>MAX(0,SUM(AL14:AT14)-C8)</f>
        <v>0</v>
      </c>
      <c r="AI7" s="320">
        <f t="shared" si="1"/>
        <v>0</v>
      </c>
      <c r="AJ7" s="469"/>
      <c r="AK7" s="243" t="s">
        <v>4</v>
      </c>
      <c r="AL7" s="123">
        <f t="shared" si="0"/>
        <v>0</v>
      </c>
      <c r="AM7" s="123">
        <f t="shared" si="0"/>
        <v>0</v>
      </c>
      <c r="AN7" s="123">
        <f t="shared" si="0"/>
        <v>0</v>
      </c>
      <c r="AO7" s="123">
        <f t="shared" si="0"/>
        <v>0</v>
      </c>
      <c r="AP7" s="123">
        <f t="shared" si="0"/>
        <v>0</v>
      </c>
      <c r="AQ7" s="123">
        <f t="shared" si="0"/>
        <v>0</v>
      </c>
      <c r="AR7" s="123">
        <f t="shared" si="0"/>
        <v>0</v>
      </c>
      <c r="AS7" s="123">
        <f t="shared" si="0"/>
        <v>0</v>
      </c>
      <c r="AT7" s="188">
        <f t="shared" si="0"/>
        <v>0</v>
      </c>
    </row>
    <row r="8" spans="1:46" ht="15.75" customHeight="1" x14ac:dyDescent="0.25">
      <c r="A8" s="251" t="s">
        <v>3</v>
      </c>
      <c r="B8" s="252">
        <v>1752</v>
      </c>
      <c r="C8" s="252">
        <v>919</v>
      </c>
      <c r="D8" s="252">
        <v>61</v>
      </c>
      <c r="E8" s="256">
        <v>4</v>
      </c>
      <c r="F8" s="257" t="s">
        <v>241</v>
      </c>
      <c r="G8" s="257" t="s">
        <v>241</v>
      </c>
      <c r="H8" s="257" t="s">
        <v>241</v>
      </c>
      <c r="I8" s="257" t="s">
        <v>241</v>
      </c>
      <c r="J8" s="257">
        <v>0</v>
      </c>
      <c r="K8" s="257">
        <v>0</v>
      </c>
      <c r="L8" s="257">
        <v>0</v>
      </c>
      <c r="M8" s="258" t="s">
        <v>3</v>
      </c>
      <c r="N8" s="300">
        <v>4</v>
      </c>
      <c r="O8" s="300">
        <v>4</v>
      </c>
      <c r="P8" s="300">
        <v>4</v>
      </c>
      <c r="Q8" s="300">
        <v>4</v>
      </c>
      <c r="R8" s="300">
        <v>4</v>
      </c>
      <c r="S8" s="300">
        <v>4</v>
      </c>
      <c r="T8" s="300">
        <v>4</v>
      </c>
      <c r="U8" s="300">
        <v>4</v>
      </c>
      <c r="V8" s="301">
        <v>0</v>
      </c>
      <c r="AB8" s="432"/>
      <c r="AC8" s="231" t="s">
        <v>13</v>
      </c>
      <c r="AD8" s="16">
        <f>ROUNDUP(AD7/$Y$4,0)</f>
        <v>0</v>
      </c>
      <c r="AE8" s="33">
        <f>ROUNDUP(AE7/$Y$4,0)</f>
        <v>0</v>
      </c>
      <c r="AF8" s="185">
        <f>ROUNDUP(AF7/$Y$4,0)</f>
        <v>0</v>
      </c>
      <c r="AG8" s="123">
        <f>ROUNDUP(AG7/$Y$4,0)</f>
        <v>0</v>
      </c>
      <c r="AH8" s="14">
        <f>ROUNDUP(AH7/$Y$4,0)</f>
        <v>0</v>
      </c>
      <c r="AI8" s="254">
        <f t="shared" si="1"/>
        <v>0</v>
      </c>
      <c r="AJ8" s="470"/>
      <c r="AK8" s="251" t="s">
        <v>3</v>
      </c>
      <c r="AL8" s="252">
        <f t="shared" si="0"/>
        <v>0</v>
      </c>
      <c r="AM8" s="252">
        <f t="shared" si="0"/>
        <v>0</v>
      </c>
      <c r="AN8" s="252">
        <f t="shared" si="0"/>
        <v>0</v>
      </c>
      <c r="AO8" s="252">
        <f t="shared" si="0"/>
        <v>0</v>
      </c>
      <c r="AP8" s="252">
        <f t="shared" si="0"/>
        <v>0</v>
      </c>
      <c r="AQ8" s="252">
        <f t="shared" si="0"/>
        <v>0</v>
      </c>
      <c r="AR8" s="252">
        <f t="shared" si="0"/>
        <v>0</v>
      </c>
      <c r="AS8" s="252">
        <f t="shared" si="0"/>
        <v>0</v>
      </c>
      <c r="AT8" s="253">
        <f t="shared" si="0"/>
        <v>175</v>
      </c>
    </row>
    <row r="9" spans="1:46" ht="15.75" customHeight="1" x14ac:dyDescent="0.25">
      <c r="AB9" s="439"/>
      <c r="AC9" s="215" t="s">
        <v>257</v>
      </c>
      <c r="AD9" s="207">
        <f>ROUNDUP(AD8/4*30,0)</f>
        <v>0</v>
      </c>
      <c r="AE9" s="208">
        <f>ROUNDUP(AE8/4*30,0)</f>
        <v>0</v>
      </c>
      <c r="AF9" s="209">
        <f>ROUNDUP(AF8/4*30,0)</f>
        <v>0</v>
      </c>
      <c r="AG9" s="210">
        <f>ROUNDUP(AG8/4*30,0)</f>
        <v>0</v>
      </c>
      <c r="AH9" s="216">
        <f>ROUNDUP(AH8/4*30,0)</f>
        <v>0</v>
      </c>
      <c r="AI9" s="255">
        <f t="shared" si="1"/>
        <v>0</v>
      </c>
      <c r="AJ9" s="469" t="s">
        <v>139</v>
      </c>
      <c r="AL9" s="231" t="s">
        <v>55</v>
      </c>
      <c r="AM9" s="231" t="s">
        <v>2</v>
      </c>
      <c r="AN9" s="231" t="s">
        <v>74</v>
      </c>
      <c r="AO9" s="231" t="s">
        <v>0</v>
      </c>
      <c r="AP9" s="231" t="s">
        <v>5</v>
      </c>
      <c r="AQ9" s="231" t="s">
        <v>8</v>
      </c>
      <c r="AR9" s="231" t="s">
        <v>225</v>
      </c>
      <c r="AS9" s="231" t="s">
        <v>131</v>
      </c>
      <c r="AT9" s="168" t="s">
        <v>226</v>
      </c>
    </row>
    <row r="10" spans="1:46" ht="15.75" customHeight="1" x14ac:dyDescent="0.25">
      <c r="AB10" s="438" t="s">
        <v>72</v>
      </c>
      <c r="AC10" s="213" t="s">
        <v>229</v>
      </c>
      <c r="AD10" s="199">
        <f>MAX(0,SUM(AL16:AT16)-D4)</f>
        <v>0</v>
      </c>
      <c r="AE10" s="200">
        <f>MAX(0,SUM(AL17:AT17)-D5)</f>
        <v>2</v>
      </c>
      <c r="AF10" s="201">
        <f>MAX(0,SUM(AL18:AT18)-D6)</f>
        <v>0</v>
      </c>
      <c r="AG10" s="202">
        <f>MAX(0,SUM(AL19:AT19)-D7)</f>
        <v>0</v>
      </c>
      <c r="AH10" s="214">
        <f>MAX(0,SUM(AL20:AT20)-D8)</f>
        <v>0</v>
      </c>
      <c r="AI10" s="320">
        <f t="shared" si="1"/>
        <v>2</v>
      </c>
      <c r="AJ10" s="469"/>
      <c r="AK10" s="241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32"/>
      <c r="AC11" s="231" t="s">
        <v>13</v>
      </c>
      <c r="AD11" s="16">
        <f>ROUNDUP(AD10/$Z$4,0)</f>
        <v>0</v>
      </c>
      <c r="AE11" s="33">
        <f>ROUNDUP(AE10/$Z$4,0)</f>
        <v>4</v>
      </c>
      <c r="AF11" s="185">
        <f>ROUNDUP(AF10/$Z$4,0)</f>
        <v>0</v>
      </c>
      <c r="AG11" s="123">
        <f>ROUNDUP(AG10/$Z$4,0)</f>
        <v>0</v>
      </c>
      <c r="AH11" s="14">
        <f>ROUNDUP(AH10/$Z$4,0)</f>
        <v>0</v>
      </c>
      <c r="AI11" s="254">
        <f t="shared" si="1"/>
        <v>4</v>
      </c>
      <c r="AJ11" s="469"/>
      <c r="AK11" s="242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86">
        <f t="shared" si="3"/>
        <v>50</v>
      </c>
    </row>
    <row r="12" spans="1:46" ht="15.75" customHeight="1" x14ac:dyDescent="0.25">
      <c r="AB12" s="439"/>
      <c r="AC12" s="215" t="s">
        <v>257</v>
      </c>
      <c r="AD12" s="207">
        <f>ROUNDUP(AD11/4*30,0)</f>
        <v>0</v>
      </c>
      <c r="AE12" s="208">
        <f>ROUNDUP(AE11/4*30,0)</f>
        <v>30</v>
      </c>
      <c r="AF12" s="209">
        <f>ROUNDUP(AF11/4*30,0)</f>
        <v>0</v>
      </c>
      <c r="AG12" s="210">
        <f>ROUNDUP(AG11/4*30,0)</f>
        <v>0</v>
      </c>
      <c r="AH12" s="216">
        <f>ROUNDUP(AH11/4*30,0)</f>
        <v>0</v>
      </c>
      <c r="AI12" s="255">
        <f t="shared" si="1"/>
        <v>30</v>
      </c>
      <c r="AJ12" s="469"/>
      <c r="AK12" s="184" t="s">
        <v>6</v>
      </c>
      <c r="AL12" s="185">
        <f t="shared" ref="AL12:AT12" si="4">IF(ISBLANK(N6),0,VLOOKUP(N6,$E$4:$L$8,7,FALSE))</f>
        <v>0</v>
      </c>
      <c r="AM12" s="185">
        <f t="shared" si="4"/>
        <v>0</v>
      </c>
      <c r="AN12" s="185">
        <f t="shared" si="4"/>
        <v>0</v>
      </c>
      <c r="AO12" s="185">
        <f t="shared" si="4"/>
        <v>0</v>
      </c>
      <c r="AP12" s="185">
        <f t="shared" si="4"/>
        <v>0</v>
      </c>
      <c r="AQ12" s="185">
        <f t="shared" si="4"/>
        <v>0</v>
      </c>
      <c r="AR12" s="185">
        <f t="shared" si="4"/>
        <v>0</v>
      </c>
      <c r="AS12" s="185">
        <f t="shared" si="4"/>
        <v>0</v>
      </c>
      <c r="AT12" s="187">
        <f t="shared" si="4"/>
        <v>50</v>
      </c>
    </row>
    <row r="13" spans="1:46" ht="15.75" customHeight="1" x14ac:dyDescent="0.25">
      <c r="AJ13" s="469"/>
      <c r="AK13" s="243" t="s">
        <v>4</v>
      </c>
      <c r="AL13" s="123">
        <f t="shared" ref="AL13:AT13" si="5">IF(ISBLANK(N7),0,VLOOKUP(N7,$E$4:$L$8,7,FALSE))</f>
        <v>0</v>
      </c>
      <c r="AM13" s="123">
        <f t="shared" si="5"/>
        <v>0</v>
      </c>
      <c r="AN13" s="123">
        <f t="shared" si="5"/>
        <v>0</v>
      </c>
      <c r="AO13" s="123">
        <f t="shared" si="5"/>
        <v>0</v>
      </c>
      <c r="AP13" s="123">
        <f t="shared" si="5"/>
        <v>0</v>
      </c>
      <c r="AQ13" s="123">
        <f t="shared" si="5"/>
        <v>0</v>
      </c>
      <c r="AR13" s="123">
        <f t="shared" si="5"/>
        <v>0</v>
      </c>
      <c r="AS13" s="123">
        <f t="shared" si="5"/>
        <v>0</v>
      </c>
      <c r="AT13" s="188">
        <f t="shared" si="5"/>
        <v>0</v>
      </c>
    </row>
    <row r="14" spans="1:46" ht="15.75" customHeight="1" x14ac:dyDescent="0.25">
      <c r="AJ14" s="470"/>
      <c r="AK14" s="251" t="s">
        <v>3</v>
      </c>
      <c r="AL14" s="252">
        <f t="shared" ref="AL14:AT14" si="6">IF(ISBLANK(N8),0,VLOOKUP(N8,$E$4:$L$8,7,FALSE))</f>
        <v>0</v>
      </c>
      <c r="AM14" s="252">
        <f t="shared" si="6"/>
        <v>0</v>
      </c>
      <c r="AN14" s="252">
        <f t="shared" si="6"/>
        <v>0</v>
      </c>
      <c r="AO14" s="252">
        <f t="shared" si="6"/>
        <v>0</v>
      </c>
      <c r="AP14" s="252">
        <f t="shared" si="6"/>
        <v>0</v>
      </c>
      <c r="AQ14" s="252">
        <f t="shared" si="6"/>
        <v>0</v>
      </c>
      <c r="AR14" s="252">
        <f t="shared" si="6"/>
        <v>0</v>
      </c>
      <c r="AS14" s="252">
        <f t="shared" si="6"/>
        <v>0</v>
      </c>
      <c r="AT14" s="253">
        <f t="shared" si="6"/>
        <v>50</v>
      </c>
    </row>
    <row r="15" spans="1:46" ht="15.75" customHeight="1" x14ac:dyDescent="0.25">
      <c r="AJ15" s="469" t="s">
        <v>72</v>
      </c>
      <c r="AL15" s="231" t="s">
        <v>55</v>
      </c>
      <c r="AM15" s="231" t="s">
        <v>2</v>
      </c>
      <c r="AN15" s="231" t="s">
        <v>74</v>
      </c>
      <c r="AO15" s="231" t="s">
        <v>0</v>
      </c>
      <c r="AP15" s="231" t="s">
        <v>5</v>
      </c>
      <c r="AQ15" s="231" t="s">
        <v>8</v>
      </c>
      <c r="AR15" s="231" t="s">
        <v>225</v>
      </c>
      <c r="AS15" s="231" t="s">
        <v>131</v>
      </c>
      <c r="AT15" s="168" t="s">
        <v>226</v>
      </c>
    </row>
    <row r="16" spans="1:46" ht="15.75" customHeight="1" x14ac:dyDescent="0.25">
      <c r="AJ16" s="469"/>
      <c r="AK16" s="241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69"/>
      <c r="AK17" s="242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86">
        <f t="shared" si="8"/>
        <v>9</v>
      </c>
    </row>
    <row r="18" spans="36:46" ht="15.75" customHeight="1" x14ac:dyDescent="0.25">
      <c r="AJ18" s="469"/>
      <c r="AK18" s="184" t="s">
        <v>6</v>
      </c>
      <c r="AL18" s="185">
        <f t="shared" ref="AL18:AT18" si="9">IF(ISBLANK(N6),0,VLOOKUP(N6,$E$4:$L$8,8,FALSE))</f>
        <v>0</v>
      </c>
      <c r="AM18" s="185">
        <f t="shared" si="9"/>
        <v>0</v>
      </c>
      <c r="AN18" s="185">
        <f t="shared" si="9"/>
        <v>0</v>
      </c>
      <c r="AO18" s="185">
        <f t="shared" si="9"/>
        <v>0</v>
      </c>
      <c r="AP18" s="185">
        <f t="shared" si="9"/>
        <v>0</v>
      </c>
      <c r="AQ18" s="185">
        <f t="shared" si="9"/>
        <v>0</v>
      </c>
      <c r="AR18" s="185">
        <f t="shared" si="9"/>
        <v>0</v>
      </c>
      <c r="AS18" s="185">
        <f t="shared" si="9"/>
        <v>0</v>
      </c>
      <c r="AT18" s="187">
        <f t="shared" si="9"/>
        <v>9</v>
      </c>
    </row>
    <row r="19" spans="36:46" ht="15.75" customHeight="1" x14ac:dyDescent="0.25">
      <c r="AJ19" s="469"/>
      <c r="AK19" s="243" t="s">
        <v>4</v>
      </c>
      <c r="AL19" s="123">
        <f t="shared" ref="AL19:AT19" si="10">IF(ISBLANK(N7),0,VLOOKUP(N7,$E$4:$L$8,8,FALSE))</f>
        <v>0</v>
      </c>
      <c r="AM19" s="123">
        <f t="shared" si="10"/>
        <v>0</v>
      </c>
      <c r="AN19" s="123">
        <f t="shared" si="10"/>
        <v>0</v>
      </c>
      <c r="AO19" s="123">
        <f t="shared" si="10"/>
        <v>0</v>
      </c>
      <c r="AP19" s="123">
        <f t="shared" si="10"/>
        <v>0</v>
      </c>
      <c r="AQ19" s="123">
        <f t="shared" si="10"/>
        <v>0</v>
      </c>
      <c r="AR19" s="123">
        <f t="shared" si="10"/>
        <v>0</v>
      </c>
      <c r="AS19" s="123">
        <f t="shared" si="10"/>
        <v>0</v>
      </c>
      <c r="AT19" s="188">
        <f t="shared" si="10"/>
        <v>0</v>
      </c>
    </row>
    <row r="20" spans="36:46" ht="15.75" customHeight="1" x14ac:dyDescent="0.25">
      <c r="AJ20" s="470"/>
      <c r="AK20" s="251" t="s">
        <v>3</v>
      </c>
      <c r="AL20" s="252">
        <f t="shared" ref="AL20:AT20" si="11">IF(ISBLANK(N8),0,VLOOKUP(N8,$E$4:$L$8,8,FALSE))</f>
        <v>0</v>
      </c>
      <c r="AM20" s="252">
        <f t="shared" si="11"/>
        <v>0</v>
      </c>
      <c r="AN20" s="252">
        <f t="shared" si="11"/>
        <v>0</v>
      </c>
      <c r="AO20" s="252">
        <f t="shared" si="11"/>
        <v>0</v>
      </c>
      <c r="AP20" s="252">
        <f t="shared" si="11"/>
        <v>0</v>
      </c>
      <c r="AQ20" s="252">
        <f t="shared" si="11"/>
        <v>0</v>
      </c>
      <c r="AR20" s="252">
        <f t="shared" si="11"/>
        <v>0</v>
      </c>
      <c r="AS20" s="252">
        <f t="shared" si="11"/>
        <v>0</v>
      </c>
      <c r="AT20" s="253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28" customWidth="1"/>
    <col min="2" max="2" width="5.28515625" style="128" customWidth="1"/>
    <col min="3" max="8" width="8.7109375" style="128" customWidth="1"/>
    <col min="9" max="16384" width="9.140625" style="128"/>
  </cols>
  <sheetData>
    <row r="1" spans="1:8" ht="29.25" customHeight="1" x14ac:dyDescent="0.25">
      <c r="A1" s="483" t="s">
        <v>204</v>
      </c>
      <c r="B1" s="484"/>
      <c r="C1" s="484"/>
      <c r="D1" s="484"/>
      <c r="E1" s="484"/>
      <c r="F1" s="484"/>
      <c r="G1" s="484"/>
      <c r="H1" s="485"/>
    </row>
    <row r="2" spans="1:8" s="129" customFormat="1" x14ac:dyDescent="0.25">
      <c r="A2" s="130"/>
      <c r="B2" s="131"/>
      <c r="C2" s="132" t="s">
        <v>197</v>
      </c>
      <c r="D2" s="132" t="s">
        <v>198</v>
      </c>
      <c r="E2" s="132" t="s">
        <v>196</v>
      </c>
      <c r="F2" s="132" t="s">
        <v>201</v>
      </c>
      <c r="G2" s="132" t="s">
        <v>200</v>
      </c>
      <c r="H2" s="133" t="s">
        <v>199</v>
      </c>
    </row>
    <row r="3" spans="1:8" ht="18.75" customHeight="1" x14ac:dyDescent="0.25">
      <c r="A3" s="480" t="s">
        <v>37</v>
      </c>
      <c r="B3" s="134" t="s">
        <v>202</v>
      </c>
      <c r="C3" s="139">
        <v>8</v>
      </c>
      <c r="D3" s="139">
        <v>18</v>
      </c>
      <c r="E3" s="139">
        <v>2</v>
      </c>
      <c r="F3" s="139">
        <v>0</v>
      </c>
      <c r="G3" s="139">
        <v>4</v>
      </c>
      <c r="H3" s="140">
        <v>2</v>
      </c>
    </row>
    <row r="4" spans="1:8" ht="18.75" customHeight="1" x14ac:dyDescent="0.25">
      <c r="A4" s="481"/>
      <c r="B4" s="135" t="s">
        <v>203</v>
      </c>
      <c r="C4" s="141">
        <v>23</v>
      </c>
      <c r="D4" s="141">
        <v>27</v>
      </c>
      <c r="E4" s="141">
        <v>4</v>
      </c>
      <c r="F4" s="141">
        <v>1</v>
      </c>
      <c r="G4" s="141">
        <v>4</v>
      </c>
      <c r="H4" s="142">
        <v>2</v>
      </c>
    </row>
    <row r="5" spans="1:8" ht="18.75" customHeight="1" x14ac:dyDescent="0.25">
      <c r="A5" s="482"/>
      <c r="B5" s="149">
        <v>70</v>
      </c>
      <c r="C5" s="150">
        <v>29</v>
      </c>
      <c r="D5" s="150">
        <v>30</v>
      </c>
      <c r="E5" s="150">
        <v>4</v>
      </c>
      <c r="F5" s="150">
        <v>1</v>
      </c>
      <c r="G5" s="150">
        <v>4</v>
      </c>
      <c r="H5" s="151">
        <v>2</v>
      </c>
    </row>
    <row r="6" spans="1:8" ht="18.75" customHeight="1" x14ac:dyDescent="0.25">
      <c r="A6" s="477" t="s">
        <v>38</v>
      </c>
      <c r="B6" s="136" t="s">
        <v>202</v>
      </c>
      <c r="C6" s="143">
        <v>11</v>
      </c>
      <c r="D6" s="143">
        <v>20</v>
      </c>
      <c r="E6" s="143">
        <v>5</v>
      </c>
      <c r="F6" s="143">
        <v>0</v>
      </c>
      <c r="G6" s="143">
        <v>5</v>
      </c>
      <c r="H6" s="144">
        <v>4</v>
      </c>
    </row>
    <row r="7" spans="1:8" ht="18.75" customHeight="1" x14ac:dyDescent="0.25">
      <c r="A7" s="478"/>
      <c r="B7" s="137" t="s">
        <v>203</v>
      </c>
      <c r="C7" s="145">
        <v>31</v>
      </c>
      <c r="D7" s="145">
        <v>32</v>
      </c>
      <c r="E7" s="145">
        <v>5</v>
      </c>
      <c r="F7" s="145">
        <v>2</v>
      </c>
      <c r="G7" s="145">
        <v>5</v>
      </c>
      <c r="H7" s="146">
        <v>4</v>
      </c>
    </row>
    <row r="8" spans="1:8" ht="18.75" customHeight="1" x14ac:dyDescent="0.25">
      <c r="A8" s="479"/>
      <c r="B8" s="152">
        <v>70</v>
      </c>
      <c r="C8" s="153">
        <v>39</v>
      </c>
      <c r="D8" s="153">
        <v>36</v>
      </c>
      <c r="E8" s="153">
        <v>5</v>
      </c>
      <c r="F8" s="153">
        <v>2</v>
      </c>
      <c r="G8" s="153">
        <v>5</v>
      </c>
      <c r="H8" s="154">
        <v>4</v>
      </c>
    </row>
    <row r="9" spans="1:8" ht="18.75" customHeight="1" x14ac:dyDescent="0.25">
      <c r="A9" s="475" t="s">
        <v>39</v>
      </c>
      <c r="B9" s="138" t="s">
        <v>202</v>
      </c>
      <c r="C9" s="147">
        <v>13</v>
      </c>
      <c r="D9" s="147">
        <v>28</v>
      </c>
      <c r="E9" s="147">
        <v>0</v>
      </c>
      <c r="F9" s="147">
        <v>2</v>
      </c>
      <c r="G9" s="147">
        <v>6</v>
      </c>
      <c r="H9" s="148">
        <v>0</v>
      </c>
    </row>
    <row r="10" spans="1:8" ht="18.75" customHeight="1" x14ac:dyDescent="0.25">
      <c r="A10" s="475"/>
      <c r="B10" s="138" t="s">
        <v>203</v>
      </c>
      <c r="C10" s="147">
        <v>38</v>
      </c>
      <c r="D10" s="147">
        <v>43</v>
      </c>
      <c r="E10" s="147">
        <v>0</v>
      </c>
      <c r="F10" s="147">
        <v>4</v>
      </c>
      <c r="G10" s="147">
        <v>6</v>
      </c>
      <c r="H10" s="148">
        <v>5</v>
      </c>
    </row>
    <row r="11" spans="1:8" ht="18.75" customHeight="1" x14ac:dyDescent="0.25">
      <c r="A11" s="476"/>
      <c r="B11" s="155">
        <v>70</v>
      </c>
      <c r="C11" s="156">
        <v>48</v>
      </c>
      <c r="D11" s="156">
        <v>48</v>
      </c>
      <c r="E11" s="156">
        <v>0</v>
      </c>
      <c r="F11" s="156">
        <v>4</v>
      </c>
      <c r="G11" s="156">
        <v>6</v>
      </c>
      <c r="H11" s="15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34"/>
  </cols>
  <sheetData>
    <row r="1" spans="1:15" s="231" customFormat="1" ht="15" customHeight="1" x14ac:dyDescent="0.25">
      <c r="A1" s="72" t="s">
        <v>13</v>
      </c>
      <c r="B1" s="72" t="s">
        <v>33</v>
      </c>
      <c r="C1" s="72" t="s">
        <v>13</v>
      </c>
      <c r="D1" s="72" t="s">
        <v>139</v>
      </c>
      <c r="E1" s="72" t="s">
        <v>13</v>
      </c>
      <c r="F1" s="72" t="s">
        <v>72</v>
      </c>
      <c r="G1" s="72" t="s">
        <v>13</v>
      </c>
      <c r="H1" s="72" t="s">
        <v>68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80"/>
      <c r="N15" s="280"/>
      <c r="O15" s="280"/>
    </row>
    <row r="16" spans="1:15" ht="15" customHeight="1" x14ac:dyDescent="0.25">
      <c r="N16" s="268"/>
      <c r="O16" s="268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55"/>
  <sheetViews>
    <sheetView topLeftCell="A235" workbookViewId="0">
      <selection activeCell="B256" sqref="B256"/>
    </sheetView>
  </sheetViews>
  <sheetFormatPr defaultColWidth="9.140625" defaultRowHeight="15" x14ac:dyDescent="0.25"/>
  <cols>
    <col min="1" max="1" width="16.5703125" style="80" customWidth="1"/>
    <col min="2" max="2" width="27.140625" style="110" customWidth="1"/>
    <col min="3" max="5" width="9.140625" style="77" customWidth="1"/>
    <col min="6" max="6" width="9.140625" style="79" customWidth="1"/>
    <col min="7" max="7" width="6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9"/>
      <c r="C1" s="87"/>
      <c r="D1" s="87"/>
      <c r="E1" s="486" t="s">
        <v>109</v>
      </c>
      <c r="F1" s="486"/>
      <c r="G1" s="486"/>
      <c r="H1" s="486"/>
      <c r="I1" s="486"/>
      <c r="J1" s="486"/>
      <c r="L1" s="453" t="s">
        <v>110</v>
      </c>
      <c r="M1" s="453"/>
    </row>
    <row r="2" spans="1:13" s="82" customFormat="1" ht="15" customHeight="1" x14ac:dyDescent="0.25">
      <c r="A2" s="87"/>
      <c r="B2" s="109"/>
      <c r="C2" s="87"/>
      <c r="D2" s="87"/>
      <c r="E2" s="91" t="s">
        <v>107</v>
      </c>
      <c r="F2" s="91" t="s">
        <v>108</v>
      </c>
      <c r="G2" s="91"/>
      <c r="H2" s="89" t="s">
        <v>106</v>
      </c>
      <c r="I2" s="88" t="s">
        <v>45</v>
      </c>
      <c r="J2" s="92" t="s">
        <v>1</v>
      </c>
      <c r="L2" s="82" t="s">
        <v>93</v>
      </c>
      <c r="M2" s="82" t="s">
        <v>94</v>
      </c>
    </row>
    <row r="3" spans="1:13" s="81" customFormat="1" ht="15" customHeight="1" x14ac:dyDescent="0.25">
      <c r="A3" s="86"/>
      <c r="B3" s="109"/>
      <c r="C3" s="86"/>
      <c r="D3" s="86"/>
      <c r="E3" s="90" cm="1">
        <f t="array" ref="E3">SUMIF($F6:$F99999,"&gt;0") / SCOUT_DAYS_FROM_EARLIEST * 30</f>
        <v>16619.867106587448</v>
      </c>
      <c r="F3" s="90" cm="1">
        <f t="array" ref="F3">SUMIF($H6:$H99999,"&gt;0") / SCOUT_DAYS_FROM_EARLIEST * 30</f>
        <v>67058.812484320035</v>
      </c>
      <c r="G3" s="90"/>
      <c r="H3" s="90" cm="1">
        <f t="array" ref="H3">(SUMIF($F6:$F99999,"&gt;0") + SUMIF($H6:$H99999,"&gt;0")) / SCOUT_DAYS_FROM_EARLIEST * 30</f>
        <v>83678.679590907472</v>
      </c>
      <c r="I3" s="90" cm="1">
        <f t="array" ref="I3">(SUMIF($F6:$F99999,"&lt;0") + SUMIF($H6:$H99999,"&lt;0")) / SCOUT_DAYS_FROM_EARLIEST * 30</f>
        <v>-80666.463432730292</v>
      </c>
      <c r="J3" s="90">
        <f>H3+I3</f>
        <v>3012.2161581771798</v>
      </c>
      <c r="L3" s="10" cm="1">
        <f t="array" ref="L3">SUM(L6:L99999) / SCOUT_DAYS_FROM_EARLIEST * 30</f>
        <v>69077.251377900116</v>
      </c>
      <c r="M3" s="93" cm="1">
        <f t="array" ref="M3">SUM(M6:M99999) / SCOUT_DAYS_FROM_EARLIEST * 30</f>
        <v>1299.9403787165695</v>
      </c>
    </row>
    <row r="4" spans="1:13" s="83" customFormat="1" ht="15" customHeight="1" x14ac:dyDescent="0.25">
      <c r="A4" s="487" t="s">
        <v>80</v>
      </c>
      <c r="B4" s="474" t="s">
        <v>85</v>
      </c>
      <c r="C4" s="474" t="s">
        <v>34</v>
      </c>
      <c r="D4" s="474"/>
      <c r="E4" s="474"/>
      <c r="F4" s="474" t="s">
        <v>35</v>
      </c>
      <c r="G4" s="474"/>
      <c r="H4" s="474"/>
      <c r="I4" s="474"/>
      <c r="J4" s="474"/>
      <c r="K4" s="103" t="s">
        <v>109</v>
      </c>
      <c r="L4" s="474" t="s">
        <v>95</v>
      </c>
      <c r="M4" s="474"/>
    </row>
    <row r="5" spans="1:13" s="76" customFormat="1" ht="15" customHeight="1" x14ac:dyDescent="0.25">
      <c r="A5" s="488"/>
      <c r="B5" s="433"/>
      <c r="C5" s="76" t="s">
        <v>81</v>
      </c>
      <c r="D5" s="76" t="s">
        <v>82</v>
      </c>
      <c r="E5" s="76" t="s">
        <v>84</v>
      </c>
      <c r="F5" s="78" t="s">
        <v>81</v>
      </c>
      <c r="G5" s="105" t="s">
        <v>137</v>
      </c>
      <c r="H5" s="78" t="s">
        <v>82</v>
      </c>
      <c r="I5" s="78" t="s">
        <v>84</v>
      </c>
      <c r="J5" s="18" t="s">
        <v>94</v>
      </c>
      <c r="K5" s="104" t="s">
        <v>81</v>
      </c>
      <c r="L5" s="76" t="s">
        <v>93</v>
      </c>
      <c r="M5" s="76" t="s">
        <v>94</v>
      </c>
    </row>
    <row r="6" spans="1:13" x14ac:dyDescent="0.25">
      <c r="A6" s="80">
        <v>43906.670138888891</v>
      </c>
      <c r="B6" s="110" t="s">
        <v>83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>IFERROR(G6 - _xlfn.XLOOKUP(A6-30, $A$6:$A$14999,G$6:G$14999,"",-1,2),NA())</f>
        <v>#N/A</v>
      </c>
    </row>
    <row r="7" spans="1:13" x14ac:dyDescent="0.25">
      <c r="A7" s="80">
        <v>43908.03125</v>
      </c>
      <c r="B7" s="110" t="s">
        <v>88</v>
      </c>
      <c r="C7" s="77">
        <v>123455</v>
      </c>
      <c r="D7" s="77">
        <v>2799</v>
      </c>
      <c r="E7" s="77">
        <f t="shared" si="0"/>
        <v>126254</v>
      </c>
      <c r="F7" s="79">
        <f t="shared" ref="F7:F38" si="3">C7-C6</f>
        <v>75</v>
      </c>
      <c r="G7" s="79">
        <f>SUMIF(F$6:F7,"&gt;0")</f>
        <v>75</v>
      </c>
      <c r="H7" s="79">
        <f t="shared" ref="H7:H38" si="4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ref="K7:K70" si="5">IFERROR(G7 - _xlfn.XLOOKUP(A7-30, $A$6:$A$14999,G$6:G$14999,"",-1,2),NA())</f>
        <v>#N/A</v>
      </c>
    </row>
    <row r="8" spans="1:13" x14ac:dyDescent="0.25">
      <c r="A8" s="80">
        <v>43908.07916666667</v>
      </c>
      <c r="B8" s="110" t="s">
        <v>87</v>
      </c>
      <c r="C8" s="77">
        <v>123605</v>
      </c>
      <c r="D8" s="77">
        <v>2609</v>
      </c>
      <c r="E8" s="77">
        <f t="shared" si="0"/>
        <v>126214</v>
      </c>
      <c r="F8" s="79">
        <f t="shared" si="3"/>
        <v>150</v>
      </c>
      <c r="G8" s="79">
        <f>SUMIF(F$6:F8,"&gt;0")</f>
        <v>225</v>
      </c>
      <c r="H8" s="79">
        <f t="shared" si="4"/>
        <v>-190</v>
      </c>
      <c r="I8" s="79">
        <f t="shared" si="1"/>
        <v>-40</v>
      </c>
      <c r="J8" s="84">
        <f t="shared" si="2"/>
        <v>-0.76190476190476197</v>
      </c>
      <c r="K8" s="79" t="e">
        <f t="shared" si="5"/>
        <v>#N/A</v>
      </c>
    </row>
    <row r="9" spans="1:13" x14ac:dyDescent="0.25">
      <c r="A9" s="80">
        <v>43908.806944444441</v>
      </c>
      <c r="B9" s="110" t="s">
        <v>88</v>
      </c>
      <c r="C9" s="77">
        <v>123605</v>
      </c>
      <c r="D9" s="77">
        <v>2369</v>
      </c>
      <c r="E9" s="77">
        <f t="shared" si="0"/>
        <v>125974</v>
      </c>
      <c r="F9" s="79">
        <f t="shared" si="3"/>
        <v>0</v>
      </c>
      <c r="G9" s="79">
        <f>SUMIF(F$6:F9,"&gt;0")</f>
        <v>225</v>
      </c>
      <c r="H9" s="79">
        <f t="shared" si="4"/>
        <v>-240</v>
      </c>
      <c r="I9" s="79">
        <f t="shared" si="1"/>
        <v>-240</v>
      </c>
      <c r="J9" s="84">
        <f t="shared" si="2"/>
        <v>-4.5714285714285712</v>
      </c>
      <c r="K9" s="79" t="e">
        <f t="shared" si="5"/>
        <v>#N/A</v>
      </c>
    </row>
    <row r="10" spans="1:13" x14ac:dyDescent="0.25">
      <c r="A10" s="80">
        <v>43909.091666666667</v>
      </c>
      <c r="B10" s="110" t="s">
        <v>88</v>
      </c>
      <c r="C10" s="77">
        <v>123605</v>
      </c>
      <c r="D10" s="77">
        <v>2239</v>
      </c>
      <c r="E10" s="77">
        <f t="shared" si="0"/>
        <v>125844</v>
      </c>
      <c r="F10" s="79">
        <f t="shared" si="3"/>
        <v>0</v>
      </c>
      <c r="G10" s="79">
        <f>SUMIF(F$6:F10,"&gt;0")</f>
        <v>225</v>
      </c>
      <c r="H10" s="79">
        <f t="shared" si="4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5"/>
        <v>#N/A</v>
      </c>
    </row>
    <row r="11" spans="1:13" x14ac:dyDescent="0.25">
      <c r="A11" s="80">
        <v>43909.416666666664</v>
      </c>
      <c r="B11" s="110" t="s">
        <v>87</v>
      </c>
      <c r="C11" s="77">
        <v>123605</v>
      </c>
      <c r="D11" s="77">
        <v>1869</v>
      </c>
      <c r="E11" s="77">
        <f t="shared" si="0"/>
        <v>125474</v>
      </c>
      <c r="F11" s="79">
        <f t="shared" si="3"/>
        <v>0</v>
      </c>
      <c r="G11" s="79">
        <f>SUMIF(F$6:F11,"&gt;0")</f>
        <v>225</v>
      </c>
      <c r="H11" s="79">
        <f t="shared" si="4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5"/>
        <v>#N/A</v>
      </c>
    </row>
    <row r="12" spans="1:13" x14ac:dyDescent="0.25">
      <c r="A12" s="80">
        <v>43910.165972222225</v>
      </c>
      <c r="B12" s="110" t="s">
        <v>86</v>
      </c>
      <c r="C12" s="77">
        <v>124105</v>
      </c>
      <c r="D12" s="77">
        <v>1869</v>
      </c>
      <c r="E12" s="77">
        <f t="shared" si="0"/>
        <v>125974</v>
      </c>
      <c r="F12" s="79">
        <f t="shared" si="3"/>
        <v>500</v>
      </c>
      <c r="G12" s="79">
        <f>SUMIF(F$6:F12,"&gt;0")</f>
        <v>725</v>
      </c>
      <c r="H12" s="79">
        <f t="shared" si="4"/>
        <v>0</v>
      </c>
      <c r="I12" s="79">
        <f t="shared" si="1"/>
        <v>500</v>
      </c>
      <c r="J12" s="84">
        <f t="shared" si="2"/>
        <v>9.5238095238095237</v>
      </c>
      <c r="K12" s="79" t="e">
        <f t="shared" si="5"/>
        <v>#N/A</v>
      </c>
    </row>
    <row r="13" spans="1:13" x14ac:dyDescent="0.25">
      <c r="A13" s="80">
        <v>43911.053472222222</v>
      </c>
      <c r="B13" s="110" t="s">
        <v>88</v>
      </c>
      <c r="C13" s="77">
        <v>124755</v>
      </c>
      <c r="D13" s="77">
        <v>1259</v>
      </c>
      <c r="E13" s="77">
        <f t="shared" si="0"/>
        <v>126014</v>
      </c>
      <c r="F13" s="79">
        <f t="shared" si="3"/>
        <v>650</v>
      </c>
      <c r="G13" s="79">
        <f>SUMIF(F$6:F13,"&gt;0")</f>
        <v>1375</v>
      </c>
      <c r="H13" s="79">
        <f t="shared" si="4"/>
        <v>-610</v>
      </c>
      <c r="I13" s="79">
        <f t="shared" si="1"/>
        <v>40</v>
      </c>
      <c r="J13" s="84">
        <f t="shared" si="2"/>
        <v>0.76190476190476197</v>
      </c>
      <c r="K13" s="79" t="e">
        <f t="shared" si="5"/>
        <v>#N/A</v>
      </c>
    </row>
    <row r="14" spans="1:13" x14ac:dyDescent="0.25">
      <c r="A14" s="80">
        <v>43912.175694444442</v>
      </c>
      <c r="B14" s="110" t="s">
        <v>89</v>
      </c>
      <c r="C14" s="77">
        <v>124755</v>
      </c>
      <c r="D14" s="77">
        <v>4819</v>
      </c>
      <c r="E14" s="77">
        <f t="shared" si="0"/>
        <v>129574</v>
      </c>
      <c r="F14" s="79">
        <f t="shared" si="3"/>
        <v>0</v>
      </c>
      <c r="G14" s="79">
        <f>SUMIF(F$6:F14,"&gt;0")</f>
        <v>1375</v>
      </c>
      <c r="H14" s="79">
        <f t="shared" si="4"/>
        <v>3560</v>
      </c>
      <c r="I14" s="79">
        <f t="shared" si="1"/>
        <v>3560</v>
      </c>
      <c r="J14" s="84">
        <f t="shared" si="2"/>
        <v>67.80952380952381</v>
      </c>
      <c r="K14" s="79" t="e">
        <f t="shared" si="5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10" t="s">
        <v>88</v>
      </c>
      <c r="C15" s="77">
        <v>125905</v>
      </c>
      <c r="D15" s="77">
        <v>4609</v>
      </c>
      <c r="E15" s="77">
        <f t="shared" si="0"/>
        <v>130514</v>
      </c>
      <c r="F15" s="79">
        <f t="shared" si="3"/>
        <v>1150</v>
      </c>
      <c r="G15" s="79">
        <f>SUMIF(F$6:F15,"&gt;0")</f>
        <v>2525</v>
      </c>
      <c r="H15" s="79">
        <f t="shared" si="4"/>
        <v>-210</v>
      </c>
      <c r="I15" s="79">
        <f t="shared" si="1"/>
        <v>940</v>
      </c>
      <c r="J15" s="84">
        <f t="shared" si="2"/>
        <v>17.904761904761905</v>
      </c>
      <c r="K15" s="79" t="e">
        <f t="shared" si="5"/>
        <v>#N/A</v>
      </c>
    </row>
    <row r="16" spans="1:13" x14ac:dyDescent="0.25">
      <c r="A16" s="80">
        <v>43913.322916666664</v>
      </c>
      <c r="B16" s="111" t="s">
        <v>90</v>
      </c>
      <c r="C16" s="77">
        <v>127105</v>
      </c>
      <c r="D16" s="77">
        <v>4429</v>
      </c>
      <c r="E16" s="77">
        <f t="shared" si="0"/>
        <v>131534</v>
      </c>
      <c r="F16" s="79">
        <f t="shared" si="3"/>
        <v>1200</v>
      </c>
      <c r="G16" s="79">
        <f>SUMIF(F$6:F16,"&gt;0")</f>
        <v>3725</v>
      </c>
      <c r="H16" s="79">
        <f t="shared" si="4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5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10" t="s">
        <v>91</v>
      </c>
      <c r="C17" s="77">
        <v>127430</v>
      </c>
      <c r="D17" s="77">
        <v>4684</v>
      </c>
      <c r="E17" s="77">
        <f t="shared" si="0"/>
        <v>132114</v>
      </c>
      <c r="F17" s="79">
        <f t="shared" si="3"/>
        <v>325</v>
      </c>
      <c r="G17" s="79">
        <f>SUMIF(F$6:F17,"&gt;0")</f>
        <v>4050</v>
      </c>
      <c r="H17" s="79">
        <f t="shared" si="4"/>
        <v>255</v>
      </c>
      <c r="I17" s="79">
        <f t="shared" si="1"/>
        <v>580</v>
      </c>
      <c r="J17" s="84">
        <f t="shared" si="2"/>
        <v>11.047619047619047</v>
      </c>
      <c r="K17" s="79" t="e">
        <f t="shared" si="5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3"/>
        <v>75</v>
      </c>
      <c r="G18" s="79">
        <f>SUMIF(F$6:F18,"&gt;0")</f>
        <v>4125</v>
      </c>
      <c r="H18" s="79">
        <f t="shared" si="4"/>
        <v>-10</v>
      </c>
      <c r="I18" s="79">
        <f t="shared" si="1"/>
        <v>65</v>
      </c>
      <c r="J18" s="84">
        <f t="shared" si="2"/>
        <v>1.2380952380952381</v>
      </c>
      <c r="K18" s="79" t="e">
        <f t="shared" si="5"/>
        <v>#N/A</v>
      </c>
    </row>
    <row r="19" spans="1:13" x14ac:dyDescent="0.25">
      <c r="A19" s="80">
        <v>43916.006249999999</v>
      </c>
      <c r="B19" s="111"/>
      <c r="C19" s="77">
        <v>127580</v>
      </c>
      <c r="D19" s="77">
        <v>4544</v>
      </c>
      <c r="E19" s="77">
        <f t="shared" si="0"/>
        <v>132124</v>
      </c>
      <c r="F19" s="79">
        <f t="shared" si="3"/>
        <v>75</v>
      </c>
      <c r="G19" s="79">
        <f>SUMIF(F$6:F19,"&gt;0")</f>
        <v>4200</v>
      </c>
      <c r="H19" s="79">
        <f t="shared" si="4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5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3"/>
        <v>75</v>
      </c>
      <c r="G20" s="79">
        <f>SUMIF(F$6:F20,"&gt;0")</f>
        <v>4275</v>
      </c>
      <c r="H20" s="79">
        <f t="shared" si="4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5"/>
        <v>#N/A</v>
      </c>
    </row>
    <row r="21" spans="1:13" x14ac:dyDescent="0.25">
      <c r="A21" s="80">
        <v>43917.057638888888</v>
      </c>
      <c r="B21" s="110" t="s">
        <v>92</v>
      </c>
      <c r="C21" s="77">
        <v>98855</v>
      </c>
      <c r="D21" s="77">
        <v>29264</v>
      </c>
      <c r="E21" s="77">
        <f t="shared" si="0"/>
        <v>128119</v>
      </c>
      <c r="F21" s="79">
        <f t="shared" si="3"/>
        <v>-28800</v>
      </c>
      <c r="G21" s="79">
        <f>SUMIF(F$6:F21,"&gt;0")</f>
        <v>4275</v>
      </c>
      <c r="H21" s="79">
        <f t="shared" si="4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5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10" t="s">
        <v>96</v>
      </c>
      <c r="C22" s="77">
        <v>101385</v>
      </c>
      <c r="D22" s="77">
        <v>29274</v>
      </c>
      <c r="E22" s="77">
        <f t="shared" si="0"/>
        <v>130659</v>
      </c>
      <c r="F22" s="79">
        <f t="shared" si="3"/>
        <v>2530</v>
      </c>
      <c r="G22" s="79">
        <f>SUMIF(F$6:F22,"&gt;0")</f>
        <v>6805</v>
      </c>
      <c r="H22" s="79">
        <f t="shared" si="4"/>
        <v>10</v>
      </c>
      <c r="I22" s="79">
        <f t="shared" si="1"/>
        <v>2540</v>
      </c>
      <c r="J22" s="84">
        <f t="shared" si="2"/>
        <v>48.38095238095238</v>
      </c>
      <c r="K22" s="79" t="e">
        <f t="shared" si="5"/>
        <v>#N/A</v>
      </c>
    </row>
    <row r="23" spans="1:13" x14ac:dyDescent="0.25">
      <c r="A23" s="80">
        <v>43918.371527777781</v>
      </c>
      <c r="B23" s="110" t="s">
        <v>96</v>
      </c>
      <c r="C23" s="77">
        <v>105880</v>
      </c>
      <c r="D23" s="77">
        <v>29824</v>
      </c>
      <c r="E23" s="77">
        <f t="shared" si="0"/>
        <v>135704</v>
      </c>
      <c r="F23" s="79">
        <f t="shared" si="3"/>
        <v>4495</v>
      </c>
      <c r="G23" s="79">
        <f>SUMIF(F$6:F23,"&gt;0")</f>
        <v>11300</v>
      </c>
      <c r="H23" s="79">
        <f t="shared" si="4"/>
        <v>550</v>
      </c>
      <c r="I23" s="79">
        <f t="shared" si="1"/>
        <v>5045</v>
      </c>
      <c r="J23" s="84">
        <f t="shared" si="2"/>
        <v>96.095238095238088</v>
      </c>
      <c r="K23" s="79" t="e">
        <f t="shared" si="5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3"/>
        <v>150</v>
      </c>
      <c r="G24" s="79">
        <f>SUMIF(F$6:F24,"&gt;0")</f>
        <v>11450</v>
      </c>
      <c r="H24" s="79">
        <f t="shared" si="4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5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3"/>
        <v>160</v>
      </c>
      <c r="G25" s="79">
        <f>SUMIF(F$6:F25,"&gt;0")</f>
        <v>11610</v>
      </c>
      <c r="H25" s="79">
        <f t="shared" si="4"/>
        <v>-30</v>
      </c>
      <c r="I25" s="79">
        <f t="shared" si="1"/>
        <v>130</v>
      </c>
      <c r="J25" s="84">
        <f t="shared" si="2"/>
        <v>2.4761904761904763</v>
      </c>
      <c r="K25" s="79" t="e">
        <f t="shared" si="5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3"/>
        <v>965</v>
      </c>
      <c r="G26" s="79">
        <f>SUMIF(F$6:F26,"&gt;0")</f>
        <v>12575</v>
      </c>
      <c r="H26" s="79">
        <f t="shared" si="4"/>
        <v>185</v>
      </c>
      <c r="I26" s="79">
        <f t="shared" si="1"/>
        <v>1150</v>
      </c>
      <c r="J26" s="84">
        <f t="shared" si="2"/>
        <v>21.904761904761905</v>
      </c>
      <c r="K26" s="79" t="e">
        <f t="shared" si="5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3"/>
        <v>2250</v>
      </c>
      <c r="G27" s="79">
        <f>SUMIF(F$6:F27,"&gt;0")</f>
        <v>14825</v>
      </c>
      <c r="H27" s="79">
        <f t="shared" si="4"/>
        <v>-80</v>
      </c>
      <c r="I27" s="79">
        <f t="shared" si="1"/>
        <v>2170</v>
      </c>
      <c r="J27" s="84">
        <f t="shared" si="2"/>
        <v>41.333333333333336</v>
      </c>
      <c r="K27" s="79" t="e">
        <f t="shared" si="5"/>
        <v>#N/A</v>
      </c>
    </row>
    <row r="28" spans="1:13" x14ac:dyDescent="0.25">
      <c r="A28" s="80">
        <v>43921.895138888889</v>
      </c>
      <c r="B28" s="110" t="s">
        <v>97</v>
      </c>
      <c r="C28" s="77">
        <v>109405</v>
      </c>
      <c r="D28" s="77">
        <v>28079</v>
      </c>
      <c r="E28" s="77">
        <f t="shared" si="0"/>
        <v>137484</v>
      </c>
      <c r="F28" s="79">
        <f t="shared" si="3"/>
        <v>0</v>
      </c>
      <c r="G28" s="79">
        <f>SUMIF(F$6:F28,"&gt;0")</f>
        <v>14825</v>
      </c>
      <c r="H28" s="79">
        <f t="shared" si="4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5"/>
        <v>#N/A</v>
      </c>
    </row>
    <row r="29" spans="1:13" x14ac:dyDescent="0.25">
      <c r="A29" s="80">
        <v>43922.277083333334</v>
      </c>
      <c r="B29" s="110" t="s">
        <v>98</v>
      </c>
      <c r="C29" s="77">
        <v>109630</v>
      </c>
      <c r="D29" s="77">
        <v>27599</v>
      </c>
      <c r="E29" s="77">
        <f t="shared" si="0"/>
        <v>137229</v>
      </c>
      <c r="F29" s="79">
        <f t="shared" si="3"/>
        <v>225</v>
      </c>
      <c r="G29" s="79">
        <f>SUMIF(F$6:F29,"&gt;0")</f>
        <v>15050</v>
      </c>
      <c r="H29" s="79">
        <f t="shared" si="4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5"/>
        <v>#N/A</v>
      </c>
    </row>
    <row r="30" spans="1:13" x14ac:dyDescent="0.25">
      <c r="A30" s="80">
        <v>43923.402777777781</v>
      </c>
      <c r="B30" s="110" t="s">
        <v>99</v>
      </c>
      <c r="C30" s="77">
        <v>82775</v>
      </c>
      <c r="D30" s="77">
        <v>22639</v>
      </c>
      <c r="E30" s="77">
        <f t="shared" si="0"/>
        <v>105414</v>
      </c>
      <c r="F30" s="79">
        <f t="shared" si="3"/>
        <v>-26855</v>
      </c>
      <c r="G30" s="79">
        <f>SUMIF(F$6:F30,"&gt;0")</f>
        <v>15050</v>
      </c>
      <c r="H30" s="79">
        <f t="shared" si="4"/>
        <v>-4960</v>
      </c>
      <c r="I30" s="79">
        <f t="shared" si="1"/>
        <v>-31815</v>
      </c>
      <c r="J30" s="84">
        <f t="shared" si="2"/>
        <v>-606</v>
      </c>
      <c r="K30" s="79" t="e">
        <f t="shared" si="5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3"/>
        <v>390</v>
      </c>
      <c r="G31" s="79">
        <f>SUMIF(F$6:F31,"&gt;0")</f>
        <v>15440</v>
      </c>
      <c r="H31" s="79">
        <f t="shared" si="4"/>
        <v>550</v>
      </c>
      <c r="I31" s="79">
        <f t="shared" si="1"/>
        <v>940</v>
      </c>
      <c r="J31" s="84">
        <f t="shared" si="2"/>
        <v>17.904761904761905</v>
      </c>
      <c r="K31" s="79" t="e">
        <f t="shared" si="5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3"/>
        <v>100</v>
      </c>
      <c r="G32" s="79">
        <f>SUMIF(F$6:F32,"&gt;0")</f>
        <v>15540</v>
      </c>
      <c r="H32" s="79">
        <f t="shared" si="4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5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3"/>
        <v>1450</v>
      </c>
      <c r="G33" s="79">
        <f>SUMIF(F$6:F33,"&gt;0")</f>
        <v>16990</v>
      </c>
      <c r="H33" s="79">
        <f t="shared" si="4"/>
        <v>-20</v>
      </c>
      <c r="I33" s="79">
        <f t="shared" si="1"/>
        <v>1430</v>
      </c>
      <c r="J33" s="84">
        <f t="shared" si="2"/>
        <v>27.238095238095241</v>
      </c>
      <c r="K33" s="79" t="e">
        <f t="shared" si="5"/>
        <v>#N/A</v>
      </c>
    </row>
    <row r="34" spans="1:13" x14ac:dyDescent="0.25">
      <c r="A34" s="80">
        <v>43927.095833333333</v>
      </c>
      <c r="B34" s="110" t="s">
        <v>100</v>
      </c>
      <c r="C34" s="77">
        <v>83515</v>
      </c>
      <c r="D34" s="77">
        <v>22899</v>
      </c>
      <c r="E34" s="77">
        <f t="shared" si="0"/>
        <v>106414</v>
      </c>
      <c r="F34" s="79">
        <f t="shared" si="3"/>
        <v>-1200</v>
      </c>
      <c r="G34" s="79">
        <f>SUMIF(F$6:F34,"&gt;0")</f>
        <v>16990</v>
      </c>
      <c r="H34" s="79">
        <f t="shared" si="4"/>
        <v>-60</v>
      </c>
      <c r="I34" s="79">
        <f t="shared" si="1"/>
        <v>-1260</v>
      </c>
      <c r="J34" s="84">
        <f t="shared" si="2"/>
        <v>-24</v>
      </c>
      <c r="K34" s="79" t="e">
        <f t="shared" si="5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3"/>
        <v>415</v>
      </c>
      <c r="G35" s="79">
        <f>SUMIF(F$6:F35,"&gt;0")</f>
        <v>17405</v>
      </c>
      <c r="H35" s="79">
        <f t="shared" si="4"/>
        <v>20</v>
      </c>
      <c r="I35" s="79">
        <f t="shared" si="1"/>
        <v>435</v>
      </c>
      <c r="J35" s="84">
        <f t="shared" si="2"/>
        <v>8.2857142857142865</v>
      </c>
      <c r="K35" s="79" t="e">
        <f t="shared" si="5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3"/>
        <v>375</v>
      </c>
      <c r="G36" s="79">
        <f>SUMIF(F$6:F36,"&gt;0")</f>
        <v>17780</v>
      </c>
      <c r="H36" s="79">
        <f t="shared" si="4"/>
        <v>405</v>
      </c>
      <c r="I36" s="79">
        <f t="shared" si="1"/>
        <v>780</v>
      </c>
      <c r="J36" s="84">
        <f t="shared" si="2"/>
        <v>14.857142857142858</v>
      </c>
      <c r="K36" s="79" t="e">
        <f t="shared" si="5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3"/>
        <v>3100</v>
      </c>
      <c r="G37" s="79">
        <f>SUMIF(F$6:F37,"&gt;0")</f>
        <v>20880</v>
      </c>
      <c r="H37" s="79">
        <f t="shared" si="4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5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3"/>
        <v>450</v>
      </c>
      <c r="G38" s="79">
        <f>SUMIF(F$6:F38,"&gt;0")</f>
        <v>21330</v>
      </c>
      <c r="H38" s="79">
        <f t="shared" si="4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5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5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5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5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5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5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5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5"/>
        <v>25585</v>
      </c>
    </row>
    <row r="46" spans="1:13" x14ac:dyDescent="0.25">
      <c r="A46" s="80">
        <v>43940.149305555555</v>
      </c>
      <c r="B46" s="110" t="s">
        <v>101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5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5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5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5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5"/>
        <v>30285</v>
      </c>
    </row>
    <row r="51" spans="1:13" x14ac:dyDescent="0.25">
      <c r="A51" s="80">
        <v>43945.34097222222</v>
      </c>
      <c r="B51" s="110" t="s">
        <v>102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5"/>
        <v>30210</v>
      </c>
    </row>
    <row r="52" spans="1:13" x14ac:dyDescent="0.25">
      <c r="A52" s="80">
        <v>43946.38958333333</v>
      </c>
      <c r="B52" s="110" t="s">
        <v>101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5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5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5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5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10" t="s">
        <v>103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5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10" t="s">
        <v>104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5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5"/>
        <v>24735</v>
      </c>
    </row>
    <row r="59" spans="1:13" x14ac:dyDescent="0.25">
      <c r="A59" s="80">
        <v>43955.05972222222</v>
      </c>
      <c r="B59" s="110" t="s">
        <v>105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5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5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5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5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5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10" t="s">
        <v>111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5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5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5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5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5"/>
        <v>23065</v>
      </c>
    </row>
    <row r="69" spans="1:13" x14ac:dyDescent="0.25">
      <c r="A69" s="80">
        <v>43972.179861111108</v>
      </c>
      <c r="B69" s="110" t="s">
        <v>112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5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si="5"/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ref="K71:K134" si="15">IFERROR(G71 - _xlfn.XLOOKUP(A71-30, $A$6:$A$14999,G$6:G$14999,"",-1,2),NA())</f>
        <v>19755</v>
      </c>
    </row>
    <row r="72" spans="1:13" x14ac:dyDescent="0.25">
      <c r="A72" s="80">
        <v>43976.195833333331</v>
      </c>
      <c r="B72" s="110" t="s">
        <v>113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10" t="s">
        <v>133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10" t="s">
        <v>134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10" t="s">
        <v>135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11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10" t="s">
        <v>138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10" t="s">
        <v>140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10" t="s">
        <v>143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10" t="s">
        <v>151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10" t="s">
        <v>152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10" t="s">
        <v>154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10" t="s">
        <v>151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10" t="s">
        <v>168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10" t="s">
        <v>169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10" t="s">
        <v>170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10" t="s">
        <v>172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10" t="s">
        <v>91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10" t="s">
        <v>171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10" t="s">
        <v>173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10" t="s">
        <v>176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10" t="s">
        <v>175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10" t="s">
        <v>177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22" t="s">
        <v>178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10" t="s">
        <v>179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10" t="s">
        <v>180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10" t="s">
        <v>182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si="15"/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8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ref="K135:K198" si="29">IFERROR(G135 - _xlfn.XLOOKUP(A135-30, $A$6:$A$14999,G$6:G$14999,"",-1,2),NA())</f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8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9"/>
        <v>16080</v>
      </c>
    </row>
    <row r="137" spans="1:13" x14ac:dyDescent="0.25">
      <c r="A137" s="80">
        <v>44060.220833333333</v>
      </c>
      <c r="B137" s="110" t="s">
        <v>177</v>
      </c>
      <c r="C137" s="77">
        <v>875</v>
      </c>
      <c r="D137" s="77">
        <v>127155</v>
      </c>
      <c r="E137" s="77">
        <f t="shared" si="28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9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10" t="s">
        <v>183</v>
      </c>
      <c r="C138" s="77">
        <v>4325</v>
      </c>
      <c r="D138" s="77">
        <v>127205</v>
      </c>
      <c r="E138" s="77">
        <f t="shared" si="28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9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8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9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8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9"/>
        <v>14470</v>
      </c>
    </row>
    <row r="141" spans="1:13" x14ac:dyDescent="0.25">
      <c r="A141" s="80">
        <v>44064.947222222225</v>
      </c>
      <c r="B141" s="110" t="s">
        <v>184</v>
      </c>
      <c r="C141" s="77">
        <v>5325</v>
      </c>
      <c r="D141" s="77">
        <v>137335</v>
      </c>
      <c r="E141" s="77">
        <f t="shared" si="28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9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8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9"/>
        <v>14520</v>
      </c>
    </row>
    <row r="143" spans="1:13" x14ac:dyDescent="0.25">
      <c r="A143" s="80">
        <v>44067.181250000001</v>
      </c>
      <c r="B143" s="111"/>
      <c r="C143" s="77">
        <v>6900</v>
      </c>
      <c r="D143" s="77">
        <v>137485</v>
      </c>
      <c r="E143" s="77">
        <f t="shared" si="28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9"/>
        <v>14295</v>
      </c>
    </row>
    <row r="144" spans="1:13" x14ac:dyDescent="0.25">
      <c r="A144" s="80">
        <v>44068.261111111111</v>
      </c>
      <c r="B144" s="110" t="s">
        <v>185</v>
      </c>
      <c r="C144" s="77">
        <v>7000</v>
      </c>
      <c r="D144" s="77">
        <v>137565</v>
      </c>
      <c r="E144" s="77">
        <f t="shared" si="28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9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8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9"/>
        <v>16120</v>
      </c>
    </row>
    <row r="146" spans="1:13" x14ac:dyDescent="0.25">
      <c r="A146" s="80">
        <v>44073.192361111112</v>
      </c>
      <c r="B146" s="110" t="s">
        <v>187</v>
      </c>
      <c r="C146" s="77">
        <v>925</v>
      </c>
      <c r="D146" s="77">
        <v>102125</v>
      </c>
      <c r="E146" s="77">
        <f t="shared" si="28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9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10" t="s">
        <v>194</v>
      </c>
      <c r="C147" s="77">
        <v>1250</v>
      </c>
      <c r="D147" s="77">
        <v>99385</v>
      </c>
      <c r="E147" s="77">
        <f t="shared" si="28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9"/>
        <v>13610</v>
      </c>
    </row>
    <row r="148" spans="1:13" x14ac:dyDescent="0.25">
      <c r="A148" s="80">
        <v>44076.088888888888</v>
      </c>
      <c r="B148" s="110" t="s">
        <v>195</v>
      </c>
      <c r="C148" s="77">
        <v>1905</v>
      </c>
      <c r="D148" s="77">
        <v>99305</v>
      </c>
      <c r="E148" s="77">
        <f t="shared" si="28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9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8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9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8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9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8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9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8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9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8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9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8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9"/>
        <v>13540</v>
      </c>
    </row>
    <row r="155" spans="1:13" x14ac:dyDescent="0.25">
      <c r="A155" s="80">
        <v>44084.088194444441</v>
      </c>
      <c r="B155" s="110" t="s">
        <v>205</v>
      </c>
      <c r="C155" s="77">
        <v>3330</v>
      </c>
      <c r="D155" s="77">
        <v>173785</v>
      </c>
      <c r="E155" s="77">
        <f t="shared" si="28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9"/>
        <v>13465</v>
      </c>
    </row>
    <row r="156" spans="1:13" x14ac:dyDescent="0.25">
      <c r="A156" s="80">
        <v>44085.643055555556</v>
      </c>
      <c r="B156" s="110" t="s">
        <v>207</v>
      </c>
      <c r="C156" s="77">
        <v>4210</v>
      </c>
      <c r="D156" s="77">
        <v>174415</v>
      </c>
      <c r="E156" s="77">
        <f t="shared" si="28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9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10" t="s">
        <v>208</v>
      </c>
      <c r="C157" s="77">
        <v>610</v>
      </c>
      <c r="D157" s="77">
        <v>131185</v>
      </c>
      <c r="E157" s="77">
        <f t="shared" si="28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9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8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9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8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9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8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9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8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9"/>
        <v>10155</v>
      </c>
    </row>
    <row r="162" spans="1:13" x14ac:dyDescent="0.25">
      <c r="A162" s="80">
        <v>44092.488194444442</v>
      </c>
      <c r="B162" s="110" t="s">
        <v>209</v>
      </c>
      <c r="C162" s="77">
        <v>2090</v>
      </c>
      <c r="D162" s="77">
        <v>131015</v>
      </c>
      <c r="E162" s="77">
        <f t="shared" si="28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9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8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9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8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9"/>
        <v>9560</v>
      </c>
    </row>
    <row r="165" spans="1:13" x14ac:dyDescent="0.25">
      <c r="A165" s="80">
        <v>44095.466666666667</v>
      </c>
      <c r="B165" s="110" t="s">
        <v>218</v>
      </c>
      <c r="C165" s="77">
        <v>3785</v>
      </c>
      <c r="D165" s="77">
        <v>131690</v>
      </c>
      <c r="E165" s="77">
        <f t="shared" si="28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9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8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9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8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9"/>
        <v>10135</v>
      </c>
    </row>
    <row r="168" spans="1:13" x14ac:dyDescent="0.25">
      <c r="A168" s="80">
        <v>44098.445833333331</v>
      </c>
      <c r="B168" s="110" t="s">
        <v>219</v>
      </c>
      <c r="C168" s="77">
        <v>4760</v>
      </c>
      <c r="D168" s="77">
        <v>131770</v>
      </c>
      <c r="E168" s="77">
        <f t="shared" si="28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9"/>
        <v>10210</v>
      </c>
    </row>
    <row r="169" spans="1:13" x14ac:dyDescent="0.25">
      <c r="A169" s="80">
        <v>44099.1</v>
      </c>
      <c r="B169" s="110" t="s">
        <v>220</v>
      </c>
      <c r="C169" s="77">
        <v>6125</v>
      </c>
      <c r="D169" s="77">
        <v>137890</v>
      </c>
      <c r="E169" s="77">
        <f t="shared" si="28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9"/>
        <v>11575</v>
      </c>
    </row>
    <row r="170" spans="1:13" x14ac:dyDescent="0.25">
      <c r="A170" s="80">
        <v>44100.588888888888</v>
      </c>
      <c r="B170" s="110" t="s">
        <v>261</v>
      </c>
      <c r="C170" s="77">
        <v>6510</v>
      </c>
      <c r="D170" s="77">
        <v>133590</v>
      </c>
      <c r="E170" s="77">
        <f t="shared" si="28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9"/>
        <v>11960</v>
      </c>
    </row>
    <row r="171" spans="1:13" x14ac:dyDescent="0.25">
      <c r="A171" s="80">
        <v>44101.04791666667</v>
      </c>
      <c r="B171" s="110" t="s">
        <v>242</v>
      </c>
      <c r="C171" s="77">
        <v>3760</v>
      </c>
      <c r="D171" s="77">
        <v>133590</v>
      </c>
      <c r="E171" s="77">
        <f t="shared" si="28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9"/>
        <v>11960</v>
      </c>
    </row>
    <row r="172" spans="1:13" x14ac:dyDescent="0.25">
      <c r="A172" s="80">
        <v>44101.078472222223</v>
      </c>
      <c r="B172" s="110" t="s">
        <v>270</v>
      </c>
      <c r="C172" s="77">
        <v>4410</v>
      </c>
      <c r="D172" s="77">
        <v>140540</v>
      </c>
      <c r="E172" s="77">
        <f t="shared" si="28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9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10" t="s">
        <v>242</v>
      </c>
      <c r="C173" s="77">
        <v>100</v>
      </c>
      <c r="D173" s="77">
        <v>140170</v>
      </c>
      <c r="E173" s="77">
        <f t="shared" si="28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9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8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9"/>
        <v>9835</v>
      </c>
    </row>
    <row r="175" spans="1:13" x14ac:dyDescent="0.25">
      <c r="A175" s="80">
        <v>44103.058333333334</v>
      </c>
      <c r="B175" s="110" t="s">
        <v>279</v>
      </c>
      <c r="C175" s="77">
        <v>210</v>
      </c>
      <c r="D175" s="77">
        <v>145430</v>
      </c>
      <c r="E175" s="77">
        <f t="shared" si="28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9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10" t="s">
        <v>281</v>
      </c>
      <c r="C176" s="77">
        <v>920</v>
      </c>
      <c r="D176" s="77">
        <v>117010</v>
      </c>
      <c r="E176" s="77">
        <f t="shared" si="28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9"/>
        <v>10745</v>
      </c>
    </row>
    <row r="177" spans="1:13" x14ac:dyDescent="0.25">
      <c r="A177" s="80">
        <v>44104.456944444442</v>
      </c>
      <c r="B177" s="110" t="s">
        <v>283</v>
      </c>
      <c r="C177" s="77">
        <v>830</v>
      </c>
      <c r="D177" s="77">
        <v>117010</v>
      </c>
      <c r="E177" s="77">
        <f t="shared" si="28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9"/>
        <v>10745</v>
      </c>
    </row>
    <row r="178" spans="1:13" x14ac:dyDescent="0.25">
      <c r="A178" s="80">
        <v>44104.540277777778</v>
      </c>
      <c r="B178" s="110" t="s">
        <v>284</v>
      </c>
      <c r="C178" s="77">
        <v>1830</v>
      </c>
      <c r="D178" s="77">
        <v>117010</v>
      </c>
      <c r="E178" s="77">
        <f t="shared" si="28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9"/>
        <v>11745</v>
      </c>
    </row>
    <row r="179" spans="1:13" x14ac:dyDescent="0.25">
      <c r="A179" s="80">
        <v>44105.105555555558</v>
      </c>
      <c r="B179" s="110" t="s">
        <v>286</v>
      </c>
      <c r="C179" s="77">
        <v>1150</v>
      </c>
      <c r="D179" s="77">
        <v>115230</v>
      </c>
      <c r="E179" s="77">
        <f t="shared" si="28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9"/>
        <v>11420</v>
      </c>
    </row>
    <row r="180" spans="1:13" x14ac:dyDescent="0.25">
      <c r="A180" s="80">
        <v>44106.066666666666</v>
      </c>
      <c r="B180" s="110" t="s">
        <v>287</v>
      </c>
      <c r="C180" s="77">
        <v>3690</v>
      </c>
      <c r="D180" s="77">
        <v>115250</v>
      </c>
      <c r="E180" s="77">
        <f t="shared" si="28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9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8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9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8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9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8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9"/>
        <v>14330</v>
      </c>
    </row>
    <row r="184" spans="1:13" x14ac:dyDescent="0.25">
      <c r="A184" s="80">
        <v>44110.046527777777</v>
      </c>
      <c r="B184" s="110" t="s">
        <v>288</v>
      </c>
      <c r="C184" s="77">
        <v>3715</v>
      </c>
      <c r="D184" s="77">
        <v>90060</v>
      </c>
      <c r="E184" s="77">
        <f t="shared" si="28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9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8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9"/>
        <v>16790</v>
      </c>
    </row>
    <row r="186" spans="1:13" x14ac:dyDescent="0.25">
      <c r="A186" s="80">
        <v>44111.042361111111</v>
      </c>
      <c r="B186" s="110" t="s">
        <v>290</v>
      </c>
      <c r="C186" s="77">
        <v>2875</v>
      </c>
      <c r="D186" s="77">
        <v>90660</v>
      </c>
      <c r="E186" s="77">
        <f t="shared" si="28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9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8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9"/>
        <v>16965</v>
      </c>
    </row>
    <row r="188" spans="1:13" x14ac:dyDescent="0.25">
      <c r="A188" s="80">
        <v>44112.045138888891</v>
      </c>
      <c r="B188" s="110" t="s">
        <v>291</v>
      </c>
      <c r="C188" s="77">
        <v>25</v>
      </c>
      <c r="D188" s="77">
        <v>89450</v>
      </c>
      <c r="E188" s="77">
        <f t="shared" si="28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9"/>
        <v>16665</v>
      </c>
    </row>
    <row r="189" spans="1:13" x14ac:dyDescent="0.25">
      <c r="A189" s="80">
        <v>44112.142361111109</v>
      </c>
      <c r="B189" s="110" t="s">
        <v>292</v>
      </c>
      <c r="C189" s="77">
        <v>25</v>
      </c>
      <c r="D189" s="77">
        <v>88730</v>
      </c>
      <c r="E189" s="77">
        <f t="shared" si="28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9"/>
        <v>16290</v>
      </c>
    </row>
    <row r="190" spans="1:13" x14ac:dyDescent="0.25">
      <c r="A190" s="80">
        <v>44112.257638888892</v>
      </c>
      <c r="B190" s="110" t="s">
        <v>293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9"/>
        <v>16390</v>
      </c>
    </row>
    <row r="191" spans="1:13" x14ac:dyDescent="0.25">
      <c r="A191" s="80">
        <v>44113.240972222222</v>
      </c>
      <c r="B191" s="110" t="s">
        <v>292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9"/>
        <v>16400</v>
      </c>
    </row>
    <row r="192" spans="1:13" x14ac:dyDescent="0.25">
      <c r="A192" s="80">
        <v>44114.05972222222</v>
      </c>
      <c r="B192" s="110" t="s">
        <v>294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9"/>
        <v>16400</v>
      </c>
    </row>
    <row r="193" spans="1:13" x14ac:dyDescent="0.25">
      <c r="A193" s="80">
        <v>44114.138194444444</v>
      </c>
      <c r="B193" s="110" t="s">
        <v>295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9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9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9"/>
        <v>16525</v>
      </c>
    </row>
    <row r="196" spans="1:13" x14ac:dyDescent="0.25">
      <c r="A196" s="80">
        <v>44116.059027777781</v>
      </c>
      <c r="B196" s="110" t="s">
        <v>296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9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10" t="s">
        <v>297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9"/>
        <v>16450</v>
      </c>
    </row>
    <row r="198" spans="1:13" x14ac:dyDescent="0.25">
      <c r="A198" s="80">
        <v>44116.84652777778</v>
      </c>
      <c r="B198" s="110" t="s">
        <v>298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si="29"/>
        <v>16475</v>
      </c>
    </row>
    <row r="199" spans="1:13" x14ac:dyDescent="0.25">
      <c r="A199" s="80">
        <v>44117.600694444445</v>
      </c>
      <c r="B199" s="110" t="s">
        <v>298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4">C199-C198</f>
        <v>-1050</v>
      </c>
      <c r="G199" s="79">
        <f>SUMIF(F$6:F199,"&gt;0")</f>
        <v>127570</v>
      </c>
      <c r="H199" s="79">
        <f t="shared" ref="H199" si="75">D199-D198</f>
        <v>-30</v>
      </c>
      <c r="I199" s="79">
        <f t="shared" ref="I199" si="76">SUM(F199,H199)</f>
        <v>-1080</v>
      </c>
      <c r="J199" s="84">
        <f t="shared" ref="J199" si="77">I199/4200*80</f>
        <v>-20.571428571428569</v>
      </c>
      <c r="K199" s="79">
        <f t="shared" ref="K199:K208" si="78">IFERROR(G199 - _xlfn.XLOOKUP(A199-30, $A$6:$A$14999,G$6:G$14999,"",-1,2),NA())</f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8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8"/>
        <v>16830</v>
      </c>
    </row>
    <row r="202" spans="1:13" x14ac:dyDescent="0.25">
      <c r="A202" s="80">
        <v>44119.049305555556</v>
      </c>
      <c r="B202" s="110" t="s">
        <v>309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8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8"/>
        <v>16660</v>
      </c>
    </row>
    <row r="204" spans="1:13" x14ac:dyDescent="0.25">
      <c r="A204" s="80">
        <v>44120.174305555556</v>
      </c>
      <c r="B204" s="110" t="s">
        <v>311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8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8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8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8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10" t="s">
        <v>312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8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ref="K209" si="119">IFERROR(G209 - _xlfn.XLOOKUP(A209-30, $A$6:$A$14999,G$6:G$14999,"",-1,2),NA())</f>
        <v>17150</v>
      </c>
    </row>
    <row r="210" spans="1:13" x14ac:dyDescent="0.25">
      <c r="A210" s="80">
        <v>44123.165277777778</v>
      </c>
      <c r="B210" s="110" t="s">
        <v>321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20">C210-C209</f>
        <v>2450</v>
      </c>
      <c r="G210" s="79">
        <f>SUMIF(F$6:F210,"&gt;0")</f>
        <v>132175</v>
      </c>
      <c r="H210" s="79">
        <f t="shared" ref="H210" si="121">D210-D209</f>
        <v>20</v>
      </c>
      <c r="I210" s="79">
        <f t="shared" ref="I210" si="122">SUM(F210,H210)</f>
        <v>2470</v>
      </c>
      <c r="J210" s="84">
        <f t="shared" ref="J210" si="123">I210/4200*80</f>
        <v>47.047619047619051</v>
      </c>
      <c r="K210" s="79">
        <f t="shared" ref="K210" si="124">IFERROR(G210 - _xlfn.XLOOKUP(A210-30, $A$6:$A$14999,G$6:G$14999,"",-1,2),NA())</f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5">SUM(C211:D211)</f>
        <v>34155</v>
      </c>
      <c r="F211" s="79">
        <f t="shared" ref="F211" si="126">C211-C210</f>
        <v>75</v>
      </c>
      <c r="G211" s="79">
        <f>SUMIF(F$6:F211,"&gt;0")</f>
        <v>132250</v>
      </c>
      <c r="H211" s="79">
        <f t="shared" ref="H211" si="127">D211-D210</f>
        <v>20</v>
      </c>
      <c r="I211" s="79">
        <f t="shared" ref="I211" si="128">SUM(F211,H211)</f>
        <v>95</v>
      </c>
      <c r="J211" s="84">
        <f t="shared" ref="J211" si="129">I211/4200*80</f>
        <v>1.8095238095238095</v>
      </c>
      <c r="K211" s="79">
        <f t="shared" ref="K211" si="130">IFERROR(G211 - _xlfn.XLOOKUP(A211-30, $A$6:$A$14999,G$6:G$14999,"",-1,2),NA())</f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5"/>
        <v>34350</v>
      </c>
      <c r="F212" s="79">
        <f t="shared" ref="F212" si="131">C212-C211</f>
        <v>175</v>
      </c>
      <c r="G212" s="79">
        <f>SUMIF(F$6:F212,"&gt;0")</f>
        <v>132425</v>
      </c>
      <c r="H212" s="79">
        <f t="shared" ref="H212" si="132">D212-D211</f>
        <v>20</v>
      </c>
      <c r="I212" s="79">
        <f t="shared" ref="I212" si="133">SUM(F212,H212)</f>
        <v>195</v>
      </c>
      <c r="J212" s="84">
        <f t="shared" ref="J212" si="134">I212/4200*80</f>
        <v>3.7142857142857144</v>
      </c>
      <c r="K212" s="79">
        <f t="shared" ref="K212" si="135">IFERROR(G212 - _xlfn.XLOOKUP(A212-30, $A$6:$A$14999,G$6:G$14999,"",-1,2),NA())</f>
        <v>18155</v>
      </c>
    </row>
    <row r="213" spans="1:13" x14ac:dyDescent="0.25">
      <c r="A213" s="80">
        <v>44126.047222222223</v>
      </c>
      <c r="B213" s="110" t="s">
        <v>322</v>
      </c>
      <c r="C213" s="77">
        <v>4995</v>
      </c>
      <c r="D213" s="77">
        <v>29925</v>
      </c>
      <c r="E213" s="77">
        <f t="shared" ref="E213:E232" si="136">SUM(C213:D213)</f>
        <v>34920</v>
      </c>
      <c r="F213" s="79">
        <f t="shared" ref="F213" si="137">C213-C212</f>
        <v>550</v>
      </c>
      <c r="G213" s="79">
        <f>SUMIF(F$6:F213,"&gt;0")</f>
        <v>132975</v>
      </c>
      <c r="H213" s="79">
        <f t="shared" ref="H213" si="138">D213-D212</f>
        <v>20</v>
      </c>
      <c r="I213" s="79">
        <f t="shared" ref="I213" si="139">SUM(F213,H213)</f>
        <v>570</v>
      </c>
      <c r="J213" s="84">
        <f t="shared" ref="J213" si="140">I213/4200*80</f>
        <v>10.857142857142856</v>
      </c>
      <c r="K213" s="79">
        <f t="shared" ref="K213" si="141">IFERROR(G213 - _xlfn.XLOOKUP(A213-30, $A$6:$A$14999,G$6:G$14999,"",-1,2),NA())</f>
        <v>18705</v>
      </c>
    </row>
    <row r="214" spans="1:13" x14ac:dyDescent="0.25">
      <c r="A214" s="80">
        <v>44127.375694444447</v>
      </c>
      <c r="B214" s="110" t="s">
        <v>323</v>
      </c>
      <c r="C214" s="77">
        <v>5320</v>
      </c>
      <c r="D214" s="77">
        <v>29945</v>
      </c>
      <c r="E214" s="77">
        <f t="shared" si="136"/>
        <v>35265</v>
      </c>
      <c r="F214" s="79">
        <f t="shared" ref="F214" si="142">C214-C213</f>
        <v>325</v>
      </c>
      <c r="G214" s="79">
        <f>SUMIF(F$6:F214,"&gt;0")</f>
        <v>133300</v>
      </c>
      <c r="H214" s="79">
        <f t="shared" ref="H214" si="143">D214-D213</f>
        <v>20</v>
      </c>
      <c r="I214" s="79">
        <f t="shared" ref="I214" si="144">SUM(F214,H214)</f>
        <v>345</v>
      </c>
      <c r="J214" s="84">
        <f t="shared" ref="J214" si="145">I214/4200*80</f>
        <v>6.5714285714285712</v>
      </c>
      <c r="K214" s="79">
        <f t="shared" ref="K214" si="146">IFERROR(G214 - _xlfn.XLOOKUP(A214-30, $A$6:$A$14999,G$6:G$14999,"",-1,2),NA())</f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6"/>
        <v>35590</v>
      </c>
      <c r="F215" s="79">
        <f t="shared" ref="F215" si="147">C215-C214</f>
        <v>275</v>
      </c>
      <c r="G215" s="79">
        <f>SUMIF(F$6:F215,"&gt;0")</f>
        <v>133575</v>
      </c>
      <c r="H215" s="79">
        <f t="shared" ref="H215" si="148">D215-D214</f>
        <v>50</v>
      </c>
      <c r="I215" s="79">
        <f t="shared" ref="I215" si="149">SUM(F215,H215)</f>
        <v>325</v>
      </c>
      <c r="J215" s="84">
        <f t="shared" ref="J215" si="150">I215/4200*80</f>
        <v>6.1904761904761907</v>
      </c>
      <c r="K215" s="79">
        <f t="shared" ref="K215" si="151">IFERROR(G215 - _xlfn.XLOOKUP(A215-30, $A$6:$A$14999,G$6:G$14999,"",-1,2),NA())</f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6"/>
        <v>36275</v>
      </c>
      <c r="F216" s="79">
        <f t="shared" ref="F216" si="152">C216-C215</f>
        <v>190</v>
      </c>
      <c r="G216" s="79">
        <f>SUMIF(F$6:F216,"&gt;0")</f>
        <v>133765</v>
      </c>
      <c r="H216" s="79">
        <f t="shared" ref="H216" si="153">D216-D215</f>
        <v>495</v>
      </c>
      <c r="I216" s="79">
        <f t="shared" ref="I216" si="154">SUM(F216,H216)</f>
        <v>685</v>
      </c>
      <c r="J216" s="84">
        <f t="shared" ref="J216" si="155">I216/4200*80</f>
        <v>13.047619047619047</v>
      </c>
      <c r="K216" s="79">
        <f t="shared" ref="K216" si="156">IFERROR(G216 - _xlfn.XLOOKUP(A216-30, $A$6:$A$14999,G$6:G$14999,"",-1,2),NA())</f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6"/>
        <v>50965</v>
      </c>
      <c r="F217" s="79">
        <f t="shared" ref="F217" si="157">C217-C216</f>
        <v>1310</v>
      </c>
      <c r="G217" s="79">
        <f>SUMIF(F$6:F217,"&gt;0")</f>
        <v>135075</v>
      </c>
      <c r="H217" s="79">
        <f t="shared" ref="H217" si="158">D217-D216</f>
        <v>13380</v>
      </c>
      <c r="I217" s="79">
        <f t="shared" ref="I217" si="159">SUM(F217,H217)</f>
        <v>14690</v>
      </c>
      <c r="J217" s="84">
        <f t="shared" ref="J217" si="160">I217/4200*80</f>
        <v>279.8095238095238</v>
      </c>
      <c r="K217" s="79">
        <f t="shared" ref="K217" si="161">IFERROR(G217 - _xlfn.XLOOKUP(A217-30, $A$6:$A$14999,G$6:G$14999,"",-1,2),NA())</f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6"/>
        <v>68985</v>
      </c>
      <c r="F218" s="79">
        <f t="shared" ref="F218" si="162">C218-C217</f>
        <v>50</v>
      </c>
      <c r="G218" s="79">
        <f>SUMIF(F$6:F218,"&gt;0")</f>
        <v>135125</v>
      </c>
      <c r="H218" s="79">
        <f t="shared" ref="H218" si="163">D218-D217</f>
        <v>17970</v>
      </c>
      <c r="I218" s="79">
        <f t="shared" ref="I218" si="164">SUM(F218,H218)</f>
        <v>18020</v>
      </c>
      <c r="J218" s="84">
        <f t="shared" ref="J218" si="165">I218/4200*80</f>
        <v>343.23809523809524</v>
      </c>
      <c r="K218" s="79">
        <f t="shared" ref="K218" si="166">IFERROR(G218 - _xlfn.XLOOKUP(A218-30, $A$6:$A$14999,G$6:G$14999,"",-1,2),NA())</f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6"/>
        <v>69130</v>
      </c>
      <c r="F219" s="79">
        <f t="shared" ref="F219" si="167">C219-C218</f>
        <v>75</v>
      </c>
      <c r="G219" s="79">
        <f>SUMIF(F$6:F219,"&gt;0")</f>
        <v>135200</v>
      </c>
      <c r="H219" s="79">
        <f t="shared" ref="H219" si="168">D219-D218</f>
        <v>70</v>
      </c>
      <c r="I219" s="79">
        <f t="shared" ref="I219" si="169">SUM(F219,H219)</f>
        <v>145</v>
      </c>
      <c r="J219" s="84">
        <f t="shared" ref="J219" si="170">I219/4200*80</f>
        <v>2.7619047619047619</v>
      </c>
      <c r="K219" s="79">
        <f t="shared" ref="K219" si="171">IFERROR(G219 - _xlfn.XLOOKUP(A219-30, $A$6:$A$14999,G$6:G$14999,"",-1,2),NA())</f>
        <v>17355</v>
      </c>
    </row>
    <row r="220" spans="1:13" x14ac:dyDescent="0.25">
      <c r="A220" s="80">
        <v>44134.056250000001</v>
      </c>
      <c r="B220" s="110" t="s">
        <v>326</v>
      </c>
      <c r="C220" s="77">
        <v>4820</v>
      </c>
      <c r="D220" s="77">
        <v>30680</v>
      </c>
      <c r="E220" s="77">
        <f t="shared" si="136"/>
        <v>35500</v>
      </c>
      <c r="F220" s="79">
        <f t="shared" ref="F220" si="172">C220-C219</f>
        <v>-2400</v>
      </c>
      <c r="G220" s="79">
        <f>SUMIF(F$6:F220,"&gt;0")</f>
        <v>135200</v>
      </c>
      <c r="H220" s="79">
        <f t="shared" ref="H220" si="173">D220-D219</f>
        <v>-31230</v>
      </c>
      <c r="I220" s="79">
        <f t="shared" ref="I220" si="174">SUM(F220,H220)</f>
        <v>-33630</v>
      </c>
      <c r="J220" s="84">
        <f t="shared" ref="J220" si="175">I220/4200*80</f>
        <v>-640.57142857142867</v>
      </c>
      <c r="K220" s="79">
        <f t="shared" ref="K220" si="176">IFERROR(G220 - _xlfn.XLOOKUP(A220-30, $A$6:$A$14999,G$6:G$14999,"",-1,2),NA())</f>
        <v>17355</v>
      </c>
    </row>
    <row r="221" spans="1:13" x14ac:dyDescent="0.25">
      <c r="A221" s="80">
        <v>44134.271527777775</v>
      </c>
      <c r="B221" s="110" t="s">
        <v>112</v>
      </c>
      <c r="C221" s="77">
        <v>5020</v>
      </c>
      <c r="D221" s="77">
        <v>30760</v>
      </c>
      <c r="E221" s="77">
        <f t="shared" si="136"/>
        <v>35780</v>
      </c>
      <c r="F221" s="79">
        <f t="shared" ref="F221" si="177">C221-C220</f>
        <v>200</v>
      </c>
      <c r="G221" s="79">
        <f>SUMIF(F$6:F221,"&gt;0")</f>
        <v>135400</v>
      </c>
      <c r="H221" s="79">
        <f t="shared" ref="H221" si="178">D221-D220</f>
        <v>80</v>
      </c>
      <c r="I221" s="79">
        <f t="shared" ref="I221" si="179">SUM(F221,H221)</f>
        <v>280</v>
      </c>
      <c r="J221" s="84">
        <f t="shared" ref="J221" si="180">I221/4200*80</f>
        <v>5.333333333333333</v>
      </c>
      <c r="K221" s="79">
        <f t="shared" ref="K221" si="181">IFERROR(G221 - _xlfn.XLOOKUP(A221-30, $A$6:$A$14999,G$6:G$14999,"",-1,2),NA())</f>
        <v>17555</v>
      </c>
    </row>
    <row r="222" spans="1:13" x14ac:dyDescent="0.25">
      <c r="A222" s="80">
        <v>44135.375</v>
      </c>
      <c r="B222" s="110" t="s">
        <v>327</v>
      </c>
      <c r="C222" s="77">
        <v>3660</v>
      </c>
      <c r="D222" s="77">
        <v>30780</v>
      </c>
      <c r="E222" s="77">
        <f t="shared" si="136"/>
        <v>34440</v>
      </c>
      <c r="F222" s="79">
        <f t="shared" ref="F222" si="182">C222-C221</f>
        <v>-1360</v>
      </c>
      <c r="G222" s="79">
        <f>SUMIF(F$6:F222,"&gt;0")</f>
        <v>135400</v>
      </c>
      <c r="H222" s="79">
        <f t="shared" ref="H222" si="183">D222-D221</f>
        <v>20</v>
      </c>
      <c r="I222" s="79">
        <f t="shared" ref="I222" si="184">SUM(F222,H222)</f>
        <v>-1340</v>
      </c>
      <c r="J222" s="84">
        <f t="shared" ref="J222" si="185">I222/4200*80</f>
        <v>-25.523809523809522</v>
      </c>
      <c r="K222" s="79">
        <f t="shared" ref="K222" si="186">IFERROR(G222 - _xlfn.XLOOKUP(A222-30, $A$6:$A$14999,G$6:G$14999,"",-1,2),NA())</f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6"/>
        <v>35035</v>
      </c>
      <c r="F223" s="79">
        <f t="shared" ref="F223" si="187">C223-C222</f>
        <v>50</v>
      </c>
      <c r="G223" s="79">
        <f>SUMIF(F$6:F223,"&gt;0")</f>
        <v>135450</v>
      </c>
      <c r="H223" s="79">
        <f t="shared" ref="H223" si="188">D223-D222</f>
        <v>545</v>
      </c>
      <c r="I223" s="79">
        <f t="shared" ref="I223" si="189">SUM(F223,H223)</f>
        <v>595</v>
      </c>
      <c r="J223" s="84">
        <f t="shared" ref="J223" si="190">I223/4200*80</f>
        <v>11.333333333333332</v>
      </c>
      <c r="K223" s="79">
        <f t="shared" ref="K223" si="191">IFERROR(G223 - _xlfn.XLOOKUP(A223-30, $A$6:$A$14999,G$6:G$14999,"",-1,2),NA())</f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6"/>
        <v>35570</v>
      </c>
      <c r="F224" s="79">
        <f t="shared" ref="F224" si="192">C224-C223</f>
        <v>515</v>
      </c>
      <c r="G224" s="79">
        <f>SUMIF(F$6:F224,"&gt;0")</f>
        <v>135965</v>
      </c>
      <c r="H224" s="79">
        <f t="shared" ref="H224" si="193">D224-D223</f>
        <v>20</v>
      </c>
      <c r="I224" s="79">
        <f t="shared" ref="I224" si="194">SUM(F224,H224)</f>
        <v>535</v>
      </c>
      <c r="J224" s="84">
        <f t="shared" ref="J224" si="195">I224/4200*80</f>
        <v>10.19047619047619</v>
      </c>
      <c r="K224" s="79">
        <f t="shared" ref="K224" si="196">IFERROR(G224 - _xlfn.XLOOKUP(A224-30, $A$6:$A$14999,G$6:G$14999,"",-1,2),NA())</f>
        <v>13745</v>
      </c>
    </row>
    <row r="225" spans="1:13" x14ac:dyDescent="0.25">
      <c r="A225" s="80">
        <v>44138.12222222222</v>
      </c>
      <c r="B225" s="110" t="s">
        <v>328</v>
      </c>
      <c r="C225" s="77">
        <v>4275</v>
      </c>
      <c r="D225" s="77">
        <v>31365</v>
      </c>
      <c r="E225" s="77">
        <f t="shared" si="136"/>
        <v>35640</v>
      </c>
      <c r="F225" s="79">
        <f t="shared" ref="F225" si="197">C225-C224</f>
        <v>50</v>
      </c>
      <c r="G225" s="79">
        <f>SUMIF(F$6:F225,"&gt;0")</f>
        <v>136015</v>
      </c>
      <c r="H225" s="79">
        <f t="shared" ref="H225" si="198">D225-D224</f>
        <v>20</v>
      </c>
      <c r="I225" s="79">
        <f t="shared" ref="I225" si="199">SUM(F225,H225)</f>
        <v>70</v>
      </c>
      <c r="J225" s="84">
        <f t="shared" ref="J225" si="200">I225/4200*80</f>
        <v>1.3333333333333333</v>
      </c>
      <c r="K225" s="79">
        <f t="shared" ref="K225" si="201">IFERROR(G225 - _xlfn.XLOOKUP(A225-30, $A$6:$A$14999,G$6:G$14999,"",-1,2),NA())</f>
        <v>13795</v>
      </c>
    </row>
    <row r="226" spans="1:13" x14ac:dyDescent="0.25">
      <c r="A226" s="80">
        <v>44139.001388888886</v>
      </c>
      <c r="B226" s="110" t="s">
        <v>330</v>
      </c>
      <c r="C226" s="77">
        <v>3885</v>
      </c>
      <c r="D226" s="77">
        <v>14585</v>
      </c>
      <c r="E226" s="77">
        <f t="shared" si="136"/>
        <v>18470</v>
      </c>
      <c r="F226" s="79">
        <f t="shared" ref="F226" si="202">C226-C225</f>
        <v>-390</v>
      </c>
      <c r="G226" s="79">
        <f>SUMIF(F$6:F226,"&gt;0")</f>
        <v>136015</v>
      </c>
      <c r="H226" s="79">
        <f t="shared" ref="H226" si="203">D226-D225</f>
        <v>-16780</v>
      </c>
      <c r="I226" s="79">
        <f t="shared" ref="I226" si="204">SUM(F226,H226)</f>
        <v>-17170</v>
      </c>
      <c r="J226" s="84">
        <f t="shared" ref="J226" si="205">I226/4200*80</f>
        <v>-327.04761904761904</v>
      </c>
      <c r="K226" s="79">
        <f t="shared" ref="K226" si="206">IFERROR(G226 - _xlfn.XLOOKUP(A226-30, $A$6:$A$14999,G$6:G$14999,"",-1,2),NA())</f>
        <v>13695</v>
      </c>
    </row>
    <row r="227" spans="1:13" x14ac:dyDescent="0.25">
      <c r="A227" s="80">
        <v>44140.142361111109</v>
      </c>
      <c r="B227" s="110" t="s">
        <v>331</v>
      </c>
      <c r="C227" s="77">
        <v>3985</v>
      </c>
      <c r="D227" s="77">
        <v>14635</v>
      </c>
      <c r="E227" s="77">
        <f t="shared" si="136"/>
        <v>18620</v>
      </c>
      <c r="F227" s="79">
        <f t="shared" ref="F227" si="207">C227-C226</f>
        <v>100</v>
      </c>
      <c r="G227" s="79">
        <f>SUMIF(F$6:F227,"&gt;0")</f>
        <v>136115</v>
      </c>
      <c r="H227" s="79">
        <f t="shared" ref="H227" si="208">D227-D226</f>
        <v>50</v>
      </c>
      <c r="I227" s="79">
        <f t="shared" ref="I227" si="209">SUM(F227,H227)</f>
        <v>150</v>
      </c>
      <c r="J227" s="84">
        <f t="shared" ref="J227" si="210">I227/4200*80</f>
        <v>2.8571428571428568</v>
      </c>
      <c r="K227" s="79">
        <f t="shared" ref="K227" si="211">IFERROR(G227 - _xlfn.XLOOKUP(A227-30, $A$6:$A$14999,G$6:G$14999,"",-1,2),NA())</f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10" t="s">
        <v>328</v>
      </c>
      <c r="C228" s="77">
        <v>4785</v>
      </c>
      <c r="D228" s="77">
        <v>14655</v>
      </c>
      <c r="E228" s="77">
        <f t="shared" si="136"/>
        <v>19440</v>
      </c>
      <c r="F228" s="79">
        <f t="shared" ref="F228" si="212">C228-C227</f>
        <v>800</v>
      </c>
      <c r="G228" s="79">
        <f>SUMIF(F$6:F228,"&gt;0")</f>
        <v>136915</v>
      </c>
      <c r="H228" s="79">
        <f t="shared" ref="H228" si="213">D228-D227</f>
        <v>20</v>
      </c>
      <c r="I228" s="79">
        <f t="shared" ref="I228" si="214">SUM(F228,H228)</f>
        <v>820</v>
      </c>
      <c r="J228" s="84">
        <f t="shared" ref="J228" si="215">I228/4200*80</f>
        <v>15.619047619047619</v>
      </c>
      <c r="K228" s="79">
        <f t="shared" ref="K228" si="216">IFERROR(G228 - _xlfn.XLOOKUP(A228-30, $A$6:$A$14999,G$6:G$14999,"",-1,2),NA())</f>
        <v>10560</v>
      </c>
    </row>
    <row r="229" spans="1:13" x14ac:dyDescent="0.25">
      <c r="A229" s="80">
        <v>44141.92083333333</v>
      </c>
      <c r="B229" s="110" t="s">
        <v>328</v>
      </c>
      <c r="C229" s="77">
        <v>4575</v>
      </c>
      <c r="D229" s="77">
        <v>15180</v>
      </c>
      <c r="E229" s="77">
        <f t="shared" si="136"/>
        <v>19755</v>
      </c>
      <c r="F229" s="79">
        <f t="shared" ref="F229" si="217">C229-C228</f>
        <v>-210</v>
      </c>
      <c r="G229" s="79">
        <f>SUMIF(F$6:F229,"&gt;0")</f>
        <v>136915</v>
      </c>
      <c r="H229" s="79">
        <f t="shared" ref="H229" si="218">D229-D228</f>
        <v>525</v>
      </c>
      <c r="I229" s="79">
        <f t="shared" ref="I229" si="219">SUM(F229,H229)</f>
        <v>315</v>
      </c>
      <c r="J229" s="84">
        <f t="shared" ref="J229" si="220">I229/4200*80</f>
        <v>6</v>
      </c>
      <c r="K229" s="79">
        <f t="shared" ref="K229" si="221">IFERROR(G229 - _xlfn.XLOOKUP(A229-30, $A$6:$A$14999,G$6:G$14999,"",-1,2),NA())</f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6"/>
        <v>157555</v>
      </c>
      <c r="F230" s="79">
        <f t="shared" ref="F230" si="222">C230-C229</f>
        <v>0</v>
      </c>
      <c r="G230" s="79">
        <f>SUMIF(F$6:F230,"&gt;0")</f>
        <v>136915</v>
      </c>
      <c r="H230" s="79">
        <f t="shared" ref="H230" si="223">D230-D229</f>
        <v>137800</v>
      </c>
      <c r="I230" s="79">
        <f t="shared" ref="I230" si="224">SUM(F230,H230)</f>
        <v>137800</v>
      </c>
      <c r="J230" s="84">
        <f t="shared" ref="J230" si="225">I230/4200*80</f>
        <v>2624.7619047619046</v>
      </c>
      <c r="K230" s="79">
        <f t="shared" ref="K230" si="226">IFERROR(G230 - _xlfn.XLOOKUP(A230-30, $A$6:$A$14999,G$6:G$14999,"",-1,2),NA())</f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6"/>
        <v>157625</v>
      </c>
      <c r="F231" s="79">
        <f t="shared" ref="F231" si="227">C231-C230</f>
        <v>50</v>
      </c>
      <c r="G231" s="79">
        <f>SUMIF(F$6:F231,"&gt;0")</f>
        <v>136965</v>
      </c>
      <c r="H231" s="79">
        <f t="shared" ref="H231" si="228">D231-D230</f>
        <v>20</v>
      </c>
      <c r="I231" s="79">
        <f t="shared" ref="I231" si="229">SUM(F231,H231)</f>
        <v>70</v>
      </c>
      <c r="J231" s="84">
        <f t="shared" ref="J231" si="230">I231/4200*80</f>
        <v>1.3333333333333333</v>
      </c>
      <c r="K231" s="79">
        <f t="shared" ref="K231" si="231">IFERROR(G231 - _xlfn.XLOOKUP(A231-30, $A$6:$A$14999,G$6:G$14999,"",-1,2),NA())</f>
        <v>10610</v>
      </c>
    </row>
    <row r="232" spans="1:13" x14ac:dyDescent="0.25">
      <c r="A232" s="80">
        <v>44143.212500000001</v>
      </c>
      <c r="B232" s="110" t="s">
        <v>328</v>
      </c>
      <c r="C232" s="77">
        <v>3775</v>
      </c>
      <c r="D232" s="77">
        <v>153020</v>
      </c>
      <c r="E232" s="77">
        <f t="shared" si="136"/>
        <v>156795</v>
      </c>
      <c r="F232" s="79">
        <f t="shared" ref="F232" si="232">C232-C231</f>
        <v>-850</v>
      </c>
      <c r="G232" s="79">
        <f>SUMIF(F$6:F232,"&gt;0")</f>
        <v>136965</v>
      </c>
      <c r="H232" s="79">
        <f t="shared" ref="H232" si="233">D232-D231</f>
        <v>20</v>
      </c>
      <c r="I232" s="79">
        <f t="shared" ref="I232" si="234">SUM(F232,H232)</f>
        <v>-830</v>
      </c>
      <c r="J232" s="84">
        <f t="shared" ref="J232" si="235">I232/4200*80</f>
        <v>-15.809523809523808</v>
      </c>
      <c r="K232" s="79">
        <f t="shared" ref="K232" si="236">IFERROR(G232 - _xlfn.XLOOKUP(A232-30, $A$6:$A$14999,G$6:G$14999,"",-1,2),NA())</f>
        <v>10510</v>
      </c>
    </row>
    <row r="233" spans="1:13" x14ac:dyDescent="0.25">
      <c r="A233" s="80">
        <v>44144.083333333336</v>
      </c>
      <c r="B233" s="110" t="s">
        <v>328</v>
      </c>
      <c r="C233" s="77">
        <v>3145</v>
      </c>
      <c r="D233" s="77">
        <v>153020</v>
      </c>
      <c r="E233" s="77">
        <f t="shared" ref="E233:E254" si="237">SUM(C233:D233)</f>
        <v>156165</v>
      </c>
      <c r="F233" s="79">
        <f t="shared" ref="F233:F234" si="238">C233-C232</f>
        <v>-630</v>
      </c>
      <c r="G233" s="79">
        <f>SUMIF(F$6:F233,"&gt;0")</f>
        <v>136965</v>
      </c>
      <c r="H233" s="79">
        <f t="shared" ref="H233:H234" si="239">D233-D232</f>
        <v>0</v>
      </c>
      <c r="I233" s="79">
        <f t="shared" ref="I233:I234" si="240">SUM(F233,H233)</f>
        <v>-630</v>
      </c>
      <c r="J233" s="84">
        <f t="shared" ref="J233:J234" si="241">I233/4200*80</f>
        <v>-12</v>
      </c>
      <c r="K233" s="79">
        <f t="shared" ref="K233:K234" si="242">IFERROR(G233 - _xlfn.XLOOKUP(A233-30, $A$6:$A$14999,G$6:G$14999,"",-1,2),NA())</f>
        <v>10450</v>
      </c>
    </row>
    <row r="234" spans="1:13" x14ac:dyDescent="0.25">
      <c r="A234" s="80">
        <v>44144.269444444442</v>
      </c>
      <c r="B234" s="110" t="s">
        <v>332</v>
      </c>
      <c r="C234" s="77">
        <v>3565</v>
      </c>
      <c r="D234" s="77">
        <v>153040</v>
      </c>
      <c r="E234" s="77">
        <f t="shared" si="237"/>
        <v>156605</v>
      </c>
      <c r="F234" s="79">
        <f t="shared" si="238"/>
        <v>420</v>
      </c>
      <c r="G234" s="79">
        <f>SUMIF(F$6:F234,"&gt;0")</f>
        <v>137385</v>
      </c>
      <c r="H234" s="79">
        <f t="shared" si="239"/>
        <v>20</v>
      </c>
      <c r="I234" s="79">
        <f t="shared" si="240"/>
        <v>440</v>
      </c>
      <c r="J234" s="84">
        <f t="shared" si="241"/>
        <v>8.3809523809523814</v>
      </c>
      <c r="K234" s="79">
        <f t="shared" si="242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37"/>
        <v>156670</v>
      </c>
      <c r="F235" s="79">
        <f t="shared" ref="F235" si="243">C235-C234</f>
        <v>45</v>
      </c>
      <c r="G235" s="79">
        <f>SUMIF(F$6:F235,"&gt;0")</f>
        <v>137430</v>
      </c>
      <c r="H235" s="79">
        <f t="shared" ref="H235" si="244">D235-D234</f>
        <v>20</v>
      </c>
      <c r="I235" s="79">
        <f t="shared" ref="I235" si="245">SUM(F235,H235)</f>
        <v>65</v>
      </c>
      <c r="J235" s="84">
        <f t="shared" ref="J235" si="246">I235/4200*80</f>
        <v>1.2380952380952381</v>
      </c>
      <c r="K235" s="79">
        <f t="shared" ref="K235" si="247">IFERROR(G235 - _xlfn.XLOOKUP(A235-30, $A$6:$A$14999,G$6:G$14999,"",-1,2),NA())</f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37"/>
        <v>156190</v>
      </c>
      <c r="F236" s="79">
        <f t="shared" ref="F236" si="248">C236-C235</f>
        <v>-480</v>
      </c>
      <c r="G236" s="79">
        <f>SUMIF(F$6:F236,"&gt;0")</f>
        <v>137430</v>
      </c>
      <c r="H236" s="79">
        <f t="shared" ref="H236" si="249">D236-D235</f>
        <v>0</v>
      </c>
      <c r="I236" s="79">
        <f t="shared" ref="I236" si="250">SUM(F236,H236)</f>
        <v>-480</v>
      </c>
      <c r="J236" s="84">
        <f t="shared" ref="J236" si="251">I236/4200*80</f>
        <v>-9.1428571428571423</v>
      </c>
      <c r="K236" s="79">
        <f t="shared" ref="K236" si="252">IFERROR(G236 - _xlfn.XLOOKUP(A236-30, $A$6:$A$14999,G$6:G$14999,"",-1,2),NA())</f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37"/>
        <v>157080</v>
      </c>
      <c r="F237" s="79">
        <f t="shared" ref="F237" si="253">C237-C236</f>
        <v>310</v>
      </c>
      <c r="G237" s="79">
        <f>SUMIF(F$6:F237,"&gt;0")</f>
        <v>137740</v>
      </c>
      <c r="H237" s="79">
        <f t="shared" ref="H237" si="254">D237-D236</f>
        <v>580</v>
      </c>
      <c r="I237" s="79">
        <f t="shared" ref="I237" si="255">SUM(F237,H237)</f>
        <v>890</v>
      </c>
      <c r="J237" s="84">
        <f t="shared" ref="J237" si="256">I237/4200*80</f>
        <v>16.952380952380953</v>
      </c>
      <c r="K237" s="79">
        <f t="shared" ref="K237" si="257">IFERROR(G237 - _xlfn.XLOOKUP(A237-30, $A$6:$A$14999,G$6:G$14999,"",-1,2),NA())</f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37"/>
        <v>156750</v>
      </c>
      <c r="F238" s="79">
        <f t="shared" ref="F238" si="258">C238-C237</f>
        <v>-350</v>
      </c>
      <c r="G238" s="79">
        <f>SUMIF(F$6:F238,"&gt;0")</f>
        <v>137740</v>
      </c>
      <c r="H238" s="79">
        <f t="shared" ref="H238" si="259">D238-D237</f>
        <v>20</v>
      </c>
      <c r="I238" s="79">
        <f t="shared" ref="I238" si="260">SUM(F238,H238)</f>
        <v>-330</v>
      </c>
      <c r="J238" s="84">
        <f t="shared" ref="J238" si="261">I238/4200*80</f>
        <v>-6.2857142857142856</v>
      </c>
      <c r="K238" s="79">
        <f t="shared" ref="K238" si="262">IFERROR(G238 - _xlfn.XLOOKUP(A238-30, $A$6:$A$14999,G$6:G$14999,"",-1,2),NA())</f>
        <v>10170</v>
      </c>
    </row>
    <row r="239" spans="1:13" x14ac:dyDescent="0.25">
      <c r="A239" s="80">
        <v>44149.261111111111</v>
      </c>
      <c r="B239" s="110" t="s">
        <v>334</v>
      </c>
      <c r="C239" s="77">
        <v>225</v>
      </c>
      <c r="D239" s="77">
        <v>135680</v>
      </c>
      <c r="E239" s="77">
        <f t="shared" si="237"/>
        <v>135905</v>
      </c>
      <c r="F239" s="79">
        <f t="shared" ref="F239" si="263">C239-C238</f>
        <v>-2865</v>
      </c>
      <c r="G239" s="79">
        <f>SUMIF(F$6:F239,"&gt;0")</f>
        <v>137740</v>
      </c>
      <c r="H239" s="79">
        <f t="shared" ref="H239" si="264">D239-D238</f>
        <v>-17980</v>
      </c>
      <c r="I239" s="79">
        <f t="shared" ref="I239" si="265">SUM(F239,H239)</f>
        <v>-20845</v>
      </c>
      <c r="J239" s="84">
        <f t="shared" ref="J239" si="266">I239/4200*80</f>
        <v>-397.04761904761904</v>
      </c>
      <c r="K239" s="79">
        <f t="shared" ref="K239" si="267">IFERROR(G239 - _xlfn.XLOOKUP(A239-30, $A$6:$A$14999,G$6:G$14999,"",-1,2),NA())</f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37"/>
        <v>136300</v>
      </c>
      <c r="F240" s="79">
        <f t="shared" ref="F240" si="268">C240-C239</f>
        <v>-150</v>
      </c>
      <c r="G240" s="79">
        <f>SUMIF(F$6:F240,"&gt;0")</f>
        <v>137740</v>
      </c>
      <c r="H240" s="79">
        <f t="shared" ref="H240" si="269">D240-D239</f>
        <v>545</v>
      </c>
      <c r="I240" s="79">
        <f t="shared" ref="I240" si="270">SUM(F240,H240)</f>
        <v>395</v>
      </c>
      <c r="J240" s="84">
        <f t="shared" ref="J240" si="271">I240/4200*80</f>
        <v>7.5238095238095237</v>
      </c>
      <c r="K240" s="79">
        <f t="shared" ref="K240" si="272">IFERROR(G240 - _xlfn.XLOOKUP(A240-30, $A$6:$A$14999,G$6:G$14999,"",-1,2),NA())</f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37"/>
        <v>136580</v>
      </c>
      <c r="F241" s="79">
        <f t="shared" ref="F241" si="273">C241-C240</f>
        <v>760</v>
      </c>
      <c r="G241" s="79">
        <f>SUMIF(F$6:F241,"&gt;0")</f>
        <v>138500</v>
      </c>
      <c r="H241" s="79">
        <f t="shared" ref="H241" si="274">D241-D240</f>
        <v>-480</v>
      </c>
      <c r="I241" s="79">
        <f t="shared" ref="I241" si="275">SUM(F241,H241)</f>
        <v>280</v>
      </c>
      <c r="J241" s="84">
        <f t="shared" ref="J241" si="276">I241/4200*80</f>
        <v>5.333333333333333</v>
      </c>
      <c r="K241" s="79">
        <f t="shared" ref="K241" si="277">IFERROR(G241 - _xlfn.XLOOKUP(A241-30, $A$6:$A$14999,G$6:G$14999,"",-1,2),NA())</f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37"/>
        <v>137575</v>
      </c>
      <c r="F242" s="79">
        <f t="shared" ref="F242" si="278">C242-C241</f>
        <v>975</v>
      </c>
      <c r="G242" s="79">
        <f>SUMIF(F$6:F242,"&gt;0")</f>
        <v>139475</v>
      </c>
      <c r="H242" s="79">
        <f t="shared" ref="H242" si="279">D242-D241</f>
        <v>20</v>
      </c>
      <c r="I242" s="79">
        <f t="shared" ref="I242" si="280">SUM(F242,H242)</f>
        <v>995</v>
      </c>
      <c r="J242" s="84">
        <f t="shared" ref="J242" si="281">I242/4200*80</f>
        <v>18.952380952380953</v>
      </c>
      <c r="K242" s="79">
        <f t="shared" ref="K242" si="282">IFERROR(G242 - _xlfn.XLOOKUP(A242-30, $A$6:$A$14999,G$6:G$14999,"",-1,2),NA())</f>
        <v>10720</v>
      </c>
    </row>
    <row r="243" spans="1:13" x14ac:dyDescent="0.25">
      <c r="A243" s="80">
        <v>44152.215277777781</v>
      </c>
      <c r="B243" s="110" t="s">
        <v>335</v>
      </c>
      <c r="C243" s="77">
        <v>1910</v>
      </c>
      <c r="D243" s="77">
        <v>135815</v>
      </c>
      <c r="E243" s="77">
        <f t="shared" si="237"/>
        <v>137725</v>
      </c>
      <c r="F243" s="79">
        <f t="shared" ref="F243" si="283">C243-C242</f>
        <v>100</v>
      </c>
      <c r="G243" s="79">
        <f>SUMIF(F$6:F243,"&gt;0")</f>
        <v>139575</v>
      </c>
      <c r="H243" s="79">
        <f t="shared" ref="H243" si="284">D243-D242</f>
        <v>50</v>
      </c>
      <c r="I243" s="79">
        <f t="shared" ref="I243" si="285">SUM(F243,H243)</f>
        <v>150</v>
      </c>
      <c r="J243" s="84">
        <f t="shared" ref="J243" si="286">I243/4200*80</f>
        <v>2.8571428571428568</v>
      </c>
      <c r="K243" s="79">
        <f t="shared" ref="K243" si="287">IFERROR(G243 - _xlfn.XLOOKUP(A243-30, $A$6:$A$14999,G$6:G$14999,"",-1,2),NA())</f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37"/>
        <v>138045</v>
      </c>
      <c r="F244" s="79">
        <f t="shared" ref="F244" si="288">C244-C243</f>
        <v>300</v>
      </c>
      <c r="G244" s="79">
        <f>SUMIF(F$6:F244,"&gt;0")</f>
        <v>139875</v>
      </c>
      <c r="H244" s="79">
        <f t="shared" ref="H244" si="289">D244-D243</f>
        <v>20</v>
      </c>
      <c r="I244" s="79">
        <f t="shared" ref="I244" si="290">SUM(F244,H244)</f>
        <v>320</v>
      </c>
      <c r="J244" s="84">
        <f t="shared" ref="J244" si="291">I244/4200*80</f>
        <v>6.0952380952380958</v>
      </c>
      <c r="K244" s="79">
        <f t="shared" ref="K244" si="292">IFERROR(G244 - _xlfn.XLOOKUP(A244-30, $A$6:$A$14999,G$6:G$14999,"",-1,2),NA())</f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37"/>
        <v>138215</v>
      </c>
      <c r="F245" s="79">
        <f t="shared" ref="F245" si="293">C245-C244</f>
        <v>150</v>
      </c>
      <c r="G245" s="79">
        <f>SUMIF(F$6:F245,"&gt;0")</f>
        <v>140025</v>
      </c>
      <c r="H245" s="79">
        <f t="shared" ref="H245" si="294">D245-D244</f>
        <v>20</v>
      </c>
      <c r="I245" s="79">
        <f t="shared" ref="I245" si="295">SUM(F245,H245)</f>
        <v>170</v>
      </c>
      <c r="J245" s="84">
        <f t="shared" ref="J245" si="296">I245/4200*80</f>
        <v>3.2380952380952381</v>
      </c>
      <c r="K245" s="79">
        <f t="shared" ref="K245" si="297">IFERROR(G245 - _xlfn.XLOOKUP(A245-30, $A$6:$A$14999,G$6:G$14999,"",-1,2),NA())</f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37"/>
        <v>138360</v>
      </c>
      <c r="F246" s="79">
        <f t="shared" ref="F246" si="298">C246-C245</f>
        <v>125</v>
      </c>
      <c r="G246" s="79">
        <f>SUMIF(F$6:F246,"&gt;0")</f>
        <v>140150</v>
      </c>
      <c r="H246" s="79">
        <f t="shared" ref="H246" si="299">D246-D245</f>
        <v>20</v>
      </c>
      <c r="I246" s="79">
        <f t="shared" ref="I246" si="300">SUM(F246,H246)</f>
        <v>145</v>
      </c>
      <c r="J246" s="84">
        <f t="shared" ref="J246" si="301">I246/4200*80</f>
        <v>2.7619047619047619</v>
      </c>
      <c r="K246" s="79">
        <f t="shared" ref="K246" si="302">IFERROR(G246 - _xlfn.XLOOKUP(A246-30, $A$6:$A$14999,G$6:G$14999,"",-1,2),NA())</f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37"/>
        <v>138805</v>
      </c>
      <c r="F247" s="79">
        <f t="shared" ref="F247" si="303">C247-C246</f>
        <v>425</v>
      </c>
      <c r="G247" s="79">
        <f>SUMIF(F$6:F247,"&gt;0")</f>
        <v>140575</v>
      </c>
      <c r="H247" s="79">
        <f t="shared" ref="H247" si="304">D247-D246</f>
        <v>20</v>
      </c>
      <c r="I247" s="79">
        <f t="shared" ref="I247" si="305">SUM(F247,H247)</f>
        <v>445</v>
      </c>
      <c r="J247" s="84">
        <f t="shared" ref="J247" si="306">I247/4200*80</f>
        <v>8.4761904761904763</v>
      </c>
      <c r="K247" s="79">
        <f t="shared" ref="K247" si="307">IFERROR(G247 - _xlfn.XLOOKUP(A247-30, $A$6:$A$14999,G$6:G$14999,"",-1,2),NA())</f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37"/>
        <v>139400</v>
      </c>
      <c r="F248" s="79">
        <f t="shared" ref="F248" si="308">C248-C247</f>
        <v>50</v>
      </c>
      <c r="G248" s="79">
        <f>SUMIF(F$6:F248,"&gt;0")</f>
        <v>140625</v>
      </c>
      <c r="H248" s="79">
        <f t="shared" ref="H248" si="309">D248-D247</f>
        <v>545</v>
      </c>
      <c r="I248" s="79">
        <f t="shared" ref="I248" si="310">SUM(F248,H248)</f>
        <v>595</v>
      </c>
      <c r="J248" s="84">
        <f t="shared" ref="J248" si="311">I248/4200*80</f>
        <v>11.333333333333332</v>
      </c>
      <c r="K248" s="79">
        <f t="shared" ref="K248" si="312">IFERROR(G248 - _xlfn.XLOOKUP(A248-30, $A$6:$A$14999,G$6:G$14999,"",-1,2),NA())</f>
        <v>7325</v>
      </c>
      <c r="L248" s="77">
        <v>480</v>
      </c>
      <c r="M248" s="77">
        <v>7</v>
      </c>
    </row>
    <row r="249" spans="1:13" x14ac:dyDescent="0.25">
      <c r="A249" s="80">
        <v>44158.165972222225</v>
      </c>
      <c r="B249" s="110" t="s">
        <v>336</v>
      </c>
      <c r="C249" s="77">
        <v>1610</v>
      </c>
      <c r="D249" s="77">
        <v>136490</v>
      </c>
      <c r="E249" s="77">
        <f t="shared" si="237"/>
        <v>138100</v>
      </c>
      <c r="F249" s="79">
        <f t="shared" ref="F249" si="313">C249-C248</f>
        <v>-1350</v>
      </c>
      <c r="G249" s="79">
        <f>SUMIF(F$6:F249,"&gt;0")</f>
        <v>140625</v>
      </c>
      <c r="H249" s="79">
        <f t="shared" ref="H249" si="314">D249-D248</f>
        <v>50</v>
      </c>
      <c r="I249" s="79">
        <f t="shared" ref="I249" si="315">SUM(F249,H249)</f>
        <v>-1300</v>
      </c>
      <c r="J249" s="84">
        <f t="shared" ref="J249" si="316">I249/4200*80</f>
        <v>-24.761904761904763</v>
      </c>
      <c r="K249" s="79">
        <f t="shared" ref="K249" si="317">IFERROR(G249 - _xlfn.XLOOKUP(A249-30, $A$6:$A$14999,G$6:G$14999,"",-1,2),NA())</f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37"/>
        <v>138295</v>
      </c>
      <c r="F250" s="79">
        <f t="shared" ref="F250" si="318">C250-C249</f>
        <v>175</v>
      </c>
      <c r="G250" s="79">
        <f>SUMIF(F$6:F250,"&gt;0")</f>
        <v>140800</v>
      </c>
      <c r="H250" s="79">
        <f t="shared" ref="H250" si="319">D250-D249</f>
        <v>20</v>
      </c>
      <c r="I250" s="79">
        <f t="shared" ref="I250" si="320">SUM(F250,H250)</f>
        <v>195</v>
      </c>
      <c r="J250" s="84">
        <f t="shared" ref="J250" si="321">I250/4200*80</f>
        <v>3.7142857142857144</v>
      </c>
      <c r="K250" s="79">
        <f t="shared" ref="K250" si="322">IFERROR(G250 - _xlfn.XLOOKUP(A250-30, $A$6:$A$14999,G$6:G$14999,"",-1,2),NA())</f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37"/>
        <v>138665</v>
      </c>
      <c r="F251" s="79">
        <f t="shared" ref="F251" si="323">C251-C250</f>
        <v>350</v>
      </c>
      <c r="G251" s="79">
        <f>SUMIF(F$6:F251,"&gt;0")</f>
        <v>141150</v>
      </c>
      <c r="H251" s="79">
        <f t="shared" ref="H251" si="324">D251-D250</f>
        <v>20</v>
      </c>
      <c r="I251" s="79">
        <f t="shared" ref="I251" si="325">SUM(F251,H251)</f>
        <v>370</v>
      </c>
      <c r="J251" s="84">
        <f t="shared" ref="J251" si="326">I251/4200*80</f>
        <v>7.0476190476190483</v>
      </c>
      <c r="K251" s="79">
        <f t="shared" ref="K251" si="327">IFERROR(G251 - _xlfn.XLOOKUP(A251-30, $A$6:$A$14999,G$6:G$14999,"",-1,2),NA())</f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37"/>
        <v>139015</v>
      </c>
      <c r="F252" s="79">
        <f t="shared" ref="F252" si="328">C252-C251</f>
        <v>350</v>
      </c>
      <c r="G252" s="79">
        <f>SUMIF(F$6:F252,"&gt;0")</f>
        <v>141500</v>
      </c>
      <c r="H252" s="79">
        <f t="shared" ref="H252" si="329">D252-D251</f>
        <v>0</v>
      </c>
      <c r="I252" s="79">
        <f t="shared" ref="I252" si="330">SUM(F252,H252)</f>
        <v>350</v>
      </c>
      <c r="J252" s="84">
        <f t="shared" ref="J252" si="331">I252/4200*80</f>
        <v>6.6666666666666661</v>
      </c>
      <c r="K252" s="79">
        <f t="shared" ref="K252" si="332">IFERROR(G252 - _xlfn.XLOOKUP(A252-30, $A$6:$A$14999,G$6:G$14999,"",-1,2),NA())</f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37"/>
        <v>136575</v>
      </c>
      <c r="F253" s="79">
        <f t="shared" ref="F253" si="333">C253-C252</f>
        <v>-2460</v>
      </c>
      <c r="G253" s="79">
        <f>SUMIF(F$6:F253,"&gt;0")</f>
        <v>141500</v>
      </c>
      <c r="H253" s="79">
        <f t="shared" ref="H253" si="334">D253-D252</f>
        <v>20</v>
      </c>
      <c r="I253" s="79">
        <f t="shared" ref="I253" si="335">SUM(F253,H253)</f>
        <v>-2440</v>
      </c>
      <c r="J253" s="84">
        <f t="shared" ref="J253" si="336">I253/4200*80</f>
        <v>-46.476190476190482</v>
      </c>
      <c r="K253" s="79">
        <f t="shared" ref="K253" si="337">IFERROR(G253 - _xlfn.XLOOKUP(A253-30, $A$6:$A$14999,G$6:G$14999,"",-1,2),NA())</f>
        <v>6425</v>
      </c>
    </row>
    <row r="254" spans="1:13" x14ac:dyDescent="0.25">
      <c r="A254" s="80">
        <v>44162.533333333333</v>
      </c>
      <c r="B254" s="110" t="s">
        <v>338</v>
      </c>
      <c r="C254" s="77">
        <v>680</v>
      </c>
      <c r="D254" s="77">
        <v>120970</v>
      </c>
      <c r="E254" s="77">
        <f t="shared" si="237"/>
        <v>121650</v>
      </c>
      <c r="F254" s="79">
        <f t="shared" ref="F254" si="338">C254-C253</f>
        <v>655</v>
      </c>
      <c r="G254" s="79">
        <f>SUMIF(F$6:F254,"&gt;0")</f>
        <v>142155</v>
      </c>
      <c r="H254" s="79">
        <f t="shared" ref="H254" si="339">D254-D253</f>
        <v>-15580</v>
      </c>
      <c r="I254" s="79">
        <f t="shared" ref="I254" si="340">SUM(F254,H254)</f>
        <v>-14925</v>
      </c>
      <c r="J254" s="84">
        <f t="shared" ref="J254" si="341">I254/4200*80</f>
        <v>-284.28571428571428</v>
      </c>
      <c r="K254" s="79">
        <f t="shared" ref="K254" si="342">IFERROR(G254 - _xlfn.XLOOKUP(A254-30, $A$6:$A$14999,G$6:G$14999,"",-1,2),NA())</f>
        <v>7030</v>
      </c>
    </row>
    <row r="255" spans="1:13" x14ac:dyDescent="0.25">
      <c r="A255" s="80">
        <v>44164.081944444442</v>
      </c>
      <c r="B255" s="110" t="s">
        <v>341</v>
      </c>
      <c r="C255" s="77">
        <v>1130</v>
      </c>
      <c r="D255" s="77">
        <v>150965</v>
      </c>
      <c r="E255" s="77">
        <f t="shared" ref="E255" si="343">SUM(C255:D255)</f>
        <v>152095</v>
      </c>
      <c r="F255" s="79">
        <f t="shared" ref="F255" si="344">C255-C254</f>
        <v>450</v>
      </c>
      <c r="G255" s="79">
        <f>SUMIF(F$6:F255,"&gt;0")</f>
        <v>142605</v>
      </c>
      <c r="H255" s="79">
        <f t="shared" ref="H255" si="345">D255-D254</f>
        <v>29995</v>
      </c>
      <c r="I255" s="79">
        <f t="shared" ref="I255" si="346">SUM(F255,H255)</f>
        <v>30445</v>
      </c>
      <c r="J255" s="84">
        <f t="shared" ref="J255" si="347">I255/4200*80</f>
        <v>579.90476190476193</v>
      </c>
      <c r="K255" s="79">
        <f t="shared" ref="K255" si="348">IFERROR(G255 - _xlfn.XLOOKUP(A255-30, $A$6:$A$14999,G$6:G$14999,"",-1,2),NA())</f>
        <v>7405</v>
      </c>
      <c r="L255" s="77">
        <v>30405</v>
      </c>
      <c r="M255" s="77">
        <v>577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73"/>
  <sheetViews>
    <sheetView topLeftCell="A49" workbookViewId="0">
      <selection activeCell="C73" sqref="C73:L73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64"/>
    <col min="6" max="8" width="9.140625" style="79"/>
    <col min="9" max="9" width="9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62" t="s">
        <v>210</v>
      </c>
      <c r="B1" s="159" t="s">
        <v>85</v>
      </c>
      <c r="C1" s="159" t="s">
        <v>211</v>
      </c>
      <c r="D1" s="159" t="s">
        <v>212</v>
      </c>
      <c r="E1" s="165" t="s">
        <v>129</v>
      </c>
      <c r="F1" s="160" t="s">
        <v>213</v>
      </c>
      <c r="G1" s="160" t="s">
        <v>214</v>
      </c>
      <c r="H1" s="160" t="s">
        <v>215</v>
      </c>
      <c r="I1" s="346" t="s">
        <v>314</v>
      </c>
      <c r="J1" s="346" t="s">
        <v>313</v>
      </c>
      <c r="K1" s="159" t="s">
        <v>10</v>
      </c>
      <c r="L1" s="161" t="s">
        <v>216</v>
      </c>
    </row>
    <row r="2" spans="1:12" x14ac:dyDescent="0.25">
      <c r="A2" s="80">
        <v>44092.113194444442</v>
      </c>
      <c r="B2" s="21" t="s">
        <v>83</v>
      </c>
      <c r="C2" s="77">
        <v>7</v>
      </c>
      <c r="D2" s="77">
        <v>0</v>
      </c>
      <c r="E2" s="163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63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63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63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217</v>
      </c>
      <c r="C6" s="77">
        <v>22</v>
      </c>
      <c r="D6" s="77">
        <v>1</v>
      </c>
      <c r="E6" s="164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64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64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64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64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64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64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64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64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285</v>
      </c>
      <c r="C15" s="77">
        <v>0</v>
      </c>
      <c r="D15" s="77">
        <v>0</v>
      </c>
      <c r="E15" s="164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64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287</v>
      </c>
      <c r="C17" s="77">
        <v>29</v>
      </c>
      <c r="D17" s="77">
        <v>1</v>
      </c>
      <c r="E17" s="164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64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64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288</v>
      </c>
      <c r="C20" s="77">
        <v>1</v>
      </c>
      <c r="D20" s="77">
        <v>0</v>
      </c>
      <c r="E20" s="164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64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64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64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64">
        <f t="shared" ref="E24:E35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64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64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64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64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64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64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5" si="37">E30*120</f>
        <v>120</v>
      </c>
      <c r="L30" s="79">
        <f t="shared" ref="L30:L35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64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64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64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 t="shared" ref="J33:J38" si="48"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  <row r="34" spans="1:12" x14ac:dyDescent="0.25">
      <c r="A34" s="80">
        <v>44123.165277777778</v>
      </c>
      <c r="C34" s="77">
        <v>13</v>
      </c>
      <c r="D34" s="77">
        <v>0</v>
      </c>
      <c r="E34" s="164">
        <f t="shared" si="14"/>
        <v>13</v>
      </c>
      <c r="F34" s="79">
        <f t="shared" ref="F34" si="49">C34-C33</f>
        <v>10</v>
      </c>
      <c r="G34" s="79">
        <f t="shared" ref="G34" si="50">D34-D33</f>
        <v>0</v>
      </c>
      <c r="H34" s="79">
        <f t="shared" ref="H34" si="51">E34-E33</f>
        <v>10</v>
      </c>
      <c r="I34" s="79">
        <f>SUMIF(H$2:H34,"&gt;0")</f>
        <v>143</v>
      </c>
      <c r="J34" s="79">
        <f t="shared" si="48"/>
        <v>142</v>
      </c>
      <c r="K34" s="77">
        <f t="shared" si="37"/>
        <v>1560</v>
      </c>
      <c r="L34" s="79">
        <f t="shared" si="38"/>
        <v>1200</v>
      </c>
    </row>
    <row r="35" spans="1:12" x14ac:dyDescent="0.25">
      <c r="A35" s="80">
        <v>44124.158333333333</v>
      </c>
      <c r="C35" s="77">
        <v>13</v>
      </c>
      <c r="D35" s="77">
        <v>0</v>
      </c>
      <c r="E35" s="164">
        <f t="shared" si="14"/>
        <v>13</v>
      </c>
      <c r="F35" s="79">
        <f t="shared" ref="F35" si="52">C35-C34</f>
        <v>0</v>
      </c>
      <c r="G35" s="79">
        <f t="shared" ref="G35" si="53">D35-D34</f>
        <v>0</v>
      </c>
      <c r="H35" s="79">
        <f t="shared" ref="H35" si="54">E35-E34</f>
        <v>0</v>
      </c>
      <c r="I35" s="79">
        <f>SUMIF(H$2:H35,"&gt;0")</f>
        <v>143</v>
      </c>
      <c r="J35" s="79">
        <f t="shared" si="48"/>
        <v>141</v>
      </c>
      <c r="K35" s="77">
        <f t="shared" si="37"/>
        <v>1560</v>
      </c>
      <c r="L35" s="79">
        <f t="shared" si="38"/>
        <v>0</v>
      </c>
    </row>
    <row r="36" spans="1:12" x14ac:dyDescent="0.25">
      <c r="A36" s="80">
        <v>44125.623611111114</v>
      </c>
      <c r="C36" s="77">
        <v>13</v>
      </c>
      <c r="D36" s="77">
        <v>0</v>
      </c>
      <c r="E36" s="164">
        <f t="shared" ref="E36:E38" si="55">C36+D36*10</f>
        <v>13</v>
      </c>
      <c r="F36" s="79">
        <f t="shared" ref="F36" si="56">C36-C35</f>
        <v>0</v>
      </c>
      <c r="G36" s="79">
        <f t="shared" ref="G36" si="57">D36-D35</f>
        <v>0</v>
      </c>
      <c r="H36" s="79">
        <f t="shared" ref="H36" si="58">E36-E35</f>
        <v>0</v>
      </c>
      <c r="I36" s="79">
        <f>SUMIF(H$2:H36,"&gt;0")</f>
        <v>143</v>
      </c>
      <c r="J36" s="79">
        <f t="shared" si="48"/>
        <v>118</v>
      </c>
      <c r="K36" s="77">
        <f t="shared" ref="K36:K37" si="59">E36*120</f>
        <v>1560</v>
      </c>
      <c r="L36" s="79">
        <f t="shared" ref="L36:L37" si="60">K36-K35</f>
        <v>0</v>
      </c>
    </row>
    <row r="37" spans="1:12" x14ac:dyDescent="0.25">
      <c r="A37" s="80">
        <v>44126.085416666669</v>
      </c>
      <c r="C37" s="77">
        <v>13</v>
      </c>
      <c r="D37" s="77">
        <v>1</v>
      </c>
      <c r="E37" s="164">
        <f t="shared" si="55"/>
        <v>23</v>
      </c>
      <c r="F37" s="79">
        <f t="shared" ref="F37" si="61">C37-C36</f>
        <v>0</v>
      </c>
      <c r="G37" s="79">
        <f t="shared" ref="G37" si="62">D37-D36</f>
        <v>1</v>
      </c>
      <c r="H37" s="79">
        <f t="shared" ref="H37" si="63">E37-E36</f>
        <v>10</v>
      </c>
      <c r="I37" s="79">
        <f>SUMIF(H$2:H37,"&gt;0")</f>
        <v>153</v>
      </c>
      <c r="J37" s="79">
        <f t="shared" si="48"/>
        <v>128</v>
      </c>
      <c r="K37" s="77">
        <f t="shared" si="59"/>
        <v>2760</v>
      </c>
      <c r="L37" s="79">
        <f t="shared" si="60"/>
        <v>1200</v>
      </c>
    </row>
    <row r="38" spans="1:12" x14ac:dyDescent="0.25">
      <c r="A38" s="80">
        <v>44127.375694444447</v>
      </c>
      <c r="C38" s="77">
        <v>13</v>
      </c>
      <c r="D38" s="77">
        <v>1</v>
      </c>
      <c r="E38" s="164">
        <f t="shared" si="55"/>
        <v>23</v>
      </c>
      <c r="F38" s="79">
        <f t="shared" ref="F38" si="64">C38-C37</f>
        <v>0</v>
      </c>
      <c r="G38" s="79">
        <f t="shared" ref="G38" si="65">D38-D37</f>
        <v>0</v>
      </c>
      <c r="H38" s="79">
        <f t="shared" ref="H38" si="66">E38-E37</f>
        <v>0</v>
      </c>
      <c r="I38" s="79">
        <f>SUMIF(H$2:H38,"&gt;0")</f>
        <v>153</v>
      </c>
      <c r="J38" s="79">
        <f t="shared" si="48"/>
        <v>122</v>
      </c>
      <c r="K38" s="77">
        <f t="shared" ref="K38" si="67">E38*120</f>
        <v>2760</v>
      </c>
      <c r="L38" s="79">
        <f t="shared" ref="L38" si="68">K38-K37</f>
        <v>0</v>
      </c>
    </row>
    <row r="39" spans="1:12" x14ac:dyDescent="0.25">
      <c r="A39" s="80">
        <v>44128.201388888891</v>
      </c>
      <c r="C39" s="77">
        <v>14</v>
      </c>
      <c r="D39" s="77">
        <v>1</v>
      </c>
      <c r="E39" s="164">
        <f t="shared" ref="E39" si="69">C39+D39*10</f>
        <v>24</v>
      </c>
      <c r="F39" s="79">
        <f t="shared" ref="F39" si="70">C39-C38</f>
        <v>1</v>
      </c>
      <c r="G39" s="79">
        <f t="shared" ref="G39" si="71">D39-D38</f>
        <v>0</v>
      </c>
      <c r="H39" s="79">
        <f t="shared" ref="H39" si="72">E39-E38</f>
        <v>1</v>
      </c>
      <c r="I39" s="79">
        <f>SUMIF(H$2:H39,"&gt;0")</f>
        <v>154</v>
      </c>
      <c r="J39" s="79">
        <f t="shared" ref="J39" si="73">IFERROR(I39 - _xlfn.XLOOKUP(A39-30, $A$2:$A$14999,I$2:I$14999,"",-1,2),NA())</f>
        <v>120</v>
      </c>
      <c r="K39" s="77">
        <f t="shared" ref="K39" si="74">E39*120</f>
        <v>2880</v>
      </c>
      <c r="L39" s="79">
        <f t="shared" ref="L39" si="75">K39-K38</f>
        <v>120</v>
      </c>
    </row>
    <row r="40" spans="1:12" x14ac:dyDescent="0.25">
      <c r="A40" s="80">
        <v>44130.044444444444</v>
      </c>
      <c r="C40" s="77">
        <v>14</v>
      </c>
      <c r="D40" s="77">
        <v>1</v>
      </c>
      <c r="E40" s="164">
        <f t="shared" ref="E40:E44" si="76">C40+D40*10</f>
        <v>24</v>
      </c>
      <c r="F40" s="79">
        <f t="shared" ref="F40" si="77">C40-C39</f>
        <v>0</v>
      </c>
      <c r="G40" s="79">
        <f t="shared" ref="G40" si="78">D40-D39</f>
        <v>0</v>
      </c>
      <c r="H40" s="79">
        <f t="shared" ref="H40" si="79">E40-E39</f>
        <v>0</v>
      </c>
      <c r="I40" s="79">
        <f>SUMIF(H$2:H40,"&gt;0")</f>
        <v>154</v>
      </c>
      <c r="J40" s="79">
        <f t="shared" ref="J40" si="80">IFERROR(I40 - _xlfn.XLOOKUP(A40-30, $A$2:$A$14999,I$2:I$14999,"",-1,2),NA())</f>
        <v>103</v>
      </c>
      <c r="K40" s="77">
        <f t="shared" ref="K40:K41" si="81">E40*120</f>
        <v>2880</v>
      </c>
      <c r="L40" s="79">
        <f t="shared" ref="L40:L41" si="82">K40-K39</f>
        <v>0</v>
      </c>
    </row>
    <row r="41" spans="1:12" x14ac:dyDescent="0.25">
      <c r="A41" s="80">
        <v>44131.328472222223</v>
      </c>
      <c r="B41" s="21" t="s">
        <v>143</v>
      </c>
      <c r="C41" s="77">
        <v>16</v>
      </c>
      <c r="D41" s="77">
        <v>3</v>
      </c>
      <c r="E41" s="164">
        <f t="shared" si="76"/>
        <v>46</v>
      </c>
      <c r="F41" s="79">
        <f t="shared" ref="F41" si="83">C41-C40</f>
        <v>2</v>
      </c>
      <c r="G41" s="79">
        <f t="shared" ref="G41" si="84">D41-D40</f>
        <v>2</v>
      </c>
      <c r="H41" s="79">
        <f t="shared" ref="H41" si="85">E41-E40</f>
        <v>22</v>
      </c>
      <c r="I41" s="79">
        <f>SUMIF(H$2:H41,"&gt;0")</f>
        <v>176</v>
      </c>
      <c r="J41" s="79">
        <f t="shared" ref="J41" si="86">IFERROR(I41 - _xlfn.XLOOKUP(A41-30, $A$2:$A$14999,I$2:I$14999,"",-1,2),NA())</f>
        <v>109</v>
      </c>
      <c r="K41" s="77">
        <f t="shared" si="81"/>
        <v>5520</v>
      </c>
      <c r="L41" s="79">
        <f t="shared" si="82"/>
        <v>2640</v>
      </c>
    </row>
    <row r="42" spans="1:12" x14ac:dyDescent="0.25">
      <c r="A42" s="80">
        <v>44132.470833333333</v>
      </c>
      <c r="C42" s="77">
        <v>19</v>
      </c>
      <c r="D42" s="77">
        <v>3</v>
      </c>
      <c r="E42" s="164">
        <f t="shared" si="76"/>
        <v>49</v>
      </c>
      <c r="F42" s="79">
        <f t="shared" ref="F42" si="87">C42-C41</f>
        <v>3</v>
      </c>
      <c r="G42" s="79">
        <f t="shared" ref="G42" si="88">D42-D41</f>
        <v>0</v>
      </c>
      <c r="H42" s="79">
        <f t="shared" ref="H42" si="89">E42-E41</f>
        <v>3</v>
      </c>
      <c r="I42" s="79">
        <f>SUMIF(H$2:H42,"&gt;0")</f>
        <v>179</v>
      </c>
      <c r="J42" s="79">
        <f t="shared" ref="J42" si="90">IFERROR(I42 - _xlfn.XLOOKUP(A42-30, $A$2:$A$14999,I$2:I$14999,"",-1,2),NA())</f>
        <v>112</v>
      </c>
      <c r="K42" s="77">
        <f t="shared" ref="K42:K44" si="91">E42*120</f>
        <v>5880</v>
      </c>
      <c r="L42" s="79">
        <f t="shared" ref="L42:L44" si="92">K42-K41</f>
        <v>360</v>
      </c>
    </row>
    <row r="43" spans="1:12" x14ac:dyDescent="0.25">
      <c r="A43" s="80">
        <v>44134.043055555558</v>
      </c>
      <c r="C43" s="77">
        <v>24</v>
      </c>
      <c r="D43" s="77">
        <v>4</v>
      </c>
      <c r="E43" s="164">
        <f t="shared" si="76"/>
        <v>64</v>
      </c>
      <c r="F43" s="79">
        <f t="shared" ref="F43" si="93">C43-C42</f>
        <v>5</v>
      </c>
      <c r="G43" s="79">
        <f t="shared" ref="G43" si="94">D43-D42</f>
        <v>1</v>
      </c>
      <c r="H43" s="79">
        <f t="shared" ref="H43" si="95">E43-E42</f>
        <v>15</v>
      </c>
      <c r="I43" s="79">
        <f>SUMIF(H$2:H43,"&gt;0")</f>
        <v>194</v>
      </c>
      <c r="J43" s="79">
        <f t="shared" ref="J43" si="96">IFERROR(I43 - _xlfn.XLOOKUP(A43-30, $A$2:$A$14999,I$2:I$14999,"",-1,2),NA())</f>
        <v>122</v>
      </c>
      <c r="K43" s="77">
        <f t="shared" si="91"/>
        <v>7680</v>
      </c>
      <c r="L43" s="79">
        <f t="shared" si="92"/>
        <v>1800</v>
      </c>
    </row>
    <row r="44" spans="1:12" x14ac:dyDescent="0.25">
      <c r="A44" s="80">
        <v>44134.056250000001</v>
      </c>
      <c r="B44" s="21" t="s">
        <v>326</v>
      </c>
      <c r="C44" s="77">
        <v>0</v>
      </c>
      <c r="D44" s="77">
        <v>0</v>
      </c>
      <c r="E44" s="164">
        <f t="shared" si="76"/>
        <v>0</v>
      </c>
      <c r="F44" s="79">
        <f t="shared" ref="F44" si="97">C44-C43</f>
        <v>-24</v>
      </c>
      <c r="G44" s="79">
        <f t="shared" ref="G44" si="98">D44-D43</f>
        <v>-4</v>
      </c>
      <c r="H44" s="79">
        <f t="shared" ref="H44" si="99">E44-E43</f>
        <v>-64</v>
      </c>
      <c r="I44" s="79">
        <f>SUMIF(H$2:H44,"&gt;0")</f>
        <v>194</v>
      </c>
      <c r="J44" s="79">
        <f t="shared" ref="J44" si="100">IFERROR(I44 - _xlfn.XLOOKUP(A44-30, $A$2:$A$14999,I$2:I$14999,"",-1,2),NA())</f>
        <v>122</v>
      </c>
      <c r="K44" s="77">
        <f t="shared" si="91"/>
        <v>0</v>
      </c>
      <c r="L44" s="79">
        <f t="shared" si="92"/>
        <v>-7680</v>
      </c>
    </row>
    <row r="45" spans="1:12" x14ac:dyDescent="0.25">
      <c r="A45" s="80">
        <v>44135.375</v>
      </c>
      <c r="C45" s="77">
        <v>0</v>
      </c>
      <c r="D45" s="77">
        <v>0</v>
      </c>
      <c r="E45" s="164">
        <f t="shared" ref="E45" si="101">C45+D45*10</f>
        <v>0</v>
      </c>
      <c r="F45" s="79">
        <f t="shared" ref="F45" si="102">C45-C44</f>
        <v>0</v>
      </c>
      <c r="G45" s="79">
        <f t="shared" ref="G45" si="103">D45-D44</f>
        <v>0</v>
      </c>
      <c r="H45" s="79">
        <f t="shared" ref="H45" si="104">E45-E44</f>
        <v>0</v>
      </c>
      <c r="I45" s="79">
        <f>SUMIF(H$2:H45,"&gt;0")</f>
        <v>194</v>
      </c>
      <c r="J45" s="79">
        <f t="shared" ref="J45" si="105">IFERROR(I45 - _xlfn.XLOOKUP(A45-30, $A$2:$A$14999,I$2:I$14999,"",-1,2),NA())</f>
        <v>103</v>
      </c>
      <c r="K45" s="77">
        <f t="shared" ref="K45" si="106">E45*120</f>
        <v>0</v>
      </c>
      <c r="L45" s="79">
        <f t="shared" ref="L45" si="107">K45-K44</f>
        <v>0</v>
      </c>
    </row>
    <row r="46" spans="1:12" x14ac:dyDescent="0.25">
      <c r="A46" s="80">
        <v>44136.131944444445</v>
      </c>
      <c r="C46" s="77">
        <v>0</v>
      </c>
      <c r="D46" s="77">
        <v>0</v>
      </c>
      <c r="E46" s="164">
        <f t="shared" ref="E46" si="108">C46+D46*10</f>
        <v>0</v>
      </c>
      <c r="F46" s="79">
        <f t="shared" ref="F46" si="109">C46-C45</f>
        <v>0</v>
      </c>
      <c r="G46" s="79">
        <f t="shared" ref="G46" si="110">D46-D45</f>
        <v>0</v>
      </c>
      <c r="H46" s="79">
        <f t="shared" ref="H46" si="111">E46-E45</f>
        <v>0</v>
      </c>
      <c r="I46" s="79">
        <f>SUMIF(H$2:H46,"&gt;0")</f>
        <v>194</v>
      </c>
      <c r="J46" s="79">
        <f t="shared" ref="J46" si="112">IFERROR(I46 - _xlfn.XLOOKUP(A46-30, $A$2:$A$14999,I$2:I$14999,"",-1,2),NA())</f>
        <v>83</v>
      </c>
      <c r="K46" s="77">
        <f t="shared" ref="K46" si="113">E46*120</f>
        <v>0</v>
      </c>
      <c r="L46" s="79">
        <f t="shared" ref="L46" si="114">K46-K45</f>
        <v>0</v>
      </c>
    </row>
    <row r="47" spans="1:12" x14ac:dyDescent="0.25">
      <c r="A47" s="80">
        <v>44137.363888888889</v>
      </c>
      <c r="C47" s="77">
        <v>0</v>
      </c>
      <c r="D47" s="77">
        <v>0</v>
      </c>
      <c r="E47" s="164">
        <f t="shared" ref="E47:E48" si="115">C47+D47*10</f>
        <v>0</v>
      </c>
      <c r="F47" s="79">
        <f t="shared" ref="F47" si="116">C47-C46</f>
        <v>0</v>
      </c>
      <c r="G47" s="79">
        <f t="shared" ref="G47" si="117">D47-D46</f>
        <v>0</v>
      </c>
      <c r="H47" s="79">
        <f t="shared" ref="H47" si="118">E47-E46</f>
        <v>0</v>
      </c>
      <c r="I47" s="79">
        <f>SUMIF(H$2:H47,"&gt;0")</f>
        <v>194</v>
      </c>
      <c r="J47" s="79">
        <f t="shared" ref="J47" si="119">IFERROR(I47 - _xlfn.XLOOKUP(A47-30, $A$2:$A$14999,I$2:I$14999,"",-1,2),NA())</f>
        <v>78</v>
      </c>
      <c r="K47" s="77">
        <f t="shared" ref="K47" si="120">E47*120</f>
        <v>0</v>
      </c>
      <c r="L47" s="79">
        <f t="shared" ref="L47" si="121">K47-K46</f>
        <v>0</v>
      </c>
    </row>
    <row r="48" spans="1:12" x14ac:dyDescent="0.25">
      <c r="A48" s="80">
        <v>44138.12222222222</v>
      </c>
      <c r="C48" s="77">
        <v>1</v>
      </c>
      <c r="D48" s="77">
        <v>0</v>
      </c>
      <c r="E48" s="164">
        <f t="shared" si="115"/>
        <v>1</v>
      </c>
      <c r="F48" s="79">
        <f t="shared" ref="F48" si="122">C48-C47</f>
        <v>1</v>
      </c>
      <c r="G48" s="79">
        <f t="shared" ref="G48" si="123">D48-D47</f>
        <v>0</v>
      </c>
      <c r="H48" s="79">
        <f t="shared" ref="H48" si="124">E48-E47</f>
        <v>1</v>
      </c>
      <c r="I48" s="79">
        <f>SUMIF(H$2:H48,"&gt;0")</f>
        <v>195</v>
      </c>
      <c r="J48" s="79">
        <f t="shared" ref="J48" si="125">IFERROR(I48 - _xlfn.XLOOKUP(A48-30, $A$2:$A$14999,I$2:I$14999,"",-1,2),NA())</f>
        <v>79</v>
      </c>
      <c r="K48" s="77">
        <f t="shared" ref="K48" si="126">E48*120</f>
        <v>120</v>
      </c>
      <c r="L48" s="79">
        <f t="shared" ref="L48" si="127">K48-K47</f>
        <v>120</v>
      </c>
    </row>
    <row r="49" spans="1:12" x14ac:dyDescent="0.25">
      <c r="A49" s="80">
        <v>44139.001388888886</v>
      </c>
      <c r="C49" s="77">
        <v>1</v>
      </c>
      <c r="D49" s="77">
        <v>0</v>
      </c>
      <c r="E49" s="164">
        <f t="shared" ref="E49" si="128">C49+D49*10</f>
        <v>1</v>
      </c>
      <c r="F49" s="79">
        <f t="shared" ref="F49" si="129">C49-C48</f>
        <v>0</v>
      </c>
      <c r="G49" s="79">
        <f t="shared" ref="G49" si="130">D49-D48</f>
        <v>0</v>
      </c>
      <c r="H49" s="79">
        <f t="shared" ref="H49" si="131">E49-E48</f>
        <v>0</v>
      </c>
      <c r="I49" s="79">
        <f>SUMIF(H$2:H49,"&gt;0")</f>
        <v>195</v>
      </c>
      <c r="J49" s="79">
        <f t="shared" ref="J49" si="132">IFERROR(I49 - _xlfn.XLOOKUP(A49-30, $A$2:$A$14999,I$2:I$14999,"",-1,2),NA())</f>
        <v>76</v>
      </c>
      <c r="K49" s="77">
        <f t="shared" ref="K49" si="133">E49*120</f>
        <v>120</v>
      </c>
      <c r="L49" s="79">
        <f t="shared" ref="L49" si="134">K49-K48</f>
        <v>0</v>
      </c>
    </row>
    <row r="50" spans="1:12" x14ac:dyDescent="0.25">
      <c r="A50" s="80">
        <v>44140.142361111109</v>
      </c>
      <c r="C50" s="77">
        <v>1</v>
      </c>
      <c r="D50" s="77">
        <v>0</v>
      </c>
      <c r="E50" s="164">
        <f t="shared" ref="E50" si="135">C50+D50*10</f>
        <v>1</v>
      </c>
      <c r="F50" s="79">
        <f t="shared" ref="F50" si="136">C50-C49</f>
        <v>0</v>
      </c>
      <c r="G50" s="79">
        <f t="shared" ref="G50" si="137">D50-D49</f>
        <v>0</v>
      </c>
      <c r="H50" s="79">
        <f t="shared" ref="H50" si="138">E50-E49</f>
        <v>0</v>
      </c>
      <c r="I50" s="79">
        <f>SUMIF(H$2:H50,"&gt;0")</f>
        <v>195</v>
      </c>
      <c r="J50" s="79">
        <f t="shared" ref="J50" si="139">IFERROR(I50 - _xlfn.XLOOKUP(A50-30, $A$2:$A$14999,I$2:I$14999,"",-1,2),NA())</f>
        <v>75</v>
      </c>
      <c r="K50" s="77">
        <f t="shared" ref="K50" si="140">E50*120</f>
        <v>120</v>
      </c>
      <c r="L50" s="79">
        <f t="shared" ref="L50" si="141">K50-K49</f>
        <v>0</v>
      </c>
    </row>
    <row r="51" spans="1:12" ht="13.5" customHeight="1" x14ac:dyDescent="0.25">
      <c r="A51" s="80">
        <v>44141.668055555558</v>
      </c>
      <c r="C51" s="77">
        <v>1</v>
      </c>
      <c r="D51" s="77">
        <v>0</v>
      </c>
      <c r="E51" s="164">
        <f t="shared" ref="E51" si="142">C51+D51*10</f>
        <v>1</v>
      </c>
      <c r="F51" s="79">
        <f t="shared" ref="F51" si="143">C51-C50</f>
        <v>0</v>
      </c>
      <c r="G51" s="79">
        <f t="shared" ref="G51" si="144">D51-D50</f>
        <v>0</v>
      </c>
      <c r="H51" s="79">
        <f t="shared" ref="H51" si="145">E51-E50</f>
        <v>0</v>
      </c>
      <c r="I51" s="79">
        <f>SUMIF(H$2:H51,"&gt;0")</f>
        <v>195</v>
      </c>
      <c r="J51" s="79">
        <f t="shared" ref="J51" si="146">IFERROR(I51 - _xlfn.XLOOKUP(A51-30, $A$2:$A$14999,I$2:I$14999,"",-1,2),NA())</f>
        <v>74</v>
      </c>
      <c r="K51" s="77">
        <f t="shared" ref="K51" si="147">E51*120</f>
        <v>120</v>
      </c>
      <c r="L51" s="79">
        <f t="shared" ref="L51" si="148">K51-K50</f>
        <v>0</v>
      </c>
    </row>
    <row r="52" spans="1:12" x14ac:dyDescent="0.25">
      <c r="A52" s="80">
        <v>44142.020138888889</v>
      </c>
      <c r="C52" s="77">
        <v>1</v>
      </c>
      <c r="D52" s="77">
        <v>0</v>
      </c>
      <c r="E52" s="164">
        <f t="shared" ref="E52:E53" si="149">C52+D52*10</f>
        <v>1</v>
      </c>
      <c r="F52" s="79">
        <f t="shared" ref="F52:F53" si="150">C52-C51</f>
        <v>0</v>
      </c>
      <c r="G52" s="79">
        <f t="shared" ref="G52:G53" si="151">D52-D51</f>
        <v>0</v>
      </c>
      <c r="H52" s="79">
        <f t="shared" ref="H52:H53" si="152">E52-E51</f>
        <v>0</v>
      </c>
      <c r="I52" s="79">
        <f>SUMIF(H$2:H52,"&gt;0")</f>
        <v>195</v>
      </c>
      <c r="J52" s="79">
        <f t="shared" ref="J52:J53" si="153">IFERROR(I52 - _xlfn.XLOOKUP(A52-30, $A$2:$A$14999,I$2:I$14999,"",-1,2),NA())</f>
        <v>74</v>
      </c>
      <c r="K52" s="77">
        <f t="shared" ref="K52:K53" si="154">E52*120</f>
        <v>120</v>
      </c>
      <c r="L52" s="79">
        <f t="shared" ref="L52:L53" si="155">K52-K51</f>
        <v>0</v>
      </c>
    </row>
    <row r="53" spans="1:12" x14ac:dyDescent="0.25">
      <c r="A53" s="80">
        <v>44143.212500000001</v>
      </c>
      <c r="C53" s="77">
        <v>1</v>
      </c>
      <c r="D53" s="77">
        <v>0</v>
      </c>
      <c r="E53" s="164">
        <f t="shared" si="149"/>
        <v>1</v>
      </c>
      <c r="F53" s="79">
        <f t="shared" si="150"/>
        <v>0</v>
      </c>
      <c r="G53" s="79">
        <f t="shared" si="151"/>
        <v>0</v>
      </c>
      <c r="H53" s="79">
        <f t="shared" si="152"/>
        <v>0</v>
      </c>
      <c r="I53" s="79">
        <f>SUMIF(H$2:H53,"&gt;0")</f>
        <v>195</v>
      </c>
      <c r="J53" s="79">
        <f t="shared" si="153"/>
        <v>73</v>
      </c>
      <c r="K53" s="77">
        <f t="shared" si="154"/>
        <v>120</v>
      </c>
      <c r="L53" s="79">
        <f t="shared" si="155"/>
        <v>0</v>
      </c>
    </row>
    <row r="54" spans="1:12" x14ac:dyDescent="0.25">
      <c r="A54" s="80">
        <v>44144.271527777775</v>
      </c>
      <c r="C54" s="77">
        <v>2</v>
      </c>
      <c r="D54" s="77">
        <v>0</v>
      </c>
      <c r="E54" s="164">
        <f t="shared" ref="E54" si="156">C54+D54*10</f>
        <v>2</v>
      </c>
      <c r="F54" s="79">
        <f t="shared" ref="F54" si="157">C54-C53</f>
        <v>1</v>
      </c>
      <c r="G54" s="79">
        <f t="shared" ref="G54" si="158">D54-D53</f>
        <v>0</v>
      </c>
      <c r="H54" s="79">
        <f t="shared" ref="H54" si="159">E54-E53</f>
        <v>1</v>
      </c>
      <c r="I54" s="79">
        <f>SUMIF(H$2:H54,"&gt;0")</f>
        <v>196</v>
      </c>
      <c r="J54" s="79">
        <f t="shared" ref="J54" si="160">IFERROR(I54 - _xlfn.XLOOKUP(A54-30, $A$2:$A$14999,I$2:I$14999,"",-1,2),NA())</f>
        <v>72</v>
      </c>
      <c r="K54" s="77">
        <f t="shared" ref="K54" si="161">E54*120</f>
        <v>240</v>
      </c>
      <c r="L54" s="79">
        <f t="shared" ref="L54" si="162">K54-K53</f>
        <v>120</v>
      </c>
    </row>
    <row r="55" spans="1:12" x14ac:dyDescent="0.25">
      <c r="A55" s="80">
        <v>44145.065972222219</v>
      </c>
      <c r="C55" s="77">
        <v>3</v>
      </c>
      <c r="D55" s="77">
        <v>0</v>
      </c>
      <c r="E55" s="164">
        <f t="shared" ref="E55" si="163">C55+D55*10</f>
        <v>3</v>
      </c>
      <c r="F55" s="79">
        <f t="shared" ref="F55" si="164">C55-C54</f>
        <v>1</v>
      </c>
      <c r="G55" s="79">
        <f t="shared" ref="G55" si="165">D55-D54</f>
        <v>0</v>
      </c>
      <c r="H55" s="79">
        <f t="shared" ref="H55" si="166">E55-E54</f>
        <v>1</v>
      </c>
      <c r="I55" s="79">
        <f>SUMIF(H$2:H55,"&gt;0")</f>
        <v>197</v>
      </c>
      <c r="J55" s="79">
        <f t="shared" ref="J55" si="167">IFERROR(I55 - _xlfn.XLOOKUP(A55-30, $A$2:$A$14999,I$2:I$14999,"",-1,2),NA())</f>
        <v>73</v>
      </c>
      <c r="K55" s="77">
        <f t="shared" ref="K55" si="168">E55*120</f>
        <v>360</v>
      </c>
      <c r="L55" s="79">
        <f t="shared" ref="L55" si="169">K55-K54</f>
        <v>120</v>
      </c>
    </row>
    <row r="56" spans="1:12" x14ac:dyDescent="0.25">
      <c r="A56" s="80">
        <v>44146.801388888889</v>
      </c>
      <c r="C56" s="77">
        <v>4</v>
      </c>
      <c r="D56" s="77">
        <v>0</v>
      </c>
      <c r="E56" s="164">
        <f t="shared" ref="E56:E57" si="170">C56+D56*10</f>
        <v>4</v>
      </c>
      <c r="F56" s="79">
        <f t="shared" ref="F56" si="171">C56-C55</f>
        <v>1</v>
      </c>
      <c r="G56" s="79">
        <f t="shared" ref="G56" si="172">D56-D55</f>
        <v>0</v>
      </c>
      <c r="H56" s="79">
        <f t="shared" ref="H56" si="173">E56-E55</f>
        <v>1</v>
      </c>
      <c r="I56" s="79">
        <f>SUMIF(H$2:H56,"&gt;0")</f>
        <v>198</v>
      </c>
      <c r="J56" s="79">
        <f t="shared" ref="J56" si="174">IFERROR(I56 - _xlfn.XLOOKUP(A56-30, $A$2:$A$14999,I$2:I$14999,"",-1,2),NA())</f>
        <v>72</v>
      </c>
      <c r="K56" s="77">
        <f t="shared" ref="K56" si="175">E56*120</f>
        <v>480</v>
      </c>
      <c r="L56" s="79">
        <f t="shared" ref="L56" si="176">K56-K55</f>
        <v>120</v>
      </c>
    </row>
    <row r="57" spans="1:12" x14ac:dyDescent="0.25">
      <c r="A57" s="80">
        <v>44149.261111111111</v>
      </c>
      <c r="B57" s="110"/>
      <c r="C57" s="77">
        <v>7</v>
      </c>
      <c r="D57" s="77">
        <v>0</v>
      </c>
      <c r="E57" s="164">
        <f t="shared" si="170"/>
        <v>7</v>
      </c>
      <c r="F57" s="79">
        <f t="shared" ref="F57" si="177">C57-C56</f>
        <v>3</v>
      </c>
      <c r="G57" s="79">
        <f t="shared" ref="G57" si="178">D57-D56</f>
        <v>0</v>
      </c>
      <c r="H57" s="79">
        <f t="shared" ref="H57" si="179">E57-E56</f>
        <v>3</v>
      </c>
      <c r="I57" s="79">
        <f>SUMIF(H$2:H57,"&gt;0")</f>
        <v>201</v>
      </c>
      <c r="J57" s="79">
        <f t="shared" ref="J57" si="180">IFERROR(I57 - _xlfn.XLOOKUP(A57-30, $A$2:$A$14999,I$2:I$14999,"",-1,2),NA())</f>
        <v>71</v>
      </c>
      <c r="K57" s="77">
        <f t="shared" ref="K57" si="181">E57*120</f>
        <v>840</v>
      </c>
      <c r="L57" s="79">
        <f t="shared" ref="L57" si="182">K57-K56</f>
        <v>360</v>
      </c>
    </row>
    <row r="58" spans="1:12" x14ac:dyDescent="0.25">
      <c r="A58" s="80">
        <v>44149.62222222222</v>
      </c>
      <c r="C58" s="77">
        <v>8</v>
      </c>
      <c r="D58" s="77">
        <v>0</v>
      </c>
      <c r="E58" s="164">
        <f t="shared" ref="E58:E63" si="183">C58+D58*10</f>
        <v>8</v>
      </c>
      <c r="F58" s="79">
        <f t="shared" ref="F58" si="184">C58-C57</f>
        <v>1</v>
      </c>
      <c r="G58" s="79">
        <f t="shared" ref="G58" si="185">D58-D57</f>
        <v>0</v>
      </c>
      <c r="H58" s="79">
        <f t="shared" ref="H58" si="186">E58-E57</f>
        <v>1</v>
      </c>
      <c r="I58" s="79">
        <f>SUMIF(H$2:H58,"&gt;0")</f>
        <v>202</v>
      </c>
      <c r="J58" s="79">
        <f t="shared" ref="J58" si="187">IFERROR(I58 - _xlfn.XLOOKUP(A58-30, $A$2:$A$14999,I$2:I$14999,"",-1,2),NA())</f>
        <v>72</v>
      </c>
      <c r="K58" s="77">
        <f t="shared" ref="K58" si="188">E58*120</f>
        <v>960</v>
      </c>
      <c r="L58" s="79">
        <f t="shared" ref="L58" si="189">K58-K57</f>
        <v>120</v>
      </c>
    </row>
    <row r="59" spans="1:12" x14ac:dyDescent="0.25">
      <c r="A59" s="80">
        <v>44150.203472222223</v>
      </c>
      <c r="C59" s="77">
        <v>9</v>
      </c>
      <c r="D59" s="77">
        <v>0</v>
      </c>
      <c r="E59" s="164">
        <f t="shared" si="183"/>
        <v>9</v>
      </c>
      <c r="F59" s="79">
        <f t="shared" ref="F59" si="190">C59-C58</f>
        <v>1</v>
      </c>
      <c r="G59" s="79">
        <f t="shared" ref="G59" si="191">D59-D58</f>
        <v>0</v>
      </c>
      <c r="H59" s="79">
        <f t="shared" ref="H59" si="192">E59-E58</f>
        <v>1</v>
      </c>
      <c r="I59" s="79">
        <f>SUMIF(H$2:H59,"&gt;0")</f>
        <v>203</v>
      </c>
      <c r="J59" s="79">
        <f t="shared" ref="J59" si="193">IFERROR(I59 - _xlfn.XLOOKUP(A59-30, $A$2:$A$14999,I$2:I$14999,"",-1,2),NA())</f>
        <v>73</v>
      </c>
      <c r="K59" s="77">
        <f t="shared" ref="K59" si="194">E59*120</f>
        <v>1080</v>
      </c>
      <c r="L59" s="79">
        <f t="shared" ref="L59" si="195">K59-K58</f>
        <v>120</v>
      </c>
    </row>
    <row r="60" spans="1:12" x14ac:dyDescent="0.25">
      <c r="A60" s="80">
        <v>44151.444444444445</v>
      </c>
      <c r="C60" s="77">
        <v>9</v>
      </c>
      <c r="D60" s="77">
        <v>1</v>
      </c>
      <c r="E60" s="164">
        <f t="shared" si="183"/>
        <v>19</v>
      </c>
      <c r="F60" s="79">
        <f t="shared" ref="F60" si="196">C60-C59</f>
        <v>0</v>
      </c>
      <c r="G60" s="79">
        <f t="shared" ref="G60" si="197">D60-D59</f>
        <v>1</v>
      </c>
      <c r="H60" s="79">
        <f t="shared" ref="H60" si="198">E60-E59</f>
        <v>10</v>
      </c>
      <c r="I60" s="79">
        <f>SUMIF(H$2:H60,"&gt;0")</f>
        <v>213</v>
      </c>
      <c r="J60" s="79">
        <f t="shared" ref="J60" si="199">IFERROR(I60 - _xlfn.XLOOKUP(A60-30, $A$2:$A$14999,I$2:I$14999,"",-1,2),NA())</f>
        <v>82</v>
      </c>
      <c r="K60" s="77">
        <f t="shared" ref="K60" si="200">E60*120</f>
        <v>2280</v>
      </c>
      <c r="L60" s="79">
        <f t="shared" ref="L60" si="201">K60-K59</f>
        <v>1200</v>
      </c>
    </row>
    <row r="61" spans="1:12" x14ac:dyDescent="0.25">
      <c r="A61" s="80">
        <v>44152.21597222222</v>
      </c>
      <c r="C61" s="77">
        <v>16</v>
      </c>
      <c r="D61" s="77">
        <v>1</v>
      </c>
      <c r="E61" s="164">
        <f t="shared" si="183"/>
        <v>26</v>
      </c>
      <c r="F61" s="79">
        <f t="shared" ref="F61" si="202">C61-C60</f>
        <v>7</v>
      </c>
      <c r="G61" s="79">
        <f t="shared" ref="G61" si="203">D61-D60</f>
        <v>0</v>
      </c>
      <c r="H61" s="79">
        <f t="shared" ref="H61" si="204">E61-E60</f>
        <v>7</v>
      </c>
      <c r="I61" s="79">
        <f>SUMIF(H$2:H61,"&gt;0")</f>
        <v>220</v>
      </c>
      <c r="J61" s="79">
        <f t="shared" ref="J61" si="205">IFERROR(I61 - _xlfn.XLOOKUP(A61-30, $A$2:$A$14999,I$2:I$14999,"",-1,2),NA())</f>
        <v>87</v>
      </c>
      <c r="K61" s="77">
        <f t="shared" ref="K61" si="206">E61*120</f>
        <v>3120</v>
      </c>
      <c r="L61" s="79">
        <f t="shared" ref="L61" si="207">K61-K60</f>
        <v>840</v>
      </c>
    </row>
    <row r="62" spans="1:12" x14ac:dyDescent="0.25">
      <c r="A62" s="80">
        <v>44154.629861111112</v>
      </c>
      <c r="C62" s="77">
        <v>19</v>
      </c>
      <c r="D62" s="77">
        <v>1</v>
      </c>
      <c r="E62" s="164">
        <f t="shared" si="183"/>
        <v>29</v>
      </c>
      <c r="F62" s="79">
        <f t="shared" ref="F62" si="208">C62-C61</f>
        <v>3</v>
      </c>
      <c r="G62" s="79">
        <f t="shared" ref="G62" si="209">D62-D61</f>
        <v>0</v>
      </c>
      <c r="H62" s="79">
        <f t="shared" ref="H62" si="210">E62-E61</f>
        <v>3</v>
      </c>
      <c r="I62" s="79">
        <f>SUMIF(H$2:H62,"&gt;0")</f>
        <v>223</v>
      </c>
      <c r="J62" s="79">
        <f t="shared" ref="J62" si="211">IFERROR(I62 - _xlfn.XLOOKUP(A62-30, $A$2:$A$14999,I$2:I$14999,"",-1,2),NA())</f>
        <v>80</v>
      </c>
      <c r="K62" s="77">
        <f t="shared" ref="K62" si="212">E62*120</f>
        <v>3480</v>
      </c>
      <c r="L62" s="79">
        <f t="shared" ref="L62" si="213">K62-K61</f>
        <v>360</v>
      </c>
    </row>
    <row r="63" spans="1:12" x14ac:dyDescent="0.25">
      <c r="A63" s="80">
        <v>44155.32916666667</v>
      </c>
      <c r="C63" s="77">
        <v>19</v>
      </c>
      <c r="D63" s="77">
        <v>1</v>
      </c>
      <c r="E63" s="164">
        <f t="shared" si="183"/>
        <v>29</v>
      </c>
      <c r="F63" s="79">
        <f t="shared" ref="F63" si="214">C63-C62</f>
        <v>0</v>
      </c>
      <c r="G63" s="79">
        <f t="shared" ref="G63" si="215">D63-D62</f>
        <v>0</v>
      </c>
      <c r="H63" s="79">
        <f t="shared" ref="H63" si="216">E63-E62</f>
        <v>0</v>
      </c>
      <c r="I63" s="79">
        <f>SUMIF(H$2:H63,"&gt;0")</f>
        <v>223</v>
      </c>
      <c r="J63" s="79">
        <f t="shared" ref="J63" si="217">IFERROR(I63 - _xlfn.XLOOKUP(A63-30, $A$2:$A$14999,I$2:I$14999,"",-1,2),NA())</f>
        <v>80</v>
      </c>
      <c r="K63" s="77">
        <f t="shared" ref="K63" si="218">E63*120</f>
        <v>3480</v>
      </c>
      <c r="L63" s="79">
        <f t="shared" ref="L63" si="219">K63-K62</f>
        <v>0</v>
      </c>
    </row>
    <row r="64" spans="1:12" x14ac:dyDescent="0.25">
      <c r="A64" s="80">
        <v>44156.618750000001</v>
      </c>
      <c r="C64" s="77">
        <v>19</v>
      </c>
      <c r="D64" s="77">
        <v>1</v>
      </c>
      <c r="E64" s="164">
        <f t="shared" ref="E64" si="220">C64+D64*10</f>
        <v>29</v>
      </c>
      <c r="F64" s="79">
        <f t="shared" ref="F64" si="221">C64-C63</f>
        <v>0</v>
      </c>
      <c r="G64" s="79">
        <f t="shared" ref="G64" si="222">D64-D63</f>
        <v>0</v>
      </c>
      <c r="H64" s="79">
        <f t="shared" ref="H64" si="223">E64-E63</f>
        <v>0</v>
      </c>
      <c r="I64" s="79">
        <f>SUMIF(H$2:H64,"&gt;0")</f>
        <v>223</v>
      </c>
      <c r="J64" s="79">
        <f t="shared" ref="J64" si="224">IFERROR(I64 - _xlfn.XLOOKUP(A64-30, $A$2:$A$14999,I$2:I$14999,"",-1,2),NA())</f>
        <v>70</v>
      </c>
      <c r="K64" s="77">
        <f t="shared" ref="K64" si="225">E64*120</f>
        <v>3480</v>
      </c>
      <c r="L64" s="79">
        <f t="shared" ref="L64" si="226">K64-K63</f>
        <v>0</v>
      </c>
    </row>
    <row r="65" spans="1:12" x14ac:dyDescent="0.25">
      <c r="A65" s="80">
        <v>44157.438888888886</v>
      </c>
      <c r="C65" s="77">
        <v>19</v>
      </c>
      <c r="D65" s="77">
        <v>1</v>
      </c>
      <c r="E65" s="164">
        <f t="shared" ref="E65" si="227">C65+D65*10</f>
        <v>29</v>
      </c>
      <c r="F65" s="79">
        <f t="shared" ref="F65" si="228">C65-C64</f>
        <v>0</v>
      </c>
      <c r="G65" s="79">
        <f t="shared" ref="G65" si="229">D65-D64</f>
        <v>0</v>
      </c>
      <c r="H65" s="79">
        <f t="shared" ref="H65" si="230">E65-E64</f>
        <v>0</v>
      </c>
      <c r="I65" s="79">
        <f>SUMIF(H$2:H65,"&gt;0")</f>
        <v>223</v>
      </c>
      <c r="J65" s="79">
        <f t="shared" ref="J65" si="231">IFERROR(I65 - _xlfn.XLOOKUP(A65-30, $A$2:$A$14999,I$2:I$14999,"",-1,2),NA())</f>
        <v>70</v>
      </c>
      <c r="K65" s="77">
        <f t="shared" ref="K65" si="232">E65*120</f>
        <v>3480</v>
      </c>
      <c r="L65" s="79">
        <f t="shared" ref="L65" si="233">K65-K64</f>
        <v>0</v>
      </c>
    </row>
    <row r="66" spans="1:12" x14ac:dyDescent="0.25">
      <c r="A66" s="80">
        <v>44158.166666666664</v>
      </c>
      <c r="C66" s="77">
        <v>20</v>
      </c>
      <c r="D66" s="77">
        <v>1</v>
      </c>
      <c r="E66" s="164">
        <f t="shared" ref="E66" si="234">C66+D66*10</f>
        <v>30</v>
      </c>
      <c r="F66" s="79">
        <f t="shared" ref="F66" si="235">C66-C65</f>
        <v>1</v>
      </c>
      <c r="G66" s="79">
        <f t="shared" ref="G66" si="236">D66-D65</f>
        <v>0</v>
      </c>
      <c r="H66" s="79">
        <f t="shared" ref="H66" si="237">E66-E65</f>
        <v>1</v>
      </c>
      <c r="I66" s="79">
        <f>SUMIF(H$2:H66,"&gt;0")</f>
        <v>224</v>
      </c>
      <c r="J66" s="79">
        <f t="shared" ref="J66" si="238">IFERROR(I66 - _xlfn.XLOOKUP(A66-30, $A$2:$A$14999,I$2:I$14999,"",-1,2),NA())</f>
        <v>71</v>
      </c>
      <c r="K66" s="77">
        <f t="shared" ref="K66" si="239">E66*120</f>
        <v>3600</v>
      </c>
      <c r="L66" s="79">
        <f t="shared" ref="L66" si="240">K66-K65</f>
        <v>120</v>
      </c>
    </row>
    <row r="67" spans="1:12" x14ac:dyDescent="0.25">
      <c r="A67" s="80">
        <v>44159.003472222219</v>
      </c>
      <c r="C67" s="77">
        <v>20</v>
      </c>
      <c r="D67" s="77">
        <v>1</v>
      </c>
      <c r="E67" s="164">
        <f t="shared" ref="E67:E68" si="241">C67+D67*10</f>
        <v>30</v>
      </c>
      <c r="F67" s="79">
        <f t="shared" ref="F67" si="242">C67-C66</f>
        <v>0</v>
      </c>
      <c r="G67" s="79">
        <f t="shared" ref="G67" si="243">D67-D66</f>
        <v>0</v>
      </c>
      <c r="H67" s="79">
        <f t="shared" ref="H67" si="244">E67-E66</f>
        <v>0</v>
      </c>
      <c r="I67" s="79">
        <f>SUMIF(H$2:H67,"&gt;0")</f>
        <v>224</v>
      </c>
      <c r="J67" s="79">
        <f t="shared" ref="J67" si="245">IFERROR(I67 - _xlfn.XLOOKUP(A67-30, $A$2:$A$14999,I$2:I$14999,"",-1,2),NA())</f>
        <v>70</v>
      </c>
      <c r="K67" s="77">
        <f t="shared" ref="K67" si="246">E67*120</f>
        <v>3600</v>
      </c>
      <c r="L67" s="79">
        <f t="shared" ref="L67" si="247">K67-K66</f>
        <v>0</v>
      </c>
    </row>
    <row r="68" spans="1:12" x14ac:dyDescent="0.25">
      <c r="A68" s="80">
        <v>44160.904166666667</v>
      </c>
      <c r="C68" s="77">
        <v>20</v>
      </c>
      <c r="D68" s="77">
        <v>1</v>
      </c>
      <c r="E68" s="164">
        <f t="shared" si="241"/>
        <v>30</v>
      </c>
      <c r="F68" s="79">
        <f t="shared" ref="F68" si="248">C68-C67</f>
        <v>0</v>
      </c>
      <c r="G68" s="79">
        <f t="shared" ref="G68" si="249">D68-D67</f>
        <v>0</v>
      </c>
      <c r="H68" s="79">
        <f t="shared" ref="H68" si="250">E68-E67</f>
        <v>0</v>
      </c>
      <c r="I68" s="79">
        <f>SUMIF(H$2:H68,"&gt;0")</f>
        <v>224</v>
      </c>
      <c r="J68" s="79">
        <f t="shared" ref="J68" si="251">IFERROR(I68 - _xlfn.XLOOKUP(A68-30, $A$2:$A$14999,I$2:I$14999,"",-1,2),NA())</f>
        <v>70</v>
      </c>
      <c r="K68" s="77">
        <f t="shared" ref="K68" si="252">E68*120</f>
        <v>3600</v>
      </c>
      <c r="L68" s="79">
        <f t="shared" ref="L68" si="253">K68-K67</f>
        <v>0</v>
      </c>
    </row>
    <row r="69" spans="1:12" x14ac:dyDescent="0.25">
      <c r="A69" s="80">
        <v>44161.140277777777</v>
      </c>
      <c r="C69" s="77">
        <v>20</v>
      </c>
      <c r="D69" s="77">
        <v>1</v>
      </c>
      <c r="E69" s="164">
        <f t="shared" ref="E69:E72" si="254">C69+D69*10</f>
        <v>30</v>
      </c>
      <c r="F69" s="79">
        <f t="shared" ref="F69" si="255">C69-C68</f>
        <v>0</v>
      </c>
      <c r="G69" s="79">
        <f t="shared" ref="G69" si="256">D69-D68</f>
        <v>0</v>
      </c>
      <c r="H69" s="79">
        <f t="shared" ref="H69" si="257">E69-E68</f>
        <v>0</v>
      </c>
      <c r="I69" s="79">
        <f>SUMIF(H$2:H69,"&gt;0")</f>
        <v>224</v>
      </c>
      <c r="J69" s="79">
        <f t="shared" ref="J69" si="258">IFERROR(I69 - _xlfn.XLOOKUP(A69-30, $A$2:$A$14999,I$2:I$14999,"",-1,2),NA())</f>
        <v>70</v>
      </c>
      <c r="K69" s="77">
        <f t="shared" ref="K69" si="259">E69*120</f>
        <v>3600</v>
      </c>
      <c r="L69" s="79">
        <f t="shared" ref="L69" si="260">K69-K68</f>
        <v>0</v>
      </c>
    </row>
    <row r="70" spans="1:12" x14ac:dyDescent="0.25">
      <c r="A70" s="80">
        <v>44161.900694444441</v>
      </c>
      <c r="B70" s="21" t="s">
        <v>337</v>
      </c>
      <c r="C70" s="77">
        <v>20</v>
      </c>
      <c r="D70" s="77">
        <v>2</v>
      </c>
      <c r="E70" s="164">
        <f t="shared" si="254"/>
        <v>40</v>
      </c>
      <c r="F70" s="79">
        <f t="shared" ref="F70" si="261">C70-C69</f>
        <v>0</v>
      </c>
      <c r="G70" s="79">
        <f t="shared" ref="G70" si="262">D70-D69</f>
        <v>1</v>
      </c>
      <c r="H70" s="79">
        <f t="shared" ref="H70" si="263">E70-E69</f>
        <v>10</v>
      </c>
      <c r="I70" s="79">
        <f>SUMIF(H$2:H70,"&gt;0")</f>
        <v>234</v>
      </c>
      <c r="J70" s="79">
        <f t="shared" ref="J70" si="264">IFERROR(I70 - _xlfn.XLOOKUP(A70-30, $A$2:$A$14999,I$2:I$14999,"",-1,2),NA())</f>
        <v>58</v>
      </c>
      <c r="K70" s="77">
        <f t="shared" ref="K70" si="265">E70*120</f>
        <v>4800</v>
      </c>
      <c r="L70" s="79">
        <f t="shared" ref="L70" si="266">K70-K69</f>
        <v>1200</v>
      </c>
    </row>
    <row r="71" spans="1:12" x14ac:dyDescent="0.25">
      <c r="A71" s="80">
        <v>44162.552777777775</v>
      </c>
      <c r="B71" s="21" t="s">
        <v>339</v>
      </c>
      <c r="C71" s="77">
        <v>0</v>
      </c>
      <c r="D71" s="77">
        <v>0</v>
      </c>
      <c r="E71" s="164">
        <f t="shared" si="254"/>
        <v>0</v>
      </c>
      <c r="F71" s="79">
        <f t="shared" ref="F71" si="267">C71-C70</f>
        <v>-20</v>
      </c>
      <c r="G71" s="79">
        <f t="shared" ref="G71" si="268">D71-D70</f>
        <v>-2</v>
      </c>
      <c r="H71" s="79">
        <f t="shared" ref="H71" si="269">E71-E70</f>
        <v>-40</v>
      </c>
      <c r="I71" s="79">
        <f>SUMIF(H$2:H71,"&gt;0")</f>
        <v>234</v>
      </c>
      <c r="J71" s="79">
        <f t="shared" ref="J71" si="270">IFERROR(I71 - _xlfn.XLOOKUP(A71-30, $A$2:$A$14999,I$2:I$14999,"",-1,2),NA())</f>
        <v>55</v>
      </c>
      <c r="K71" s="77">
        <f t="shared" ref="K71" si="271">E71*120</f>
        <v>0</v>
      </c>
      <c r="L71" s="79">
        <f t="shared" ref="L71" si="272">K71-K70</f>
        <v>-4800</v>
      </c>
    </row>
    <row r="72" spans="1:12" x14ac:dyDescent="0.25">
      <c r="A72" s="80">
        <v>44163.303472222222</v>
      </c>
      <c r="B72" s="21" t="s">
        <v>340</v>
      </c>
      <c r="C72" s="77">
        <v>5</v>
      </c>
      <c r="D72" s="77">
        <v>0</v>
      </c>
      <c r="E72" s="164">
        <f t="shared" si="254"/>
        <v>5</v>
      </c>
      <c r="F72" s="79">
        <f t="shared" ref="F72" si="273">C72-C71</f>
        <v>5</v>
      </c>
      <c r="G72" s="79">
        <f t="shared" ref="G72" si="274">D72-D71</f>
        <v>0</v>
      </c>
      <c r="H72" s="79">
        <f t="shared" ref="H72" si="275">E72-E71</f>
        <v>5</v>
      </c>
      <c r="I72" s="79">
        <f>SUMIF(H$2:H72,"&gt;0")</f>
        <v>239</v>
      </c>
      <c r="J72" s="79">
        <f t="shared" ref="J72" si="276">IFERROR(I72 - _xlfn.XLOOKUP(A72-30, $A$2:$A$14999,I$2:I$14999,"",-1,2),NA())</f>
        <v>60</v>
      </c>
      <c r="K72" s="77">
        <f t="shared" ref="K72" si="277">E72*120</f>
        <v>600</v>
      </c>
      <c r="L72" s="79">
        <f t="shared" ref="L72" si="278">K72-K71</f>
        <v>600</v>
      </c>
    </row>
    <row r="73" spans="1:12" x14ac:dyDescent="0.25">
      <c r="A73" s="80">
        <v>44164.107638888891</v>
      </c>
      <c r="C73" s="77">
        <v>5</v>
      </c>
      <c r="D73" s="77">
        <v>0</v>
      </c>
      <c r="E73" s="164">
        <f t="shared" ref="E73" si="279">C73+D73*10</f>
        <v>5</v>
      </c>
      <c r="F73" s="79">
        <f t="shared" ref="F73" si="280">C73-C72</f>
        <v>0</v>
      </c>
      <c r="G73" s="79">
        <f t="shared" ref="G73" si="281">D73-D72</f>
        <v>0</v>
      </c>
      <c r="H73" s="79">
        <f t="shared" ref="H73" si="282">E73-E72</f>
        <v>0</v>
      </c>
      <c r="I73" s="79">
        <f>SUMIF(H$2:H73,"&gt;0")</f>
        <v>239</v>
      </c>
      <c r="J73" s="79">
        <f t="shared" ref="J73" si="283">IFERROR(I73 - _xlfn.XLOOKUP(A73-30, $A$2:$A$14999,I$2:I$14999,"",-1,2),NA())</f>
        <v>45</v>
      </c>
      <c r="K73" s="77">
        <f t="shared" ref="K73" si="284">E73*120</f>
        <v>600</v>
      </c>
      <c r="L73" s="79">
        <f t="shared" ref="L73" si="285">K73-K72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32"/>
  <sheetViews>
    <sheetView topLeftCell="A16" workbookViewId="0">
      <selection activeCell="M5" sqref="M5"/>
    </sheetView>
  </sheetViews>
  <sheetFormatPr defaultColWidth="9.140625" defaultRowHeight="17.100000000000001" customHeight="1" x14ac:dyDescent="0.25"/>
  <cols>
    <col min="1" max="2" width="11.5703125" style="98" customWidth="1"/>
    <col min="3" max="3" width="46.5703125" style="96" customWidth="1"/>
    <col min="4" max="4" width="7.7109375" style="118" customWidth="1"/>
    <col min="5" max="5" width="8.42578125" style="120" customWidth="1"/>
    <col min="6" max="7" width="9.140625" style="73"/>
    <col min="8" max="8" width="9.140625" style="73" customWidth="1"/>
    <col min="9" max="9" width="9.140625" style="19" customWidth="1"/>
    <col min="10" max="16384" width="9.140625" style="96"/>
  </cols>
  <sheetData>
    <row r="1" spans="1:16" s="99" customFormat="1" ht="17.100000000000001" customHeight="1" x14ac:dyDescent="0.25">
      <c r="A1" s="119"/>
      <c r="B1" s="119"/>
      <c r="C1" s="119"/>
      <c r="D1" s="119"/>
      <c r="E1" s="339" t="s">
        <v>129</v>
      </c>
      <c r="F1" s="337" t="s">
        <v>128</v>
      </c>
      <c r="G1" s="337"/>
      <c r="H1" s="337" t="s">
        <v>128</v>
      </c>
      <c r="I1" s="339"/>
      <c r="K1" s="489" t="s">
        <v>17</v>
      </c>
      <c r="L1" s="100" t="s">
        <v>46</v>
      </c>
      <c r="M1" s="100" t="s">
        <v>130</v>
      </c>
      <c r="N1" s="100" t="s">
        <v>81</v>
      </c>
      <c r="O1" s="100" t="s">
        <v>132</v>
      </c>
      <c r="P1" s="101" t="s">
        <v>131</v>
      </c>
    </row>
    <row r="2" spans="1:16" s="99" customFormat="1" ht="17.100000000000001" customHeight="1" x14ac:dyDescent="0.25">
      <c r="A2" s="340"/>
      <c r="B2" s="340"/>
      <c r="C2" s="340"/>
      <c r="D2" s="340"/>
      <c r="E2" s="341">
        <f>SUM(E4:E1048576)</f>
        <v>8462</v>
      </c>
      <c r="F2" s="342">
        <f ca="1">E2/(NOW()-$A$4)</f>
        <v>27.146975562737484</v>
      </c>
      <c r="G2" s="342"/>
      <c r="H2" s="342">
        <f>AVERAGE(H4:H1048576)</f>
        <v>29.446029283279742</v>
      </c>
      <c r="I2" s="343"/>
      <c r="K2" s="489"/>
      <c r="L2" s="121">
        <v>20</v>
      </c>
      <c r="M2" s="121">
        <v>2</v>
      </c>
      <c r="N2" s="121">
        <v>25</v>
      </c>
      <c r="O2" s="121">
        <v>136520</v>
      </c>
      <c r="P2" s="99">
        <v>1</v>
      </c>
    </row>
    <row r="3" spans="1:16" s="97" customFormat="1" ht="17.100000000000001" customHeight="1" x14ac:dyDescent="0.25">
      <c r="A3" s="338" t="s">
        <v>118</v>
      </c>
      <c r="B3" s="338" t="s">
        <v>120</v>
      </c>
      <c r="C3" s="335" t="s">
        <v>117</v>
      </c>
      <c r="D3" s="335" t="s">
        <v>158</v>
      </c>
      <c r="E3" s="339" t="s">
        <v>119</v>
      </c>
      <c r="F3" s="337" t="s">
        <v>128</v>
      </c>
      <c r="G3" s="335" t="s">
        <v>159</v>
      </c>
      <c r="H3" s="337" t="s">
        <v>128</v>
      </c>
      <c r="I3" s="339" t="s">
        <v>282</v>
      </c>
      <c r="K3" s="490" t="s">
        <v>18</v>
      </c>
      <c r="L3" s="100" t="s">
        <v>46</v>
      </c>
      <c r="M3" s="100" t="s">
        <v>130</v>
      </c>
      <c r="N3" s="100" t="s">
        <v>81</v>
      </c>
      <c r="O3" s="101" t="s">
        <v>132</v>
      </c>
      <c r="P3" s="97" t="s">
        <v>155</v>
      </c>
    </row>
    <row r="4" spans="1:16" ht="17.100000000000001" customHeight="1" x14ac:dyDescent="0.25">
      <c r="A4" s="98">
        <v>43853</v>
      </c>
      <c r="B4" s="98">
        <v>43859</v>
      </c>
      <c r="C4" s="96" t="s">
        <v>121</v>
      </c>
      <c r="D4" s="118">
        <v>1</v>
      </c>
      <c r="E4" s="120">
        <v>762</v>
      </c>
      <c r="F4" s="73">
        <f t="shared" ref="F4:F21" si="0">E4/(B4-A4)</f>
        <v>127</v>
      </c>
      <c r="G4" s="73">
        <f>E4/D4</f>
        <v>762</v>
      </c>
      <c r="H4" s="73">
        <f>G4/(B4-A4)</f>
        <v>127</v>
      </c>
      <c r="I4" s="19" t="e">
        <f>NA()</f>
        <v>#N/A</v>
      </c>
      <c r="K4" s="490"/>
      <c r="L4" s="96">
        <v>0</v>
      </c>
      <c r="M4" s="96">
        <v>0</v>
      </c>
      <c r="N4" s="96">
        <v>25</v>
      </c>
      <c r="O4" s="96">
        <v>120920</v>
      </c>
      <c r="P4" s="116">
        <v>10</v>
      </c>
    </row>
    <row r="5" spans="1:16" ht="17.100000000000001" customHeight="1" x14ac:dyDescent="0.25">
      <c r="A5" s="98">
        <v>43859</v>
      </c>
      <c r="B5" s="98">
        <v>43878</v>
      </c>
      <c r="C5" s="96" t="s">
        <v>160</v>
      </c>
      <c r="D5" s="118">
        <v>2</v>
      </c>
      <c r="E5" s="120">
        <v>217</v>
      </c>
      <c r="F5" s="73">
        <f t="shared" si="0"/>
        <v>11.421052631578947</v>
      </c>
      <c r="G5" s="73">
        <f t="shared" ref="G5:G21" si="1">E5/D5</f>
        <v>108.5</v>
      </c>
      <c r="H5" s="73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98">
        <v>43865</v>
      </c>
      <c r="B6" s="98">
        <v>43878</v>
      </c>
      <c r="C6" s="96" t="s">
        <v>161</v>
      </c>
      <c r="D6" s="118">
        <v>2</v>
      </c>
      <c r="E6" s="120">
        <v>224</v>
      </c>
      <c r="F6" s="73">
        <f t="shared" si="0"/>
        <v>17.23076923076923</v>
      </c>
      <c r="G6" s="73">
        <f t="shared" si="1"/>
        <v>112</v>
      </c>
      <c r="H6" s="73">
        <f t="shared" si="2"/>
        <v>8.615384615384615</v>
      </c>
      <c r="I6" s="19" t="e">
        <f>NA()</f>
        <v>#N/A</v>
      </c>
      <c r="O6" s="96" t="s">
        <v>129</v>
      </c>
      <c r="P6" s="96">
        <f>(L2 - L4) + (M2 - M4) * 10 + (N2 - N4) / 120 + (O2 - O4) / 120 + P2</f>
        <v>171</v>
      </c>
    </row>
    <row r="7" spans="1:16" ht="17.100000000000001" customHeight="1" x14ac:dyDescent="0.25">
      <c r="A7" s="98">
        <v>43875</v>
      </c>
      <c r="B7" s="98">
        <v>43889</v>
      </c>
      <c r="C7" s="96" t="s">
        <v>162</v>
      </c>
      <c r="D7" s="118">
        <v>2</v>
      </c>
      <c r="E7" s="120">
        <v>250</v>
      </c>
      <c r="F7" s="73">
        <f t="shared" si="0"/>
        <v>17.857142857142858</v>
      </c>
      <c r="G7" s="73">
        <f t="shared" si="1"/>
        <v>125</v>
      </c>
      <c r="H7" s="73">
        <f t="shared" si="2"/>
        <v>8.9285714285714288</v>
      </c>
      <c r="I7" s="19" t="e">
        <f>NA()</f>
        <v>#N/A</v>
      </c>
      <c r="N7" s="96" t="s">
        <v>156</v>
      </c>
      <c r="O7" s="96" t="s">
        <v>157</v>
      </c>
      <c r="P7" s="117">
        <f>P4/P6%</f>
        <v>5.8479532163742691</v>
      </c>
    </row>
    <row r="8" spans="1:16" ht="17.100000000000001" customHeight="1" x14ac:dyDescent="0.25">
      <c r="A8" s="98">
        <v>43889</v>
      </c>
      <c r="B8" s="98">
        <v>43902</v>
      </c>
      <c r="C8" s="96" t="s">
        <v>163</v>
      </c>
      <c r="D8" s="118">
        <v>2</v>
      </c>
      <c r="E8" s="120">
        <v>785</v>
      </c>
      <c r="F8" s="73">
        <f t="shared" si="0"/>
        <v>60.384615384615387</v>
      </c>
      <c r="G8" s="73">
        <f t="shared" si="1"/>
        <v>392.5</v>
      </c>
      <c r="H8" s="73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98">
        <v>43893</v>
      </c>
      <c r="B9" s="98">
        <v>43902</v>
      </c>
      <c r="C9" s="96" t="s">
        <v>122</v>
      </c>
      <c r="D9" s="118">
        <v>1</v>
      </c>
      <c r="E9" s="120">
        <v>6</v>
      </c>
      <c r="F9" s="73">
        <f t="shared" si="0"/>
        <v>0.66666666666666663</v>
      </c>
      <c r="G9" s="73">
        <f t="shared" si="1"/>
        <v>6</v>
      </c>
      <c r="H9" s="73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98">
        <v>43902</v>
      </c>
      <c r="B10" s="98">
        <v>43917</v>
      </c>
      <c r="C10" s="96" t="s">
        <v>164</v>
      </c>
      <c r="D10" s="118">
        <v>2</v>
      </c>
      <c r="E10" s="120">
        <v>334</v>
      </c>
      <c r="F10" s="73">
        <f t="shared" si="0"/>
        <v>22.266666666666666</v>
      </c>
      <c r="G10" s="73">
        <f t="shared" si="1"/>
        <v>167</v>
      </c>
      <c r="H10" s="73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98">
        <v>43917</v>
      </c>
      <c r="B11" s="98">
        <v>43923</v>
      </c>
      <c r="C11" s="96" t="s">
        <v>123</v>
      </c>
      <c r="D11" s="118">
        <v>1</v>
      </c>
      <c r="E11" s="120">
        <v>359</v>
      </c>
      <c r="F11" s="73">
        <f t="shared" si="0"/>
        <v>59.833333333333336</v>
      </c>
      <c r="G11" s="73">
        <f t="shared" si="1"/>
        <v>359</v>
      </c>
      <c r="H11" s="73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98">
        <v>43923</v>
      </c>
      <c r="B12" s="98">
        <v>43934</v>
      </c>
      <c r="C12" s="96" t="s">
        <v>165</v>
      </c>
      <c r="D12" s="118">
        <v>2</v>
      </c>
      <c r="E12" s="120">
        <v>20</v>
      </c>
      <c r="F12" s="73">
        <f t="shared" si="0"/>
        <v>1.8181818181818181</v>
      </c>
      <c r="G12" s="73">
        <f t="shared" si="1"/>
        <v>10</v>
      </c>
      <c r="H12" s="73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98">
        <v>43927</v>
      </c>
      <c r="B13" s="98">
        <v>43934</v>
      </c>
      <c r="C13" s="96" t="s">
        <v>124</v>
      </c>
      <c r="D13" s="118">
        <v>1</v>
      </c>
      <c r="E13" s="120">
        <v>429</v>
      </c>
      <c r="F13" s="73">
        <f t="shared" si="0"/>
        <v>61.285714285714285</v>
      </c>
      <c r="G13" s="73">
        <f t="shared" si="1"/>
        <v>429</v>
      </c>
      <c r="H13" s="73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98">
        <v>43934</v>
      </c>
      <c r="B14" s="98">
        <v>43941</v>
      </c>
      <c r="C14" s="96" t="s">
        <v>125</v>
      </c>
      <c r="D14" s="118">
        <v>2</v>
      </c>
      <c r="E14" s="120">
        <v>60</v>
      </c>
      <c r="F14" s="73">
        <f t="shared" si="0"/>
        <v>8.5714285714285712</v>
      </c>
      <c r="G14" s="73">
        <f t="shared" si="1"/>
        <v>30</v>
      </c>
      <c r="H14" s="73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98">
        <v>43945</v>
      </c>
      <c r="B15" s="98">
        <v>43951</v>
      </c>
      <c r="C15" s="96" t="s">
        <v>126</v>
      </c>
      <c r="D15" s="118">
        <v>1</v>
      </c>
      <c r="E15" s="120">
        <v>226</v>
      </c>
      <c r="F15" s="73">
        <f t="shared" si="0"/>
        <v>37.666666666666664</v>
      </c>
      <c r="G15" s="73">
        <f t="shared" si="1"/>
        <v>226</v>
      </c>
      <c r="H15" s="73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98">
        <v>43951</v>
      </c>
      <c r="B16" s="98">
        <v>43963</v>
      </c>
      <c r="C16" s="96" t="s">
        <v>127</v>
      </c>
      <c r="D16" s="118">
        <v>3</v>
      </c>
      <c r="E16" s="120">
        <v>292</v>
      </c>
      <c r="F16" s="73">
        <f t="shared" si="0"/>
        <v>24.333333333333332</v>
      </c>
      <c r="G16" s="73">
        <f t="shared" si="1"/>
        <v>97.333333333333329</v>
      </c>
      <c r="H16" s="73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98">
        <v>43963</v>
      </c>
      <c r="B17" s="98">
        <v>43980</v>
      </c>
      <c r="C17" s="96" t="s">
        <v>166</v>
      </c>
      <c r="D17" s="118">
        <v>3</v>
      </c>
      <c r="E17" s="120">
        <v>595</v>
      </c>
      <c r="F17" s="73">
        <f t="shared" si="0"/>
        <v>35</v>
      </c>
      <c r="G17" s="73">
        <f t="shared" si="1"/>
        <v>198.33333333333334</v>
      </c>
      <c r="H17" s="73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98">
        <v>43980</v>
      </c>
      <c r="B18" s="98">
        <v>43985</v>
      </c>
      <c r="C18" s="96" t="s">
        <v>167</v>
      </c>
      <c r="D18" s="118">
        <v>4</v>
      </c>
      <c r="E18" s="120">
        <v>238</v>
      </c>
      <c r="F18" s="73">
        <f t="shared" si="0"/>
        <v>47.6</v>
      </c>
      <c r="G18" s="73">
        <f t="shared" si="1"/>
        <v>59.5</v>
      </c>
      <c r="H18" s="73">
        <f t="shared" si="2"/>
        <v>11.9</v>
      </c>
      <c r="I18" s="19" t="e">
        <f>NA()</f>
        <v>#N/A</v>
      </c>
    </row>
    <row r="19" spans="1:10" ht="17.100000000000001" customHeight="1" x14ac:dyDescent="0.25">
      <c r="A19" s="98">
        <v>43994</v>
      </c>
      <c r="B19" s="98">
        <v>44004</v>
      </c>
      <c r="C19" s="102" t="s">
        <v>136</v>
      </c>
      <c r="D19" s="118">
        <v>2</v>
      </c>
      <c r="E19" s="120">
        <v>176</v>
      </c>
      <c r="F19" s="73">
        <f t="shared" si="0"/>
        <v>17.600000000000001</v>
      </c>
      <c r="G19" s="73">
        <f t="shared" si="1"/>
        <v>88</v>
      </c>
      <c r="H19" s="73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98">
        <v>44011</v>
      </c>
      <c r="B20" s="98">
        <v>44015</v>
      </c>
      <c r="C20" s="96" t="s">
        <v>153</v>
      </c>
      <c r="D20" s="118">
        <v>3</v>
      </c>
      <c r="E20" s="120">
        <v>261</v>
      </c>
      <c r="F20" s="73">
        <f t="shared" si="0"/>
        <v>65.25</v>
      </c>
      <c r="G20" s="73">
        <f t="shared" si="1"/>
        <v>87</v>
      </c>
      <c r="H20" s="73">
        <f t="shared" si="2"/>
        <v>21.75</v>
      </c>
      <c r="I20" s="19" t="e">
        <f>NA()</f>
        <v>#N/A</v>
      </c>
    </row>
    <row r="21" spans="1:10" ht="17.100000000000001" customHeight="1" x14ac:dyDescent="0.25">
      <c r="A21" s="98">
        <v>44027</v>
      </c>
      <c r="B21" s="98">
        <v>44030</v>
      </c>
      <c r="C21" s="96" t="s">
        <v>168</v>
      </c>
      <c r="D21" s="118">
        <v>2</v>
      </c>
      <c r="E21" s="120">
        <v>382</v>
      </c>
      <c r="F21" s="73">
        <f t="shared" si="0"/>
        <v>127.33333333333333</v>
      </c>
      <c r="G21" s="73">
        <f t="shared" si="1"/>
        <v>191</v>
      </c>
      <c r="H21" s="73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98">
        <v>44042</v>
      </c>
      <c r="B22" s="98">
        <v>44047</v>
      </c>
      <c r="C22" s="96" t="s">
        <v>174</v>
      </c>
      <c r="D22" s="118">
        <v>4</v>
      </c>
      <c r="E22" s="120">
        <v>217</v>
      </c>
      <c r="F22" s="73">
        <f t="shared" ref="F22:F32" si="3">E22/(B22-A22)</f>
        <v>43.4</v>
      </c>
      <c r="G22" s="73">
        <f t="shared" ref="G22:G31" si="4">E22/D22</f>
        <v>54.25</v>
      </c>
      <c r="H22" s="73">
        <f t="shared" ref="H22:H31" si="5">G22/(B22-A22)</f>
        <v>10.85</v>
      </c>
      <c r="I22" s="19" t="e">
        <f>NA()</f>
        <v>#N/A</v>
      </c>
    </row>
    <row r="23" spans="1:10" ht="17.100000000000001" customHeight="1" x14ac:dyDescent="0.25">
      <c r="A23" s="98">
        <v>44057</v>
      </c>
      <c r="B23" s="98">
        <v>44060</v>
      </c>
      <c r="C23" s="96" t="s">
        <v>181</v>
      </c>
      <c r="D23" s="118">
        <v>2</v>
      </c>
      <c r="E23" s="120">
        <v>102</v>
      </c>
      <c r="F23" s="73">
        <f t="shared" si="3"/>
        <v>34</v>
      </c>
      <c r="G23" s="73">
        <f t="shared" si="4"/>
        <v>51</v>
      </c>
      <c r="H23" s="73">
        <f t="shared" si="5"/>
        <v>17</v>
      </c>
      <c r="I23" s="19" t="e">
        <f>NA()</f>
        <v>#N/A</v>
      </c>
    </row>
    <row r="24" spans="1:10" ht="17.100000000000001" customHeight="1" x14ac:dyDescent="0.25">
      <c r="A24" s="98">
        <v>44072</v>
      </c>
      <c r="B24" s="98">
        <v>44077</v>
      </c>
      <c r="C24" s="96" t="s">
        <v>186</v>
      </c>
      <c r="D24" s="118">
        <v>5</v>
      </c>
      <c r="E24" s="120">
        <v>460</v>
      </c>
      <c r="F24" s="73">
        <f t="shared" si="3"/>
        <v>92</v>
      </c>
      <c r="G24" s="73">
        <f t="shared" si="4"/>
        <v>92</v>
      </c>
      <c r="H24" s="73">
        <f t="shared" si="5"/>
        <v>18.399999999999999</v>
      </c>
      <c r="I24" s="19" t="e">
        <f>NA()</f>
        <v>#N/A</v>
      </c>
      <c r="J24" s="73"/>
    </row>
    <row r="25" spans="1:10" ht="17.100000000000001" customHeight="1" x14ac:dyDescent="0.25">
      <c r="A25" s="98">
        <v>44086</v>
      </c>
      <c r="B25" s="98">
        <v>44089</v>
      </c>
      <c r="C25" s="96" t="s">
        <v>206</v>
      </c>
      <c r="D25" s="118">
        <v>2</v>
      </c>
      <c r="E25" s="120">
        <v>446</v>
      </c>
      <c r="F25" s="73">
        <f t="shared" si="3"/>
        <v>148.66666666666666</v>
      </c>
      <c r="G25" s="73">
        <f t="shared" si="4"/>
        <v>223</v>
      </c>
      <c r="H25" s="73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98">
        <v>44104</v>
      </c>
      <c r="B26" s="98">
        <v>44109</v>
      </c>
      <c r="C26" s="96" t="s">
        <v>280</v>
      </c>
      <c r="D26" s="118">
        <v>3</v>
      </c>
      <c r="E26" s="120">
        <v>258</v>
      </c>
      <c r="F26" s="73">
        <f t="shared" si="3"/>
        <v>51.6</v>
      </c>
      <c r="G26" s="73">
        <f t="shared" si="4"/>
        <v>86</v>
      </c>
      <c r="H26" s="73">
        <f t="shared" si="5"/>
        <v>17.2</v>
      </c>
      <c r="I26" s="19">
        <v>1</v>
      </c>
    </row>
    <row r="27" spans="1:10" ht="17.100000000000001" customHeight="1" x14ac:dyDescent="0.25">
      <c r="A27" s="98">
        <v>44109</v>
      </c>
      <c r="B27" s="98">
        <v>44116</v>
      </c>
      <c r="C27" s="96" t="s">
        <v>289</v>
      </c>
      <c r="D27" s="118">
        <v>1</v>
      </c>
      <c r="E27" s="120">
        <v>256</v>
      </c>
      <c r="F27" s="73">
        <f t="shared" si="3"/>
        <v>36.571428571428569</v>
      </c>
      <c r="G27" s="73">
        <f t="shared" si="4"/>
        <v>256</v>
      </c>
      <c r="H27" s="73">
        <f t="shared" si="5"/>
        <v>36.571428571428569</v>
      </c>
      <c r="I27" s="19">
        <v>0</v>
      </c>
    </row>
    <row r="28" spans="1:10" ht="17.100000000000001" customHeight="1" x14ac:dyDescent="0.25">
      <c r="A28" s="98">
        <v>44120</v>
      </c>
      <c r="B28" s="98">
        <v>44123</v>
      </c>
      <c r="C28" s="96" t="s">
        <v>310</v>
      </c>
      <c r="D28" s="118">
        <v>2</v>
      </c>
      <c r="E28" s="120">
        <v>323</v>
      </c>
      <c r="F28" s="73">
        <f t="shared" si="3"/>
        <v>107.66666666666667</v>
      </c>
      <c r="G28" s="73">
        <f t="shared" si="4"/>
        <v>161.5</v>
      </c>
      <c r="H28" s="73">
        <f t="shared" si="5"/>
        <v>53.833333333333336</v>
      </c>
      <c r="I28" s="19">
        <v>1</v>
      </c>
    </row>
    <row r="29" spans="1:10" ht="17.100000000000001" customHeight="1" x14ac:dyDescent="0.25">
      <c r="A29" s="98">
        <v>44134</v>
      </c>
      <c r="B29" s="98">
        <v>44138</v>
      </c>
      <c r="C29" s="96" t="s">
        <v>325</v>
      </c>
      <c r="D29" s="118">
        <v>2</v>
      </c>
      <c r="E29" s="120">
        <v>320</v>
      </c>
      <c r="F29" s="73">
        <f t="shared" si="3"/>
        <v>80</v>
      </c>
      <c r="G29" s="73">
        <f t="shared" si="4"/>
        <v>160</v>
      </c>
      <c r="H29" s="73">
        <f t="shared" si="5"/>
        <v>40</v>
      </c>
      <c r="I29" s="19">
        <v>0</v>
      </c>
    </row>
    <row r="30" spans="1:10" ht="17.100000000000001" customHeight="1" x14ac:dyDescent="0.25">
      <c r="A30" s="98">
        <v>44139</v>
      </c>
      <c r="B30" s="98">
        <v>44147</v>
      </c>
      <c r="C30" s="96" t="s">
        <v>329</v>
      </c>
      <c r="D30" s="118">
        <v>2</v>
      </c>
      <c r="E30" s="120">
        <v>142</v>
      </c>
      <c r="F30" s="73">
        <f t="shared" si="3"/>
        <v>17.75</v>
      </c>
      <c r="G30" s="73">
        <f t="shared" si="4"/>
        <v>71</v>
      </c>
      <c r="H30" s="73">
        <f t="shared" si="5"/>
        <v>8.875</v>
      </c>
      <c r="I30" s="19">
        <v>0</v>
      </c>
    </row>
    <row r="31" spans="1:10" ht="17.100000000000001" customHeight="1" x14ac:dyDescent="0.25">
      <c r="A31" s="98">
        <v>44148</v>
      </c>
      <c r="B31" s="98">
        <v>44150</v>
      </c>
      <c r="C31" s="96" t="s">
        <v>333</v>
      </c>
      <c r="D31" s="118">
        <v>2</v>
      </c>
      <c r="E31" s="120">
        <v>151</v>
      </c>
      <c r="F31" s="73">
        <f t="shared" si="3"/>
        <v>75.5</v>
      </c>
      <c r="G31" s="73">
        <f t="shared" si="4"/>
        <v>75.5</v>
      </c>
      <c r="H31" s="73">
        <f t="shared" si="5"/>
        <v>37.75</v>
      </c>
      <c r="I31" s="19">
        <v>1</v>
      </c>
    </row>
    <row r="32" spans="1:10" ht="17.100000000000001" customHeight="1" x14ac:dyDescent="0.25">
      <c r="A32" s="98">
        <v>44162</v>
      </c>
      <c r="B32" s="98">
        <v>44165</v>
      </c>
      <c r="C32" s="96" t="s">
        <v>339</v>
      </c>
      <c r="D32" s="371">
        <v>1</v>
      </c>
      <c r="E32" s="120">
        <v>171</v>
      </c>
      <c r="F32" s="73">
        <f t="shared" si="3"/>
        <v>57</v>
      </c>
      <c r="G32" s="73">
        <f t="shared" ref="G32" si="6">E32/D32</f>
        <v>171</v>
      </c>
      <c r="H32" s="73">
        <f t="shared" ref="H32" si="7">G32/(B32-A32)</f>
        <v>57</v>
      </c>
      <c r="I32" s="19">
        <v>1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9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31 G33:G1048576">
    <cfRule type="colorScale" priority="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31 H33:I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31 I33:I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32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32:I32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32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8"/>
  </sheetPr>
  <dimension ref="A1:L30"/>
  <sheetViews>
    <sheetView workbookViewId="0">
      <selection activeCell="I29" sqref="I29"/>
    </sheetView>
  </sheetViews>
  <sheetFormatPr defaultRowHeight="15" x14ac:dyDescent="0.25"/>
  <cols>
    <col min="1" max="1" width="15.28515625" customWidth="1"/>
    <col min="3" max="3" width="9.140625" customWidth="1"/>
    <col min="4" max="4" width="7.28515625" hidden="1" customWidth="1"/>
    <col min="5" max="5" width="15.42578125" hidden="1" customWidth="1"/>
    <col min="6" max="7" width="11.85546875" customWidth="1"/>
    <col min="9" max="9" width="9.140625" style="372"/>
    <col min="10" max="11" width="15.85546875" bestFit="1" customWidth="1"/>
    <col min="12" max="12" width="9.5703125" style="127" customWidth="1"/>
  </cols>
  <sheetData>
    <row r="1" spans="1:12" x14ac:dyDescent="0.25">
      <c r="A1" s="113" t="s">
        <v>144</v>
      </c>
      <c r="B1" s="113" t="s">
        <v>145</v>
      </c>
      <c r="C1" s="113" t="s">
        <v>146</v>
      </c>
      <c r="D1" s="113" t="s">
        <v>147</v>
      </c>
      <c r="E1" s="113" t="s">
        <v>148</v>
      </c>
      <c r="F1" s="489" t="s">
        <v>149</v>
      </c>
      <c r="G1" s="489"/>
      <c r="J1" t="s">
        <v>189</v>
      </c>
      <c r="K1" t="s">
        <v>190</v>
      </c>
    </row>
    <row r="2" spans="1:12" x14ac:dyDescent="0.25">
      <c r="A2" s="492">
        <v>2800</v>
      </c>
      <c r="B2" s="77">
        <v>9</v>
      </c>
      <c r="C2" s="77">
        <v>15</v>
      </c>
      <c r="D2" s="77">
        <f>IF(B2,SUM(B$2:B2),"")</f>
        <v>9</v>
      </c>
      <c r="E2" s="77">
        <f>IF(C2,SUM(C$2:C2),"")</f>
        <v>15</v>
      </c>
      <c r="F2" s="492">
        <v>3035</v>
      </c>
      <c r="G2" s="492"/>
      <c r="I2" s="372" t="s">
        <v>193</v>
      </c>
      <c r="J2" s="126">
        <v>43977.583333333336</v>
      </c>
      <c r="K2" s="126">
        <v>43978.017361111109</v>
      </c>
      <c r="L2" s="127">
        <f>K2-J2</f>
        <v>0.43402777777373558</v>
      </c>
    </row>
    <row r="3" spans="1:12" x14ac:dyDescent="0.25">
      <c r="A3" s="492"/>
      <c r="B3" s="77">
        <v>122</v>
      </c>
      <c r="C3" s="77">
        <v>370</v>
      </c>
      <c r="D3" s="77">
        <f>IF(B3,SUM(B$2:B3),"")</f>
        <v>131</v>
      </c>
      <c r="E3" s="77">
        <f>IF(C3,SUM(C$2:C3),"")</f>
        <v>385</v>
      </c>
      <c r="F3" s="492"/>
      <c r="G3" s="492"/>
      <c r="I3" s="372" t="s">
        <v>188</v>
      </c>
      <c r="J3" s="126">
        <v>44008.583333333336</v>
      </c>
      <c r="K3" s="126">
        <v>44010.416666666664</v>
      </c>
      <c r="L3" s="127">
        <f>K3-J3</f>
        <v>1.8333333333284827</v>
      </c>
    </row>
    <row r="4" spans="1:12" x14ac:dyDescent="0.25">
      <c r="A4" s="114"/>
      <c r="B4" s="77">
        <v>30</v>
      </c>
      <c r="C4" s="77">
        <v>100</v>
      </c>
      <c r="D4" s="77">
        <f>IF(B4,SUM(B$2:B4),"")</f>
        <v>161</v>
      </c>
      <c r="E4" s="77">
        <f>IF(C4,SUM(C$2:C4),"")</f>
        <v>485</v>
      </c>
      <c r="F4" s="489" t="str">
        <f>"Predicted left to " &amp; A2</f>
        <v>Predicted left to 2800</v>
      </c>
      <c r="G4" s="489"/>
      <c r="I4" s="372" t="s">
        <v>192</v>
      </c>
      <c r="J4" s="126">
        <v>44040.583333333336</v>
      </c>
      <c r="K4" s="126">
        <v>44041.306944444441</v>
      </c>
      <c r="L4" s="127">
        <f>K4-J4</f>
        <v>0.72361111110512866</v>
      </c>
    </row>
    <row r="5" spans="1:12" ht="15" customHeight="1" x14ac:dyDescent="0.25">
      <c r="A5" s="115"/>
      <c r="B5" s="77">
        <v>34</v>
      </c>
      <c r="C5" s="77">
        <v>315</v>
      </c>
      <c r="D5" s="77">
        <f>IF(B5,SUM(B$2:B5),"")</f>
        <v>195</v>
      </c>
      <c r="E5" s="77">
        <f>IF(C5,SUM(C$2:C5),"")</f>
        <v>800</v>
      </c>
      <c r="F5" s="491" t="str">
        <f>IF(F2&gt;=A2,"",_xlfn.FORECAST.LINEAR(A2-F2, D:D, E:E))</f>
        <v/>
      </c>
      <c r="G5" s="489" t="s">
        <v>150</v>
      </c>
      <c r="I5" s="372" t="s">
        <v>191</v>
      </c>
      <c r="J5" s="126">
        <v>44071.583333333336</v>
      </c>
      <c r="K5" s="126">
        <v>44074.12222222222</v>
      </c>
      <c r="L5" s="127">
        <f>K5-J5</f>
        <v>2.538888888884685</v>
      </c>
    </row>
    <row r="6" spans="1:12" ht="15" customHeight="1" x14ac:dyDescent="0.25">
      <c r="A6" s="115"/>
      <c r="B6" s="77">
        <v>287</v>
      </c>
      <c r="C6" s="77">
        <v>865</v>
      </c>
      <c r="D6" s="77">
        <f>IF(B6,SUM(B$2:B6),"")</f>
        <v>482</v>
      </c>
      <c r="E6" s="77">
        <f>IF(C6,SUM(C$2:C6),"")</f>
        <v>1665</v>
      </c>
      <c r="F6" s="491"/>
      <c r="G6" s="489"/>
      <c r="I6" s="372" t="s">
        <v>324</v>
      </c>
      <c r="J6" s="126">
        <v>44131.583333333336</v>
      </c>
      <c r="K6" s="126">
        <v>44132.091666666667</v>
      </c>
      <c r="L6" s="127">
        <f>K6-J6</f>
        <v>0.50833333333139308</v>
      </c>
    </row>
    <row r="7" spans="1:12" x14ac:dyDescent="0.25">
      <c r="A7" s="77"/>
      <c r="B7" s="77">
        <v>229</v>
      </c>
      <c r="C7" s="77">
        <v>695</v>
      </c>
      <c r="D7" s="77">
        <f>IF(B7,SUM(B$2:B7),"")</f>
        <v>711</v>
      </c>
      <c r="E7" s="77">
        <f>IF(C7,SUM(C$2:C7),"")</f>
        <v>2360</v>
      </c>
      <c r="F7" s="489" t="str">
        <f>"Predicted total to " &amp; A2</f>
        <v>Predicted total to 2800</v>
      </c>
      <c r="G7" s="489"/>
    </row>
    <row r="8" spans="1:12" x14ac:dyDescent="0.25">
      <c r="A8" s="77"/>
      <c r="B8" s="77">
        <v>109</v>
      </c>
      <c r="C8" s="77">
        <v>325</v>
      </c>
      <c r="D8" s="77">
        <f>IF(B8,SUM(B$2:B8),"")</f>
        <v>820</v>
      </c>
      <c r="E8" s="77">
        <f>IF(C8,SUM(C$2:C8),"")</f>
        <v>2685</v>
      </c>
      <c r="F8" s="491">
        <f>_xlfn.FORECAST.LINEAR(A2, D:D, E:E)</f>
        <v>840.07480725974574</v>
      </c>
      <c r="G8" s="489" t="s">
        <v>150</v>
      </c>
      <c r="I8" s="372">
        <v>2710</v>
      </c>
      <c r="J8" s="126">
        <v>44164.004166666666</v>
      </c>
    </row>
    <row r="9" spans="1:12" x14ac:dyDescent="0.25">
      <c r="A9" s="77"/>
      <c r="B9" s="77"/>
      <c r="C9" s="77"/>
      <c r="D9" s="77" t="str">
        <f>IF(B9,SUM(B$2:B9),"")</f>
        <v/>
      </c>
      <c r="E9" s="77" t="str">
        <f>IF(C9,SUM(C$2:C9),"")</f>
        <v/>
      </c>
      <c r="F9" s="491"/>
      <c r="G9" s="489"/>
      <c r="I9" s="372">
        <v>3035</v>
      </c>
      <c r="J9" s="126">
        <v>44164.079861111109</v>
      </c>
      <c r="K9" s="126"/>
      <c r="L9"/>
    </row>
    <row r="10" spans="1:12" x14ac:dyDescent="0.25">
      <c r="B10" s="77"/>
      <c r="C10" s="77"/>
      <c r="D10" s="77" t="str">
        <f>IF(B10,SUM(B$2:B10),"")</f>
        <v/>
      </c>
      <c r="E10" s="77" t="str">
        <f>IF(C10,SUM(C$2:C10),"")</f>
        <v/>
      </c>
      <c r="I10" s="372">
        <f>I9-I8</f>
        <v>325</v>
      </c>
      <c r="J10">
        <f>(J9-J8)*1440</f>
        <v>108.99999999906868</v>
      </c>
    </row>
    <row r="11" spans="1:12" x14ac:dyDescent="0.25">
      <c r="B11" s="77"/>
      <c r="C11" s="77"/>
      <c r="D11" s="77" t="str">
        <f>IF(B11,SUM(B$2:B11),"")</f>
        <v/>
      </c>
      <c r="E11" s="77" t="str">
        <f>IF(C11,SUM(C$2:C11),"")</f>
        <v/>
      </c>
    </row>
    <row r="12" spans="1:12" x14ac:dyDescent="0.25">
      <c r="B12" s="77"/>
      <c r="C12" s="77"/>
      <c r="D12" s="77" t="str">
        <f>IF(B12,SUM(B$2:B12),"")</f>
        <v/>
      </c>
      <c r="E12" s="77" t="str">
        <f>IF(C12,SUM(C$2:C12),"")</f>
        <v/>
      </c>
    </row>
    <row r="13" spans="1:12" x14ac:dyDescent="0.25">
      <c r="B13" s="77"/>
      <c r="C13" s="77"/>
      <c r="D13" s="77" t="str">
        <f>IF(B13,SUM(B$2:B13),"")</f>
        <v/>
      </c>
      <c r="E13" s="77" t="str">
        <f>IF(C13,SUM(C$2:C13),"")</f>
        <v/>
      </c>
    </row>
    <row r="14" spans="1:12" x14ac:dyDescent="0.25">
      <c r="B14" s="77"/>
      <c r="C14" s="77"/>
      <c r="D14" s="77" t="str">
        <f>IF(B14,SUM(B$2:B14),"")</f>
        <v/>
      </c>
      <c r="E14" s="77" t="str">
        <f>IF(C14,SUM(C$2:C14),"")</f>
        <v/>
      </c>
    </row>
    <row r="15" spans="1:12" x14ac:dyDescent="0.25">
      <c r="B15" s="77"/>
      <c r="C15" s="77"/>
      <c r="D15" s="77" t="str">
        <f>IF(B15,SUM(B$2:B15),"")</f>
        <v/>
      </c>
      <c r="E15" s="77" t="str">
        <f>IF(C15,SUM(C$2:C15),"")</f>
        <v/>
      </c>
    </row>
    <row r="16" spans="1:12" x14ac:dyDescent="0.25">
      <c r="B16" s="77"/>
      <c r="C16" s="77"/>
      <c r="D16" s="77" t="str">
        <f>IF(B16,SUM(B$2:B16),"")</f>
        <v/>
      </c>
      <c r="E16" s="77" t="str">
        <f>IF(C16,SUM(C$2:C16),"")</f>
        <v/>
      </c>
    </row>
    <row r="17" spans="2:5" x14ac:dyDescent="0.25">
      <c r="B17" s="77"/>
      <c r="C17" s="77"/>
      <c r="D17" s="77" t="str">
        <f>IF(B17,SUM(B$2:B17),"")</f>
        <v/>
      </c>
      <c r="E17" s="77" t="str">
        <f>IF(C17,SUM(C$2:C17),"")</f>
        <v/>
      </c>
    </row>
    <row r="18" spans="2:5" x14ac:dyDescent="0.25">
      <c r="B18" s="77"/>
      <c r="C18" s="77"/>
      <c r="D18" s="77" t="str">
        <f>IF(B18,SUM(B$2:B18),"")</f>
        <v/>
      </c>
      <c r="E18" s="77" t="str">
        <f>IF(C18,SUM(C$2:C18),"")</f>
        <v/>
      </c>
    </row>
    <row r="19" spans="2:5" x14ac:dyDescent="0.25">
      <c r="B19" s="77"/>
      <c r="C19" s="77"/>
      <c r="D19" s="77" t="str">
        <f>IF(B19,SUM(B$2:B19),"")</f>
        <v/>
      </c>
      <c r="E19" s="77" t="str">
        <f>IF(C19,SUM(C$2:C19),"")</f>
        <v/>
      </c>
    </row>
    <row r="20" spans="2:5" x14ac:dyDescent="0.25">
      <c r="B20" s="77"/>
      <c r="C20" s="77"/>
      <c r="D20" s="77" t="str">
        <f>IF(B20,SUM(B$2:B20),"")</f>
        <v/>
      </c>
      <c r="E20" s="77" t="str">
        <f>IF(C20,SUM(C$2:C20),"")</f>
        <v/>
      </c>
    </row>
    <row r="21" spans="2:5" x14ac:dyDescent="0.25">
      <c r="B21" s="77"/>
      <c r="C21" s="77"/>
      <c r="D21" s="77" t="str">
        <f>IF(B21,SUM(B$2:B21),"")</f>
        <v/>
      </c>
      <c r="E21" s="77" t="str">
        <f>IF(C21,SUM(C$2:C21),"")</f>
        <v/>
      </c>
    </row>
    <row r="22" spans="2:5" x14ac:dyDescent="0.25">
      <c r="B22" s="77"/>
      <c r="C22" s="77"/>
      <c r="D22" s="77" t="str">
        <f>IF(B22,SUM(B$2:B22),"")</f>
        <v/>
      </c>
      <c r="E22" s="77" t="str">
        <f>IF(C22,SUM(C$2:C22),"")</f>
        <v/>
      </c>
    </row>
    <row r="23" spans="2:5" x14ac:dyDescent="0.25">
      <c r="B23" s="77"/>
      <c r="C23" s="77"/>
      <c r="D23" s="77" t="str">
        <f>IF(B23,SUM(B$2:B23),"")</f>
        <v/>
      </c>
      <c r="E23" s="77" t="str">
        <f>IF(C23,SUM(C$2:C23),"")</f>
        <v/>
      </c>
    </row>
    <row r="24" spans="2:5" x14ac:dyDescent="0.25">
      <c r="B24" s="77"/>
      <c r="C24" s="77"/>
      <c r="D24" s="77" t="str">
        <f>IF(B24,SUM(B$2:B24),"")</f>
        <v/>
      </c>
      <c r="E24" s="77" t="str">
        <f>IF(C24,SUM(C$2:C24),"")</f>
        <v/>
      </c>
    </row>
    <row r="25" spans="2:5" x14ac:dyDescent="0.25">
      <c r="B25" s="77"/>
      <c r="C25" s="77"/>
      <c r="D25" s="77" t="str">
        <f>IF(B25,SUM(B$2:B25),"")</f>
        <v/>
      </c>
      <c r="E25" s="77" t="str">
        <f>IF(C25,SUM(C$2:C25),"")</f>
        <v/>
      </c>
    </row>
    <row r="26" spans="2:5" x14ac:dyDescent="0.25">
      <c r="B26" s="77"/>
      <c r="C26" s="77"/>
      <c r="D26" s="77" t="str">
        <f>IF(B26,SUM(B$2:B26),"")</f>
        <v/>
      </c>
      <c r="E26" s="77" t="str">
        <f>IF(C26,SUM(C$2:C26),"")</f>
        <v/>
      </c>
    </row>
    <row r="27" spans="2:5" x14ac:dyDescent="0.25">
      <c r="B27" s="77"/>
      <c r="C27" s="77"/>
      <c r="D27" s="77" t="str">
        <f>IF(B27,SUM(B$2:B27),"")</f>
        <v/>
      </c>
      <c r="E27" s="77" t="str">
        <f>IF(C27,SUM(C$2:C27),"")</f>
        <v/>
      </c>
    </row>
    <row r="28" spans="2:5" x14ac:dyDescent="0.25">
      <c r="D28" s="77" t="str">
        <f>IF(B28,SUM(B$2:B28),"")</f>
        <v/>
      </c>
      <c r="E28" s="77" t="str">
        <f>IF(C28,SUM(C$2:C28),"")</f>
        <v/>
      </c>
    </row>
    <row r="29" spans="2:5" x14ac:dyDescent="0.25">
      <c r="D29" s="77" t="str">
        <f>IF(B29,SUM(B$2:B29),"")</f>
        <v/>
      </c>
      <c r="E29" s="77" t="str">
        <f>IF(C29,SUM(C$2:C29),"")</f>
        <v/>
      </c>
    </row>
    <row r="30" spans="2:5" x14ac:dyDescent="0.25">
      <c r="D30" s="77" t="str">
        <f>IF(B30,SUM(B$2:B30),"")</f>
        <v/>
      </c>
      <c r="E30" s="77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93" t="str">
        <f>B1&amp; "日"</f>
        <v>1日</v>
      </c>
      <c r="G1" s="494"/>
      <c r="H1" s="494"/>
      <c r="I1" s="493" t="str">
        <f>C1 &amp; "日"</f>
        <v>7日</v>
      </c>
      <c r="J1" s="494"/>
      <c r="K1" s="494"/>
      <c r="L1" s="493" t="s">
        <v>60</v>
      </c>
      <c r="M1" s="494"/>
      <c r="N1" s="494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25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25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25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25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25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25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25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25" t="str">
        <f t="shared" ca="1" si="1"/>
        <v>-415 D 12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25" t="str">
        <f t="shared" ca="1" si="1"/>
        <v>-418 D 03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25" t="str">
        <f t="shared" ca="1" si="1"/>
        <v>-426 D 22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25" t="str">
        <f t="shared" ca="1" si="1"/>
        <v>-432 D 10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25" t="str">
        <f t="shared" ca="1" si="1"/>
        <v>-418 D 23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25" t="str">
        <f t="shared" ca="1" si="1"/>
        <v>-213 D 08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25" t="str">
        <f t="shared" ca="1" si="1"/>
        <v>-311 D 08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25" t="str">
        <f t="shared" ca="1" si="1"/>
        <v>-364 D 02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25" t="str">
        <f t="shared" ca="1" si="1"/>
        <v>-380 D 08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25" t="str">
        <f t="shared" ca="1" si="1"/>
        <v>-399 D 21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25" t="str">
        <f t="shared" ca="1" si="1"/>
        <v>-411 D 22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25" t="str">
        <f t="shared" ca="1" si="1"/>
        <v>-436 D 12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25" t="str">
        <f t="shared" ca="1" si="1"/>
        <v>-415 D 14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25" t="str">
        <f t="shared" ca="1" si="1"/>
        <v>-421 D 06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25" t="str">
        <f t="shared" ca="1" si="1"/>
        <v>-425 D 15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25" t="str">
        <f t="shared" ca="1" si="1"/>
        <v>-432 D 11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25" t="str">
        <f t="shared" ca="1" si="1"/>
        <v>-434 D 08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25" t="str">
        <f t="shared" ca="1" si="1"/>
        <v>-429 D 03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25" t="str">
        <f t="shared" ca="1" si="1"/>
        <v>-403 D 09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25" t="str">
        <f t="shared" ca="1" si="1"/>
        <v>-392 D 08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-408 D 14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-407 D 15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25" t="str">
        <f t="shared" ca="1" si="1"/>
        <v>-418 D 12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-410 D 05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-414 D 04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25" t="str">
        <f t="shared" ca="1" si="1"/>
        <v>-414 D 14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-409 D 23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-411 D 07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25" t="str">
        <f t="shared" ca="1" si="1"/>
        <v>-422 D 22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-410 D 13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-411 D 20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25" t="str">
        <f t="shared" ca="1" si="1"/>
        <v>-422 D 06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-412 D 18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-412 D 00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25" t="str">
        <f t="shared" ca="1" si="1"/>
        <v>-421 D 19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-412 D 21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-412 D 07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25" t="str">
        <f t="shared" ca="1" si="1"/>
        <v>-402 D 07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-413 D 03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-412 D 21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25" t="str">
        <f t="shared" ca="1" si="1"/>
        <v>-401 D 02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-413 D 22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-410 D 05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25" t="str">
        <f t="shared" ca="1" si="1"/>
        <v>-408 D 00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-414 D 06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-412 D 18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25" t="str">
        <f t="shared" ca="1" si="1"/>
        <v>-415 D 04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-414 D 14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-413 D 14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25" t="str">
        <f t="shared" ca="1" si="1"/>
        <v>-421 D 18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-414 D 20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-413 D 23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25" t="str">
        <f t="shared" ca="1" si="1"/>
        <v>-426 D 17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-415 D 08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-414 D 23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25" t="str">
        <f t="shared" ca="1" si="1"/>
        <v>-417 D 13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-414 D 06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-412 D 02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25" t="str">
        <f t="shared" ca="1" si="1"/>
        <v>-418 D 06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-413 D 04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-412 D 19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25" t="str">
        <f t="shared" ca="1" si="1"/>
        <v>-404 D 01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-412 D 22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-414 D 01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25" t="str">
        <f t="shared" ca="1" si="1"/>
        <v>-403 D 02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-412 D 04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-411 D 08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25" t="str">
        <f t="shared" ca="1" si="1"/>
        <v>-400 D 04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-411 D 04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-411 D 13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25" t="str">
        <f t="shared" ca="1" si="1"/>
        <v>-388 D 15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-411 D 02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-411 D 19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25" t="str">
        <f t="shared" ca="1" si="1"/>
        <v>-392 D 01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-410 D 17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-412 D 00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25" t="str">
        <f t="shared" ca="1" si="1"/>
        <v>-397 D 22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-410 D 21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-412 D 13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25" t="str">
        <f t="shared" ca="1" si="1"/>
        <v>-404 D 03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-411 D 00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-413 D 02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25" t="str">
        <f t="shared" ca="1" si="1"/>
        <v>-396 D 12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-412 D 09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-411 D 05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25" t="str">
        <f t="shared" ca="1" si="1"/>
        <v>-413 D 00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-412 D 10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-412 D 03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25" t="str">
        <f t="shared" ca="1" si="1"/>
        <v>-413 D 01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-412 D 12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-412 D 12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25" t="str">
        <f t="shared" ca="1" si="1"/>
        <v>-397 D 17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-411 D 21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-411 D 04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25" t="str">
        <f t="shared" ca="1" si="1"/>
        <v>-406 D 04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-412 D 09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-412 D 08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25" t="str">
        <f t="shared" ca="1" si="1"/>
        <v>-423 D 16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-413 D 14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-414 D 12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25" t="str">
        <f t="shared" ca="1" si="1"/>
        <v>-423 D 01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-413 D 19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-413 D 14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25" t="str">
        <f t="shared" ca="1" si="1"/>
        <v>-427 D 03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-414 D 14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-414 D 11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25" t="str">
        <f t="shared" ca="1" si="1"/>
        <v>-432 D 05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-415 D 06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-415 D 23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25" t="str">
        <f t="shared" ca="1" si="1"/>
        <v>-434 D 20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-416 D 15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-416 D 21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25" t="str">
        <f t="shared" ca="1" si="1"/>
        <v>-436 D 03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-417 D 15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-417 D 01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25" t="str">
        <f t="shared" ca="1" si="1"/>
        <v>-443 D 09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-419 D 02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-417 D 14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25" t="str">
        <f t="shared" ca="1" si="1"/>
        <v>-443 D 12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-420 D 03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-418 D 02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25" t="str">
        <f t="shared" ca="1" si="1"/>
        <v>-443 D 18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-421 D 03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-418 D 09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25" t="str">
        <f t="shared" ca="1" si="1"/>
        <v>-444 D 13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-421 D 22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-418 D 22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25" t="str">
        <f t="shared" ca="1" si="1"/>
        <v>-444 D 22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-422 D 23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-419 D 05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25" t="str">
        <f t="shared" ca="1" si="1"/>
        <v>-443 D 13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-423 D 12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-419 D 06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25" t="str">
        <f t="shared" ref="H67:H130" ca="1" si="8">IF(ISBLANK(A67),NA(),IFERROR(TEXT(TRUNC(G67-NOW()),"000") &amp; " D " &amp; TEXT(TRUNC(ABS(G67-NOW()-TRUNC(G67-NOW()))*24),"00") &amp; " H", NA()))</f>
        <v>-443 D 15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-424 D 11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-419 D 14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25" t="str">
        <f t="shared" ca="1" si="8"/>
        <v>-443 D 21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-424 D 23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-419 D 19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25" t="str">
        <f t="shared" ca="1" si="8"/>
        <v>-438 D 19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-425 D 01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-419 D 02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25" t="str">
        <f t="shared" ca="1" si="8"/>
        <v>-436 D 10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-425 D 08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-419 D 08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25" t="str">
        <f t="shared" ca="1" si="8"/>
        <v>-435 D 18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-425 D 16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-419 D 16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25" t="str">
        <f t="shared" ca="1" si="8"/>
        <v>-430 D 05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-426 D 13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-420 D 05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25" t="str">
        <f t="shared" ca="1" si="8"/>
        <v>-433 D 00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-427 D 00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-420 D 18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25" t="str">
        <f t="shared" ca="1" si="8"/>
        <v>-435 D 02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-427 D 15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-421 D 09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25" t="str">
        <f t="shared" ca="1" si="8"/>
        <v>-438 D 01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-428 D 12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-421 D 20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25" t="str">
        <f t="shared" ca="1" si="8"/>
        <v>-444 D 05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-430 D 03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-422 D 09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25" t="str">
        <f t="shared" ca="1" si="8"/>
        <v>-447 D 17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-431 D 19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-423 D 16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25" t="str">
        <f t="shared" ca="1" si="8"/>
        <v>-447 D 08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-432 D 21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-424 D 02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25" t="str">
        <f t="shared" ca="1" si="8"/>
        <v>-446 D 00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-433 D 10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-424 D 08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25" t="str">
        <f t="shared" ca="1" si="8"/>
        <v>-445 D 21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-433 D 21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-424 D 14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25" t="str">
        <f t="shared" ca="1" si="8"/>
        <v>-445 D 18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-434 D 21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-424 D 17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25" t="str">
        <f t="shared" ca="1" si="8"/>
        <v>-445 D 19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-435 D 06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-424 D 21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25" t="str">
        <f t="shared" ca="1" si="8"/>
        <v>-442 D 12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-435 D 11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-424 D 23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25" t="str">
        <f t="shared" ca="1" si="8"/>
        <v>-436 D 02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-437 D 11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-425 D 10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25" t="str">
        <f t="shared" ca="1" si="8"/>
        <v>-435 D 21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-438 D 05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-425 D 14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25" t="str">
        <f t="shared" ca="1" si="8"/>
        <v>-435 D 11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-438 D 08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-425 D 15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25" t="str">
        <f t="shared" ca="1" si="8"/>
        <v>-435 D 21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-439 D 02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-425 D 20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25" t="str">
        <f t="shared" ca="1" si="8"/>
        <v>-433 D 16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-440 D 13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-425 D 20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25" t="str">
        <f t="shared" ca="1" si="8"/>
        <v>-433 D 18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-440 D 13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-426 D 11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25" t="str">
        <f t="shared" ca="1" si="8"/>
        <v>-435 D 07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-440 D 09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-426 D 18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25" t="str">
        <f t="shared" ca="1" si="8"/>
        <v>-436 D 09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-440 D 19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-427 D 02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25" t="str">
        <f t="shared" ca="1" si="8"/>
        <v>-441 D 02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-440 D 20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-427 D 18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25" t="str">
        <f t="shared" ca="1" si="8"/>
        <v>-441 D 07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-440 D 19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-427 D 21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25" t="str">
        <f t="shared" ca="1" si="8"/>
        <v>-431 D 15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-440 D 07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-427 D 00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25" t="str">
        <f t="shared" ca="1" si="8"/>
        <v>-429 D 14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-440 D 01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-427 D 04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25" t="str">
        <f t="shared" ca="1" si="8"/>
        <v>-427 D 23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-439 D 23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-427 D 20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25" t="str">
        <f t="shared" ca="1" si="8"/>
        <v>-439 D 22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-439 D 21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-428 D 22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25" t="str">
        <f t="shared" ca="1" si="8"/>
        <v>-442 D 08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-439 D 21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-429 D 02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25" t="str">
        <f t="shared" ca="1" si="8"/>
        <v>-445 D 17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-439 D 18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-429 D 16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25" t="str">
        <f t="shared" ca="1" si="8"/>
        <v>-445 D 03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-439 D 19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-429 D 20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25" t="str">
        <f t="shared" ca="1" si="8"/>
        <v>-444 D 22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-439 D 21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-429 D 22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25" t="str">
        <f t="shared" ca="1" si="8"/>
        <v>-445 D 02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-440 D 00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-430 D 05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25" t="str">
        <f t="shared" ca="1" si="8"/>
        <v>-445 D 05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-440 D 02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-430 D 07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25" t="str">
        <f t="shared" ca="1" si="8"/>
        <v>-431 D 19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-439 D 03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-429 D 03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25" t="str">
        <f t="shared" ca="1" si="8"/>
        <v>-408 D 12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-438 D 10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-429 D 06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25" t="str">
        <f t="shared" ca="1" si="8"/>
        <v>-412 D 01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-438 D 05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-429 D 13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25" t="str">
        <f t="shared" ca="1" si="8"/>
        <v>-416 D 22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-438 D 03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-429 D 16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25" t="str">
        <f t="shared" ca="1" si="8"/>
        <v>-426 D 00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-437 D 20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-429 D 20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25" t="str">
        <f t="shared" ca="1" si="8"/>
        <v>-440 D 02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-437 D 17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-430 D 02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25" t="str">
        <f t="shared" ca="1" si="8"/>
        <v>-440 D 15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-437 D 18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-430 D 05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25" t="str">
        <f t="shared" ca="1" si="8"/>
        <v>-440 D 23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-437 D 17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-430 D 07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25" t="str">
        <f t="shared" ca="1" si="8"/>
        <v>-442 D 09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-437 D 20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-430 D 15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25" t="str">
        <f t="shared" ca="1" si="8"/>
        <v>-442 D 22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-438 D 00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-430 D 19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25" t="str">
        <f t="shared" ca="1" si="8"/>
        <v>-439 D 00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-437 D 16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-430 D 07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25" t="str">
        <f t="shared" ca="1" si="8"/>
        <v>-432 D 12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-437 D 14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-430 D 08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25" t="str">
        <f t="shared" ca="1" si="8"/>
        <v>-429 D 07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-437 D 11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-430 D 07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25" t="str">
        <f t="shared" ca="1" si="8"/>
        <v>-429 D 08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-437 D 09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-430 D 09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25" t="str">
        <f t="shared" ca="1" si="8"/>
        <v>-392 D 17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-436 D 02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-429 D 01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25" t="str">
        <f t="shared" ca="1" si="8"/>
        <v>-414 D 06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-435 D 22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-429 D 22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25" t="str">
        <f t="shared" ca="1" si="8"/>
        <v>-446 D 08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-435 D 22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-431 D 13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25" t="str">
        <f t="shared" ca="1" si="8"/>
        <v>-378 D 06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-431 D 04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-429 D 13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25" t="str">
        <f t="shared" ca="1" si="8"/>
        <v>-386 D 23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-429 D 07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-429 D 01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25" t="str">
        <f t="shared" ca="1" si="8"/>
        <v>-392 D 11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-428 D 14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-429 D 03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25" t="str">
        <f t="shared" ca="1" si="8"/>
        <v>-425 D 05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-428 D 04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-429 D 03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25" t="str">
        <f t="shared" ca="1" si="8"/>
        <v>-435 D 00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-427 D 13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-429 D 16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25" t="str">
        <f t="shared" ca="1" si="8"/>
        <v>-430 D 11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-426 D 12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-429 D 07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25" t="str">
        <f t="shared" ca="1" si="8"/>
        <v>-428 D 15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-427 D 06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-429 D 17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25" t="str">
        <f t="shared" ca="1" si="8"/>
        <v>-431 D 03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-427 D 22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-429 D 19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25" t="str">
        <f t="shared" ca="1" si="8"/>
        <v>-433 D 17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-428 D 08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-429 D 15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25" t="str">
        <f t="shared" ca="1" si="8"/>
        <v>-433 D 07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-429 D 10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-430 D 01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25" t="str">
        <f t="shared" ref="H131:H194" ca="1" si="15">IF(ISBLANK(A131),NA(),IFERROR(TEXT(TRUNC(G131-NOW()),"000") &amp; " D " &amp; TEXT(TRUNC(ABS(G131-NOW()-TRUNC(G131-NOW()))*24),"00") &amp; " H", NA()))</f>
        <v>-433 D 18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-428 D 21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-429 D 21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25" t="str">
        <f t="shared" ca="1" si="15"/>
        <v>-434 D 13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-429 D 13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-430 D 04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25" t="str">
        <f t="shared" ca="1" si="15"/>
        <v>-430 D 17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-429 D 20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-430 D 00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25" t="str">
        <f t="shared" ca="1" si="15"/>
        <v>-433 D 10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-430 D 08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-430 D 06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25" t="str">
        <f t="shared" ca="1" si="15"/>
        <v>-434 D 13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-433 D 08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-430 D 19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25" t="str">
        <f t="shared" ca="1" si="15"/>
        <v>-434 D 04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-433 D 09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-430 D 18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25" t="str">
        <f t="shared" ca="1" si="15"/>
        <v>-433 D 06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-433 D 07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-430 D 17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25" t="str">
        <f t="shared" ca="1" si="15"/>
        <v>-431 D 21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-433 D 00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-430 D 21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25" t="str">
        <f t="shared" ca="1" si="15"/>
        <v>-431 D 01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-432 D 08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-430 D 17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25" t="str">
        <f t="shared" ca="1" si="15"/>
        <v>-431 D 05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-432 D 07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-430 D 20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25" t="str">
        <f t="shared" ca="1" si="15"/>
        <v>-431 D 22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-432 D 05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-430 D 23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25" t="str">
        <f t="shared" ca="1" si="15"/>
        <v>-432 D 16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-432 D 06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-431 D 00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25" t="str">
        <f t="shared" ca="1" si="15"/>
        <v>-426 D 04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-431 D 17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-430 D 14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25" t="str">
        <f t="shared" ca="1" si="15"/>
        <v>-426 D 00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-431 D 06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-430 D 16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25" t="str">
        <f t="shared" ca="1" si="15"/>
        <v>-426 D 03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-431 D 00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-430 D 14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25" t="str">
        <f t="shared" ca="1" si="15"/>
        <v>-427 D 15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-430 D 23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-430 D 16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25" t="str">
        <f t="shared" ca="1" si="15"/>
        <v>-431 D 07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-431 D 00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-430 D 17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25" t="str">
        <f t="shared" ca="1" si="15"/>
        <v>-431 D 20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-431 D 01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-430 D 19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25" t="str">
        <f t="shared" ca="1" si="15"/>
        <v>-432 D 13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-431 D 02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-430 D 20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25" t="str">
        <f t="shared" ca="1" si="15"/>
        <v>-430 D 03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-430 D 19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-430 D 13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25" t="str">
        <f t="shared" ca="1" si="15"/>
        <v>-435 D 04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-430 D 20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-430 D 23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25" t="str">
        <f t="shared" ca="1" si="15"/>
        <v>-434 D 14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-430 D 22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-430 D 21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25" t="str">
        <f t="shared" ca="1" si="15"/>
        <v>-432 D 15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-430 D 19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-430 D 18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25" t="str">
        <f t="shared" ca="1" si="15"/>
        <v>-432 D 09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-430 D 21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-430 D 20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25" t="str">
        <f t="shared" ca="1" si="15"/>
        <v>-431 D 00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-431 D 04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-431 D 01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25" t="str">
        <f t="shared" ca="1" si="15"/>
        <v>-434 D 05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-431 D 11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-431 D 05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25" t="str">
        <f t="shared" ca="1" si="15"/>
        <v>-434 D 22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-431 D 15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-431 D 06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25" t="str">
        <f t="shared" ca="1" si="15"/>
        <v>-433 D 21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-431 D 13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-431 D 02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25" t="str">
        <f t="shared" ca="1" si="15"/>
        <v>-434 D 12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-431 D 15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-431 D 03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25" t="str">
        <f t="shared" ca="1" si="15"/>
        <v>-433 D 06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-431 D 18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-431 D 05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25" t="str">
        <f t="shared" ca="1" si="15"/>
        <v>-432 D 08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-431 D 21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-431 D 07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25" t="str">
        <f t="shared" ca="1" si="15"/>
        <v>-432 D 22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-432 D 04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-431 D 10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25" t="str">
        <f t="shared" ca="1" si="15"/>
        <v>-434 D 16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-432 D 08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-431 D 10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25" t="str">
        <f t="shared" ca="1" si="15"/>
        <v>-431 D 16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-432 D 08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-431 D 08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25" t="str">
        <f t="shared" ca="1" si="15"/>
        <v>-431 D 19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-432 D 10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-431 D 10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25" t="str">
        <f t="shared" ca="1" si="15"/>
        <v>-432 D 13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-432 D 17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-431 D 15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25" t="str">
        <f t="shared" ca="1" si="15"/>
        <v>-432 D 20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-432 D 20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-431 D 14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25" t="str">
        <f t="shared" ca="1" si="15"/>
        <v>-434 D 01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-432 D 22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-431 D 15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25" t="str">
        <f t="shared" ca="1" si="15"/>
        <v>-433 D 10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-433 D 03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-431 D 16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25" t="str">
        <f t="shared" ca="1" si="15"/>
        <v>-432 D 17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-433 D 05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-431 D 17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25" t="str">
        <f t="shared" ca="1" si="15"/>
        <v>-431 D 08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-433 D 06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-431 D 16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25" t="str">
        <f t="shared" ca="1" si="15"/>
        <v>-431 D 18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-433 D 05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-431 D 18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25" t="str">
        <f t="shared" ca="1" si="15"/>
        <v>-432 D 00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-433 D 08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-431 D 19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25" t="str">
        <f t="shared" ca="1" si="15"/>
        <v>-432 D 00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-433 D 07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-431 D 18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25" t="str">
        <f t="shared" ca="1" si="15"/>
        <v>-432 D 08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-433 D 08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-431 D 21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25" t="str">
        <f t="shared" ca="1" si="15"/>
        <v>-432 D 12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-433 D 08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-431 D 21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25" t="str">
        <f t="shared" ca="1" si="15"/>
        <v>-432 D 13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-433 D 07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-431 D 20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25" t="str">
        <f t="shared" ca="1" si="15"/>
        <v>-431 D 10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-433 D 03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-431 D 18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25" t="str">
        <f t="shared" ca="1" si="15"/>
        <v>-432 D 14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-433 D 06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-432 D 00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25" t="str">
        <f t="shared" ca="1" si="15"/>
        <v>-434 D 05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-433 D 09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-432 D 03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25" t="str">
        <f t="shared" ca="1" si="15"/>
        <v>-433 D 22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-433 D 07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-432 D 02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25" t="str">
        <f t="shared" ca="1" si="15"/>
        <v>-434 D 00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-433 D 08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-432 D 03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25" t="str">
        <f t="shared" ca="1" si="15"/>
        <v>-435 D 01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-433 D 10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-432 D 06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25" t="str">
        <f t="shared" ca="1" si="15"/>
        <v>-435 D 05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-433 D 11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-432 D 08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25" t="str">
        <f t="shared" ca="1" si="15"/>
        <v>-435 D 07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-433 D 15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-432 D 12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25" t="str">
        <f t="shared" ca="1" si="15"/>
        <v>-435 D 18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-433 D 17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-432 D 13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25" t="str">
        <f t="shared" ca="1" si="15"/>
        <v>-432 D 17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-433 D 09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-432 D 04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25" t="str">
        <f t="shared" ca="1" si="15"/>
        <v>-429 D 12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-433 D 09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-432 D 06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25" t="str">
        <f t="shared" ca="1" si="15"/>
        <v>-429 D 08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-433 D 10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-432 D 08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25" t="str">
        <f t="shared" ca="1" si="15"/>
        <v>-430 D 02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-433 D 10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-432 D 08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25" t="str">
        <f t="shared" ca="1" si="15"/>
        <v>-430 D 18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-433 D 11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-432 D 09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25" t="str">
        <f t="shared" ca="1" si="15"/>
        <v>-429 D 22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-433 D 04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-432 D 03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25" t="str">
        <f t="shared" ca="1" si="15"/>
        <v>-431 D 08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-433 D 04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-432 D 04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25" t="str">
        <f t="shared" ca="1" si="15"/>
        <v>-428 D 17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-432 D 23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-432 D 02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25" t="str">
        <f t="shared" ref="H195:H221" ca="1" si="20">IF(ISBLANK(A195),NA(),IFERROR(TEXT(TRUNC(G195-NOW()),"000") &amp; " D " &amp; TEXT(TRUNC(ABS(G195-NOW()-TRUNC(G195-NOW()))*24),"00") &amp; " H", NA()))</f>
        <v>-429 D 12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-432 D 23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-432 D 03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25" t="str">
        <f t="shared" ca="1" si="20"/>
        <v>-430 D 06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-432 D 23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-432 D 04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25" t="str">
        <f t="shared" ca="1" si="20"/>
        <v>-430 D 21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-432 D 23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-432 D 05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25" t="str">
        <f t="shared" ca="1" si="20"/>
        <v>-431 D 08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-432 D 23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-432 D 06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25" t="str">
        <f t="shared" ca="1" si="20"/>
        <v>-432 D 02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-433 D 00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-432 D 08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25" t="str">
        <f t="shared" ca="1" si="20"/>
        <v>-433 D 21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-433 D 01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-432 D 08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25" t="str">
        <f t="shared" ca="1" si="20"/>
        <v>-432 D 15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-432 D 18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-432 D 02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25" t="str">
        <f t="shared" ca="1" si="20"/>
        <v>-432 D 08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-432 D 18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-432 D 03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25" t="str">
        <f t="shared" ca="1" si="20"/>
        <v>-433 D 04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-433 D 00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-432 D 12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25" t="str">
        <f t="shared" ca="1" si="20"/>
        <v>-433 D 14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-432 D 22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-432 D 10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25" t="str">
        <f t="shared" ca="1" si="20"/>
        <v>-433 D 19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-433 D 00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-432 D 12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25" t="str">
        <f t="shared" ca="1" si="20"/>
        <v>-434 D 17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-433 D 02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-432 D 14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25" t="str">
        <f t="shared" ca="1" si="20"/>
        <v>-434 D 17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-433 D 04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-432 D 16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25" t="str">
        <f t="shared" ca="1" si="20"/>
        <v>-434 D 21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-433 D 06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-432 D 17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25" t="str">
        <f t="shared" ca="1" si="20"/>
        <v>-435 D 04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-433 D 10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-432 D 21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25" t="str">
        <f t="shared" ca="1" si="20"/>
        <v>-435 D 08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-433 D 12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-433 D 00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25" t="str">
        <f t="shared" ca="1" si="20"/>
        <v>-435 D 20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-433 D 17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-433 D 04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25" t="str">
        <f t="shared" ca="1" si="20"/>
        <v>-435 D 21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-433 D 19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-433 D 06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25" t="str">
        <f t="shared" ca="1" si="20"/>
        <v>-435 D 22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-433 D 21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-433 D 07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25" t="str">
        <f t="shared" ca="1" si="20"/>
        <v>-436 D 09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-434 D 05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-433 D 14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25" t="str">
        <f t="shared" ca="1" si="20"/>
        <v>-436 D 07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-434 D 06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-433 D 15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25" t="str">
        <f t="shared" ca="1" si="20"/>
        <v>-436 D 23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-435 D 00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-434 D 11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25" t="str">
        <f t="shared" ca="1" si="20"/>
        <v>-437 D 02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-435 D 05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-434 D 15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25" t="str">
        <f t="shared" ca="1" si="20"/>
        <v>-437 D 03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-435 D 09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-434 D 18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25" t="str">
        <f t="shared" ca="1" si="20"/>
        <v>-437 D 03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-435 D 13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-434 D 21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25" t="str">
        <f t="shared" ca="1" si="20"/>
        <v>-437 D 04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-435 D 19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-435 D 02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25" t="str">
        <f t="shared" ca="1" si="20"/>
        <v>-437 D 04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-435 D 20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-435 D 03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-436 D 16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-436 D 02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-435 D 12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25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25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25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25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25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25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25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25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25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25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25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25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25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25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25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25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25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25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25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25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25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25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25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25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25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25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25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25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25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25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25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25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25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25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25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25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25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25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25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25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25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25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25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25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25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25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25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25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25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25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25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25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25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25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25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25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25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25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25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25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25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25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25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25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25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25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25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25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25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25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25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25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25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25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25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25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25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25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25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25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25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25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25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25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25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25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25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25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25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25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25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25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25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25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25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25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25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25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25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25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25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25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25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25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25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25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25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25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25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25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25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25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25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25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25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25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25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25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25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25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25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25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25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25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25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25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25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25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25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25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25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25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25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25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25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25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25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25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25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25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25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25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25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25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25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25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25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25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25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25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25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25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25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25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25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25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25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25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25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25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25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25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25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25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25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25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25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25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25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25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25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25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25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25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25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25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25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25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25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25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25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25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25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25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25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25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25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25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25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25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25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25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25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25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25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25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25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25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25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25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25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25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25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25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25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25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25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25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25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25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25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25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25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25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25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25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25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25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25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25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25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25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25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25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25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25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25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25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25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25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25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25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25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25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25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25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25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25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25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25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25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25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25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25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25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25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25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25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25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25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25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25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25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25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25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25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25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25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25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25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25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25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25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25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25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25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25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25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25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25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25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25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25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25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25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25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25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25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25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25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25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25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25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25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25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25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25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25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25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25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25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25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25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25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25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25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25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25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25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25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25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25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25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25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25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25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25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25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25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25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25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25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25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25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25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25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25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25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25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25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25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25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25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25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25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25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25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25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25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25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25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25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25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25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25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25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25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25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25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25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25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25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25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25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25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25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25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25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25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25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25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25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25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25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25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25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25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25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25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25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25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25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25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25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25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25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25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25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25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25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25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25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25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25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25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25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25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25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25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25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25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25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25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25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25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25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25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25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25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25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25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25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25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25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25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25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25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25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25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25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25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25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25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25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25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25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25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25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25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25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25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25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25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25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25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25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25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25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25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25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25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25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25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25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25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25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25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25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25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25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25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25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25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25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25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25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25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25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25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25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25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25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25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25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25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25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25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25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25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25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25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25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25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25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25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25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25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25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25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25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25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25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25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25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25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25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25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25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25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25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25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25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25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25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25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25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25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25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99">
        <v>43677.583333333336</v>
      </c>
      <c r="C1" s="499"/>
      <c r="D1" s="28" t="s">
        <v>40</v>
      </c>
      <c r="E1" s="26" t="s">
        <v>32</v>
      </c>
      <c r="F1" s="26" t="s">
        <v>24</v>
      </c>
      <c r="G1" s="453" t="s">
        <v>25</v>
      </c>
      <c r="H1" s="453"/>
      <c r="I1" s="453"/>
      <c r="J1" s="453"/>
      <c r="K1" s="6"/>
      <c r="L1" s="25" t="s">
        <v>27</v>
      </c>
      <c r="M1" s="25"/>
      <c r="N1" s="489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99">
        <v>43688.583333333336</v>
      </c>
      <c r="C2" s="499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98" t="str">
        <f ca="1">IF(NOW() &gt; $B$2,"",(NOW()-$B$1)/($B$2-$B$1))</f>
        <v/>
      </c>
      <c r="H2" s="498"/>
      <c r="I2" s="498"/>
      <c r="J2" s="498"/>
      <c r="K2" s="6" t="s">
        <v>29</v>
      </c>
      <c r="L2" s="11">
        <v>100000</v>
      </c>
      <c r="N2" s="489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489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489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95" t="s">
        <v>26</v>
      </c>
      <c r="C5" s="495"/>
      <c r="D5" s="496" t="s">
        <v>44</v>
      </c>
      <c r="E5" s="496"/>
      <c r="F5" s="496" t="s">
        <v>28</v>
      </c>
      <c r="G5" s="496"/>
      <c r="H5" s="496" t="s">
        <v>31</v>
      </c>
      <c r="I5" s="496"/>
      <c r="J5" s="453" t="s">
        <v>42</v>
      </c>
      <c r="K5" s="453"/>
      <c r="L5" s="497" t="s">
        <v>43</v>
      </c>
      <c r="M5" s="497"/>
      <c r="N5" s="453" t="s">
        <v>41</v>
      </c>
      <c r="O5" s="453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topLeftCell="A10" workbookViewId="0">
      <selection activeCell="I42" sqref="I42"/>
    </sheetView>
  </sheetViews>
  <sheetFormatPr defaultColWidth="9.28515625" defaultRowHeight="15" x14ac:dyDescent="0.25"/>
  <cols>
    <col min="1" max="2" width="9.28515625" style="349"/>
    <col min="3" max="3" width="9.42578125" style="352" customWidth="1"/>
    <col min="4" max="4" width="12.42578125" style="353" customWidth="1"/>
    <col min="5" max="7" width="9.28515625" style="349"/>
    <col min="8" max="9" width="9.28515625" style="349" customWidth="1"/>
    <col min="10" max="16384" width="9.28515625" style="349"/>
  </cols>
  <sheetData>
    <row r="1" spans="1:13" ht="14.65" customHeight="1" x14ac:dyDescent="0.25">
      <c r="A1" s="347" t="s">
        <v>61</v>
      </c>
      <c r="B1" s="348">
        <v>30</v>
      </c>
      <c r="C1" s="500" t="s">
        <v>63</v>
      </c>
      <c r="D1" s="501">
        <f>INDEX(DATA_EVTBLD,B1,3)-B3</f>
        <v>4094</v>
      </c>
      <c r="E1" s="500" t="s">
        <v>12</v>
      </c>
      <c r="F1" s="502">
        <f>1-(INDEX(DATA_EVTBLD,B1,3)-B3)/DATA_EVTBLD_MAX</f>
        <v>0.71402626431964233</v>
      </c>
      <c r="G1" s="502"/>
      <c r="H1" s="502"/>
      <c r="I1" s="502"/>
      <c r="J1" s="502"/>
      <c r="K1" s="502"/>
      <c r="L1" s="502"/>
      <c r="M1" s="502"/>
    </row>
    <row r="2" spans="1:13" ht="14.65" customHeight="1" x14ac:dyDescent="0.25">
      <c r="A2" s="347" t="s">
        <v>79</v>
      </c>
      <c r="B2" s="348">
        <v>35</v>
      </c>
      <c r="C2" s="500"/>
      <c r="D2" s="501"/>
      <c r="E2" s="500"/>
      <c r="F2" s="502"/>
      <c r="G2" s="502"/>
      <c r="H2" s="502"/>
      <c r="I2" s="502"/>
      <c r="J2" s="502"/>
      <c r="K2" s="502"/>
      <c r="L2" s="502"/>
      <c r="M2" s="502"/>
    </row>
    <row r="3" spans="1:13" ht="14.65" customHeight="1" x14ac:dyDescent="0.25">
      <c r="A3" s="347" t="s">
        <v>62</v>
      </c>
      <c r="B3" s="348">
        <v>2406</v>
      </c>
      <c r="C3" s="500"/>
      <c r="D3" s="501"/>
      <c r="E3" s="500"/>
      <c r="F3" s="502"/>
      <c r="G3" s="502"/>
      <c r="H3" s="502"/>
      <c r="I3" s="502"/>
      <c r="J3" s="502"/>
      <c r="K3" s="502"/>
      <c r="L3" s="502"/>
      <c r="M3" s="502"/>
    </row>
    <row r="5" spans="1:13" s="347" customFormat="1" ht="14.65" customHeight="1" x14ac:dyDescent="0.25">
      <c r="A5" s="347" t="s">
        <v>15</v>
      </c>
      <c r="B5" s="347" t="s">
        <v>78</v>
      </c>
      <c r="C5" s="350" t="s">
        <v>16</v>
      </c>
      <c r="D5" s="351"/>
      <c r="E5" s="357" t="s">
        <v>61</v>
      </c>
      <c r="F5" s="358" t="s">
        <v>315</v>
      </c>
      <c r="G5" s="358" t="s">
        <v>320</v>
      </c>
      <c r="H5" s="358" t="s">
        <v>316</v>
      </c>
      <c r="I5" s="358" t="s">
        <v>318</v>
      </c>
      <c r="J5" s="358" t="s">
        <v>317</v>
      </c>
      <c r="K5" s="358" t="s">
        <v>319</v>
      </c>
    </row>
    <row r="6" spans="1:13" x14ac:dyDescent="0.25">
      <c r="A6" s="349">
        <v>1</v>
      </c>
      <c r="B6" s="349">
        <v>3</v>
      </c>
      <c r="C6" s="348">
        <f>IF(A6&gt;=$B$2,0,SUM(B6:IF($B$2=30,$B$34,$B$39)))</f>
        <v>14316</v>
      </c>
      <c r="D6" s="352"/>
      <c r="E6" s="354">
        <f>A6</f>
        <v>1</v>
      </c>
      <c r="F6" s="359">
        <f>B6</f>
        <v>3</v>
      </c>
      <c r="G6" s="360">
        <f>3/1440</f>
        <v>2.0833333333333333E-3</v>
      </c>
      <c r="H6" s="363">
        <f>SUM(F6:F$34)</f>
        <v>7816</v>
      </c>
      <c r="I6" s="364">
        <f>SUM(G6:G$34)</f>
        <v>3.5972222222222223</v>
      </c>
      <c r="J6" s="366">
        <f>SUM(F6:F$40)</f>
        <v>14316</v>
      </c>
      <c r="K6" s="367">
        <f>SUM(G6:G$40)</f>
        <v>6.0972222222222223</v>
      </c>
    </row>
    <row r="7" spans="1:13" x14ac:dyDescent="0.25">
      <c r="A7" s="349">
        <f>A6+1</f>
        <v>2</v>
      </c>
      <c r="B7" s="349">
        <v>5</v>
      </c>
      <c r="C7" s="348">
        <f>IF(A7&gt;=$B$2,0,SUM(B7:IF($B$2=30,$B$34,$B$39)))</f>
        <v>14313</v>
      </c>
      <c r="D7" s="352"/>
      <c r="E7" s="354">
        <f t="shared" ref="E7:E40" si="0">A7</f>
        <v>2</v>
      </c>
      <c r="F7" s="359">
        <f t="shared" ref="F7:F40" si="1">B7</f>
        <v>5</v>
      </c>
      <c r="G7" s="360">
        <f t="shared" ref="G7:G10" si="2">3/1440</f>
        <v>2.0833333333333333E-3</v>
      </c>
      <c r="H7" s="363">
        <f>SUM(F7:F$34)</f>
        <v>7813</v>
      </c>
      <c r="I7" s="364">
        <f>SUM(G7:G$34)</f>
        <v>3.5951388888888891</v>
      </c>
      <c r="J7" s="366">
        <f>SUM(F7:F$40)</f>
        <v>14313</v>
      </c>
      <c r="K7" s="367">
        <f>SUM(G7:G$40)</f>
        <v>6.0951388888888891</v>
      </c>
    </row>
    <row r="8" spans="1:13" x14ac:dyDescent="0.25">
      <c r="A8" s="349">
        <f t="shared" ref="A8:A40" si="3">A7+1</f>
        <v>3</v>
      </c>
      <c r="B8" s="349">
        <v>7</v>
      </c>
      <c r="C8" s="348">
        <f>IF(A8&gt;=$B$2,0,SUM(B8:IF($B$2=30,$B$34,$B$39)))</f>
        <v>14308</v>
      </c>
      <c r="D8" s="352"/>
      <c r="E8" s="354">
        <f t="shared" si="0"/>
        <v>3</v>
      </c>
      <c r="F8" s="359">
        <f t="shared" si="1"/>
        <v>7</v>
      </c>
      <c r="G8" s="360">
        <f t="shared" si="2"/>
        <v>2.0833333333333333E-3</v>
      </c>
      <c r="H8" s="363">
        <f>SUM(F8:F$34)</f>
        <v>7808</v>
      </c>
      <c r="I8" s="364">
        <f>SUM(G8:G$34)</f>
        <v>3.5930555555555554</v>
      </c>
      <c r="J8" s="366">
        <f>SUM(F8:F$40)</f>
        <v>14308</v>
      </c>
      <c r="K8" s="367">
        <f>SUM(G8:G$40)</f>
        <v>6.093055555555555</v>
      </c>
    </row>
    <row r="9" spans="1:13" x14ac:dyDescent="0.25">
      <c r="A9" s="349">
        <f t="shared" si="3"/>
        <v>4</v>
      </c>
      <c r="B9" s="349">
        <v>10</v>
      </c>
      <c r="C9" s="348">
        <f>IF(A9&gt;=$B$2,0,SUM(B9:IF($B$2=30,$B$34,$B$39)))</f>
        <v>14301</v>
      </c>
      <c r="D9" s="352"/>
      <c r="E9" s="354">
        <f t="shared" si="0"/>
        <v>4</v>
      </c>
      <c r="F9" s="359">
        <f t="shared" si="1"/>
        <v>10</v>
      </c>
      <c r="G9" s="360">
        <f t="shared" si="2"/>
        <v>2.0833333333333333E-3</v>
      </c>
      <c r="H9" s="363">
        <f>SUM(F9:F$34)</f>
        <v>7801</v>
      </c>
      <c r="I9" s="364">
        <f>SUM(G9:G$34)</f>
        <v>3.5909722222222222</v>
      </c>
      <c r="J9" s="366">
        <f>SUM(F9:F$40)</f>
        <v>14301</v>
      </c>
      <c r="K9" s="367">
        <f>SUM(G9:G$40)</f>
        <v>6.0909722222222218</v>
      </c>
    </row>
    <row r="10" spans="1:13" x14ac:dyDescent="0.25">
      <c r="A10" s="349">
        <f t="shared" si="3"/>
        <v>5</v>
      </c>
      <c r="B10" s="349">
        <v>12</v>
      </c>
      <c r="C10" s="348">
        <f>IF(A10&gt;=$B$2,0,SUM(B10:IF($B$2=30,$B$34,$B$39)))</f>
        <v>14291</v>
      </c>
      <c r="D10" s="352"/>
      <c r="E10" s="354">
        <f t="shared" si="0"/>
        <v>5</v>
      </c>
      <c r="F10" s="359">
        <f t="shared" si="1"/>
        <v>12</v>
      </c>
      <c r="G10" s="360">
        <f t="shared" si="2"/>
        <v>2.0833333333333333E-3</v>
      </c>
      <c r="H10" s="363">
        <f>SUM(F10:F$34)</f>
        <v>7791</v>
      </c>
      <c r="I10" s="364">
        <f>SUM(G10:G$34)</f>
        <v>3.588888888888889</v>
      </c>
      <c r="J10" s="366">
        <f>SUM(F10:F$40)</f>
        <v>14291</v>
      </c>
      <c r="K10" s="367">
        <f>SUM(G10:G$40)</f>
        <v>6.0888888888888886</v>
      </c>
    </row>
    <row r="11" spans="1:13" x14ac:dyDescent="0.25">
      <c r="A11" s="349">
        <f t="shared" si="3"/>
        <v>6</v>
      </c>
      <c r="B11" s="349">
        <v>15</v>
      </c>
      <c r="C11" s="348">
        <f>IF(A11&gt;=$B$2,0,SUM(B11:IF($B$2=30,$B$34,$B$39)))</f>
        <v>14279</v>
      </c>
      <c r="D11" s="352"/>
      <c r="E11" s="354">
        <f t="shared" si="0"/>
        <v>6</v>
      </c>
      <c r="F11" s="359">
        <f t="shared" si="1"/>
        <v>15</v>
      </c>
      <c r="G11" s="360">
        <f>5/1440</f>
        <v>3.472222222222222E-3</v>
      </c>
      <c r="H11" s="363">
        <f>SUM(F11:F$34)</f>
        <v>7779</v>
      </c>
      <c r="I11" s="364">
        <f>SUM(G11:G$34)</f>
        <v>3.5868055555555554</v>
      </c>
      <c r="J11" s="366">
        <f>SUM(F11:F$40)</f>
        <v>14279</v>
      </c>
      <c r="K11" s="367">
        <f>SUM(G11:G$40)</f>
        <v>6.0868055555555554</v>
      </c>
    </row>
    <row r="12" spans="1:13" x14ac:dyDescent="0.25">
      <c r="A12" s="349">
        <f t="shared" si="3"/>
        <v>7</v>
      </c>
      <c r="B12" s="349">
        <v>18</v>
      </c>
      <c r="C12" s="348">
        <f>IF(A12&gt;=$B$2,0,SUM(B12:IF($B$2=30,$B$34,$B$39)))</f>
        <v>14264</v>
      </c>
      <c r="D12" s="352"/>
      <c r="E12" s="354">
        <f t="shared" si="0"/>
        <v>7</v>
      </c>
      <c r="F12" s="359">
        <f t="shared" si="1"/>
        <v>18</v>
      </c>
      <c r="G12" s="360">
        <f>5/1440</f>
        <v>3.472222222222222E-3</v>
      </c>
      <c r="H12" s="363">
        <f>SUM(F12:F$34)</f>
        <v>7764</v>
      </c>
      <c r="I12" s="364">
        <f>SUM(G12:G$34)</f>
        <v>3.583333333333333</v>
      </c>
      <c r="J12" s="366">
        <f>SUM(F12:F$40)</f>
        <v>14264</v>
      </c>
      <c r="K12" s="367">
        <f>SUM(G12:G$40)</f>
        <v>6.083333333333333</v>
      </c>
    </row>
    <row r="13" spans="1:13" x14ac:dyDescent="0.25">
      <c r="A13" s="349">
        <f t="shared" si="3"/>
        <v>8</v>
      </c>
      <c r="B13" s="349">
        <v>21</v>
      </c>
      <c r="C13" s="348">
        <f>IF(A13&gt;=$B$2,0,SUM(B13:IF($B$2=30,$B$34,$B$39)))</f>
        <v>14246</v>
      </c>
      <c r="D13" s="352"/>
      <c r="E13" s="354">
        <f t="shared" si="0"/>
        <v>8</v>
      </c>
      <c r="F13" s="359">
        <f t="shared" si="1"/>
        <v>21</v>
      </c>
      <c r="G13" s="360">
        <f>5/1440</f>
        <v>3.472222222222222E-3</v>
      </c>
      <c r="H13" s="363">
        <f>SUM(F13:F$34)</f>
        <v>7746</v>
      </c>
      <c r="I13" s="364">
        <f>SUM(G13:G$34)</f>
        <v>3.5798611111111112</v>
      </c>
      <c r="J13" s="366">
        <f>SUM(F13:F$40)</f>
        <v>14246</v>
      </c>
      <c r="K13" s="367">
        <f>SUM(G13:G$40)</f>
        <v>6.0798611111111107</v>
      </c>
    </row>
    <row r="14" spans="1:13" x14ac:dyDescent="0.25">
      <c r="A14" s="349">
        <f t="shared" si="3"/>
        <v>9</v>
      </c>
      <c r="B14" s="349">
        <v>25</v>
      </c>
      <c r="C14" s="348">
        <f>IF(A14&gt;=$B$2,0,SUM(B14:IF($B$2=30,$B$34,$B$39)))</f>
        <v>14225</v>
      </c>
      <c r="D14" s="352"/>
      <c r="E14" s="354">
        <f t="shared" si="0"/>
        <v>9</v>
      </c>
      <c r="F14" s="359">
        <f t="shared" si="1"/>
        <v>25</v>
      </c>
      <c r="G14" s="360">
        <f>1/144</f>
        <v>6.9444444444444441E-3</v>
      </c>
      <c r="H14" s="363">
        <f>SUM(F14:F$34)</f>
        <v>7725</v>
      </c>
      <c r="I14" s="364">
        <f>SUM(G14:G$34)</f>
        <v>3.5763888888888888</v>
      </c>
      <c r="J14" s="366">
        <f>SUM(F14:F$40)</f>
        <v>14225</v>
      </c>
      <c r="K14" s="367">
        <f>SUM(G14:G$40)</f>
        <v>6.0763888888888893</v>
      </c>
    </row>
    <row r="15" spans="1:13" x14ac:dyDescent="0.25">
      <c r="A15" s="349">
        <f t="shared" si="3"/>
        <v>10</v>
      </c>
      <c r="B15" s="349">
        <v>30</v>
      </c>
      <c r="C15" s="348">
        <f>IF(A15&gt;=$B$2,0,SUM(B15:IF($B$2=30,$B$34,$B$39)))</f>
        <v>14200</v>
      </c>
      <c r="D15" s="352"/>
      <c r="E15" s="354">
        <f t="shared" si="0"/>
        <v>10</v>
      </c>
      <c r="F15" s="359">
        <f t="shared" si="1"/>
        <v>30</v>
      </c>
      <c r="G15" s="360">
        <f>1/144</f>
        <v>6.9444444444444441E-3</v>
      </c>
      <c r="H15" s="363">
        <f>SUM(F15:F$34)</f>
        <v>7700</v>
      </c>
      <c r="I15" s="364">
        <f>SUM(G15:G$34)</f>
        <v>3.5694444444444446</v>
      </c>
      <c r="J15" s="366">
        <f>SUM(F15:F$40)</f>
        <v>14200</v>
      </c>
      <c r="K15" s="367">
        <f>SUM(G15:G$40)</f>
        <v>6.0694444444444446</v>
      </c>
    </row>
    <row r="16" spans="1:13" x14ac:dyDescent="0.25">
      <c r="A16" s="349">
        <f t="shared" si="3"/>
        <v>11</v>
      </c>
      <c r="B16" s="349">
        <v>50</v>
      </c>
      <c r="C16" s="348">
        <f>IF(A16&gt;=$B$2,0,SUM(B16:IF($B$2=30,$B$34,$B$39)))</f>
        <v>14170</v>
      </c>
      <c r="D16" s="352"/>
      <c r="E16" s="354">
        <f t="shared" si="0"/>
        <v>11</v>
      </c>
      <c r="F16" s="359">
        <f t="shared" si="1"/>
        <v>50</v>
      </c>
      <c r="G16" s="360">
        <f>3/144</f>
        <v>2.0833333333333332E-2</v>
      </c>
      <c r="H16" s="363">
        <f>SUM(F16:F$34)</f>
        <v>7670</v>
      </c>
      <c r="I16" s="364">
        <f>SUM(G16:G$34)</f>
        <v>3.5625</v>
      </c>
      <c r="J16" s="366">
        <f>SUM(F16:F$40)</f>
        <v>14170</v>
      </c>
      <c r="K16" s="367">
        <f>SUM(G16:G$40)</f>
        <v>6.0625</v>
      </c>
    </row>
    <row r="17" spans="1:11" x14ac:dyDescent="0.25">
      <c r="A17" s="349">
        <f t="shared" si="3"/>
        <v>12</v>
      </c>
      <c r="B17" s="349">
        <v>70</v>
      </c>
      <c r="C17" s="348">
        <f>IF(A17&gt;=$B$2,0,SUM(B17:IF($B$2=30,$B$34,$B$39)))</f>
        <v>14120</v>
      </c>
      <c r="D17" s="352"/>
      <c r="E17" s="354">
        <f t="shared" si="0"/>
        <v>12</v>
      </c>
      <c r="F17" s="359">
        <f t="shared" si="1"/>
        <v>70</v>
      </c>
      <c r="G17" s="360">
        <f>3/144</f>
        <v>2.0833333333333332E-2</v>
      </c>
      <c r="H17" s="363">
        <f>SUM(F17:F$34)</f>
        <v>7620</v>
      </c>
      <c r="I17" s="364">
        <f>SUM(G17:G$34)</f>
        <v>3.5416666666666665</v>
      </c>
      <c r="J17" s="366">
        <f>SUM(F17:F$40)</f>
        <v>14120</v>
      </c>
      <c r="K17" s="367">
        <f>SUM(G17:G$40)</f>
        <v>6.0416666666666661</v>
      </c>
    </row>
    <row r="18" spans="1:11" x14ac:dyDescent="0.25">
      <c r="A18" s="349">
        <f t="shared" si="3"/>
        <v>13</v>
      </c>
      <c r="B18" s="349">
        <v>90</v>
      </c>
      <c r="C18" s="348">
        <f>IF(A18&gt;=$B$2,0,SUM(B18:IF($B$2=30,$B$34,$B$39)))</f>
        <v>14050</v>
      </c>
      <c r="D18" s="352"/>
      <c r="E18" s="354">
        <f t="shared" si="0"/>
        <v>13</v>
      </c>
      <c r="F18" s="359">
        <f t="shared" si="1"/>
        <v>90</v>
      </c>
      <c r="G18" s="360">
        <f>3/144</f>
        <v>2.0833333333333332E-2</v>
      </c>
      <c r="H18" s="363">
        <f>SUM(F18:F$34)</f>
        <v>7550</v>
      </c>
      <c r="I18" s="364">
        <f>SUM(G18:G$34)</f>
        <v>3.520833333333333</v>
      </c>
      <c r="J18" s="366">
        <f>SUM(F18:F$40)</f>
        <v>14050</v>
      </c>
      <c r="K18" s="367">
        <f>SUM(G18:G$40)</f>
        <v>6.020833333333333</v>
      </c>
    </row>
    <row r="19" spans="1:11" x14ac:dyDescent="0.25">
      <c r="A19" s="349">
        <f t="shared" si="3"/>
        <v>14</v>
      </c>
      <c r="B19" s="349">
        <v>120</v>
      </c>
      <c r="C19" s="348">
        <f>IF(A19&gt;=$B$2,0,SUM(B19:IF($B$2=30,$B$34,$B$39)))</f>
        <v>13960</v>
      </c>
      <c r="D19" s="352"/>
      <c r="E19" s="354">
        <f t="shared" si="0"/>
        <v>14</v>
      </c>
      <c r="F19" s="359">
        <f t="shared" si="1"/>
        <v>120</v>
      </c>
      <c r="G19" s="360">
        <f>3/144</f>
        <v>2.0833333333333332E-2</v>
      </c>
      <c r="H19" s="363">
        <f>SUM(F19:F$34)</f>
        <v>7460</v>
      </c>
      <c r="I19" s="364">
        <f>SUM(G19:G$34)</f>
        <v>3.5</v>
      </c>
      <c r="J19" s="366">
        <f>SUM(F19:F$40)</f>
        <v>13960</v>
      </c>
      <c r="K19" s="367">
        <f>SUM(G19:G$40)</f>
        <v>6</v>
      </c>
    </row>
    <row r="20" spans="1:11" x14ac:dyDescent="0.25">
      <c r="A20" s="349">
        <f t="shared" si="3"/>
        <v>15</v>
      </c>
      <c r="B20" s="349">
        <v>150</v>
      </c>
      <c r="C20" s="348">
        <f>IF(A20&gt;=$B$2,0,SUM(B20:IF($B$2=30,$B$34,$B$39)))</f>
        <v>13840</v>
      </c>
      <c r="D20" s="352"/>
      <c r="E20" s="354">
        <f t="shared" si="0"/>
        <v>15</v>
      </c>
      <c r="F20" s="359">
        <f t="shared" si="1"/>
        <v>150</v>
      </c>
      <c r="G20" s="360">
        <f>3/144</f>
        <v>2.0833333333333332E-2</v>
      </c>
      <c r="H20" s="363">
        <f>SUM(F20:F$34)</f>
        <v>7340</v>
      </c>
      <c r="I20" s="364">
        <f>SUM(G20:G$34)</f>
        <v>3.4791666666666665</v>
      </c>
      <c r="J20" s="366">
        <f>SUM(F20:F$40)</f>
        <v>13840</v>
      </c>
      <c r="K20" s="367">
        <f>SUM(G20:G$40)</f>
        <v>5.9791666666666661</v>
      </c>
    </row>
    <row r="21" spans="1:11" x14ac:dyDescent="0.25">
      <c r="A21" s="349">
        <f t="shared" si="3"/>
        <v>16</v>
      </c>
      <c r="B21" s="349">
        <v>180</v>
      </c>
      <c r="C21" s="348">
        <f>IF(A21&gt;=$B$2,0,SUM(B21:IF($B$2=30,$B$34,$B$39)))</f>
        <v>13690</v>
      </c>
      <c r="D21" s="352"/>
      <c r="E21" s="354">
        <f t="shared" si="0"/>
        <v>16</v>
      </c>
      <c r="F21" s="359">
        <f t="shared" si="1"/>
        <v>180</v>
      </c>
      <c r="G21" s="360">
        <f>1/24</f>
        <v>4.1666666666666664E-2</v>
      </c>
      <c r="H21" s="363">
        <f>SUM(F21:F$34)</f>
        <v>7190</v>
      </c>
      <c r="I21" s="364">
        <f>SUM(G21:G$34)</f>
        <v>3.458333333333333</v>
      </c>
      <c r="J21" s="366">
        <f>SUM(F21:F$40)</f>
        <v>13690</v>
      </c>
      <c r="K21" s="367">
        <f>SUM(G21:G$40)</f>
        <v>5.958333333333333</v>
      </c>
    </row>
    <row r="22" spans="1:11" x14ac:dyDescent="0.25">
      <c r="A22" s="349">
        <f t="shared" si="3"/>
        <v>17</v>
      </c>
      <c r="B22" s="349">
        <v>210</v>
      </c>
      <c r="C22" s="348">
        <f>IF(A22&gt;=$B$2,0,SUM(B22:IF($B$2=30,$B$34,$B$39)))</f>
        <v>13510</v>
      </c>
      <c r="D22" s="352"/>
      <c r="E22" s="354">
        <f t="shared" si="0"/>
        <v>17</v>
      </c>
      <c r="F22" s="359">
        <f t="shared" si="1"/>
        <v>210</v>
      </c>
      <c r="G22" s="360">
        <f t="shared" ref="G22:G25" si="4">1/24</f>
        <v>4.1666666666666664E-2</v>
      </c>
      <c r="H22" s="363">
        <f>SUM(F22:F$34)</f>
        <v>7010</v>
      </c>
      <c r="I22" s="364">
        <f>SUM(G22:G$34)</f>
        <v>3.4166666666666665</v>
      </c>
      <c r="J22" s="366">
        <f>SUM(F22:F$40)</f>
        <v>13510</v>
      </c>
      <c r="K22" s="367">
        <f>SUM(G22:G$40)</f>
        <v>5.9166666666666661</v>
      </c>
    </row>
    <row r="23" spans="1:11" x14ac:dyDescent="0.25">
      <c r="A23" s="349">
        <f t="shared" si="3"/>
        <v>18</v>
      </c>
      <c r="B23" s="349">
        <v>250</v>
      </c>
      <c r="C23" s="348">
        <f>IF(A23&gt;=$B$2,0,SUM(B23:IF($B$2=30,$B$34,$B$39)))</f>
        <v>13300</v>
      </c>
      <c r="D23" s="352"/>
      <c r="E23" s="354">
        <f t="shared" si="0"/>
        <v>18</v>
      </c>
      <c r="F23" s="359">
        <f t="shared" si="1"/>
        <v>250</v>
      </c>
      <c r="G23" s="360">
        <f t="shared" si="4"/>
        <v>4.1666666666666664E-2</v>
      </c>
      <c r="H23" s="363">
        <f>SUM(F23:F$34)</f>
        <v>6800</v>
      </c>
      <c r="I23" s="364">
        <f>SUM(G23:G$34)</f>
        <v>3.375</v>
      </c>
      <c r="J23" s="366">
        <f>SUM(F23:F$40)</f>
        <v>13300</v>
      </c>
      <c r="K23" s="367">
        <f>SUM(G23:G$40)</f>
        <v>5.875</v>
      </c>
    </row>
    <row r="24" spans="1:11" x14ac:dyDescent="0.25">
      <c r="A24" s="349">
        <f t="shared" si="3"/>
        <v>19</v>
      </c>
      <c r="B24" s="349">
        <v>300</v>
      </c>
      <c r="C24" s="348">
        <f>IF(A24&gt;=$B$2,0,SUM(B24:IF($B$2=30,$B$34,$B$39)))</f>
        <v>13050</v>
      </c>
      <c r="D24" s="352"/>
      <c r="E24" s="354">
        <f t="shared" si="0"/>
        <v>19</v>
      </c>
      <c r="F24" s="359">
        <f t="shared" si="1"/>
        <v>300</v>
      </c>
      <c r="G24" s="360">
        <f t="shared" si="4"/>
        <v>4.1666666666666664E-2</v>
      </c>
      <c r="H24" s="363">
        <f>SUM(F24:F$34)</f>
        <v>6550</v>
      </c>
      <c r="I24" s="364">
        <f>SUM(G24:G$34)</f>
        <v>3.333333333333333</v>
      </c>
      <c r="J24" s="366">
        <f>SUM(F24:F$40)</f>
        <v>13050</v>
      </c>
      <c r="K24" s="367">
        <f>SUM(G24:G$40)</f>
        <v>5.833333333333333</v>
      </c>
    </row>
    <row r="25" spans="1:11" x14ac:dyDescent="0.25">
      <c r="A25" s="349">
        <f t="shared" si="3"/>
        <v>20</v>
      </c>
      <c r="B25" s="349">
        <v>350</v>
      </c>
      <c r="C25" s="348">
        <f>IF(A25&gt;=$B$2,0,SUM(B25:IF($B$2=30,$B$34,$B$39)))</f>
        <v>12750</v>
      </c>
      <c r="D25" s="352"/>
      <c r="E25" s="354">
        <f t="shared" si="0"/>
        <v>20</v>
      </c>
      <c r="F25" s="359">
        <f t="shared" si="1"/>
        <v>350</v>
      </c>
      <c r="G25" s="360">
        <f t="shared" si="4"/>
        <v>4.1666666666666664E-2</v>
      </c>
      <c r="H25" s="363">
        <f>SUM(F25:F$34)</f>
        <v>6250</v>
      </c>
      <c r="I25" s="364">
        <f>SUM(G25:G$34)</f>
        <v>3.291666666666667</v>
      </c>
      <c r="J25" s="366">
        <f>SUM(F25:F$40)</f>
        <v>12750</v>
      </c>
      <c r="K25" s="367">
        <f>SUM(G25:G$40)</f>
        <v>5.791666666666667</v>
      </c>
    </row>
    <row r="26" spans="1:11" x14ac:dyDescent="0.25">
      <c r="A26" s="349">
        <f t="shared" si="3"/>
        <v>21</v>
      </c>
      <c r="B26" s="349">
        <v>400</v>
      </c>
      <c r="C26" s="348">
        <f>IF(A26&gt;=$B$2,0,SUM(B26:IF($B$2=30,$B$34,$B$39)))</f>
        <v>12400</v>
      </c>
      <c r="D26" s="352"/>
      <c r="E26" s="354">
        <f t="shared" si="0"/>
        <v>21</v>
      </c>
      <c r="F26" s="359">
        <f t="shared" si="1"/>
        <v>400</v>
      </c>
      <c r="G26" s="360">
        <f>6/24</f>
        <v>0.25</v>
      </c>
      <c r="H26" s="363">
        <f>SUM(F26:F$34)</f>
        <v>5900</v>
      </c>
      <c r="I26" s="364">
        <f>SUM(G26:G$34)</f>
        <v>3.25</v>
      </c>
      <c r="J26" s="366">
        <f>SUM(F26:F$40)</f>
        <v>12400</v>
      </c>
      <c r="K26" s="367">
        <f>SUM(G26:G$40)</f>
        <v>5.75</v>
      </c>
    </row>
    <row r="27" spans="1:11" x14ac:dyDescent="0.25">
      <c r="A27" s="349">
        <f t="shared" si="3"/>
        <v>22</v>
      </c>
      <c r="B27" s="349">
        <v>450</v>
      </c>
      <c r="C27" s="348">
        <f>IF(A27&gt;=$B$2,0,SUM(B27:IF($B$2=30,$B$34,$B$39)))</f>
        <v>12000</v>
      </c>
      <c r="D27" s="352"/>
      <c r="E27" s="354">
        <f t="shared" si="0"/>
        <v>22</v>
      </c>
      <c r="F27" s="359">
        <f t="shared" si="1"/>
        <v>450</v>
      </c>
      <c r="G27" s="360">
        <f t="shared" ref="G27:G30" si="5">6/24</f>
        <v>0.25</v>
      </c>
      <c r="H27" s="363">
        <f>SUM(F27:F$34)</f>
        <v>5500</v>
      </c>
      <c r="I27" s="364">
        <f>SUM(G27:G$34)</f>
        <v>3</v>
      </c>
      <c r="J27" s="366">
        <f>SUM(F27:F$40)</f>
        <v>12000</v>
      </c>
      <c r="K27" s="367">
        <f>SUM(G27:G$40)</f>
        <v>5.5</v>
      </c>
    </row>
    <row r="28" spans="1:11" x14ac:dyDescent="0.25">
      <c r="A28" s="349">
        <f t="shared" si="3"/>
        <v>23</v>
      </c>
      <c r="B28" s="349">
        <v>500</v>
      </c>
      <c r="C28" s="348">
        <f>IF(A28&gt;=$B$2,0,SUM(B28:IF($B$2=30,$B$34,$B$39)))</f>
        <v>11550</v>
      </c>
      <c r="D28" s="352"/>
      <c r="E28" s="354">
        <f t="shared" si="0"/>
        <v>23</v>
      </c>
      <c r="F28" s="359">
        <f t="shared" si="1"/>
        <v>500</v>
      </c>
      <c r="G28" s="360">
        <f t="shared" si="5"/>
        <v>0.25</v>
      </c>
      <c r="H28" s="363">
        <f>SUM(F28:F$34)</f>
        <v>5050</v>
      </c>
      <c r="I28" s="364">
        <f>SUM(G28:G$34)</f>
        <v>2.75</v>
      </c>
      <c r="J28" s="366">
        <f>SUM(F28:F$40)</f>
        <v>11550</v>
      </c>
      <c r="K28" s="367">
        <f>SUM(G28:G$40)</f>
        <v>5.25</v>
      </c>
    </row>
    <row r="29" spans="1:11" x14ac:dyDescent="0.25">
      <c r="A29" s="349">
        <f t="shared" si="3"/>
        <v>24</v>
      </c>
      <c r="B29" s="349">
        <v>550</v>
      </c>
      <c r="C29" s="348">
        <f>IF(A29&gt;=$B$2,0,SUM(B29:IF($B$2=30,$B$34,$B$39)))</f>
        <v>11050</v>
      </c>
      <c r="D29" s="352"/>
      <c r="E29" s="354">
        <f t="shared" si="0"/>
        <v>24</v>
      </c>
      <c r="F29" s="359">
        <f t="shared" si="1"/>
        <v>550</v>
      </c>
      <c r="G29" s="360">
        <f t="shared" si="5"/>
        <v>0.25</v>
      </c>
      <c r="H29" s="363">
        <f>SUM(F29:F$34)</f>
        <v>4550</v>
      </c>
      <c r="I29" s="364">
        <f>SUM(G29:G$34)</f>
        <v>2.5</v>
      </c>
      <c r="J29" s="366">
        <f>SUM(F29:F$40)</f>
        <v>11050</v>
      </c>
      <c r="K29" s="367">
        <f>SUM(G29:G$40)</f>
        <v>5</v>
      </c>
    </row>
    <row r="30" spans="1:11" x14ac:dyDescent="0.25">
      <c r="A30" s="349">
        <f t="shared" si="3"/>
        <v>25</v>
      </c>
      <c r="B30" s="349">
        <v>600</v>
      </c>
      <c r="C30" s="348">
        <f>IF(A30&gt;=$B$2,0,SUM(B30:IF($B$2=30,$B$34,$B$39)))</f>
        <v>10500</v>
      </c>
      <c r="D30" s="352"/>
      <c r="E30" s="354">
        <f t="shared" si="0"/>
        <v>25</v>
      </c>
      <c r="F30" s="359">
        <f t="shared" si="1"/>
        <v>600</v>
      </c>
      <c r="G30" s="360">
        <f t="shared" si="5"/>
        <v>0.25</v>
      </c>
      <c r="H30" s="363">
        <f>SUM(F30:F$34)</f>
        <v>4000</v>
      </c>
      <c r="I30" s="364">
        <f>SUM(G30:G$34)</f>
        <v>2.25</v>
      </c>
      <c r="J30" s="366">
        <f>SUM(F30:F$40)</f>
        <v>10500</v>
      </c>
      <c r="K30" s="367">
        <f>SUM(G30:G$40)</f>
        <v>4.75</v>
      </c>
    </row>
    <row r="31" spans="1:11" x14ac:dyDescent="0.25">
      <c r="A31" s="349">
        <f t="shared" si="3"/>
        <v>26</v>
      </c>
      <c r="B31" s="349">
        <v>700</v>
      </c>
      <c r="C31" s="348">
        <f>IF(A31&gt;=$B$2,0,SUM(B31:IF($B$2=30,$B$34,$B$39)))</f>
        <v>9900</v>
      </c>
      <c r="D31" s="352"/>
      <c r="E31" s="354">
        <f t="shared" si="0"/>
        <v>26</v>
      </c>
      <c r="F31" s="359">
        <f t="shared" si="1"/>
        <v>700</v>
      </c>
      <c r="G31" s="360">
        <f>1/2</f>
        <v>0.5</v>
      </c>
      <c r="H31" s="363">
        <f>SUM(F31:F$34)</f>
        <v>3400</v>
      </c>
      <c r="I31" s="364">
        <f>SUM(G31:G$34)</f>
        <v>2</v>
      </c>
      <c r="J31" s="366">
        <f>SUM(F31:F$40)</f>
        <v>9900</v>
      </c>
      <c r="K31" s="367">
        <f>SUM(G31:G$40)</f>
        <v>4.5</v>
      </c>
    </row>
    <row r="32" spans="1:11" x14ac:dyDescent="0.25">
      <c r="A32" s="349">
        <f t="shared" si="3"/>
        <v>27</v>
      </c>
      <c r="B32" s="349">
        <v>800</v>
      </c>
      <c r="C32" s="348">
        <f>IF(A32&gt;=$B$2,0,SUM(B32:IF($B$2=30,$B$34,$B$39)))</f>
        <v>9200</v>
      </c>
      <c r="D32" s="352"/>
      <c r="E32" s="354">
        <f t="shared" si="0"/>
        <v>27</v>
      </c>
      <c r="F32" s="359">
        <f t="shared" si="1"/>
        <v>800</v>
      </c>
      <c r="G32" s="360">
        <f t="shared" ref="G32:G39" si="6">1/2</f>
        <v>0.5</v>
      </c>
      <c r="H32" s="363">
        <f>SUM(F32:F$34)</f>
        <v>2700</v>
      </c>
      <c r="I32" s="364">
        <f>SUM(G32:G$34)</f>
        <v>1.5</v>
      </c>
      <c r="J32" s="366">
        <f>SUM(F32:F$40)</f>
        <v>9200</v>
      </c>
      <c r="K32" s="367">
        <f>SUM(G32:G$40)</f>
        <v>4</v>
      </c>
    </row>
    <row r="33" spans="1:11" x14ac:dyDescent="0.25">
      <c r="A33" s="349">
        <f t="shared" si="3"/>
        <v>28</v>
      </c>
      <c r="B33" s="349">
        <v>900</v>
      </c>
      <c r="C33" s="348">
        <f>IF(A33&gt;=$B$2,0,SUM(B33:IF($B$2=30,$B$34,$B$39)))</f>
        <v>8400</v>
      </c>
      <c r="D33" s="352"/>
      <c r="E33" s="354">
        <f t="shared" si="0"/>
        <v>28</v>
      </c>
      <c r="F33" s="359">
        <f t="shared" si="1"/>
        <v>900</v>
      </c>
      <c r="G33" s="360">
        <f t="shared" si="6"/>
        <v>0.5</v>
      </c>
      <c r="H33" s="363">
        <f>SUM(F33:F$34)</f>
        <v>1900</v>
      </c>
      <c r="I33" s="364">
        <f>SUM(G33:G$34)</f>
        <v>1</v>
      </c>
      <c r="J33" s="366">
        <f>SUM(F33:F$40)</f>
        <v>8400</v>
      </c>
      <c r="K33" s="367">
        <f>SUM(G33:G$40)</f>
        <v>3.5</v>
      </c>
    </row>
    <row r="34" spans="1:11" x14ac:dyDescent="0.25">
      <c r="A34" s="349">
        <f t="shared" si="3"/>
        <v>29</v>
      </c>
      <c r="B34" s="349">
        <v>1000</v>
      </c>
      <c r="C34" s="348">
        <f>IF(A34&gt;=$B$2,0,SUM(B34:IF($B$2=30,$B$34,$B$39)))</f>
        <v>7500</v>
      </c>
      <c r="D34" s="352"/>
      <c r="E34" s="354">
        <f t="shared" si="0"/>
        <v>29</v>
      </c>
      <c r="F34" s="359">
        <f t="shared" si="1"/>
        <v>1000</v>
      </c>
      <c r="G34" s="360">
        <f t="shared" si="6"/>
        <v>0.5</v>
      </c>
      <c r="H34" s="363">
        <f>SUM(F34:F$34)</f>
        <v>1000</v>
      </c>
      <c r="I34" s="364">
        <f>SUM(G34:G$34)</f>
        <v>0.5</v>
      </c>
      <c r="J34" s="366">
        <f>SUM(F34:F$40)</f>
        <v>7500</v>
      </c>
      <c r="K34" s="367">
        <f>SUM(G34:G$40)</f>
        <v>3</v>
      </c>
    </row>
    <row r="35" spans="1:11" x14ac:dyDescent="0.25">
      <c r="A35" s="349">
        <f t="shared" si="3"/>
        <v>30</v>
      </c>
      <c r="B35" s="349">
        <v>1100</v>
      </c>
      <c r="C35" s="348">
        <f>IF(A35&gt;=$B$2,0,SUM(B35:IF($B$2=30,$B$34,$B$39)))</f>
        <v>6500</v>
      </c>
      <c r="D35" s="352"/>
      <c r="E35" s="354">
        <f t="shared" si="0"/>
        <v>30</v>
      </c>
      <c r="F35" s="359">
        <f t="shared" si="1"/>
        <v>1100</v>
      </c>
      <c r="G35" s="360">
        <f t="shared" si="6"/>
        <v>0.5</v>
      </c>
      <c r="H35" s="363">
        <v>0</v>
      </c>
      <c r="I35" s="364">
        <v>0</v>
      </c>
      <c r="J35" s="368">
        <f>SUM(F35:F$40)</f>
        <v>6500</v>
      </c>
      <c r="K35" s="369">
        <f>SUM(G35:G$40)</f>
        <v>2.5</v>
      </c>
    </row>
    <row r="36" spans="1:11" x14ac:dyDescent="0.25">
      <c r="A36" s="349">
        <f t="shared" si="3"/>
        <v>31</v>
      </c>
      <c r="B36" s="349">
        <v>1200</v>
      </c>
      <c r="C36" s="348">
        <f>IF(A36&gt;=$B$2,0,SUM(B36:IF($B$2=30,$B$34,$B$39)))</f>
        <v>5400</v>
      </c>
      <c r="E36" s="355">
        <f t="shared" si="0"/>
        <v>31</v>
      </c>
      <c r="F36" s="361">
        <f t="shared" si="1"/>
        <v>1200</v>
      </c>
      <c r="G36" s="362">
        <f t="shared" si="6"/>
        <v>0.5</v>
      </c>
      <c r="H36" s="356"/>
      <c r="I36" s="365"/>
      <c r="J36" s="368">
        <f>SUM(F36:F$40)</f>
        <v>5400</v>
      </c>
      <c r="K36" s="369">
        <f>SUM(G36:G$40)</f>
        <v>2</v>
      </c>
    </row>
    <row r="37" spans="1:11" x14ac:dyDescent="0.25">
      <c r="A37" s="349">
        <f t="shared" si="3"/>
        <v>32</v>
      </c>
      <c r="B37" s="349">
        <v>1300</v>
      </c>
      <c r="C37" s="348">
        <f>IF(A37&gt;=$B$2,0,SUM(B37:IF($B$2=30,$B$34,$B$39)))</f>
        <v>4200</v>
      </c>
      <c r="E37" s="355">
        <f t="shared" si="0"/>
        <v>32</v>
      </c>
      <c r="F37" s="361">
        <f t="shared" si="1"/>
        <v>1300</v>
      </c>
      <c r="G37" s="362">
        <f t="shared" si="6"/>
        <v>0.5</v>
      </c>
      <c r="H37" s="356"/>
      <c r="I37" s="365"/>
      <c r="J37" s="368">
        <f>SUM(F37:F$40)</f>
        <v>4200</v>
      </c>
      <c r="K37" s="369">
        <f>SUM(G37:G$40)</f>
        <v>1.5</v>
      </c>
    </row>
    <row r="38" spans="1:11" x14ac:dyDescent="0.25">
      <c r="A38" s="349">
        <f t="shared" si="3"/>
        <v>33</v>
      </c>
      <c r="B38" s="349">
        <v>1400</v>
      </c>
      <c r="C38" s="348">
        <f>IF(A38&gt;=$B$2,0,SUM(B38:IF($B$2=30,$B$34,$B$39)))</f>
        <v>2900</v>
      </c>
      <c r="E38" s="355">
        <f t="shared" si="0"/>
        <v>33</v>
      </c>
      <c r="F38" s="361">
        <f t="shared" si="1"/>
        <v>1400</v>
      </c>
      <c r="G38" s="362">
        <f t="shared" si="6"/>
        <v>0.5</v>
      </c>
      <c r="H38" s="356"/>
      <c r="I38" s="365"/>
      <c r="J38" s="368">
        <f>SUM(F38:F$40)</f>
        <v>2900</v>
      </c>
      <c r="K38" s="369">
        <f>SUM(G38:G$40)</f>
        <v>1</v>
      </c>
    </row>
    <row r="39" spans="1:11" x14ac:dyDescent="0.25">
      <c r="A39" s="349">
        <f t="shared" si="3"/>
        <v>34</v>
      </c>
      <c r="B39" s="349">
        <v>1500</v>
      </c>
      <c r="C39" s="348">
        <f>IF(A39&gt;=$B$2,0,SUM(B39:IF($B$2=30,$B$34,$B$39)))</f>
        <v>1500</v>
      </c>
      <c r="E39" s="355">
        <f t="shared" si="0"/>
        <v>34</v>
      </c>
      <c r="F39" s="361">
        <f t="shared" si="1"/>
        <v>1500</v>
      </c>
      <c r="G39" s="362">
        <f t="shared" si="6"/>
        <v>0.5</v>
      </c>
      <c r="H39" s="356"/>
      <c r="I39" s="365"/>
      <c r="J39" s="368">
        <f>SUM(F39:F$40)</f>
        <v>1500</v>
      </c>
      <c r="K39" s="369">
        <f>SUM(G39:G$40)</f>
        <v>0.5</v>
      </c>
    </row>
    <row r="40" spans="1:11" x14ac:dyDescent="0.25">
      <c r="A40" s="349">
        <f t="shared" si="3"/>
        <v>35</v>
      </c>
      <c r="B40" s="349">
        <v>0</v>
      </c>
      <c r="C40" s="348">
        <f>IF(A40&gt;=$B$2,0,SUM(B40:IF($B$2=30,$B$34,$B$39)))</f>
        <v>0</v>
      </c>
      <c r="E40" s="355">
        <f t="shared" si="0"/>
        <v>35</v>
      </c>
      <c r="F40" s="361">
        <f t="shared" si="1"/>
        <v>0</v>
      </c>
      <c r="G40" s="362">
        <f>0</f>
        <v>0</v>
      </c>
      <c r="H40" s="356"/>
      <c r="I40" s="365"/>
      <c r="J40" s="368">
        <f>SUM(F40:F$40)</f>
        <v>0</v>
      </c>
      <c r="K40" s="36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48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2020-11-29T23:03:15Z</dcterms:modified>
</cp:coreProperties>
</file>