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8F10B901-26E9-47A6-83AE-289DC6808ADF}" xr6:coauthVersionLast="45" xr6:coauthVersionMax="45" xr10:uidLastSave="{00000000-0000-0000-0000-000000000000}"/>
  <bookViews>
    <workbookView xWindow="2175" yWindow="1290" windowWidth="22995" windowHeight="13560" firstSheet="1" activeTab="2" xr2:uid="{9BA7C230-9D3D-4ABA-A56F-F69410A9C073}"/>
  </bookViews>
  <sheets>
    <sheet name="真龍" sheetId="41" r:id="rId1"/>
    <sheet name="D真龍" sheetId="9" r:id="rId2"/>
    <sheet name="咢牙" sheetId="44" r:id="rId3"/>
    <sheet name="D咢牙" sheetId="14" r:id="rId4"/>
    <sheet name="P咢牙" sheetId="13" r:id="rId5"/>
    <sheet name="奇美拉" sheetId="42" r:id="rId6"/>
    <sheet name="升70" sheetId="15" state="hidden" r:id="rId7"/>
    <sheet name="D奇美拉" sheetId="20" r:id="rId8"/>
    <sheet name="鑽量" sheetId="16" r:id="rId9"/>
    <sheet name="C鑽量" sheetId="17" r:id="rId10"/>
    <sheet name="C鑽量 - 差異" sheetId="39" r:id="rId11"/>
    <sheet name="抽卷" sheetId="40" r:id="rId12"/>
    <sheet name="抽抽" sheetId="18" r:id="rId13"/>
    <sheet name="玩家EXP" sheetId="25" state="hidden" r:id="rId14"/>
    <sheet name="D玩家EXP" sheetId="26" state="hidden" r:id="rId15"/>
    <sheet name="E速度" sheetId="27" state="hidden" r:id="rId16"/>
    <sheet name="Raid" sheetId="28" state="hidden" r:id="rId17"/>
    <sheet name="R速度" sheetId="29" state="hidden" r:id="rId18"/>
    <sheet name="R預估差" sheetId="30" state="hidden" r:id="rId19"/>
    <sheet name="活動建築" sheetId="37" state="hidden" r:id="rId20"/>
  </sheets>
  <definedNames>
    <definedName name="_xlnm._FilterDatabase" localSheetId="13" hidden="1">玩家EXP!$A$1:$N$115</definedName>
    <definedName name="AGITO_FLAME_EXP_GOLD">D咢牙!#REF!</definedName>
    <definedName name="AGITO_FLAME_EXP_SILVER">D咢牙!#REF!</definedName>
    <definedName name="AGITO_FLAME_MST_GOLD">D咢牙!#REF!</definedName>
    <definedName name="AGITO_FLAME_MST_ORIHAL">D咢牙!#REF!</definedName>
    <definedName name="AGITO_FLAME_MST_POT">D咢牙!#REF!</definedName>
    <definedName name="AGITO_FLAME_STD_SILVER">D咢牙!#REF!</definedName>
    <definedName name="AGITO_LIGHT_EXP_GOLD">D咢牙!#REF!</definedName>
    <definedName name="AGITO_LIGHT_EXP_SILVER">D咢牙!#REF!</definedName>
    <definedName name="AGITO_LIGHT_MST_GOLD">D咢牙!#REF!</definedName>
    <definedName name="AGITO_LIGHT_MST_ORIHAL">D咢牙!#REF!</definedName>
    <definedName name="AGITO_LIGHT_MST_POT">D咢牙!#REF!</definedName>
    <definedName name="AGITO_LIGHT_STD_SILVER">D咢牙!#REF!</definedName>
    <definedName name="AGITO_SHADOW_EXP_GOLD">D咢牙!#REF!</definedName>
    <definedName name="AGITO_SHADOW_EXP_SILVER">D咢牙!#REF!</definedName>
    <definedName name="AGITO_SHADOW_MST_GOLD">D咢牙!#REF!</definedName>
    <definedName name="AGITO_SHADOW_MST_ORIHAL">D咢牙!#REF!</definedName>
    <definedName name="AGITO_SHADOW_MST_POT">D咢牙!#REF!</definedName>
    <definedName name="AGITO_SHADOW_STD_SILVER">D咢牙!#REF!</definedName>
    <definedName name="AGITO_WATER_EXP_GOLD">D咢牙!#REF!</definedName>
    <definedName name="AGITO_WATER_EXP_SILVER">D咢牙!#REF!</definedName>
    <definedName name="AGITO_WATER_MST_GOLD">D咢牙!#REF!</definedName>
    <definedName name="AGITO_WATER_MST_ORIHAL">D咢牙!#REF!</definedName>
    <definedName name="AGITO_WATER_MST_POT">D咢牙!#REF!</definedName>
    <definedName name="AGITO_WATER_STD_SILVER">D咢牙!#REF!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D咢牙!$D:$D</definedName>
    <definedName name="AGITO_WIND_EXP_SILVER">D咢牙!$C:$C</definedName>
    <definedName name="AGITO_WIND_MST_GOLD">D咢牙!$M:$M</definedName>
    <definedName name="AGITO_WIND_MST_ORIHAL">D咢牙!$O:$O</definedName>
    <definedName name="AGITO_WIND_MST_POT">D咢牙!$N:$N</definedName>
    <definedName name="AGITO_WIND_STD_SILVER">D咢牙!$A:$A</definedName>
    <definedName name="CLOVER_EXP_GAMES">SUM(#REF!)</definedName>
    <definedName name="CLOVER_EXP_SUM">SUM(#REF!)</definedName>
    <definedName name="CLOVER_RUBY_GAMES">SUM(#REF!)</definedName>
    <definedName name="CLOVER_RUBY_SUM">SUM(#REF!)</definedName>
    <definedName name="CLOVER_RUIN_GAMES">SUM(#REF!)</definedName>
    <definedName name="CLOVER_RUIN_SUM">SUM(#REF!)</definedName>
    <definedName name="DATA_AGITO_BUILDING_15">D咢牙!$R$5:$U$20</definedName>
    <definedName name="DATA_AGITO_BUILDING_25">D咢牙!$R$5:$U$30</definedName>
    <definedName name="DATA_AGITO_WEAPON">D咢牙!#REF!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IO_MAX_BIG_EMBLEM" localSheetId="2">SUM(INDIRECT("D迎擊!BB3:BB" &amp; INPUT_IO_GOAL_LV + 2))</definedName>
    <definedName name="DATA_IO_MAX_BIG_EMBLEM">SUM(INDIRECT("D迎擊!BB3:BB" &amp; INPUT_IO_GOAL_LV + 2))</definedName>
    <definedName name="DATA_IO_MAX_BRONZE_COIN" localSheetId="2">SUM(INDIRECT("D迎擊!AX3:AX" &amp; INPUT_IO_GOAL_LV + 2))</definedName>
    <definedName name="DATA_IO_MAX_BRONZE_COIN">SUM(INDIRECT("D迎擊!AX3:AX" &amp; INPUT_IO_GOAL_LV + 2))</definedName>
    <definedName name="DATA_IO_MAX_GOLD_COIN" localSheetId="2">SUM(INDIRECT("D迎擊!AZ3:AZ" &amp; INPUT_IO_GOAL_LV + 2))</definedName>
    <definedName name="DATA_IO_MAX_GOLD_COIN">SUM(INDIRECT("D迎擊!AZ3:AZ" &amp; INPUT_IO_GOAL_LV + 2))</definedName>
    <definedName name="DATA_IO_MAX_SILVER_COIN" localSheetId="2">SUM(INDIRECT("D迎擊!AY3:AY" &amp; INPUT_IO_GOAL_LV + 2))</definedName>
    <definedName name="DATA_IO_MAX_SILVER_COIN">SUM(INDIRECT("D迎擊!AY3:AY" &amp; INPUT_IO_GOAL_LV + 2))</definedName>
    <definedName name="DATA_IO_MAX_SMALL_EMBLEM" localSheetId="2">SUM(INDIRECT("D迎擊!BA3:BA" &amp; INPUT_IO_GOAL_LV + 2))</definedName>
    <definedName name="DATA_IO_MAX_SMALL_EMBLEM">SUM(INDIRECT("D迎擊!BA3:BA" &amp; INPUT_IO_GOAL_LV + 2))</definedName>
    <definedName name="DATA_PLAYER_EXP">D玩家EXP!$A$2:$C$201</definedName>
    <definedName name="DRACOLITH_TALON_MAX" localSheetId="2">MAX(DRACOLITH_TALON)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524_AS_520">TRUE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IO_LEVEL">#REF!,#REF!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MAX(#REF!,#REF!,#REF!,#REF!,#REF!)</definedName>
    <definedName name="IO_MAX_EQ_S">MAX(#REF!,#REF!,#REF!,#REF!,#REF!)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TALON_R3_CLOVER">SUM(#REF!)</definedName>
    <definedName name="TALON_R3_TALON">SUM(#REF!)</definedName>
    <definedName name="TALON_R4_CLOVER">SUM(#REF!)</definedName>
    <definedName name="TALON_R4_TALON">SUM(#REF!)</definedName>
    <definedName name="TALON_R5_CLOVER">SUM(#REF!)</definedName>
    <definedName name="TALON_R5_TALON">SUM(#REF!)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4" hidden="1">P咢牙!$D:$E</definedName>
    <definedName name="Z_08C637BE_E872_40BC_8927_2CE89A71D70E_.wvu.Cols" localSheetId="8" hidden="1">鑽量!$G:$G</definedName>
    <definedName name="Z_08C637BE_E872_40BC_8927_2CE89A71D70E_.wvu.FilterData" localSheetId="13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40" l="1"/>
  <c r="G17" i="40"/>
  <c r="F17" i="40"/>
  <c r="E17" i="40"/>
  <c r="H17" i="40" s="1"/>
  <c r="I180" i="16"/>
  <c r="J180" i="16" s="1"/>
  <c r="H180" i="16"/>
  <c r="G180" i="16"/>
  <c r="K180" i="16" s="1"/>
  <c r="F180" i="16"/>
  <c r="E180" i="16"/>
  <c r="I17" i="40" l="1"/>
  <c r="J16" i="40"/>
  <c r="J15" i="40"/>
  <c r="H16" i="40"/>
  <c r="G16" i="40"/>
  <c r="F16" i="40"/>
  <c r="H15" i="40"/>
  <c r="G15" i="40"/>
  <c r="F15" i="40"/>
  <c r="E15" i="40"/>
  <c r="I15" i="40"/>
  <c r="E16" i="40"/>
  <c r="I16" i="40" s="1"/>
  <c r="H179" i="16"/>
  <c r="G179" i="16"/>
  <c r="K179" i="16" s="1"/>
  <c r="F179" i="16"/>
  <c r="I179" i="16" s="1"/>
  <c r="J179" i="16" s="1"/>
  <c r="E179" i="16"/>
  <c r="H178" i="16" l="1"/>
  <c r="G178" i="16"/>
  <c r="K178" i="16" s="1"/>
  <c r="F178" i="16"/>
  <c r="I178" i="16" s="1"/>
  <c r="J178" i="16" s="1"/>
  <c r="I177" i="16"/>
  <c r="J177" i="16" s="1"/>
  <c r="H177" i="16"/>
  <c r="G177" i="16"/>
  <c r="K177" i="16" s="1"/>
  <c r="F177" i="16"/>
  <c r="I176" i="16"/>
  <c r="J176" i="16" s="1"/>
  <c r="H176" i="16"/>
  <c r="G176" i="16"/>
  <c r="K176" i="16" s="1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R7" i="44"/>
  <c r="AC8" i="44" l="1"/>
  <c r="AB8" i="44"/>
  <c r="AA8" i="44"/>
  <c r="Z8" i="44"/>
  <c r="Y8" i="44"/>
  <c r="AC4" i="44"/>
  <c r="AB4" i="44"/>
  <c r="AA4" i="44"/>
  <c r="Z4" i="44"/>
  <c r="Y4" i="44"/>
  <c r="X8" i="44"/>
  <c r="X4" i="44"/>
  <c r="AC6" i="44"/>
  <c r="AB6" i="44"/>
  <c r="AA6" i="44"/>
  <c r="Z6" i="44"/>
  <c r="Y6" i="44"/>
  <c r="X6" i="44"/>
  <c r="AC5" i="44"/>
  <c r="AB5" i="44"/>
  <c r="AA5" i="44"/>
  <c r="Z5" i="44"/>
  <c r="Y5" i="44"/>
  <c r="X5" i="44"/>
  <c r="X7" i="44"/>
  <c r="Y7" i="44"/>
  <c r="Z7" i="44"/>
  <c r="AA7" i="44"/>
  <c r="AB7" i="44"/>
  <c r="AC7" i="44"/>
  <c r="H175" i="16" l="1"/>
  <c r="G175" i="16"/>
  <c r="K175" i="16" s="1"/>
  <c r="F175" i="16"/>
  <c r="I175" i="16" s="1"/>
  <c r="J175" i="16" s="1"/>
  <c r="E175" i="16"/>
  <c r="G14" i="40"/>
  <c r="F14" i="40"/>
  <c r="E14" i="40"/>
  <c r="I14" i="40" s="1"/>
  <c r="I174" i="16"/>
  <c r="J174" i="16" s="1"/>
  <c r="H174" i="16"/>
  <c r="G174" i="16"/>
  <c r="K174" i="16" s="1"/>
  <c r="F174" i="16"/>
  <c r="E174" i="16"/>
  <c r="V4" i="41"/>
  <c r="AU21" i="41" l="1"/>
  <c r="BM38" i="44"/>
  <c r="BL38" i="44"/>
  <c r="BK38" i="44"/>
  <c r="BJ38" i="44"/>
  <c r="BI38" i="44"/>
  <c r="BH38" i="44"/>
  <c r="BG38" i="44"/>
  <c r="BF38" i="44"/>
  <c r="BE38" i="44"/>
  <c r="BM37" i="44"/>
  <c r="BL37" i="44"/>
  <c r="BK37" i="44"/>
  <c r="BJ37" i="44"/>
  <c r="BI37" i="44"/>
  <c r="BH37" i="44"/>
  <c r="BG37" i="44"/>
  <c r="BF37" i="44"/>
  <c r="BE37" i="44"/>
  <c r="BM36" i="44"/>
  <c r="BL36" i="44"/>
  <c r="BK36" i="44"/>
  <c r="BJ36" i="44"/>
  <c r="BI36" i="44"/>
  <c r="BH36" i="44"/>
  <c r="BG36" i="44"/>
  <c r="BF36" i="44"/>
  <c r="BE36" i="44"/>
  <c r="BM35" i="44"/>
  <c r="BL35" i="44"/>
  <c r="BK35" i="44"/>
  <c r="BJ35" i="44"/>
  <c r="BI35" i="44"/>
  <c r="BH35" i="44"/>
  <c r="BG35" i="44"/>
  <c r="BF35" i="44"/>
  <c r="BE35" i="44"/>
  <c r="BM34" i="44"/>
  <c r="BL34" i="44"/>
  <c r="BK34" i="44"/>
  <c r="BJ34" i="44"/>
  <c r="BI34" i="44"/>
  <c r="BH34" i="44"/>
  <c r="BG34" i="44"/>
  <c r="BF34" i="44"/>
  <c r="BM32" i="44"/>
  <c r="BL32" i="44"/>
  <c r="BK32" i="44"/>
  <c r="BJ32" i="44"/>
  <c r="BI32" i="44"/>
  <c r="BH32" i="44"/>
  <c r="BG32" i="44"/>
  <c r="BF32" i="44"/>
  <c r="BE32" i="44"/>
  <c r="BM31" i="44"/>
  <c r="BL31" i="44"/>
  <c r="BK31" i="44"/>
  <c r="BJ31" i="44"/>
  <c r="BI31" i="44"/>
  <c r="BH31" i="44"/>
  <c r="BG31" i="44"/>
  <c r="BF31" i="44"/>
  <c r="BE31" i="44"/>
  <c r="BM30" i="44"/>
  <c r="BL30" i="44"/>
  <c r="BK30" i="44"/>
  <c r="BJ30" i="44"/>
  <c r="BI30" i="44"/>
  <c r="BH30" i="44"/>
  <c r="BG30" i="44"/>
  <c r="BF30" i="44"/>
  <c r="BE30" i="44"/>
  <c r="BM29" i="44"/>
  <c r="BL29" i="44"/>
  <c r="BK29" i="44"/>
  <c r="BJ29" i="44"/>
  <c r="BI29" i="44"/>
  <c r="BH29" i="44"/>
  <c r="BG29" i="44"/>
  <c r="BF29" i="44"/>
  <c r="BE29" i="44"/>
  <c r="BM28" i="44"/>
  <c r="BL28" i="44"/>
  <c r="BK28" i="44"/>
  <c r="BJ28" i="44"/>
  <c r="BI28" i="44"/>
  <c r="BH28" i="44"/>
  <c r="BG28" i="44"/>
  <c r="BF28" i="44"/>
  <c r="BM26" i="44"/>
  <c r="BL26" i="44"/>
  <c r="BK26" i="44"/>
  <c r="BJ26" i="44"/>
  <c r="BI26" i="44"/>
  <c r="BH26" i="44"/>
  <c r="BG26" i="44"/>
  <c r="BF26" i="44"/>
  <c r="BE26" i="44"/>
  <c r="BM25" i="44"/>
  <c r="BL25" i="44"/>
  <c r="BK25" i="44"/>
  <c r="BJ25" i="44"/>
  <c r="BI25" i="44"/>
  <c r="BH25" i="44"/>
  <c r="BG25" i="44"/>
  <c r="BF25" i="44"/>
  <c r="BE25" i="44"/>
  <c r="BM24" i="44"/>
  <c r="BL24" i="44"/>
  <c r="BK24" i="44"/>
  <c r="BJ24" i="44"/>
  <c r="BI24" i="44"/>
  <c r="BH24" i="44"/>
  <c r="BG24" i="44"/>
  <c r="BF24" i="44"/>
  <c r="BE24" i="44"/>
  <c r="BM23" i="44"/>
  <c r="BL23" i="44"/>
  <c r="BK23" i="44"/>
  <c r="BJ23" i="44"/>
  <c r="BI23" i="44"/>
  <c r="BH23" i="44"/>
  <c r="BG23" i="44"/>
  <c r="BF23" i="44"/>
  <c r="BE23" i="44"/>
  <c r="BM22" i="44"/>
  <c r="BL22" i="44"/>
  <c r="BK22" i="44"/>
  <c r="BJ22" i="44"/>
  <c r="BI22" i="44"/>
  <c r="BH22" i="44"/>
  <c r="BG22" i="44"/>
  <c r="BF22" i="44"/>
  <c r="BM20" i="44"/>
  <c r="BL20" i="44"/>
  <c r="BK20" i="44"/>
  <c r="BJ20" i="44"/>
  <c r="BI20" i="44"/>
  <c r="BH20" i="44"/>
  <c r="BG20" i="44"/>
  <c r="BF20" i="44"/>
  <c r="BE20" i="44"/>
  <c r="BM19" i="44"/>
  <c r="BL19" i="44"/>
  <c r="BK19" i="44"/>
  <c r="BJ19" i="44"/>
  <c r="BI19" i="44"/>
  <c r="BH19" i="44"/>
  <c r="BG19" i="44"/>
  <c r="BF19" i="44"/>
  <c r="BE19" i="44"/>
  <c r="BM18" i="44"/>
  <c r="BL18" i="44"/>
  <c r="BK18" i="44"/>
  <c r="BJ18" i="44"/>
  <c r="BI18" i="44"/>
  <c r="BH18" i="44"/>
  <c r="BG18" i="44"/>
  <c r="BF18" i="44"/>
  <c r="BE18" i="44"/>
  <c r="BM17" i="44"/>
  <c r="BL17" i="44"/>
  <c r="BK17" i="44"/>
  <c r="BJ17" i="44"/>
  <c r="BI17" i="44"/>
  <c r="BH17" i="44"/>
  <c r="BG17" i="44"/>
  <c r="BF17" i="44"/>
  <c r="BE17" i="44"/>
  <c r="BM16" i="44"/>
  <c r="BL16" i="44"/>
  <c r="BK16" i="44"/>
  <c r="BJ16" i="44"/>
  <c r="BI16" i="44"/>
  <c r="BH16" i="44"/>
  <c r="BG16" i="44"/>
  <c r="BF16" i="44"/>
  <c r="BM14" i="44"/>
  <c r="BL14" i="44"/>
  <c r="BK14" i="44"/>
  <c r="BJ14" i="44"/>
  <c r="BI14" i="44"/>
  <c r="BH14" i="44"/>
  <c r="BG14" i="44"/>
  <c r="BF14" i="44"/>
  <c r="BE14" i="44"/>
  <c r="BM13" i="44"/>
  <c r="BL13" i="44"/>
  <c r="BK13" i="44"/>
  <c r="BJ13" i="44"/>
  <c r="BI13" i="44"/>
  <c r="BH13" i="44"/>
  <c r="BG13" i="44"/>
  <c r="BF13" i="44"/>
  <c r="BE13" i="44"/>
  <c r="BM12" i="44"/>
  <c r="BL12" i="44"/>
  <c r="BK12" i="44"/>
  <c r="BJ12" i="44"/>
  <c r="BI12" i="44"/>
  <c r="BH12" i="44"/>
  <c r="BG12" i="44"/>
  <c r="BF12" i="44"/>
  <c r="BE12" i="44"/>
  <c r="BM11" i="44"/>
  <c r="BL11" i="44"/>
  <c r="BK11" i="44"/>
  <c r="BJ11" i="44"/>
  <c r="BI11" i="44"/>
  <c r="BH11" i="44"/>
  <c r="BG11" i="44"/>
  <c r="BF11" i="44"/>
  <c r="BE11" i="44"/>
  <c r="BM10" i="44"/>
  <c r="BL10" i="44"/>
  <c r="BK10" i="44"/>
  <c r="BJ10" i="44"/>
  <c r="BI10" i="44"/>
  <c r="BH10" i="44"/>
  <c r="BG10" i="44"/>
  <c r="BF10" i="44"/>
  <c r="BM8" i="44"/>
  <c r="BL8" i="44"/>
  <c r="BK8" i="44"/>
  <c r="BJ8" i="44"/>
  <c r="BI8" i="44"/>
  <c r="BH8" i="44"/>
  <c r="BG8" i="44"/>
  <c r="BF8" i="44"/>
  <c r="BE8" i="44"/>
  <c r="BM7" i="44"/>
  <c r="BL7" i="44"/>
  <c r="BK7" i="44"/>
  <c r="BJ7" i="44"/>
  <c r="BI7" i="44"/>
  <c r="BH7" i="44"/>
  <c r="BG7" i="44"/>
  <c r="BF7" i="44"/>
  <c r="BE7" i="44"/>
  <c r="BM6" i="44"/>
  <c r="BL6" i="44"/>
  <c r="BK6" i="44"/>
  <c r="BJ6" i="44"/>
  <c r="BI6" i="44"/>
  <c r="BH6" i="44"/>
  <c r="BG6" i="44"/>
  <c r="BF6" i="44"/>
  <c r="BE6" i="44"/>
  <c r="BM5" i="44"/>
  <c r="BL5" i="44"/>
  <c r="BK5" i="44"/>
  <c r="BJ5" i="44"/>
  <c r="BI5" i="44"/>
  <c r="BH5" i="44"/>
  <c r="BG5" i="44"/>
  <c r="BF5" i="44"/>
  <c r="BE5" i="44"/>
  <c r="BM4" i="44"/>
  <c r="BL4" i="44"/>
  <c r="BK4" i="44"/>
  <c r="BJ4" i="44"/>
  <c r="BI4" i="44"/>
  <c r="BH4" i="44"/>
  <c r="BG4" i="44"/>
  <c r="BF4" i="44"/>
  <c r="BE34" i="44"/>
  <c r="BE28" i="44"/>
  <c r="BE22" i="44"/>
  <c r="BE16" i="44"/>
  <c r="BE10" i="44"/>
  <c r="BE4" i="44"/>
  <c r="AI12" i="42"/>
  <c r="AI11" i="42"/>
  <c r="AI10" i="42"/>
  <c r="AI9" i="42"/>
  <c r="AI8" i="42"/>
  <c r="AI7" i="42"/>
  <c r="AI6" i="42"/>
  <c r="AI5" i="42"/>
  <c r="AZ17" i="41"/>
  <c r="AS11" i="44"/>
  <c r="AS10" i="44"/>
  <c r="AR10" i="44"/>
  <c r="AT10" i="44" s="1"/>
  <c r="AS9" i="44"/>
  <c r="AR11" i="44"/>
  <c r="AT11" i="44" s="1"/>
  <c r="AR9" i="44"/>
  <c r="AT9" i="44" s="1"/>
  <c r="AP11" i="44"/>
  <c r="AO11" i="44"/>
  <c r="AQ11" i="44" s="1"/>
  <c r="AP10" i="44"/>
  <c r="AO10" i="44"/>
  <c r="AQ10" i="44" s="1"/>
  <c r="AP9" i="44"/>
  <c r="AO9" i="44"/>
  <c r="AQ9" i="44" s="1"/>
  <c r="AS7" i="44"/>
  <c r="AT7" i="44"/>
  <c r="AR6" i="44"/>
  <c r="AT6" i="44" s="1"/>
  <c r="AP7" i="44"/>
  <c r="AO7" i="44"/>
  <c r="AQ7" i="44" s="1"/>
  <c r="AS6" i="44"/>
  <c r="AP6" i="44"/>
  <c r="AO6" i="44"/>
  <c r="AQ6" i="44" s="1"/>
  <c r="AS4" i="44"/>
  <c r="AR4" i="44"/>
  <c r="AT4" i="44" s="1"/>
  <c r="AP4" i="44"/>
  <c r="AO4" i="44"/>
  <c r="AQ4" i="44" s="1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Z9" i="41" s="1"/>
  <c r="AY4" i="41"/>
  <c r="AX4" i="41"/>
  <c r="AW4" i="41"/>
  <c r="AV4" i="41"/>
  <c r="AU4" i="41"/>
  <c r="AA8" i="41"/>
  <c r="Z8" i="41"/>
  <c r="Y8" i="41"/>
  <c r="X8" i="41"/>
  <c r="W8" i="41"/>
  <c r="V8" i="41"/>
  <c r="AA7" i="41"/>
  <c r="Z7" i="41"/>
  <c r="Y7" i="41"/>
  <c r="X7" i="41"/>
  <c r="W7" i="41"/>
  <c r="V7" i="41"/>
  <c r="AA6" i="41"/>
  <c r="Z6" i="41"/>
  <c r="Y6" i="41"/>
  <c r="X6" i="41"/>
  <c r="W6" i="41"/>
  <c r="V6" i="41"/>
  <c r="AA5" i="41"/>
  <c r="Z5" i="41"/>
  <c r="Y5" i="41"/>
  <c r="X5" i="41"/>
  <c r="W5" i="41"/>
  <c r="V5" i="41"/>
  <c r="AA4" i="41"/>
  <c r="Z4" i="41"/>
  <c r="Y4" i="41"/>
  <c r="X4" i="41"/>
  <c r="W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I13" i="40" s="1"/>
  <c r="J14" i="40" s="1"/>
  <c r="I173" i="16"/>
  <c r="J173" i="16" s="1"/>
  <c r="H173" i="16"/>
  <c r="G173" i="16"/>
  <c r="K173" i="16" s="1"/>
  <c r="F173" i="16"/>
  <c r="E173" i="16"/>
  <c r="H14" i="40" l="1"/>
  <c r="AW17" i="44"/>
  <c r="AW18" i="44"/>
  <c r="AW19" i="44" s="1"/>
  <c r="AW20" i="44"/>
  <c r="AZ14" i="41"/>
  <c r="AW4" i="44"/>
  <c r="AY14" i="44"/>
  <c r="AY15" i="44" s="1"/>
  <c r="AY16" i="44" s="1"/>
  <c r="BA4" i="44"/>
  <c r="AW9" i="44"/>
  <c r="AZ14" i="44"/>
  <c r="AZ15" i="44" s="1"/>
  <c r="AZ16" i="44" s="1"/>
  <c r="AW14" i="44"/>
  <c r="BA9" i="44"/>
  <c r="BA14" i="44"/>
  <c r="BA15" i="44" s="1"/>
  <c r="BA16" i="44" s="1"/>
  <c r="AY4" i="44"/>
  <c r="AX4" i="44"/>
  <c r="AX7" i="44" s="1"/>
  <c r="AZ4" i="44"/>
  <c r="AZ9" i="44"/>
  <c r="AZ12" i="44" s="1"/>
  <c r="AY9" i="44"/>
  <c r="AY12" i="44" s="1"/>
  <c r="AX9" i="44"/>
  <c r="AX14" i="44"/>
  <c r="AX15" i="44" s="1"/>
  <c r="AX16" i="44" s="1"/>
  <c r="I172" i="16"/>
  <c r="J172" i="16" s="1"/>
  <c r="H172" i="16"/>
  <c r="G172" i="16"/>
  <c r="K172" i="16" s="1"/>
  <c r="F172" i="16"/>
  <c r="BA10" i="44" l="1"/>
  <c r="BA13" i="44" s="1"/>
  <c r="BA12" i="44"/>
  <c r="AX10" i="44"/>
  <c r="AX13" i="44" s="1"/>
  <c r="AX12" i="44"/>
  <c r="AW5" i="44"/>
  <c r="BB5" i="44" s="1"/>
  <c r="AW7" i="44"/>
  <c r="AW15" i="44"/>
  <c r="BB15" i="44" s="1"/>
  <c r="BB14" i="44"/>
  <c r="AY7" i="44"/>
  <c r="AY8" i="44" s="1"/>
  <c r="AW12" i="44"/>
  <c r="AW10" i="44"/>
  <c r="AZ10" i="44"/>
  <c r="AZ13" i="44" s="1"/>
  <c r="BA5" i="44"/>
  <c r="BA6" i="44" s="1"/>
  <c r="BA7" i="44"/>
  <c r="BA8" i="44" s="1"/>
  <c r="AY10" i="44"/>
  <c r="AY13" i="44" s="1"/>
  <c r="AZ7" i="44"/>
  <c r="AZ8" i="44" s="1"/>
  <c r="BB9" i="44"/>
  <c r="BB4" i="44"/>
  <c r="AZ5" i="44"/>
  <c r="AZ6" i="44" s="1"/>
  <c r="AY5" i="44"/>
  <c r="AY6" i="44" s="1"/>
  <c r="AX8" i="44"/>
  <c r="AX5" i="44"/>
  <c r="AX6" i="44" s="1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K171" i="16" s="1"/>
  <c r="F171" i="16"/>
  <c r="E171" i="16"/>
  <c r="AA4" i="42"/>
  <c r="Z4" i="42"/>
  <c r="Y4" i="42"/>
  <c r="X4" i="42"/>
  <c r="I12" i="40" l="1"/>
  <c r="H13" i="40"/>
  <c r="BB7" i="44"/>
  <c r="BB10" i="44"/>
  <c r="BA11" i="44"/>
  <c r="AW6" i="44"/>
  <c r="BB6" i="44" s="1"/>
  <c r="AX11" i="44"/>
  <c r="AW16" i="44"/>
  <c r="BB16" i="44" s="1"/>
  <c r="AW13" i="44"/>
  <c r="BB13" i="44" s="1"/>
  <c r="BB12" i="44"/>
  <c r="AW11" i="44"/>
  <c r="AW8" i="44"/>
  <c r="BB8" i="44" s="1"/>
  <c r="AY11" i="44"/>
  <c r="AZ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J13" i="40" l="1"/>
  <c r="BB11" i="44"/>
  <c r="AI4" i="42"/>
  <c r="AD6" i="42"/>
  <c r="AD12" i="42"/>
  <c r="AD9" i="42"/>
  <c r="AH6" i="42"/>
  <c r="AH12" i="42"/>
  <c r="I170" i="16"/>
  <c r="J170" i="16" s="1"/>
  <c r="H170" i="16"/>
  <c r="G170" i="16"/>
  <c r="K170" i="16" s="1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I11" i="40" l="1"/>
  <c r="H12" i="40"/>
  <c r="AP11" i="41"/>
  <c r="AP6" i="41"/>
  <c r="J11" i="40" l="1"/>
  <c r="J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I10" i="40"/>
  <c r="I169" i="16"/>
  <c r="J169" i="16" s="1"/>
  <c r="H169" i="16"/>
  <c r="G169" i="16"/>
  <c r="K169" i="16" s="1"/>
  <c r="F169" i="16"/>
  <c r="E169" i="16"/>
  <c r="AP4" i="41" l="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I9" i="40" s="1"/>
  <c r="J10" i="40" s="1"/>
  <c r="H168" i="16"/>
  <c r="G168" i="16"/>
  <c r="K168" i="16" s="1"/>
  <c r="F168" i="16"/>
  <c r="I168" i="16" s="1"/>
  <c r="J168" i="16" s="1"/>
  <c r="E168" i="16"/>
  <c r="H10" i="40" l="1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I8" i="40" s="1"/>
  <c r="J9" i="40" s="1"/>
  <c r="I167" i="16"/>
  <c r="J167" i="16" s="1"/>
  <c r="H167" i="16"/>
  <c r="G167" i="16"/>
  <c r="K167" i="16" s="1"/>
  <c r="F167" i="16"/>
  <c r="E167" i="16"/>
  <c r="H9" i="40" l="1"/>
  <c r="AZ5" i="41"/>
  <c r="AU6" i="41"/>
  <c r="AZ6" i="41" s="1"/>
  <c r="AZ13" i="41"/>
  <c r="AZ11" i="41"/>
  <c r="G7" i="40"/>
  <c r="F7" i="40"/>
  <c r="E7" i="40"/>
  <c r="H8" i="40" s="1"/>
  <c r="H166" i="16"/>
  <c r="G166" i="16"/>
  <c r="K166" i="16" s="1"/>
  <c r="F166" i="16"/>
  <c r="I166" i="16" s="1"/>
  <c r="J166" i="16" s="1"/>
  <c r="E166" i="16"/>
  <c r="I7" i="40" l="1"/>
  <c r="G6" i="40"/>
  <c r="F6" i="40"/>
  <c r="E6" i="40"/>
  <c r="I6" i="40" s="1"/>
  <c r="H165" i="16"/>
  <c r="G165" i="16"/>
  <c r="K165" i="16" s="1"/>
  <c r="F165" i="16"/>
  <c r="I165" i="16" s="1"/>
  <c r="J165" i="16" s="1"/>
  <c r="E165" i="16"/>
  <c r="J8" i="40" l="1"/>
  <c r="J7" i="40"/>
  <c r="H7" i="40"/>
  <c r="G5" i="40"/>
  <c r="F5" i="40"/>
  <c r="E5" i="40"/>
  <c r="I5" i="40" s="1"/>
  <c r="J6" i="40" s="1"/>
  <c r="H164" i="16"/>
  <c r="G164" i="16"/>
  <c r="K164" i="16" s="1"/>
  <c r="F164" i="16"/>
  <c r="I164" i="16" s="1"/>
  <c r="J164" i="16" s="1"/>
  <c r="E164" i="16"/>
  <c r="H6" i="40" l="1"/>
  <c r="G4" i="40" l="1"/>
  <c r="F4" i="40"/>
  <c r="E4" i="40"/>
  <c r="H163" i="16"/>
  <c r="G163" i="16"/>
  <c r="K163" i="16" s="1"/>
  <c r="F163" i="16"/>
  <c r="I163" i="16" s="1"/>
  <c r="J163" i="16" s="1"/>
  <c r="E163" i="16"/>
  <c r="I4" i="40" l="1"/>
  <c r="H5" i="40"/>
  <c r="G3" i="40"/>
  <c r="F3" i="40"/>
  <c r="E3" i="40"/>
  <c r="I3" i="40" s="1"/>
  <c r="H4" i="40" l="1"/>
  <c r="J4" i="40"/>
  <c r="J5" i="40"/>
  <c r="E2" i="40"/>
  <c r="H3" i="40" s="1"/>
  <c r="I2" i="40" l="1"/>
  <c r="J3" i="40" s="1"/>
  <c r="E162" i="16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U19" i="14" l="1"/>
  <c r="T19" i="14"/>
  <c r="U17" i="14"/>
  <c r="T17" i="14"/>
  <c r="U16" i="14"/>
  <c r="T16" i="14"/>
  <c r="U15" i="14"/>
  <c r="T15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18" i="14"/>
  <c r="T18" i="14"/>
  <c r="T29" i="14"/>
  <c r="T28" i="14"/>
  <c r="T27" i="14"/>
  <c r="T26" i="14"/>
  <c r="T25" i="14"/>
  <c r="T24" i="14"/>
  <c r="T23" i="14"/>
  <c r="T22" i="14"/>
  <c r="T21" i="14"/>
  <c r="T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P6" i="18"/>
  <c r="P7" i="18" s="1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80" i="25"/>
  <c r="E143" i="25"/>
  <c r="L193" i="25"/>
  <c r="M193" i="25" s="1"/>
  <c r="N193" i="25" s="1"/>
  <c r="L217" i="25"/>
  <c r="M217" i="25" s="1"/>
  <c r="N217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K10" i="16" s="1"/>
  <c r="G9" i="16"/>
  <c r="K9" i="16" s="1"/>
  <c r="G7" i="16"/>
  <c r="K7" i="16" s="1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489" i="25" l="1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K90" i="16" s="1"/>
  <c r="G150" i="16"/>
  <c r="G149" i="16"/>
  <c r="G148" i="16"/>
  <c r="G147" i="16"/>
  <c r="K147" i="16" s="1"/>
  <c r="G146" i="16"/>
  <c r="G145" i="16"/>
  <c r="G144" i="16"/>
  <c r="G143" i="16"/>
  <c r="K143" i="16" s="1"/>
  <c r="G142" i="16"/>
  <c r="G141" i="16"/>
  <c r="G140" i="16"/>
  <c r="G139" i="16"/>
  <c r="G137" i="16"/>
  <c r="G138" i="16"/>
  <c r="G136" i="16"/>
  <c r="G135" i="16"/>
  <c r="K135" i="16" s="1"/>
  <c r="G134" i="16"/>
  <c r="G133" i="16"/>
  <c r="G132" i="16"/>
  <c r="G131" i="16"/>
  <c r="G130" i="16"/>
  <c r="G129" i="16"/>
  <c r="K129" i="16" s="1"/>
  <c r="G128" i="16"/>
  <c r="G127" i="16"/>
  <c r="K127" i="16" s="1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K115" i="16" s="1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K103" i="16" s="1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K51" i="16" s="1"/>
  <c r="G85" i="16"/>
  <c r="G82" i="16"/>
  <c r="I10" i="16"/>
  <c r="J10" i="16" s="1"/>
  <c r="G74" i="16"/>
  <c r="G25" i="16"/>
  <c r="K25" i="16" s="1"/>
  <c r="G79" i="16"/>
  <c r="G80" i="16"/>
  <c r="G69" i="16"/>
  <c r="K69" i="16" s="1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K86" i="16" s="1"/>
  <c r="G28" i="16"/>
  <c r="K28" i="16" s="1"/>
  <c r="G49" i="16"/>
  <c r="K49" i="16" s="1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K54" i="16" s="1"/>
  <c r="G31" i="16"/>
  <c r="K31" i="16" s="1"/>
  <c r="G21" i="16"/>
  <c r="K21" i="16" s="1"/>
  <c r="G35" i="16"/>
  <c r="K35" i="16" s="1"/>
  <c r="G48" i="16"/>
  <c r="K48" i="16" s="1"/>
  <c r="G52" i="16"/>
  <c r="K52" i="16" s="1"/>
  <c r="G27" i="16"/>
  <c r="K27" i="16" s="1"/>
  <c r="G66" i="16"/>
  <c r="G34" i="16"/>
  <c r="K34" i="16" s="1"/>
  <c r="G60" i="16"/>
  <c r="G38" i="16"/>
  <c r="K38" i="16" s="1"/>
  <c r="G76" i="16"/>
  <c r="G32" i="16"/>
  <c r="K32" i="16" s="1"/>
  <c r="G47" i="16"/>
  <c r="K47" i="16" s="1"/>
  <c r="G73" i="16"/>
  <c r="K73" i="16" s="1"/>
  <c r="G53" i="16"/>
  <c r="G43" i="16"/>
  <c r="K43" i="16" s="1"/>
  <c r="G44" i="16"/>
  <c r="K44" i="16" s="1"/>
  <c r="G33" i="16"/>
  <c r="K33" i="16" s="1"/>
  <c r="G46" i="16"/>
  <c r="K46" i="16" s="1"/>
  <c r="G59" i="16"/>
  <c r="G72" i="16"/>
  <c r="K72" i="16" s="1"/>
  <c r="E3" i="16" a="1"/>
  <c r="E3" i="16" s="1"/>
  <c r="G39" i="16"/>
  <c r="K39" i="16" s="1"/>
  <c r="G78" i="16"/>
  <c r="K78" i="16" s="1"/>
  <c r="G56" i="16"/>
  <c r="G58" i="16"/>
  <c r="K58" i="16" s="1"/>
  <c r="G84" i="16"/>
  <c r="K84" i="16" s="1"/>
  <c r="G29" i="16"/>
  <c r="K29" i="16" s="1"/>
  <c r="G50" i="16"/>
  <c r="K50" i="16" s="1"/>
  <c r="G88" i="16"/>
  <c r="K88" i="16" s="1"/>
  <c r="G65" i="16"/>
  <c r="G55" i="16"/>
  <c r="K55" i="16" s="1"/>
  <c r="G45" i="16"/>
  <c r="K45" i="16" s="1"/>
  <c r="G71" i="16"/>
  <c r="K71" i="16" s="1"/>
  <c r="G16" i="16"/>
  <c r="K16" i="16" s="1"/>
  <c r="I3" i="16" a="1"/>
  <c r="I3" i="16" s="1"/>
  <c r="G77" i="16"/>
  <c r="G67" i="16"/>
  <c r="G68" i="16"/>
  <c r="G57" i="16"/>
  <c r="G70" i="16"/>
  <c r="G83" i="16"/>
  <c r="K83" i="16" s="1"/>
  <c r="G62" i="16"/>
  <c r="K62" i="16" s="1"/>
  <c r="A8" i="37"/>
  <c r="C7" i="37"/>
  <c r="I80" i="25"/>
  <c r="I149" i="25"/>
  <c r="I24" i="25"/>
  <c r="F24" i="25"/>
  <c r="I193" i="25"/>
  <c r="F200" i="25"/>
  <c r="F184" i="25"/>
  <c r="I46" i="25"/>
  <c r="I117" i="25"/>
  <c r="I93" i="25"/>
  <c r="I53" i="25"/>
  <c r="I10" i="25"/>
  <c r="I148" i="25"/>
  <c r="I19" i="25"/>
  <c r="I43" i="25"/>
  <c r="I150" i="25"/>
  <c r="F136" i="25"/>
  <c r="I95" i="25"/>
  <c r="F43" i="25"/>
  <c r="F65" i="25"/>
  <c r="I186" i="25"/>
  <c r="F28" i="25"/>
  <c r="I209" i="25"/>
  <c r="I212" i="25"/>
  <c r="I30" i="25"/>
  <c r="F116" i="25"/>
  <c r="F119" i="25"/>
  <c r="I218" i="25"/>
  <c r="I190" i="25"/>
  <c r="I60" i="25"/>
  <c r="F169" i="25"/>
  <c r="F104" i="25"/>
  <c r="F141" i="25"/>
  <c r="H9" i="28"/>
  <c r="F137" i="25"/>
  <c r="I132" i="25"/>
  <c r="F188" i="25"/>
  <c r="F102" i="25"/>
  <c r="F67" i="25"/>
  <c r="I76" i="25"/>
  <c r="I208" i="25"/>
  <c r="I29" i="25"/>
  <c r="I61" i="25"/>
  <c r="F134" i="25"/>
  <c r="I100" i="25"/>
  <c r="I90" i="25"/>
  <c r="I99" i="25"/>
  <c r="F175" i="25"/>
  <c r="F212" i="25"/>
  <c r="I6" i="25"/>
  <c r="I173" i="25"/>
  <c r="I7" i="28"/>
  <c r="I102" i="25"/>
  <c r="I151" i="25"/>
  <c r="F217" i="25"/>
  <c r="E9" i="28"/>
  <c r="F179" i="25"/>
  <c r="I180" i="25"/>
  <c r="F36" i="25"/>
  <c r="F203" i="25"/>
  <c r="F80" i="25"/>
  <c r="I183" i="25"/>
  <c r="F89" i="25"/>
  <c r="I124" i="25"/>
  <c r="I52" i="25"/>
  <c r="I21" i="25"/>
  <c r="F97" i="25"/>
  <c r="I155" i="25"/>
  <c r="I56" i="25"/>
  <c r="I141" i="25"/>
  <c r="I22" i="25"/>
  <c r="I96" i="25"/>
  <c r="F77" i="25"/>
  <c r="F27" i="25"/>
  <c r="I77" i="25"/>
  <c r="I139" i="25"/>
  <c r="I116" i="25"/>
  <c r="I182" i="25"/>
  <c r="I114" i="25"/>
  <c r="E7" i="28"/>
  <c r="F11" i="25"/>
  <c r="F16" i="25"/>
  <c r="I199" i="25"/>
  <c r="I158" i="25"/>
  <c r="F210" i="25"/>
  <c r="F18" i="25"/>
  <c r="F13" i="25"/>
  <c r="I92" i="25"/>
  <c r="I82" i="25"/>
  <c r="I3" i="25"/>
  <c r="F222" i="25"/>
  <c r="F187" i="25"/>
  <c r="F123" i="25"/>
  <c r="D9" i="28"/>
  <c r="I109" i="25"/>
  <c r="F202" i="25"/>
  <c r="F57" i="25"/>
  <c r="F159" i="25"/>
  <c r="F182" i="25"/>
  <c r="F143" i="25"/>
  <c r="F219" i="25"/>
  <c r="I213" i="25"/>
  <c r="I37" i="25"/>
  <c r="I128" i="25"/>
  <c r="I26" i="25"/>
  <c r="F192" i="25"/>
  <c r="I41" i="25"/>
  <c r="F117" i="25"/>
  <c r="F152" i="25"/>
  <c r="I12" i="25"/>
  <c r="F63" i="25"/>
  <c r="F145" i="25"/>
  <c r="F95" i="25"/>
  <c r="F46" i="25"/>
  <c r="F140" i="25"/>
  <c r="F122" i="25"/>
  <c r="I152" i="25"/>
  <c r="I143" i="25"/>
  <c r="I79" i="25"/>
  <c r="I161" i="25"/>
  <c r="F81" i="25"/>
  <c r="F151" i="25"/>
  <c r="F38" i="25"/>
  <c r="F99" i="25"/>
  <c r="I9" i="28"/>
  <c r="F204" i="25"/>
  <c r="I106" i="25"/>
  <c r="I170" i="25"/>
  <c r="I111" i="25"/>
  <c r="F167" i="25"/>
  <c r="F130" i="25"/>
  <c r="I123" i="25"/>
  <c r="F55" i="25"/>
  <c r="I210" i="25"/>
  <c r="F114" i="25"/>
  <c r="F56" i="25"/>
  <c r="I51" i="25"/>
  <c r="F78" i="25"/>
  <c r="F218" i="25"/>
  <c r="I40" i="25"/>
  <c r="F199" i="25"/>
  <c r="I159" i="25"/>
  <c r="F190" i="25"/>
  <c r="I205" i="25"/>
  <c r="I172" i="25"/>
  <c r="F90" i="25"/>
  <c r="I185" i="25"/>
  <c r="I162" i="25"/>
  <c r="F35" i="25"/>
  <c r="I115" i="25"/>
  <c r="F181" i="25"/>
  <c r="I31" i="25"/>
  <c r="F58" i="25"/>
  <c r="D7" i="28"/>
  <c r="I67" i="25"/>
  <c r="F12" i="25"/>
  <c r="F60" i="25"/>
  <c r="F26" i="25"/>
  <c r="F129" i="25"/>
  <c r="F101" i="25"/>
  <c r="I157" i="25"/>
  <c r="I65" i="25"/>
  <c r="I85" i="25"/>
  <c r="F183" i="25"/>
  <c r="I50" i="25"/>
  <c r="F174" i="25"/>
  <c r="I14" i="25"/>
  <c r="I38" i="25"/>
  <c r="F25" i="25"/>
  <c r="F39" i="25"/>
  <c r="I137" i="25"/>
  <c r="F54" i="25"/>
  <c r="F19" i="25"/>
  <c r="I169" i="25"/>
  <c r="F112" i="25"/>
  <c r="F64" i="25"/>
  <c r="F79" i="25"/>
  <c r="I91" i="25"/>
  <c r="F33" i="25"/>
  <c r="I36" i="25"/>
  <c r="I13" i="25"/>
  <c r="F107" i="25"/>
  <c r="F47" i="25"/>
  <c r="F106" i="25"/>
  <c r="I33" i="25"/>
  <c r="I164" i="25"/>
  <c r="F197" i="25"/>
  <c r="F3" i="25"/>
  <c r="F69" i="25"/>
  <c r="F41" i="25"/>
  <c r="I118" i="25"/>
  <c r="I5" i="25"/>
  <c r="F128" i="25"/>
  <c r="I196" i="25"/>
  <c r="I104" i="25"/>
  <c r="F14" i="25"/>
  <c r="I11" i="25"/>
  <c r="F40" i="25"/>
  <c r="I32" i="25"/>
  <c r="I120" i="25"/>
  <c r="I74" i="25"/>
  <c r="I163" i="25"/>
  <c r="I160" i="25"/>
  <c r="F118" i="25"/>
  <c r="F126" i="25"/>
  <c r="I153" i="25"/>
  <c r="I97" i="25"/>
  <c r="F195" i="25"/>
  <c r="F215" i="25"/>
  <c r="F166" i="25"/>
  <c r="I142" i="25"/>
  <c r="I135" i="25"/>
  <c r="F160" i="25"/>
  <c r="F164" i="25"/>
  <c r="I206" i="25"/>
  <c r="I44" i="25"/>
  <c r="I105" i="25"/>
  <c r="F5" i="25"/>
  <c r="I89" i="25"/>
  <c r="I122" i="25"/>
  <c r="F158" i="25"/>
  <c r="I167" i="25"/>
  <c r="F150" i="25"/>
  <c r="F153" i="25"/>
  <c r="I191" i="25"/>
  <c r="I184" i="25"/>
  <c r="F53" i="25"/>
  <c r="I48" i="25"/>
  <c r="I66" i="25"/>
  <c r="I215" i="25"/>
  <c r="I220" i="25"/>
  <c r="I192" i="25"/>
  <c r="I84" i="25"/>
  <c r="F59" i="25"/>
  <c r="I176" i="25"/>
  <c r="F155" i="25"/>
  <c r="I35" i="25"/>
  <c r="I133" i="25"/>
  <c r="I69" i="25"/>
  <c r="F154" i="25"/>
  <c r="I78" i="25"/>
  <c r="F180" i="25"/>
  <c r="I58" i="25"/>
  <c r="F176" i="25"/>
  <c r="F156" i="25"/>
  <c r="I112" i="25"/>
  <c r="I204" i="25"/>
  <c r="I140" i="25"/>
  <c r="F72" i="25"/>
  <c r="I179" i="25"/>
  <c r="F135" i="25"/>
  <c r="F168" i="25"/>
  <c r="F108" i="25"/>
  <c r="I207" i="25"/>
  <c r="F84" i="25"/>
  <c r="F211" i="25"/>
  <c r="F94" i="25"/>
  <c r="I27" i="25"/>
  <c r="F193" i="25"/>
  <c r="I94" i="25"/>
  <c r="F147" i="25"/>
  <c r="I107" i="25"/>
  <c r="I144" i="25"/>
  <c r="I126" i="25"/>
  <c r="I42" i="25"/>
  <c r="F31" i="25"/>
  <c r="F125" i="25"/>
  <c r="F124" i="25"/>
  <c r="F170" i="25"/>
  <c r="F127" i="25"/>
  <c r="I189" i="25"/>
  <c r="I165" i="25"/>
  <c r="F162" i="25"/>
  <c r="I177" i="25"/>
  <c r="F10" i="25"/>
  <c r="F186" i="25"/>
  <c r="F83" i="25"/>
  <c r="I203" i="25"/>
  <c r="I147" i="25"/>
  <c r="F214" i="25"/>
  <c r="I171" i="25"/>
  <c r="F173" i="25"/>
  <c r="I18" i="25"/>
  <c r="F21" i="25"/>
  <c r="F216" i="25"/>
  <c r="I216" i="25"/>
  <c r="I174" i="25"/>
  <c r="I146" i="25"/>
  <c r="F52" i="25"/>
  <c r="I68" i="25"/>
  <c r="F148" i="25"/>
  <c r="I72" i="25"/>
  <c r="F209" i="25"/>
  <c r="F115" i="25"/>
  <c r="F120" i="25"/>
  <c r="F206" i="25"/>
  <c r="F32" i="25"/>
  <c r="I34" i="25"/>
  <c r="F71" i="25"/>
  <c r="F86" i="25"/>
  <c r="I195" i="25"/>
  <c r="F142" i="25"/>
  <c r="I130" i="25"/>
  <c r="I187" i="25"/>
  <c r="I54" i="25"/>
  <c r="F113" i="25"/>
  <c r="F220" i="25"/>
  <c r="I73" i="25"/>
  <c r="F91" i="25"/>
  <c r="I45" i="25"/>
  <c r="F100" i="25"/>
  <c r="F191" i="25"/>
  <c r="I214" i="25"/>
  <c r="F20" i="25"/>
  <c r="F50" i="25"/>
  <c r="I98" i="25"/>
  <c r="I71" i="25"/>
  <c r="I129" i="25"/>
  <c r="I62" i="25"/>
  <c r="I134" i="25"/>
  <c r="I125" i="25"/>
  <c r="I136" i="25"/>
  <c r="F105" i="25"/>
  <c r="I113" i="25"/>
  <c r="I20" i="25"/>
  <c r="F42" i="25"/>
  <c r="F8" i="25"/>
  <c r="I88" i="25"/>
  <c r="F213" i="25"/>
  <c r="I222" i="25"/>
  <c r="F207" i="25"/>
  <c r="F7" i="25"/>
  <c r="I39" i="25"/>
  <c r="I154" i="25"/>
  <c r="F189" i="25"/>
  <c r="F73" i="25"/>
  <c r="I15" i="25"/>
  <c r="E8" i="28"/>
  <c r="I75" i="25"/>
  <c r="I7" i="25"/>
  <c r="I9" i="25"/>
  <c r="I198" i="25"/>
  <c r="I8" i="25"/>
  <c r="F111" i="25"/>
  <c r="F172" i="25"/>
  <c r="F70" i="25"/>
  <c r="F93" i="25"/>
  <c r="F177" i="25"/>
  <c r="F109" i="25"/>
  <c r="F121" i="25"/>
  <c r="I101" i="25"/>
  <c r="I194" i="25"/>
  <c r="I119" i="25"/>
  <c r="I156" i="25"/>
  <c r="H8" i="28"/>
  <c r="F138" i="25"/>
  <c r="I83" i="25"/>
  <c r="F44" i="25"/>
  <c r="F37" i="25"/>
  <c r="F132" i="25"/>
  <c r="I81" i="25"/>
  <c r="I217" i="25"/>
  <c r="F85" i="25"/>
  <c r="I64" i="25"/>
  <c r="F198" i="25"/>
  <c r="F196" i="25"/>
  <c r="F87" i="25"/>
  <c r="I166" i="25"/>
  <c r="I188" i="25"/>
  <c r="F144" i="25"/>
  <c r="I57" i="25"/>
  <c r="F17" i="25"/>
  <c r="F92" i="25"/>
  <c r="I25" i="25"/>
  <c r="F149" i="25"/>
  <c r="I55" i="25"/>
  <c r="I121" i="25"/>
  <c r="F30" i="25"/>
  <c r="I4" i="25"/>
  <c r="F48" i="25"/>
  <c r="I197" i="25"/>
  <c r="I219" i="25"/>
  <c r="F165" i="25"/>
  <c r="I175" i="25"/>
  <c r="I86" i="25"/>
  <c r="F171" i="25"/>
  <c r="I70" i="25"/>
  <c r="F4" i="25"/>
  <c r="I63" i="25"/>
  <c r="I103" i="25"/>
  <c r="F205" i="25"/>
  <c r="I127" i="25"/>
  <c r="I138" i="25"/>
  <c r="I145" i="25"/>
  <c r="I131" i="25"/>
  <c r="I201" i="25"/>
  <c r="F194" i="25"/>
  <c r="I200" i="25"/>
  <c r="I181" i="25"/>
  <c r="I178" i="25"/>
  <c r="F185" i="25"/>
  <c r="I16" i="25"/>
  <c r="F163" i="25"/>
  <c r="F68" i="25"/>
  <c r="F6" i="25"/>
  <c r="F208" i="25"/>
  <c r="F49" i="25"/>
  <c r="F110" i="25"/>
  <c r="F161" i="25"/>
  <c r="I168" i="25"/>
  <c r="I47" i="25"/>
  <c r="F157" i="25"/>
  <c r="F22" i="25"/>
  <c r="F74" i="25"/>
  <c r="I211" i="25"/>
  <c r="F139" i="25"/>
  <c r="I110" i="25"/>
  <c r="D8" i="28"/>
  <c r="F178" i="25"/>
  <c r="I8" i="28"/>
  <c r="F61" i="25"/>
  <c r="I202" i="25"/>
  <c r="F76" i="25"/>
  <c r="F146" i="25"/>
  <c r="I87" i="25"/>
  <c r="F29" i="25"/>
  <c r="F88" i="25"/>
  <c r="I28" i="25"/>
  <c r="F201" i="25"/>
  <c r="F23" i="25"/>
  <c r="I49" i="25"/>
  <c r="F103" i="25"/>
  <c r="F66" i="25"/>
  <c r="F131" i="25"/>
  <c r="F82" i="25"/>
  <c r="H7" i="28"/>
  <c r="F9" i="25"/>
  <c r="I108" i="25"/>
  <c r="F133" i="25"/>
  <c r="I59" i="25"/>
  <c r="F221" i="25"/>
  <c r="I23" i="25"/>
  <c r="F75" i="25"/>
  <c r="F34" i="25"/>
  <c r="I221" i="25"/>
  <c r="F98" i="25"/>
  <c r="F15" i="25"/>
  <c r="I17" i="25"/>
  <c r="F51" i="25"/>
  <c r="F45" i="25"/>
  <c r="F96" i="25"/>
  <c r="F62" i="25"/>
  <c r="K57" i="16" l="1"/>
  <c r="K154" i="16"/>
  <c r="K155" i="16"/>
  <c r="K91" i="16"/>
  <c r="K156" i="16"/>
  <c r="K157" i="16"/>
  <c r="K158" i="16"/>
  <c r="K159" i="16"/>
  <c r="K81" i="16"/>
  <c r="K160" i="16"/>
  <c r="K94" i="16"/>
  <c r="K79" i="16"/>
  <c r="K97" i="16"/>
  <c r="K109" i="16"/>
  <c r="K121" i="16"/>
  <c r="K133" i="16"/>
  <c r="K145" i="16"/>
  <c r="K161" i="16"/>
  <c r="K139" i="16"/>
  <c r="K162" i="16"/>
  <c r="K152" i="16"/>
  <c r="K151" i="16"/>
  <c r="K67" i="16"/>
  <c r="K82" i="16"/>
  <c r="K101" i="16"/>
  <c r="K113" i="16"/>
  <c r="K149" i="16"/>
  <c r="K153" i="16"/>
  <c r="K125" i="16"/>
  <c r="K138" i="16"/>
  <c r="K70" i="16"/>
  <c r="K98" i="16"/>
  <c r="K110" i="16"/>
  <c r="K122" i="16"/>
  <c r="K134" i="16"/>
  <c r="K146" i="16"/>
  <c r="K74" i="16"/>
  <c r="K99" i="16"/>
  <c r="K111" i="16"/>
  <c r="K123" i="16"/>
  <c r="K68" i="16"/>
  <c r="K53" i="16"/>
  <c r="K100" i="16"/>
  <c r="K112" i="16"/>
  <c r="K124" i="16"/>
  <c r="K136" i="16"/>
  <c r="K148" i="16"/>
  <c r="K89" i="16"/>
  <c r="K75" i="16"/>
  <c r="K77" i="16"/>
  <c r="K56" i="16"/>
  <c r="K64" i="16"/>
  <c r="K85" i="16"/>
  <c r="K102" i="16"/>
  <c r="K114" i="16"/>
  <c r="K126" i="16"/>
  <c r="K137" i="16"/>
  <c r="K150" i="16"/>
  <c r="K92" i="16"/>
  <c r="K105" i="16"/>
  <c r="K117" i="16"/>
  <c r="K141" i="16"/>
  <c r="K60" i="16"/>
  <c r="K87" i="16"/>
  <c r="K61" i="16"/>
  <c r="K106" i="16"/>
  <c r="K118" i="16"/>
  <c r="K130" i="16"/>
  <c r="K142" i="16"/>
  <c r="K104" i="16"/>
  <c r="K140" i="16"/>
  <c r="K59" i="16"/>
  <c r="K95" i="16"/>
  <c r="K108" i="16"/>
  <c r="K119" i="16"/>
  <c r="K131" i="16"/>
  <c r="K76" i="16"/>
  <c r="K116" i="16"/>
  <c r="K128" i="16"/>
  <c r="K65" i="16"/>
  <c r="K66" i="16"/>
  <c r="K93" i="16"/>
  <c r="K80" i="16"/>
  <c r="K96" i="16"/>
  <c r="K107" i="16"/>
  <c r="K120" i="16"/>
  <c r="K132" i="16"/>
  <c r="K144" i="16"/>
  <c r="J21" i="25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J3" i="16"/>
  <c r="C8" i="37"/>
  <c r="A9" i="37"/>
  <c r="A10" i="37" l="1"/>
  <c r="C9" i="37"/>
  <c r="C10" i="37" l="1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<sst xmlns="http://schemas.openxmlformats.org/spreadsheetml/2006/main" count="1016" uniqueCount="289">
  <si>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</si>
  <si>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</si>
  <si>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</si>
  <si>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</si>
  <si>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</si>
  <si>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</si>
  <si>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</si>
  <si>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</si>
  <si>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</si>
  <si>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</si>
  <si>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</si>
  <si>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</si>
  <si>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</si>
  <si>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</si>
  <si>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</si>
  <si>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</si>
  <si>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</si>
  <si>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</si>
  <si>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</si>
  <si>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</si>
  <si>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</si>
  <si>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</si>
  <si>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</si>
  <si>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</si>
  <si>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</si>
  <si>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</si>
  <si>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</si>
  <si>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</si>
  <si>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</si>
  <si>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</si>
  <si>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</si>
  <si>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</si>
  <si>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</si>
  <si>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</si>
  <si>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</si>
  <si>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</si>
  <si>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</si>
  <si>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</si>
  <si>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</si>
  <si>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</si>
  <si>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</si>
  <si>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</si>
  <si>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</si>
  <si>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</si>
  <si>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</si>
  <si>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</si>
  <si>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</si>
  <si>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</si>
  <si>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</si>
  <si>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</si>
  <si>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</si>
  <si>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</si>
  <si>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</si>
  <si>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</si>
  <si>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</si>
  <si>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</si>
  <si>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</si>
  <si>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</si>
  <si>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</si>
  <si>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</si>
  <si>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</si>
  <si>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</si>
  <si>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</si>
  <si>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</si>
  <si>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</si>
  <si>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</si>
  <si>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</si>
  <si>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</si>
  <si>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</si>
  <si>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</si>
  <si>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</si>
  <si>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</si>
  <si>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</si>
  <si>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</si>
  <si>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</si>
  <si>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</si>
  <si>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</si>
  <si>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</si>
  <si>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</si>
  <si>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</si>
  <si>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</si>
  <si>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</si>
  <si>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</si>
  <si>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</si>
  <si>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</si>
  <si>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</si>
  <si>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</si>
  <si>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</si>
  <si>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</si>
  <si>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</si>
  <si>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</si>
  <si>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</si>
  <si>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</si>
  <si>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</si>
  <si>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</si>
  <si>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</si>
  <si>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</si>
  <si>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</si>
  <si>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</si>
  <si>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</si>
  <si>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</si>
  <si>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</si>
  <si>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</si>
  <si>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</si>
  <si>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</si>
  <si>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</si>
  <si>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</si>
  <si>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</si>
  <si>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</si>
  <si>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</si>
  <si>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</si>
  <si>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</si>
  <si>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</si>
  <si>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</si>
  <si>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</si>
  <si>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</si>
  <si>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</si>
  <si>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</si>
  <si>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</si>
  <si>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</si>
  <si>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</si>
  <si>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</si>
  <si>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</si>
  <si>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</si>
  <si>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</si>
  <si>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</si>
  <si>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</si>
  <si>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</si>
  <si>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</si>
  <si>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</si>
  <si>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</si>
  <si>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</si>
  <si>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</si>
  <si>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</si>
  <si>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</si>
  <si>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</si>
  <si>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</si>
  <si>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</si>
  <si>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</si>
  <si>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</si>
  <si>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</si>
  <si>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</si>
  <si>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</si>
  <si>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</si>
  <si>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</si>
  <si>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</si>
  <si>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</si>
  <si>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</si>
  <si>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</si>
  <si>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</si>
  <si>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</si>
  <si>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</si>
  <si>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</si>
  <si>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</si>
  <si>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</si>
  <si>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</si>
  <si>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</si>
  <si>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</si>
  <si>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</si>
  <si>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</si>
  <si>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</si>
  <si>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</si>
  <si>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</si>
  <si>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</si>
  <si>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</si>
  <si>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</si>
  <si>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</si>
  <si>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</si>
  <si>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</si>
  <si>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</si>
  <si>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</si>
  <si>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</si>
  <si>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</si>
  <si>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</si>
  <si>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</si>
  <si>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</si>
  <si>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</si>
  <si>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</si>
  <si>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</si>
  <si>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</si>
  <si>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</si>
  <si>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</si>
  <si>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</si>
  <si>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</si>
  <si>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</si>
  <si>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</si>
  <si>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</si>
  <si>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</si>
  <si>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</si>
  <si>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</si>
  <si>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</si>
  <si>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</si>
  <si>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</si>
  <si>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</si>
  <si>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</si>
  <si>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</si>
  <si>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</si>
  <si>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</si>
  <si>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</si>
  <si>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</si>
  <si>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</si>
  <si>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</si>
  <si>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</si>
  <si>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</si>
  <si>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</si>
  <si>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</si>
  <si>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</si>
  <si>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</si>
  <si>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</si>
  <si>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</si>
  <si>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</si>
  <si>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</si>
  <si>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</si>
  <si>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</si>
  <si>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</si>
  <si>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</si>
  <si>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</si>
  <si>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</si>
  <si>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</si>
  <si>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</si>
  <si>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</si>
  <si>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</si>
  <si>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</si>
  <si>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</si>
  <si>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</si>
  <si>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</si>
  <si>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</si>
  <si>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</si>
  <si>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</si>
  <si>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</si>
  <si>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</si>
  <si>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</si>
  <si>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</si>
  <si>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</si>
  <si>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</si>
  <si>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</si>
  <si>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</si>
  <si>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</si>
  <si>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</si>
  <si>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</si>
  <si>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</si>
  <si>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</si>
  <si>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</si>
  <si>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</si>
  <si>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</si>
  <si>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</si>
  <si>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</si>
  <si>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</si>
  <si>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</si>
  <si>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</si>
  <si>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</si>
  <si>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</si>
  <si>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</si>
  <si>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</si>
  <si>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</si>
  <si>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</si>
  <si>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</si>
  <si>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</si>
  <si>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</si>
  <si>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</si>
  <si>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</si>
  <si>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</si>
  <si>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</si>
  <si>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</si>
  <si>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</si>
  <si>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</si>
  <si>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</si>
  <si>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</si>
  <si>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</si>
  <si>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</si>
  <si>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</si>
  <si>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</si>
  <si>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可精煉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</si>
  <si>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</si>
  <si>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</si>
  <si>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</si>
  <si>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</si>
  <si>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</si>
  <si>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</si>
  <si>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</si>
  <si>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</si>
  <si>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龍絆潔那、梅涅、耶夢零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</si>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</sst>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7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6" fillId="4" borderId="15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24" xfId="0" applyFont="1" applyFill="1" applyBorder="1" applyAlignment="1">
      <alignment horizontal="center" vertical="center"/>
    </xf>
    <xf numFmtId="0" fontId="12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6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81" fontId="0" fillId="0" borderId="15" xfId="0" applyNumberFormat="1" applyBorder="1" applyAlignment="1">
      <alignment vertical="center"/>
    </xf>
    <xf numFmtId="0" fontId="0" fillId="0" borderId="15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18" xfId="2" applyNumberFormat="1" applyFont="1" applyFill="1" applyBorder="1" applyAlignment="1">
      <alignment horizontal="center" vertical="center"/>
    </xf>
    <xf numFmtId="0" fontId="12" fillId="2" borderId="19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13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8037B7"/>
      <color rgb="FFD0B9FF"/>
      <color rgb="FFFFF2CC"/>
      <color rgb="FFE2EFDA"/>
      <color rgb="FFDDEBF7"/>
      <color rgb="FFFFBDBD"/>
      <color rgb="FFBDFFBD"/>
      <color rgb="FFFFFFBD"/>
      <color rgb="FFE2FFDA"/>
      <color rgb="FFFF0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3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  <c:pt idx="153">
                  <c:v>13555</c:v>
                </c:pt>
                <c:pt idx="154">
                  <c:v>13625</c:v>
                </c:pt>
                <c:pt idx="155">
                  <c:v>13605</c:v>
                </c:pt>
                <c:pt idx="156">
                  <c:v>13665</c:v>
                </c:pt>
                <c:pt idx="157">
                  <c:v>10275</c:v>
                </c:pt>
                <c:pt idx="158">
                  <c:v>10210</c:v>
                </c:pt>
                <c:pt idx="159">
                  <c:v>11135</c:v>
                </c:pt>
                <c:pt idx="160">
                  <c:v>11460</c:v>
                </c:pt>
                <c:pt idx="161">
                  <c:v>10560</c:v>
                </c:pt>
                <c:pt idx="162">
                  <c:v>10310</c:v>
                </c:pt>
                <c:pt idx="163">
                  <c:v>11675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11745</c:v>
                </c:pt>
                <c:pt idx="174">
                  <c:v>13960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G14" sqref="G13:H14"/>
    </sheetView>
  </sheetViews>
  <sheetFormatPr defaultRowHeight="15.75" customHeight="1" x14ac:dyDescent="0.25"/>
  <cols>
    <col min="1" max="2" width="7.140625" style="34" customWidth="1"/>
    <col min="3" max="3" width="7.140625" style="77" customWidth="1"/>
    <col min="4" max="4" width="4.140625" style="34" customWidth="1"/>
    <col min="5" max="8" width="6.42578125" style="34" customWidth="1"/>
    <col min="9" max="9" width="3.140625" style="76" customWidth="1"/>
    <col min="10" max="19" width="4.7109375" style="285" customWidth="1"/>
    <col min="20" max="20" width="7.7109375" style="285" customWidth="1"/>
    <col min="21" max="21" width="3.5703125" style="76" customWidth="1"/>
    <col min="22" max="26" width="5.5703125" style="285" customWidth="1"/>
    <col min="27" max="27" width="7.85546875" style="285" customWidth="1"/>
    <col min="28" max="28" width="3.5703125" style="76" customWidth="1"/>
    <col min="29" max="37" width="3.5703125" style="285" customWidth="1"/>
    <col min="38" max="38" width="7" style="76" customWidth="1"/>
    <col min="39" max="39" width="6.85546875" style="34" customWidth="1"/>
    <col min="40" max="40" width="6.85546875" style="235" customWidth="1"/>
    <col min="41" max="42" width="6.85546875" style="34" customWidth="1"/>
    <col min="43" max="43" width="6.85546875" style="235" customWidth="1"/>
    <col min="44" max="44" width="6.85546875" style="34" customWidth="1"/>
    <col min="45" max="45" width="4" style="76" customWidth="1"/>
    <col min="46" max="51" width="9.140625" style="191"/>
    <col min="52" max="52" width="9.140625" style="78"/>
    <col min="53" max="53" width="4.7109375" style="76" customWidth="1"/>
    <col min="54" max="54" width="4.7109375" style="34" customWidth="1"/>
    <col min="55" max="62" width="7.28515625" style="34" customWidth="1"/>
    <col min="63" max="63" width="7.28515625" style="77" customWidth="1"/>
    <col min="64" max="16384" width="9.140625" style="34"/>
  </cols>
  <sheetData>
    <row r="1" spans="1:63" ht="30" customHeight="1" x14ac:dyDescent="0.25">
      <c r="A1" s="365" t="s">
        <v>228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73" t="s">
        <v>240</v>
      </c>
      <c r="AM1" s="374"/>
      <c r="AN1" s="374"/>
      <c r="AO1" s="374"/>
      <c r="AP1" s="374"/>
      <c r="AQ1" s="374"/>
      <c r="AR1" s="374"/>
      <c r="AS1" s="374"/>
      <c r="AT1" s="374"/>
      <c r="AU1" s="374"/>
      <c r="AV1" s="374"/>
      <c r="AW1" s="374"/>
      <c r="AX1" s="374"/>
      <c r="AY1" s="374"/>
      <c r="AZ1" s="374"/>
      <c r="BA1" s="374"/>
      <c r="BB1" s="374"/>
      <c r="BC1" s="374"/>
      <c r="BD1" s="374"/>
      <c r="BE1" s="374"/>
      <c r="BF1" s="374"/>
      <c r="BG1" s="374"/>
      <c r="BH1" s="374"/>
      <c r="BI1" s="374"/>
      <c r="BJ1" s="374"/>
      <c r="BK1" s="375"/>
    </row>
    <row r="2" spans="1:63" s="198" customFormat="1" ht="15.75" customHeight="1" x14ac:dyDescent="0.25">
      <c r="A2" s="371" t="s">
        <v>234</v>
      </c>
      <c r="B2" s="371"/>
      <c r="C2" s="372"/>
      <c r="D2" s="370" t="s">
        <v>62</v>
      </c>
      <c r="E2" s="371"/>
      <c r="F2" s="371"/>
      <c r="G2" s="371"/>
      <c r="H2" s="372"/>
      <c r="I2" s="377" t="s">
        <v>246</v>
      </c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9"/>
      <c r="U2" s="377" t="s">
        <v>269</v>
      </c>
      <c r="V2" s="378"/>
      <c r="W2" s="378"/>
      <c r="X2" s="378"/>
      <c r="Y2" s="378"/>
      <c r="Z2" s="378"/>
      <c r="AA2" s="379"/>
      <c r="AB2" s="377" t="s">
        <v>254</v>
      </c>
      <c r="AC2" s="378"/>
      <c r="AD2" s="378"/>
      <c r="AE2" s="378"/>
      <c r="AF2" s="378"/>
      <c r="AG2" s="378"/>
      <c r="AH2" s="378"/>
      <c r="AI2" s="378"/>
      <c r="AJ2" s="378"/>
      <c r="AK2" s="379"/>
      <c r="AL2" s="370" t="s">
        <v>239</v>
      </c>
      <c r="AM2" s="371"/>
      <c r="AN2" s="371"/>
      <c r="AO2" s="371"/>
      <c r="AP2" s="371"/>
      <c r="AQ2" s="371"/>
      <c r="AR2" s="372"/>
      <c r="AS2" s="370" t="s">
        <v>232</v>
      </c>
      <c r="AT2" s="371"/>
      <c r="AU2" s="371"/>
      <c r="AV2" s="371"/>
      <c r="AW2" s="371"/>
      <c r="AX2" s="371"/>
      <c r="AY2" s="371"/>
      <c r="AZ2" s="372"/>
      <c r="BA2" s="371" t="s">
        <v>233</v>
      </c>
      <c r="BB2" s="371"/>
      <c r="BC2" s="371"/>
      <c r="BD2" s="371"/>
      <c r="BE2" s="371"/>
      <c r="BF2" s="371"/>
      <c r="BG2" s="371"/>
      <c r="BH2" s="371"/>
      <c r="BI2" s="371"/>
      <c r="BJ2" s="371"/>
      <c r="BK2" s="372"/>
    </row>
    <row r="3" spans="1:63" ht="15.75" customHeight="1" x14ac:dyDescent="0.25">
      <c r="A3" s="328"/>
      <c r="B3" s="329" t="s">
        <v>69</v>
      </c>
      <c r="C3" s="330" t="s">
        <v>73</v>
      </c>
      <c r="D3" s="271"/>
      <c r="E3" s="222" t="s">
        <v>68</v>
      </c>
      <c r="F3" s="222" t="s">
        <v>71</v>
      </c>
      <c r="G3" s="222" t="s">
        <v>72</v>
      </c>
      <c r="H3" s="292" t="s">
        <v>231</v>
      </c>
      <c r="I3" s="282" t="s">
        <v>253</v>
      </c>
      <c r="J3" s="283" t="s">
        <v>247</v>
      </c>
      <c r="K3" s="283" t="s">
        <v>248</v>
      </c>
      <c r="L3" s="283" t="s">
        <v>268</v>
      </c>
      <c r="M3" s="283" t="s">
        <v>249</v>
      </c>
      <c r="N3" s="283" t="s">
        <v>227</v>
      </c>
      <c r="O3" s="283" t="s">
        <v>263</v>
      </c>
      <c r="P3" s="283" t="s">
        <v>264</v>
      </c>
      <c r="Q3" s="283" t="s">
        <v>252</v>
      </c>
      <c r="R3" s="283" t="s">
        <v>265</v>
      </c>
      <c r="S3" s="283" t="s">
        <v>266</v>
      </c>
      <c r="T3" s="283" t="s">
        <v>267</v>
      </c>
      <c r="U3" s="282"/>
      <c r="V3" s="283" t="s">
        <v>68</v>
      </c>
      <c r="W3" s="283" t="s">
        <v>71</v>
      </c>
      <c r="X3" s="283" t="s">
        <v>72</v>
      </c>
      <c r="Y3" s="283" t="s">
        <v>231</v>
      </c>
      <c r="Z3" s="283" t="s">
        <v>70</v>
      </c>
      <c r="AA3" s="284" t="s">
        <v>94</v>
      </c>
      <c r="AB3" s="282"/>
      <c r="AC3" s="283" t="s">
        <v>55</v>
      </c>
      <c r="AD3" s="283" t="s">
        <v>2</v>
      </c>
      <c r="AE3" s="283" t="s">
        <v>74</v>
      </c>
      <c r="AF3" s="283" t="s">
        <v>0</v>
      </c>
      <c r="AG3" s="283" t="s">
        <v>5</v>
      </c>
      <c r="AH3" s="283" t="s">
        <v>8</v>
      </c>
      <c r="AI3" s="283" t="s">
        <v>225</v>
      </c>
      <c r="AJ3" s="283" t="s">
        <v>131</v>
      </c>
      <c r="AK3" s="284" t="s">
        <v>226</v>
      </c>
      <c r="AL3" s="290" t="s">
        <v>69</v>
      </c>
      <c r="AM3" s="291" t="s">
        <v>223</v>
      </c>
      <c r="AN3" s="291" t="s">
        <v>14</v>
      </c>
      <c r="AO3" s="291" t="s">
        <v>224</v>
      </c>
      <c r="AP3" s="222" t="s">
        <v>88</v>
      </c>
      <c r="AQ3" s="222" t="s">
        <v>14</v>
      </c>
      <c r="AR3" s="292" t="s">
        <v>224</v>
      </c>
      <c r="AS3" s="368" t="s">
        <v>238</v>
      </c>
      <c r="AT3" s="376"/>
      <c r="AU3" s="187" t="s">
        <v>9</v>
      </c>
      <c r="AV3" s="188" t="s">
        <v>7</v>
      </c>
      <c r="AW3" s="192" t="s">
        <v>6</v>
      </c>
      <c r="AX3" s="189" t="s">
        <v>4</v>
      </c>
      <c r="AY3" s="75" t="s">
        <v>3</v>
      </c>
      <c r="AZ3" s="227" t="s">
        <v>66</v>
      </c>
      <c r="BA3" s="380" t="s">
        <v>68</v>
      </c>
      <c r="BB3" s="174"/>
      <c r="BC3" s="174" t="s">
        <v>55</v>
      </c>
      <c r="BD3" s="174" t="s">
        <v>2</v>
      </c>
      <c r="BE3" s="174" t="s">
        <v>74</v>
      </c>
      <c r="BF3" s="174" t="s">
        <v>0</v>
      </c>
      <c r="BG3" s="174" t="s">
        <v>5</v>
      </c>
      <c r="BH3" s="174" t="s">
        <v>8</v>
      </c>
      <c r="BI3" s="174" t="s">
        <v>225</v>
      </c>
      <c r="BJ3" s="174" t="s">
        <v>131</v>
      </c>
      <c r="BK3" s="175" t="s">
        <v>226</v>
      </c>
    </row>
    <row r="4" spans="1:63" ht="15.75" customHeight="1" x14ac:dyDescent="0.25">
      <c r="A4" s="274" t="s">
        <v>223</v>
      </c>
      <c r="B4" s="277">
        <v>30</v>
      </c>
      <c r="C4" s="278">
        <v>40</v>
      </c>
      <c r="D4" s="276" t="s">
        <v>9</v>
      </c>
      <c r="E4" s="74">
        <v>1772</v>
      </c>
      <c r="F4" s="74">
        <v>237</v>
      </c>
      <c r="G4" s="74">
        <v>1108</v>
      </c>
      <c r="H4" s="323">
        <v>223</v>
      </c>
      <c r="I4" s="76">
        <v>0</v>
      </c>
      <c r="J4" s="277" t="s">
        <v>230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>
        <v>500</v>
      </c>
      <c r="P4" s="277">
        <v>360</v>
      </c>
      <c r="Q4" s="277">
        <v>90</v>
      </c>
      <c r="R4" s="277">
        <v>80</v>
      </c>
      <c r="S4" s="277">
        <v>46</v>
      </c>
      <c r="T4" s="343">
        <v>25000000</v>
      </c>
      <c r="U4" s="317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47">
        <f t="shared" si="0"/>
        <v>140000000</v>
      </c>
      <c r="AB4" s="276" t="s">
        <v>9</v>
      </c>
      <c r="AC4" s="303">
        <v>6</v>
      </c>
      <c r="AD4" s="303">
        <v>6</v>
      </c>
      <c r="AE4" s="303">
        <v>6</v>
      </c>
      <c r="AF4" s="303">
        <v>6</v>
      </c>
      <c r="AG4" s="303">
        <v>6</v>
      </c>
      <c r="AH4" s="303">
        <v>6</v>
      </c>
      <c r="AI4" s="303">
        <v>6</v>
      </c>
      <c r="AJ4" s="303">
        <v>6</v>
      </c>
      <c r="AK4" s="304">
        <v>0</v>
      </c>
      <c r="AL4" s="272" t="s">
        <v>68</v>
      </c>
      <c r="AM4" s="203">
        <f>AVERAGE(D真龍!A:A)+AVERAGE(D真龍!D:D)</f>
        <v>8</v>
      </c>
      <c r="AN4" s="256">
        <f>COUNT(D真龍!A:A)</f>
        <v>1</v>
      </c>
      <c r="AO4" s="203">
        <f>$B$4/AM4</f>
        <v>3.75</v>
      </c>
      <c r="AP4" s="115">
        <f>AVERAGE(D真龍!F:F)+AVERAGE(D真龍!I:I)</f>
        <v>10.987179487179487</v>
      </c>
      <c r="AQ4" s="257">
        <f>COUNT(D真龍!F:F)</f>
        <v>312</v>
      </c>
      <c r="AR4" s="114">
        <f>$B$5/AP4</f>
        <v>2.7304550758459745</v>
      </c>
      <c r="AS4" s="367" t="s">
        <v>68</v>
      </c>
      <c r="AT4" s="222" t="s">
        <v>229</v>
      </c>
      <c r="AU4" s="208">
        <f>MAX(SUM(BC4:BK4) - E4 + V4,0)</f>
        <v>1328</v>
      </c>
      <c r="AV4" s="209">
        <f>MAX(SUM(BC5:BK5) - E5 + V5,0)</f>
        <v>77</v>
      </c>
      <c r="AW4" s="210">
        <f>MAX(SUM(BC6:BK6) - E6 + V6,0)</f>
        <v>434</v>
      </c>
      <c r="AX4" s="211">
        <f>MAX(SUM(BC7:BK7) - E7 + V7,0)</f>
        <v>0</v>
      </c>
      <c r="AY4" s="223">
        <f>MAX(SUM(BC8:BK8) - E8 + V8,0)</f>
        <v>0</v>
      </c>
      <c r="AZ4" s="228">
        <f>SUM(AU4:AY4)</f>
        <v>1839</v>
      </c>
      <c r="BA4" s="381"/>
      <c r="BB4" s="179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102" t="s">
        <v>88</v>
      </c>
      <c r="B5" s="314">
        <v>30</v>
      </c>
      <c r="C5" s="331">
        <v>40</v>
      </c>
      <c r="D5" s="275" t="s">
        <v>7</v>
      </c>
      <c r="E5" s="71">
        <v>3023</v>
      </c>
      <c r="F5" s="71">
        <v>97</v>
      </c>
      <c r="G5" s="71">
        <v>1146</v>
      </c>
      <c r="H5" s="324">
        <v>2015</v>
      </c>
      <c r="I5" s="76">
        <v>1</v>
      </c>
      <c r="J5" s="277" t="s">
        <v>241</v>
      </c>
      <c r="K5" s="277" t="s">
        <v>230</v>
      </c>
      <c r="L5" s="277" t="s">
        <v>230</v>
      </c>
      <c r="M5" s="277" t="s">
        <v>230</v>
      </c>
      <c r="N5" s="277" t="s">
        <v>230</v>
      </c>
      <c r="O5" s="277">
        <v>475</v>
      </c>
      <c r="P5" s="277">
        <v>342</v>
      </c>
      <c r="Q5" s="277">
        <v>90</v>
      </c>
      <c r="R5" s="277">
        <v>75</v>
      </c>
      <c r="S5" s="277">
        <v>45</v>
      </c>
      <c r="T5" s="343">
        <v>23800000</v>
      </c>
      <c r="U5" s="318" t="s">
        <v>7</v>
      </c>
      <c r="V5" s="36">
        <f t="shared" ref="V5:V8" si="2">O$8*8</f>
        <v>2600</v>
      </c>
      <c r="W5" s="36">
        <f t="shared" ref="W5:W8" si="3">P$8*8</f>
        <v>1840</v>
      </c>
      <c r="X5" s="36">
        <f t="shared" ref="X5:X8" si="4">Q$8*8</f>
        <v>480</v>
      </c>
      <c r="Y5" s="36">
        <f t="shared" ref="Y5:Y8" si="5">R$8*8</f>
        <v>360</v>
      </c>
      <c r="Z5" s="36">
        <f t="shared" ref="Z5:Z8" si="6">S$8*8</f>
        <v>304</v>
      </c>
      <c r="AA5" s="347">
        <f t="shared" ref="AA5:AA8" si="7">T$8*8</f>
        <v>140000000</v>
      </c>
      <c r="AB5" s="275" t="s">
        <v>7</v>
      </c>
      <c r="AC5" s="305">
        <v>6</v>
      </c>
      <c r="AD5" s="305">
        <v>6</v>
      </c>
      <c r="AE5" s="305">
        <v>6</v>
      </c>
      <c r="AF5" s="305">
        <v>6</v>
      </c>
      <c r="AG5" s="305">
        <v>6</v>
      </c>
      <c r="AH5" s="305">
        <v>6</v>
      </c>
      <c r="AI5" s="305">
        <v>6</v>
      </c>
      <c r="AJ5" s="305">
        <v>6</v>
      </c>
      <c r="AK5" s="306">
        <v>0</v>
      </c>
      <c r="AL5" s="272" t="s">
        <v>71</v>
      </c>
      <c r="AM5" s="203">
        <f>AVERAGE(D真龍!C:C)+AVERAGE(D真龍!E:E)</f>
        <v>4</v>
      </c>
      <c r="AN5" s="256">
        <f>COUNT(D真龍!C:C)</f>
        <v>1</v>
      </c>
      <c r="AO5" s="203">
        <f>$B$4/AM5</f>
        <v>7.5</v>
      </c>
      <c r="AP5" s="115">
        <f>AVERAGE(D真龍!H:H)+AVERAGE(D真龍!J:J)</f>
        <v>6.3237179487179489</v>
      </c>
      <c r="AQ5" s="257">
        <f>COUNT(D真龍!H:H)</f>
        <v>312</v>
      </c>
      <c r="AR5" s="114">
        <f>$B$5/AP5</f>
        <v>4.7440446021287377</v>
      </c>
      <c r="AS5" s="368"/>
      <c r="AT5" s="185" t="s">
        <v>76</v>
      </c>
      <c r="AU5" s="74">
        <f>ROUNDUP(AU4/$AP$4,0)</f>
        <v>121</v>
      </c>
      <c r="AV5" s="71">
        <f t="shared" ref="AV5:AY5" si="8">ROUNDUP(AV4/$AP$4,0)</f>
        <v>8</v>
      </c>
      <c r="AW5" s="72">
        <f t="shared" si="8"/>
        <v>40</v>
      </c>
      <c r="AX5" s="131">
        <f t="shared" si="8"/>
        <v>0</v>
      </c>
      <c r="AY5" s="73">
        <f t="shared" si="8"/>
        <v>0</v>
      </c>
      <c r="AZ5" s="229">
        <f t="shared" ref="AZ5:AZ17" si="9">SUM(AU5:AY5)</f>
        <v>169</v>
      </c>
      <c r="BA5" s="381"/>
      <c r="BB5" s="180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94">
        <f t="shared" si="1"/>
        <v>500</v>
      </c>
    </row>
    <row r="6" spans="1:63" ht="15.75" customHeight="1" x14ac:dyDescent="0.25">
      <c r="D6" s="281" t="s">
        <v>6</v>
      </c>
      <c r="E6" s="72">
        <v>2666</v>
      </c>
      <c r="F6" s="72">
        <v>484</v>
      </c>
      <c r="G6" s="72">
        <v>1023</v>
      </c>
      <c r="H6" s="325">
        <v>4968</v>
      </c>
      <c r="I6" s="76">
        <v>2</v>
      </c>
      <c r="J6" s="277" t="s">
        <v>241</v>
      </c>
      <c r="K6" s="277" t="s">
        <v>241</v>
      </c>
      <c r="L6" s="277" t="s">
        <v>230</v>
      </c>
      <c r="M6" s="277" t="s">
        <v>230</v>
      </c>
      <c r="N6" s="277" t="s">
        <v>230</v>
      </c>
      <c r="O6" s="277">
        <v>425</v>
      </c>
      <c r="P6" s="277">
        <v>302</v>
      </c>
      <c r="Q6" s="277">
        <v>60</v>
      </c>
      <c r="R6" s="277">
        <v>65</v>
      </c>
      <c r="S6" s="277">
        <v>42</v>
      </c>
      <c r="T6" s="343">
        <v>22300000</v>
      </c>
      <c r="U6" s="319" t="s">
        <v>6</v>
      </c>
      <c r="V6" s="36">
        <f t="shared" si="2"/>
        <v>2600</v>
      </c>
      <c r="W6" s="36">
        <f t="shared" si="3"/>
        <v>1840</v>
      </c>
      <c r="X6" s="36">
        <f t="shared" si="4"/>
        <v>480</v>
      </c>
      <c r="Y6" s="36">
        <f t="shared" si="5"/>
        <v>360</v>
      </c>
      <c r="Z6" s="36">
        <f t="shared" si="6"/>
        <v>304</v>
      </c>
      <c r="AA6" s="347">
        <f t="shared" si="7"/>
        <v>140000000</v>
      </c>
      <c r="AB6" s="281" t="s">
        <v>6</v>
      </c>
      <c r="AC6" s="307">
        <v>6</v>
      </c>
      <c r="AD6" s="307">
        <v>6</v>
      </c>
      <c r="AE6" s="307">
        <v>6</v>
      </c>
      <c r="AF6" s="307">
        <v>6</v>
      </c>
      <c r="AG6" s="307">
        <v>6</v>
      </c>
      <c r="AH6" s="307">
        <v>6</v>
      </c>
      <c r="AI6" s="307">
        <v>6</v>
      </c>
      <c r="AJ6" s="307">
        <v>6</v>
      </c>
      <c r="AK6" s="308">
        <v>0</v>
      </c>
      <c r="AL6" s="272" t="s">
        <v>70</v>
      </c>
      <c r="AM6" s="203" t="e">
        <f>AVERAGE(D真龍!B:B)</f>
        <v>#DIV/0!</v>
      </c>
      <c r="AN6" s="256">
        <f>COUNT(D真龍!B:B)</f>
        <v>0</v>
      </c>
      <c r="AO6" s="255" t="e">
        <f>$B$4/AM6</f>
        <v>#DIV/0!</v>
      </c>
      <c r="AP6" s="115">
        <f>AVERAGE(D真龍!G:G)</f>
        <v>0.4</v>
      </c>
      <c r="AQ6" s="257">
        <f>COUNT(D真龍!G:G)</f>
        <v>120</v>
      </c>
      <c r="AR6" s="293">
        <f>$B$5/AP6</f>
        <v>75</v>
      </c>
      <c r="AS6" s="368"/>
      <c r="AT6" s="185" t="s">
        <v>236</v>
      </c>
      <c r="AU6" s="204">
        <f>ROUNDUP(AU5/(RECOVER_AP / $B$5)*RECOVER_DIAMS,0)</f>
        <v>908</v>
      </c>
      <c r="AV6" s="207">
        <f>ROUNDUP(AV5/(RECOVER_AP / $B$5)*RECOVER_DIAMS,0)</f>
        <v>60</v>
      </c>
      <c r="AW6" s="205">
        <f>ROUNDUP(AW5/(RECOVER_AP / $B$5)*RECOVER_DIAMS,0)</f>
        <v>300</v>
      </c>
      <c r="AX6" s="206">
        <f>ROUNDUP(AX5/(RECOVER_AP / $B$5)*RECOVER_DIAMS,0)</f>
        <v>0</v>
      </c>
      <c r="AY6" s="220">
        <f>ROUNDUP(AY5/(RECOVER_AP / $B$5)*RECOVER_DIAMS,0)</f>
        <v>0</v>
      </c>
      <c r="AZ6" s="230">
        <f t="shared" si="9"/>
        <v>1268</v>
      </c>
      <c r="BA6" s="381"/>
      <c r="BB6" s="192" t="s">
        <v>6</v>
      </c>
      <c r="BC6" s="193">
        <f t="shared" si="1"/>
        <v>0</v>
      </c>
      <c r="BD6" s="193">
        <f t="shared" si="1"/>
        <v>0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5">
        <f t="shared" si="1"/>
        <v>500</v>
      </c>
    </row>
    <row r="7" spans="1:63" ht="15.75" customHeight="1" x14ac:dyDescent="0.25">
      <c r="D7" s="280" t="s">
        <v>4</v>
      </c>
      <c r="E7" s="131">
        <v>4603</v>
      </c>
      <c r="F7" s="131">
        <v>847</v>
      </c>
      <c r="G7" s="131">
        <v>1627</v>
      </c>
      <c r="H7" s="326">
        <v>3943</v>
      </c>
      <c r="I7" s="76">
        <v>3</v>
      </c>
      <c r="J7" s="277" t="s">
        <v>241</v>
      </c>
      <c r="K7" s="277" t="s">
        <v>230</v>
      </c>
      <c r="L7" s="277" t="s">
        <v>241</v>
      </c>
      <c r="M7" s="277" t="s">
        <v>230</v>
      </c>
      <c r="N7" s="277" t="s">
        <v>230</v>
      </c>
      <c r="O7" s="277">
        <v>375</v>
      </c>
      <c r="P7" s="277">
        <v>270</v>
      </c>
      <c r="Q7" s="277">
        <v>90</v>
      </c>
      <c r="R7" s="277">
        <v>55</v>
      </c>
      <c r="S7" s="277">
        <v>41</v>
      </c>
      <c r="T7" s="343">
        <v>19000000</v>
      </c>
      <c r="U7" s="320" t="s">
        <v>4</v>
      </c>
      <c r="V7" s="36">
        <f t="shared" si="2"/>
        <v>2600</v>
      </c>
      <c r="W7" s="36">
        <f t="shared" si="3"/>
        <v>1840</v>
      </c>
      <c r="X7" s="36">
        <f t="shared" si="4"/>
        <v>480</v>
      </c>
      <c r="Y7" s="36">
        <f t="shared" si="5"/>
        <v>360</v>
      </c>
      <c r="Z7" s="36">
        <f t="shared" si="6"/>
        <v>304</v>
      </c>
      <c r="AA7" s="347">
        <f t="shared" si="7"/>
        <v>140000000</v>
      </c>
      <c r="AB7" s="280" t="s">
        <v>4</v>
      </c>
      <c r="AC7" s="309">
        <v>6</v>
      </c>
      <c r="AD7" s="309">
        <v>6</v>
      </c>
      <c r="AE7" s="309">
        <v>6</v>
      </c>
      <c r="AF7" s="309">
        <v>6</v>
      </c>
      <c r="AG7" s="309">
        <v>6</v>
      </c>
      <c r="AH7" s="309">
        <v>6</v>
      </c>
      <c r="AI7" s="309">
        <v>6</v>
      </c>
      <c r="AJ7" s="309">
        <v>6</v>
      </c>
      <c r="AK7" s="310">
        <v>6</v>
      </c>
      <c r="AL7" s="201" t="s">
        <v>73</v>
      </c>
      <c r="AM7" s="202" t="s">
        <v>223</v>
      </c>
      <c r="AN7" s="202" t="s">
        <v>14</v>
      </c>
      <c r="AO7" s="202" t="s">
        <v>224</v>
      </c>
      <c r="AP7" s="233" t="s">
        <v>88</v>
      </c>
      <c r="AQ7" s="258" t="s">
        <v>14</v>
      </c>
      <c r="AR7" s="294" t="s">
        <v>224</v>
      </c>
      <c r="AS7" s="368"/>
      <c r="AT7" s="185" t="s">
        <v>116</v>
      </c>
      <c r="AU7" s="74">
        <f>ROUNDUP(AU4/$AP$8,0)</f>
        <v>111</v>
      </c>
      <c r="AV7" s="71">
        <f t="shared" ref="AV7:AY7" si="10">ROUNDUP(AV4/$AP$8,0)</f>
        <v>7</v>
      </c>
      <c r="AW7" s="72">
        <f t="shared" si="10"/>
        <v>37</v>
      </c>
      <c r="AX7" s="131">
        <f t="shared" si="10"/>
        <v>0</v>
      </c>
      <c r="AY7" s="73">
        <f t="shared" si="10"/>
        <v>0</v>
      </c>
      <c r="AZ7" s="229">
        <f t="shared" si="9"/>
        <v>155</v>
      </c>
      <c r="BA7" s="381"/>
      <c r="BB7" s="181" t="s">
        <v>4</v>
      </c>
      <c r="BC7" s="130">
        <f t="shared" si="1"/>
        <v>0</v>
      </c>
      <c r="BD7" s="130">
        <f t="shared" si="1"/>
        <v>0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96">
        <f t="shared" si="1"/>
        <v>0</v>
      </c>
    </row>
    <row r="8" spans="1:63" ht="15.75" customHeight="1" x14ac:dyDescent="0.25">
      <c r="D8" s="279" t="s">
        <v>3</v>
      </c>
      <c r="E8" s="73">
        <v>3403</v>
      </c>
      <c r="F8" s="73">
        <v>277</v>
      </c>
      <c r="G8" s="73">
        <v>1133</v>
      </c>
      <c r="H8" s="327">
        <v>2935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230</v>
      </c>
      <c r="N8" s="277" t="s">
        <v>230</v>
      </c>
      <c r="O8" s="277">
        <v>325</v>
      </c>
      <c r="P8" s="277">
        <v>230</v>
      </c>
      <c r="Q8" s="277">
        <v>60</v>
      </c>
      <c r="R8" s="277">
        <v>45</v>
      </c>
      <c r="S8" s="277">
        <v>38</v>
      </c>
      <c r="T8" s="343">
        <v>17500000</v>
      </c>
      <c r="U8" s="321" t="s">
        <v>3</v>
      </c>
      <c r="V8" s="322">
        <f t="shared" si="2"/>
        <v>2600</v>
      </c>
      <c r="W8" s="322">
        <f t="shared" si="3"/>
        <v>1840</v>
      </c>
      <c r="X8" s="322">
        <f t="shared" si="4"/>
        <v>480</v>
      </c>
      <c r="Y8" s="322">
        <f t="shared" si="5"/>
        <v>360</v>
      </c>
      <c r="Z8" s="322">
        <f t="shared" si="6"/>
        <v>304</v>
      </c>
      <c r="AA8" s="348">
        <f t="shared" si="7"/>
        <v>140000000</v>
      </c>
      <c r="AB8" s="267" t="s">
        <v>3</v>
      </c>
      <c r="AC8" s="311">
        <v>6</v>
      </c>
      <c r="AD8" s="311">
        <v>6</v>
      </c>
      <c r="AE8" s="311">
        <v>6</v>
      </c>
      <c r="AF8" s="311">
        <v>6</v>
      </c>
      <c r="AG8" s="311">
        <v>6</v>
      </c>
      <c r="AH8" s="311">
        <v>6</v>
      </c>
      <c r="AI8" s="311">
        <v>6</v>
      </c>
      <c r="AJ8" s="311">
        <v>6</v>
      </c>
      <c r="AK8" s="312">
        <v>0</v>
      </c>
      <c r="AL8" s="272" t="s">
        <v>68</v>
      </c>
      <c r="AM8" s="203">
        <f>AVERAGE(D真龍!K:K)</f>
        <v>9</v>
      </c>
      <c r="AN8" s="256">
        <f>COUNT(D真龍!K:K)</f>
        <v>2</v>
      </c>
      <c r="AO8" s="203">
        <f>$C$4/AM8</f>
        <v>4.4444444444444446</v>
      </c>
      <c r="AP8" s="115">
        <f>AVERAGE(D真龍!Q:Q)</f>
        <v>12.02839116719243</v>
      </c>
      <c r="AQ8" s="257">
        <f>COUNT(D真龍!Q:Q)</f>
        <v>634</v>
      </c>
      <c r="AR8" s="114">
        <f>$C$5/AP8</f>
        <v>3.3254655127196431</v>
      </c>
      <c r="AS8" s="369"/>
      <c r="AT8" s="224" t="s">
        <v>237</v>
      </c>
      <c r="AU8" s="216">
        <f>ROUNDUP(AU7/(RECOVER_AP / $C$5)*RECOVER_DIAMS,0)</f>
        <v>1110</v>
      </c>
      <c r="AV8" s="217">
        <f>ROUNDUP(AV7/(RECOVER_AP / $C$5)*RECOVER_DIAMS,0)</f>
        <v>70</v>
      </c>
      <c r="AW8" s="218">
        <f>ROUNDUP(AW7/(RECOVER_AP / $C$5)*RECOVER_DIAMS,0)</f>
        <v>370</v>
      </c>
      <c r="AX8" s="219">
        <f>ROUNDUP(AX7/(RECOVER_AP / $C$5)*RECOVER_DIAMS,0)</f>
        <v>0</v>
      </c>
      <c r="AY8" s="225">
        <f>ROUNDUP(AY7/(RECOVER_AP / $C$5)*RECOVER_DIAMS,0)</f>
        <v>0</v>
      </c>
      <c r="AZ8" s="231">
        <f t="shared" si="9"/>
        <v>1550</v>
      </c>
      <c r="BA8" s="382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13">
        <f t="shared" si="1"/>
        <v>500</v>
      </c>
    </row>
    <row r="9" spans="1:63" ht="15.75" customHeight="1" x14ac:dyDescent="0.25">
      <c r="D9" s="368" t="s">
        <v>235</v>
      </c>
      <c r="E9" s="376"/>
      <c r="F9" s="376"/>
      <c r="G9" s="385">
        <v>541</v>
      </c>
      <c r="H9" s="386"/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230</v>
      </c>
      <c r="O9" s="277">
        <v>150</v>
      </c>
      <c r="P9" s="277">
        <v>100</v>
      </c>
      <c r="Q9" s="277">
        <v>30</v>
      </c>
      <c r="R9" s="277">
        <v>10</v>
      </c>
      <c r="S9" s="277">
        <v>30</v>
      </c>
      <c r="T9" s="343">
        <v>10000000</v>
      </c>
      <c r="U9" s="315"/>
      <c r="V9" s="300"/>
      <c r="W9" s="300"/>
      <c r="X9" s="300"/>
      <c r="Y9" s="300"/>
      <c r="Z9" s="300"/>
      <c r="AA9" s="300"/>
      <c r="AL9" s="272" t="s">
        <v>71</v>
      </c>
      <c r="AM9" s="203">
        <f>AVERAGE(D真龍!M:M) + AVERAGE(D真龍!O:O)</f>
        <v>5</v>
      </c>
      <c r="AN9" s="256">
        <f>COUNT(D真龍!M:M)</f>
        <v>2</v>
      </c>
      <c r="AO9" s="203">
        <f t="shared" ref="AO9:AO11" si="11">$C$4/AM9</f>
        <v>8</v>
      </c>
      <c r="AP9" s="115">
        <f>AVERAGE(D真龍!S:S)+AVERAGE(D真龍!U:U)</f>
        <v>6.9337539432176651</v>
      </c>
      <c r="AQ9" s="257">
        <f>COUNT(D真龍!S:S)</f>
        <v>634</v>
      </c>
      <c r="AR9" s="114">
        <f>$C$5/AP9</f>
        <v>5.7688808007279349</v>
      </c>
      <c r="AS9" s="367" t="s">
        <v>71</v>
      </c>
      <c r="AT9" s="222" t="s">
        <v>229</v>
      </c>
      <c r="AU9" s="208">
        <f>MAX(SUM(BC10:BK10) - F4 + W4,0)</f>
        <v>1963</v>
      </c>
      <c r="AV9" s="209">
        <f>MAX(SUM(BC11:BK11) - F5 + W5,0)</f>
        <v>2103</v>
      </c>
      <c r="AW9" s="210">
        <f>MAX(SUM(BC12:BK12) - F6 + W6,0)</f>
        <v>1716</v>
      </c>
      <c r="AX9" s="211">
        <f>MAX(SUM(BC13:BK13) - F7 + W7,0)</f>
        <v>993</v>
      </c>
      <c r="AY9" s="223">
        <f>MAX(SUM(BC14:BK14) - F8 + W8,0)</f>
        <v>1923</v>
      </c>
      <c r="AZ9" s="228">
        <f t="shared" si="9"/>
        <v>8698</v>
      </c>
      <c r="BA9" s="380" t="s">
        <v>71</v>
      </c>
      <c r="BB9" s="176"/>
      <c r="BC9" s="176" t="s">
        <v>55</v>
      </c>
      <c r="BD9" s="176" t="s">
        <v>2</v>
      </c>
      <c r="BE9" s="176" t="s">
        <v>74</v>
      </c>
      <c r="BF9" s="176" t="s">
        <v>0</v>
      </c>
      <c r="BG9" s="176" t="s">
        <v>5</v>
      </c>
      <c r="BH9" s="176" t="s">
        <v>8</v>
      </c>
      <c r="BI9" s="176" t="s">
        <v>225</v>
      </c>
      <c r="BJ9" s="176" t="s">
        <v>131</v>
      </c>
      <c r="BK9" s="177" t="s">
        <v>226</v>
      </c>
    </row>
    <row r="10" spans="1:63" ht="15.75" customHeight="1" x14ac:dyDescent="0.25">
      <c r="D10" s="361" t="s">
        <v>245</v>
      </c>
      <c r="E10" s="362"/>
      <c r="F10" s="363">
        <v>120000000</v>
      </c>
      <c r="G10" s="363"/>
      <c r="H10" s="364"/>
      <c r="I10" s="313">
        <v>6</v>
      </c>
      <c r="J10" s="314" t="s">
        <v>241</v>
      </c>
      <c r="K10" s="314" t="s">
        <v>241</v>
      </c>
      <c r="L10" s="314" t="s">
        <v>241</v>
      </c>
      <c r="M10" s="314" t="s">
        <v>241</v>
      </c>
      <c r="N10" s="314" t="s">
        <v>241</v>
      </c>
      <c r="O10" s="314">
        <v>0</v>
      </c>
      <c r="P10" s="314">
        <v>0</v>
      </c>
      <c r="Q10" s="314">
        <v>0</v>
      </c>
      <c r="R10" s="314">
        <v>0</v>
      </c>
      <c r="S10" s="314">
        <v>0</v>
      </c>
      <c r="T10" s="344">
        <v>0</v>
      </c>
      <c r="U10" s="315"/>
      <c r="V10" s="300"/>
      <c r="W10" s="300"/>
      <c r="X10" s="300"/>
      <c r="Y10" s="300"/>
      <c r="Z10" s="300"/>
      <c r="AA10" s="300"/>
      <c r="AL10" s="272" t="s">
        <v>72</v>
      </c>
      <c r="AM10" s="203">
        <f>AVERAGE(D真龍!N:N) + AVERAGE(D真龍!P:P)</f>
        <v>5</v>
      </c>
      <c r="AN10" s="256">
        <f>COUNT(D真龍!N:N)</f>
        <v>2</v>
      </c>
      <c r="AO10" s="203">
        <f t="shared" si="11"/>
        <v>8</v>
      </c>
      <c r="AP10" s="115">
        <f>AVERAGE(D真龍!T:T)+AVERAGE(D真龍!V:V)</f>
        <v>6.9353312302839116</v>
      </c>
      <c r="AQ10" s="257">
        <f>COUNT(D真龍!T:T)</f>
        <v>634</v>
      </c>
      <c r="AR10" s="114">
        <f>$C$5/AP10</f>
        <v>5.767568796906982</v>
      </c>
      <c r="AS10" s="368"/>
      <c r="AT10" s="185" t="s">
        <v>76</v>
      </c>
      <c r="AU10" s="74">
        <f>ROUNDUP(AU9/$AP$5,0)</f>
        <v>311</v>
      </c>
      <c r="AV10" s="71">
        <f t="shared" ref="AV10:AY10" si="12">ROUNDUP(AV9/$AP$5,0)</f>
        <v>333</v>
      </c>
      <c r="AW10" s="72">
        <f t="shared" si="12"/>
        <v>272</v>
      </c>
      <c r="AX10" s="131">
        <f t="shared" si="12"/>
        <v>158</v>
      </c>
      <c r="AY10" s="73">
        <f t="shared" si="12"/>
        <v>305</v>
      </c>
      <c r="AZ10" s="229">
        <f t="shared" si="9"/>
        <v>1379</v>
      </c>
      <c r="BA10" s="381"/>
      <c r="BB10" s="179" t="s">
        <v>9</v>
      </c>
      <c r="BC10" s="16">
        <f t="shared" ref="BC10:BK14" si="13">IF(ISBLANK(AC4),0,VLOOKUP(AC4,$I$4:$T$10,8,FALSE))</f>
        <v>0</v>
      </c>
      <c r="BD10" s="16">
        <f t="shared" si="13"/>
        <v>0</v>
      </c>
      <c r="BE10" s="16">
        <f t="shared" si="13"/>
        <v>0</v>
      </c>
      <c r="BF10" s="16">
        <f t="shared" si="13"/>
        <v>0</v>
      </c>
      <c r="BG10" s="16">
        <f t="shared" si="13"/>
        <v>0</v>
      </c>
      <c r="BH10" s="16">
        <f t="shared" si="13"/>
        <v>0</v>
      </c>
      <c r="BI10" s="16">
        <f t="shared" si="13"/>
        <v>0</v>
      </c>
      <c r="BJ10" s="16">
        <f t="shared" si="13"/>
        <v>0</v>
      </c>
      <c r="BK10" s="15">
        <f t="shared" si="13"/>
        <v>360</v>
      </c>
    </row>
    <row r="11" spans="1:63" ht="15.75" customHeight="1" x14ac:dyDescent="0.25">
      <c r="AL11" s="273" t="s">
        <v>70</v>
      </c>
      <c r="AM11" s="295">
        <f>AVERAGE(D真龍!L:L)</f>
        <v>1</v>
      </c>
      <c r="AN11" s="296">
        <f>COUNT(D真龍!L:L)</f>
        <v>1</v>
      </c>
      <c r="AO11" s="297">
        <f t="shared" si="11"/>
        <v>40</v>
      </c>
      <c r="AP11" s="298">
        <f>AVERAGE(D真龍!R:R)</f>
        <v>1.1677740863787376</v>
      </c>
      <c r="AQ11" s="269">
        <f>COUNT(D真龍!R:R)</f>
        <v>602</v>
      </c>
      <c r="AR11" s="299">
        <f>$C$5/AP11</f>
        <v>34.253200568990039</v>
      </c>
      <c r="AS11" s="368"/>
      <c r="AT11" s="185" t="s">
        <v>236</v>
      </c>
      <c r="AU11" s="204">
        <f>ROUNDUP(AU10/(RECOVER_AP / $B$5)*RECOVER_DIAMS,0)</f>
        <v>2333</v>
      </c>
      <c r="AV11" s="207">
        <f>ROUNDUP(AV10/(RECOVER_AP / $B$5)*RECOVER_DIAMS,0)</f>
        <v>2498</v>
      </c>
      <c r="AW11" s="205">
        <f>ROUNDUP(AW10/(RECOVER_AP / $B$5)*RECOVER_DIAMS,0)</f>
        <v>2040</v>
      </c>
      <c r="AX11" s="206">
        <f>ROUNDUP(AX10/(RECOVER_AP / $B$5)*RECOVER_DIAMS,0)</f>
        <v>1185</v>
      </c>
      <c r="AY11" s="220">
        <f>ROUNDUP(AY10/(RECOVER_AP / $B$5)*RECOVER_DIAMS,0)</f>
        <v>2288</v>
      </c>
      <c r="AZ11" s="230">
        <f t="shared" si="9"/>
        <v>10344</v>
      </c>
      <c r="BA11" s="381"/>
      <c r="BB11" s="180" t="s">
        <v>7</v>
      </c>
      <c r="BC11" s="33">
        <f t="shared" si="13"/>
        <v>0</v>
      </c>
      <c r="BD11" s="33">
        <f t="shared" si="13"/>
        <v>0</v>
      </c>
      <c r="BE11" s="33">
        <f t="shared" si="13"/>
        <v>0</v>
      </c>
      <c r="BF11" s="33">
        <f t="shared" si="13"/>
        <v>0</v>
      </c>
      <c r="BG11" s="33">
        <f t="shared" si="13"/>
        <v>0</v>
      </c>
      <c r="BH11" s="33">
        <f t="shared" si="13"/>
        <v>0</v>
      </c>
      <c r="BI11" s="33">
        <f t="shared" si="13"/>
        <v>0</v>
      </c>
      <c r="BJ11" s="33">
        <f t="shared" si="13"/>
        <v>0</v>
      </c>
      <c r="BK11" s="194">
        <f t="shared" si="13"/>
        <v>360</v>
      </c>
    </row>
    <row r="12" spans="1:63" ht="15.75" customHeight="1" x14ac:dyDescent="0.25">
      <c r="AS12" s="368"/>
      <c r="AT12" s="185" t="s">
        <v>116</v>
      </c>
      <c r="AU12" s="74">
        <f>ROUNDUP(AU9/$AP$9,0)</f>
        <v>284</v>
      </c>
      <c r="AV12" s="71">
        <f t="shared" ref="AV12:AY12" si="14">ROUNDUP(AV9/$AP$9,0)</f>
        <v>304</v>
      </c>
      <c r="AW12" s="72">
        <f t="shared" si="14"/>
        <v>248</v>
      </c>
      <c r="AX12" s="131">
        <f t="shared" si="14"/>
        <v>144</v>
      </c>
      <c r="AY12" s="73">
        <f t="shared" si="14"/>
        <v>278</v>
      </c>
      <c r="AZ12" s="229">
        <f t="shared" si="9"/>
        <v>1258</v>
      </c>
      <c r="BA12" s="381"/>
      <c r="BB12" s="192" t="s">
        <v>6</v>
      </c>
      <c r="BC12" s="193">
        <f t="shared" si="13"/>
        <v>0</v>
      </c>
      <c r="BD12" s="193">
        <f t="shared" si="13"/>
        <v>0</v>
      </c>
      <c r="BE12" s="193">
        <f t="shared" si="13"/>
        <v>0</v>
      </c>
      <c r="BF12" s="193">
        <f t="shared" si="13"/>
        <v>0</v>
      </c>
      <c r="BG12" s="193">
        <f t="shared" si="13"/>
        <v>0</v>
      </c>
      <c r="BH12" s="193">
        <f t="shared" si="13"/>
        <v>0</v>
      </c>
      <c r="BI12" s="193">
        <f t="shared" si="13"/>
        <v>0</v>
      </c>
      <c r="BJ12" s="193">
        <f t="shared" si="13"/>
        <v>0</v>
      </c>
      <c r="BK12" s="195">
        <f t="shared" si="13"/>
        <v>360</v>
      </c>
    </row>
    <row r="13" spans="1:63" ht="15.75" customHeight="1" x14ac:dyDescent="0.25">
      <c r="AS13" s="369"/>
      <c r="AT13" s="224" t="s">
        <v>237</v>
      </c>
      <c r="AU13" s="216">
        <f>ROUNDUP(AU10/(RECOVER_AP / $C$5)*RECOVER_DIAMS,0)</f>
        <v>3110</v>
      </c>
      <c r="AV13" s="217">
        <f>ROUNDUP(AV10/(RECOVER_AP / $C$5)*RECOVER_DIAMS,0)</f>
        <v>3330</v>
      </c>
      <c r="AW13" s="218">
        <f>ROUNDUP(AW10/(RECOVER_AP / $C$5)*RECOVER_DIAMS,0)</f>
        <v>2720</v>
      </c>
      <c r="AX13" s="219">
        <f>ROUNDUP(AX10/(RECOVER_AP / $C$5)*RECOVER_DIAMS,0)</f>
        <v>1580</v>
      </c>
      <c r="AY13" s="225">
        <f>ROUNDUP(AY10/(RECOVER_AP / $C$5)*RECOVER_DIAMS,0)</f>
        <v>3050</v>
      </c>
      <c r="AZ13" s="231">
        <f t="shared" si="9"/>
        <v>13790</v>
      </c>
      <c r="BA13" s="381"/>
      <c r="BB13" s="181" t="s">
        <v>4</v>
      </c>
      <c r="BC13" s="130">
        <f t="shared" si="13"/>
        <v>0</v>
      </c>
      <c r="BD13" s="130">
        <f t="shared" si="13"/>
        <v>0</v>
      </c>
      <c r="BE13" s="130">
        <f t="shared" si="13"/>
        <v>0</v>
      </c>
      <c r="BF13" s="130">
        <f t="shared" si="13"/>
        <v>0</v>
      </c>
      <c r="BG13" s="130">
        <f t="shared" si="13"/>
        <v>0</v>
      </c>
      <c r="BH13" s="130">
        <f t="shared" si="13"/>
        <v>0</v>
      </c>
      <c r="BI13" s="130">
        <f t="shared" si="13"/>
        <v>0</v>
      </c>
      <c r="BJ13" s="130">
        <f t="shared" si="13"/>
        <v>0</v>
      </c>
      <c r="BK13" s="196">
        <f t="shared" si="13"/>
        <v>0</v>
      </c>
    </row>
    <row r="14" spans="1:63" ht="15.75" customHeight="1" x14ac:dyDescent="0.25">
      <c r="AS14" s="367" t="s">
        <v>72</v>
      </c>
      <c r="AT14" s="222" t="s">
        <v>229</v>
      </c>
      <c r="AU14" s="208">
        <f>MAX(SUM(BC16:BK16) - G4 + X4,0)</f>
        <v>0</v>
      </c>
      <c r="AV14" s="209">
        <f>MAX(SUM(BC17:BK17) - G5 + X5,0)</f>
        <v>0</v>
      </c>
      <c r="AW14" s="210">
        <f>MAX(SUM(BC18:BK18) - G6 + X6,0)</f>
        <v>0</v>
      </c>
      <c r="AX14" s="211">
        <f>MAX(SUM(BC19:BK19) - G7 + X7,0)</f>
        <v>0</v>
      </c>
      <c r="AY14" s="223">
        <f>MAX(SUM(BC20:BK20) - G8 + X8,0)</f>
        <v>0</v>
      </c>
      <c r="AZ14" s="228">
        <f t="shared" si="9"/>
        <v>0</v>
      </c>
      <c r="BA14" s="382"/>
      <c r="BB14" s="12" t="s">
        <v>3</v>
      </c>
      <c r="BC14" s="13">
        <f t="shared" si="13"/>
        <v>0</v>
      </c>
      <c r="BD14" s="13">
        <f t="shared" si="13"/>
        <v>0</v>
      </c>
      <c r="BE14" s="13">
        <f t="shared" si="13"/>
        <v>0</v>
      </c>
      <c r="BF14" s="13">
        <f t="shared" si="13"/>
        <v>0</v>
      </c>
      <c r="BG14" s="13">
        <f t="shared" si="13"/>
        <v>0</v>
      </c>
      <c r="BH14" s="13">
        <f t="shared" si="13"/>
        <v>0</v>
      </c>
      <c r="BI14" s="13">
        <f t="shared" si="13"/>
        <v>0</v>
      </c>
      <c r="BJ14" s="13">
        <f t="shared" si="13"/>
        <v>0</v>
      </c>
      <c r="BK14" s="113">
        <f t="shared" si="13"/>
        <v>360</v>
      </c>
    </row>
    <row r="15" spans="1:63" ht="15.75" customHeight="1" x14ac:dyDescent="0.25">
      <c r="AS15" s="368"/>
      <c r="AT15" s="185" t="s">
        <v>116</v>
      </c>
      <c r="AU15" s="74">
        <f>ROUNDUP(AU14/$AP$10,0)</f>
        <v>0</v>
      </c>
      <c r="AV15" s="71">
        <f t="shared" ref="AV15:AY15" si="15">ROUNDUP(AV14/$AP$10,0)</f>
        <v>0</v>
      </c>
      <c r="AW15" s="72">
        <f t="shared" si="15"/>
        <v>0</v>
      </c>
      <c r="AX15" s="131">
        <f t="shared" si="15"/>
        <v>0</v>
      </c>
      <c r="AY15" s="73">
        <f t="shared" si="15"/>
        <v>0</v>
      </c>
      <c r="AZ15" s="229">
        <f t="shared" si="9"/>
        <v>0</v>
      </c>
      <c r="BA15" s="380" t="s">
        <v>72</v>
      </c>
      <c r="BB15" s="176"/>
      <c r="BC15" s="176" t="s">
        <v>55</v>
      </c>
      <c r="BD15" s="176" t="s">
        <v>2</v>
      </c>
      <c r="BE15" s="176" t="s">
        <v>74</v>
      </c>
      <c r="BF15" s="176" t="s">
        <v>0</v>
      </c>
      <c r="BG15" s="176" t="s">
        <v>5</v>
      </c>
      <c r="BH15" s="176" t="s">
        <v>8</v>
      </c>
      <c r="BI15" s="176" t="s">
        <v>225</v>
      </c>
      <c r="BJ15" s="176" t="s">
        <v>131</v>
      </c>
      <c r="BK15" s="177" t="s">
        <v>226</v>
      </c>
    </row>
    <row r="16" spans="1:63" ht="15.75" customHeight="1" x14ac:dyDescent="0.25">
      <c r="AS16" s="369"/>
      <c r="AT16" s="224" t="s">
        <v>237</v>
      </c>
      <c r="AU16" s="216">
        <f>ROUNDUP(AU15/(RECOVER_AP / $C$5)*RECOVER_DIAMS,0)</f>
        <v>0</v>
      </c>
      <c r="AV16" s="217">
        <f t="shared" ref="AV16:AY16" si="16">ROUNDUP(AV15/3*30,0)</f>
        <v>0</v>
      </c>
      <c r="AW16" s="218">
        <f t="shared" si="16"/>
        <v>0</v>
      </c>
      <c r="AX16" s="219">
        <f t="shared" si="16"/>
        <v>0</v>
      </c>
      <c r="AY16" s="225">
        <f t="shared" si="16"/>
        <v>0</v>
      </c>
      <c r="AZ16" s="231">
        <f t="shared" si="9"/>
        <v>0</v>
      </c>
      <c r="BA16" s="381"/>
      <c r="BB16" s="179" t="s">
        <v>9</v>
      </c>
      <c r="BC16" s="16">
        <f t="shared" ref="BC16:BK20" si="17">IF(ISBLANK(AC4),0,VLOOKUP(AC4,$I$4:$T$10,9,FALSE))</f>
        <v>0</v>
      </c>
      <c r="BD16" s="16">
        <f t="shared" si="17"/>
        <v>0</v>
      </c>
      <c r="BE16" s="16">
        <f t="shared" si="17"/>
        <v>0</v>
      </c>
      <c r="BF16" s="16">
        <f t="shared" si="17"/>
        <v>0</v>
      </c>
      <c r="BG16" s="16">
        <f t="shared" si="17"/>
        <v>0</v>
      </c>
      <c r="BH16" s="16">
        <f t="shared" si="17"/>
        <v>0</v>
      </c>
      <c r="BI16" s="16">
        <f t="shared" si="17"/>
        <v>0</v>
      </c>
      <c r="BJ16" s="16">
        <f t="shared" si="17"/>
        <v>0</v>
      </c>
      <c r="BK16" s="15">
        <f t="shared" si="17"/>
        <v>90</v>
      </c>
    </row>
    <row r="17" spans="45:63" ht="15.75" customHeight="1" x14ac:dyDescent="0.25">
      <c r="AS17" s="221" t="s">
        <v>231</v>
      </c>
      <c r="AT17" s="197" t="s">
        <v>229</v>
      </c>
      <c r="AU17" s="212">
        <f>MAX(SUM(BC22:BK22) - H4 + Z4,0)</f>
        <v>161</v>
      </c>
      <c r="AV17" s="213">
        <f>MAX(SUM(BC23:BK23) - H5 + Z5,0)</f>
        <v>0</v>
      </c>
      <c r="AW17" s="214">
        <f>MAX(SUM(BC24:BK24) - H6 + Z6,0)</f>
        <v>0</v>
      </c>
      <c r="AX17" s="215">
        <f>MAX(SUM(BC25:BK25) - H7 + Z7,0)</f>
        <v>0</v>
      </c>
      <c r="AY17" s="226">
        <f>MAX(SUM(BC26:BK26) - H8 + Z8,0)</f>
        <v>0</v>
      </c>
      <c r="AZ17" s="232">
        <f t="shared" si="9"/>
        <v>161</v>
      </c>
      <c r="BA17" s="381"/>
      <c r="BB17" s="180" t="s">
        <v>7</v>
      </c>
      <c r="BC17" s="33">
        <f t="shared" si="17"/>
        <v>0</v>
      </c>
      <c r="BD17" s="33">
        <f t="shared" si="17"/>
        <v>0</v>
      </c>
      <c r="BE17" s="33">
        <f t="shared" si="17"/>
        <v>0</v>
      </c>
      <c r="BF17" s="33">
        <f t="shared" si="17"/>
        <v>0</v>
      </c>
      <c r="BG17" s="33">
        <f t="shared" si="17"/>
        <v>0</v>
      </c>
      <c r="BH17" s="33">
        <f t="shared" si="17"/>
        <v>0</v>
      </c>
      <c r="BI17" s="33">
        <f t="shared" si="17"/>
        <v>0</v>
      </c>
      <c r="BJ17" s="33">
        <f t="shared" si="17"/>
        <v>0</v>
      </c>
      <c r="BK17" s="194">
        <f t="shared" si="17"/>
        <v>90</v>
      </c>
    </row>
    <row r="18" spans="45:63" ht="15.75" customHeight="1" x14ac:dyDescent="0.25">
      <c r="AS18" s="367" t="s">
        <v>70</v>
      </c>
      <c r="AT18" s="222" t="s">
        <v>229</v>
      </c>
      <c r="AU18" s="389">
        <f>MAX(SUM(BC28:BK32) - G9 + SUM(Z4:Z8),0)</f>
        <v>1163</v>
      </c>
      <c r="AV18" s="389"/>
      <c r="AW18" s="389"/>
      <c r="AX18" s="389"/>
      <c r="AY18" s="389"/>
      <c r="AZ18" s="390"/>
      <c r="BA18" s="381"/>
      <c r="BB18" s="192" t="s">
        <v>6</v>
      </c>
      <c r="BC18" s="193">
        <f t="shared" si="17"/>
        <v>0</v>
      </c>
      <c r="BD18" s="193">
        <f t="shared" si="17"/>
        <v>0</v>
      </c>
      <c r="BE18" s="193">
        <f t="shared" si="17"/>
        <v>0</v>
      </c>
      <c r="BF18" s="193">
        <f t="shared" si="17"/>
        <v>0</v>
      </c>
      <c r="BG18" s="193">
        <f t="shared" si="17"/>
        <v>0</v>
      </c>
      <c r="BH18" s="193">
        <f t="shared" si="17"/>
        <v>0</v>
      </c>
      <c r="BI18" s="193">
        <f t="shared" si="17"/>
        <v>0</v>
      </c>
      <c r="BJ18" s="193">
        <f t="shared" si="17"/>
        <v>0</v>
      </c>
      <c r="BK18" s="195">
        <f t="shared" si="17"/>
        <v>90</v>
      </c>
    </row>
    <row r="19" spans="45:63" ht="15.75" customHeight="1" x14ac:dyDescent="0.25">
      <c r="AS19" s="368"/>
      <c r="AT19" s="185" t="s">
        <v>243</v>
      </c>
      <c r="AU19" s="359">
        <f>ROUNDUP(AU18/AP6,0)</f>
        <v>2908</v>
      </c>
      <c r="AV19" s="359"/>
      <c r="AW19" s="359"/>
      <c r="AX19" s="359"/>
      <c r="AY19" s="359"/>
      <c r="AZ19" s="360"/>
      <c r="BA19" s="381"/>
      <c r="BB19" s="181" t="s">
        <v>4</v>
      </c>
      <c r="BC19" s="130">
        <f t="shared" si="17"/>
        <v>0</v>
      </c>
      <c r="BD19" s="130">
        <f t="shared" si="17"/>
        <v>0</v>
      </c>
      <c r="BE19" s="130">
        <f t="shared" si="17"/>
        <v>0</v>
      </c>
      <c r="BF19" s="130">
        <f t="shared" si="17"/>
        <v>0</v>
      </c>
      <c r="BG19" s="130">
        <f t="shared" si="17"/>
        <v>0</v>
      </c>
      <c r="BH19" s="130">
        <f t="shared" si="17"/>
        <v>0</v>
      </c>
      <c r="BI19" s="130">
        <f t="shared" si="17"/>
        <v>0</v>
      </c>
      <c r="BJ19" s="130">
        <f t="shared" si="17"/>
        <v>0</v>
      </c>
      <c r="BK19" s="196">
        <f t="shared" si="17"/>
        <v>0</v>
      </c>
    </row>
    <row r="20" spans="45:63" ht="15.75" customHeight="1" x14ac:dyDescent="0.25">
      <c r="AS20" s="368"/>
      <c r="AT20" s="224" t="s">
        <v>244</v>
      </c>
      <c r="AU20" s="387">
        <f>ROUNDUP(AU18/AP11,0)</f>
        <v>996</v>
      </c>
      <c r="AV20" s="387"/>
      <c r="AW20" s="387"/>
      <c r="AX20" s="387"/>
      <c r="AY20" s="387"/>
      <c r="AZ20" s="388"/>
      <c r="BA20" s="382"/>
      <c r="BB20" s="12" t="s">
        <v>3</v>
      </c>
      <c r="BC20" s="13">
        <f t="shared" si="17"/>
        <v>0</v>
      </c>
      <c r="BD20" s="13">
        <f t="shared" si="17"/>
        <v>0</v>
      </c>
      <c r="BE20" s="13">
        <f t="shared" si="17"/>
        <v>0</v>
      </c>
      <c r="BF20" s="13">
        <f t="shared" si="17"/>
        <v>0</v>
      </c>
      <c r="BG20" s="13">
        <f t="shared" si="17"/>
        <v>0</v>
      </c>
      <c r="BH20" s="13">
        <f t="shared" si="17"/>
        <v>0</v>
      </c>
      <c r="BI20" s="13">
        <f t="shared" si="17"/>
        <v>0</v>
      </c>
      <c r="BJ20" s="13">
        <f t="shared" si="17"/>
        <v>0</v>
      </c>
      <c r="BK20" s="113">
        <f t="shared" si="17"/>
        <v>90</v>
      </c>
    </row>
    <row r="21" spans="45:63" ht="15.75" customHeight="1" x14ac:dyDescent="0.25">
      <c r="AS21" s="221" t="s">
        <v>94</v>
      </c>
      <c r="AT21" s="197" t="s">
        <v>229</v>
      </c>
      <c r="AU21" s="383">
        <f>MAX(SUM(BC34:BK38) - F10 + SUM(AA4:AA8),0)</f>
        <v>680000000</v>
      </c>
      <c r="AV21" s="383"/>
      <c r="AW21" s="383"/>
      <c r="AX21" s="383"/>
      <c r="AY21" s="383"/>
      <c r="AZ21" s="384"/>
      <c r="BA21" s="380" t="s">
        <v>231</v>
      </c>
      <c r="BB21" s="176"/>
      <c r="BC21" s="176" t="s">
        <v>55</v>
      </c>
      <c r="BD21" s="176" t="s">
        <v>2</v>
      </c>
      <c r="BE21" s="176" t="s">
        <v>74</v>
      </c>
      <c r="BF21" s="176" t="s">
        <v>0</v>
      </c>
      <c r="BG21" s="176" t="s">
        <v>5</v>
      </c>
      <c r="BH21" s="176" t="s">
        <v>8</v>
      </c>
      <c r="BI21" s="176" t="s">
        <v>225</v>
      </c>
      <c r="BJ21" s="176" t="s">
        <v>131</v>
      </c>
      <c r="BK21" s="177" t="s">
        <v>226</v>
      </c>
    </row>
    <row r="22" spans="45:63" ht="15.75" customHeight="1" x14ac:dyDescent="0.25">
      <c r="BA22" s="381"/>
      <c r="BB22" s="179" t="s">
        <v>9</v>
      </c>
      <c r="BC22" s="16">
        <f t="shared" ref="BC22:BK26" si="18">IF(ISBLANK(AC4),0,VLOOKUP(AC4,$I$4:$T$10,10,FALSE))</f>
        <v>0</v>
      </c>
      <c r="BD22" s="16">
        <f t="shared" si="18"/>
        <v>0</v>
      </c>
      <c r="BE22" s="16">
        <f t="shared" si="18"/>
        <v>0</v>
      </c>
      <c r="BF22" s="16">
        <f t="shared" si="18"/>
        <v>0</v>
      </c>
      <c r="BG22" s="16">
        <f t="shared" si="18"/>
        <v>0</v>
      </c>
      <c r="BH22" s="16">
        <f t="shared" si="18"/>
        <v>0</v>
      </c>
      <c r="BI22" s="16">
        <f t="shared" si="18"/>
        <v>0</v>
      </c>
      <c r="BJ22" s="16">
        <f t="shared" si="18"/>
        <v>0</v>
      </c>
      <c r="BK22" s="15">
        <f t="shared" si="18"/>
        <v>80</v>
      </c>
    </row>
    <row r="23" spans="45:63" ht="15.75" customHeight="1" x14ac:dyDescent="0.25">
      <c r="BA23" s="381"/>
      <c r="BB23" s="180" t="s">
        <v>7</v>
      </c>
      <c r="BC23" s="33">
        <f t="shared" si="18"/>
        <v>0</v>
      </c>
      <c r="BD23" s="33">
        <f t="shared" si="18"/>
        <v>0</v>
      </c>
      <c r="BE23" s="33">
        <f t="shared" si="18"/>
        <v>0</v>
      </c>
      <c r="BF23" s="33">
        <f t="shared" si="18"/>
        <v>0</v>
      </c>
      <c r="BG23" s="33">
        <f t="shared" si="18"/>
        <v>0</v>
      </c>
      <c r="BH23" s="33">
        <f t="shared" si="18"/>
        <v>0</v>
      </c>
      <c r="BI23" s="33">
        <f t="shared" si="18"/>
        <v>0</v>
      </c>
      <c r="BJ23" s="33">
        <f t="shared" si="18"/>
        <v>0</v>
      </c>
      <c r="BK23" s="194">
        <f t="shared" si="18"/>
        <v>80</v>
      </c>
    </row>
    <row r="24" spans="45:63" ht="15.75" customHeight="1" x14ac:dyDescent="0.25">
      <c r="BA24" s="381"/>
      <c r="BB24" s="192" t="s">
        <v>6</v>
      </c>
      <c r="BC24" s="193">
        <f t="shared" si="18"/>
        <v>0</v>
      </c>
      <c r="BD24" s="193">
        <f t="shared" si="18"/>
        <v>0</v>
      </c>
      <c r="BE24" s="193">
        <f t="shared" si="18"/>
        <v>0</v>
      </c>
      <c r="BF24" s="193">
        <f t="shared" si="18"/>
        <v>0</v>
      </c>
      <c r="BG24" s="193">
        <f t="shared" si="18"/>
        <v>0</v>
      </c>
      <c r="BH24" s="193">
        <f t="shared" si="18"/>
        <v>0</v>
      </c>
      <c r="BI24" s="193">
        <f t="shared" si="18"/>
        <v>0</v>
      </c>
      <c r="BJ24" s="193">
        <f t="shared" si="18"/>
        <v>0</v>
      </c>
      <c r="BK24" s="195">
        <f t="shared" si="18"/>
        <v>80</v>
      </c>
    </row>
    <row r="25" spans="45:63" ht="15.75" customHeight="1" x14ac:dyDescent="0.25">
      <c r="BA25" s="381"/>
      <c r="BB25" s="181" t="s">
        <v>4</v>
      </c>
      <c r="BC25" s="130">
        <f t="shared" si="18"/>
        <v>0</v>
      </c>
      <c r="BD25" s="130">
        <f t="shared" si="18"/>
        <v>0</v>
      </c>
      <c r="BE25" s="130">
        <f t="shared" si="18"/>
        <v>0</v>
      </c>
      <c r="BF25" s="130">
        <f t="shared" si="18"/>
        <v>0</v>
      </c>
      <c r="BG25" s="130">
        <f t="shared" si="18"/>
        <v>0</v>
      </c>
      <c r="BH25" s="130">
        <f t="shared" si="18"/>
        <v>0</v>
      </c>
      <c r="BI25" s="130">
        <f t="shared" si="18"/>
        <v>0</v>
      </c>
      <c r="BJ25" s="130">
        <f t="shared" si="18"/>
        <v>0</v>
      </c>
      <c r="BK25" s="196">
        <f t="shared" si="18"/>
        <v>0</v>
      </c>
    </row>
    <row r="26" spans="45:63" ht="15.75" customHeight="1" x14ac:dyDescent="0.25">
      <c r="BA26" s="382"/>
      <c r="BB26" s="12" t="s">
        <v>3</v>
      </c>
      <c r="BC26" s="13">
        <f t="shared" si="18"/>
        <v>0</v>
      </c>
      <c r="BD26" s="13">
        <f t="shared" si="18"/>
        <v>0</v>
      </c>
      <c r="BE26" s="13">
        <f t="shared" si="18"/>
        <v>0</v>
      </c>
      <c r="BF26" s="13">
        <f t="shared" si="18"/>
        <v>0</v>
      </c>
      <c r="BG26" s="13">
        <f t="shared" si="18"/>
        <v>0</v>
      </c>
      <c r="BH26" s="13">
        <f t="shared" si="18"/>
        <v>0</v>
      </c>
      <c r="BI26" s="13">
        <f t="shared" si="18"/>
        <v>0</v>
      </c>
      <c r="BJ26" s="13">
        <f t="shared" si="18"/>
        <v>0</v>
      </c>
      <c r="BK26" s="113">
        <f t="shared" si="18"/>
        <v>80</v>
      </c>
    </row>
    <row r="27" spans="45:63" ht="15.75" customHeight="1" x14ac:dyDescent="0.25">
      <c r="BA27" s="380" t="s">
        <v>70</v>
      </c>
      <c r="BB27" s="176"/>
      <c r="BC27" s="176" t="s">
        <v>55</v>
      </c>
      <c r="BD27" s="176" t="s">
        <v>2</v>
      </c>
      <c r="BE27" s="176" t="s">
        <v>74</v>
      </c>
      <c r="BF27" s="176" t="s">
        <v>0</v>
      </c>
      <c r="BG27" s="176" t="s">
        <v>5</v>
      </c>
      <c r="BH27" s="176" t="s">
        <v>8</v>
      </c>
      <c r="BI27" s="176" t="s">
        <v>225</v>
      </c>
      <c r="BJ27" s="176" t="s">
        <v>131</v>
      </c>
      <c r="BK27" s="177" t="s">
        <v>226</v>
      </c>
    </row>
    <row r="28" spans="45:63" ht="15.75" customHeight="1" x14ac:dyDescent="0.25">
      <c r="BA28" s="381"/>
      <c r="BB28" s="179" t="s">
        <v>9</v>
      </c>
      <c r="BC28" s="16">
        <f t="shared" ref="BC28:BK32" si="19">IF(ISBLANK(AC4),0,VLOOKUP(AC4,$I$4:$T$10,11,FALSE))</f>
        <v>0</v>
      </c>
      <c r="BD28" s="16">
        <f t="shared" si="19"/>
        <v>0</v>
      </c>
      <c r="BE28" s="16">
        <f t="shared" si="19"/>
        <v>0</v>
      </c>
      <c r="BF28" s="16">
        <f t="shared" si="19"/>
        <v>0</v>
      </c>
      <c r="BG28" s="16">
        <f t="shared" si="19"/>
        <v>0</v>
      </c>
      <c r="BH28" s="16">
        <f t="shared" si="19"/>
        <v>0</v>
      </c>
      <c r="BI28" s="16">
        <f t="shared" si="19"/>
        <v>0</v>
      </c>
      <c r="BJ28" s="16">
        <f t="shared" si="19"/>
        <v>0</v>
      </c>
      <c r="BK28" s="15">
        <f t="shared" si="19"/>
        <v>46</v>
      </c>
    </row>
    <row r="29" spans="45:63" ht="15.75" customHeight="1" x14ac:dyDescent="0.25">
      <c r="BA29" s="381"/>
      <c r="BB29" s="180" t="s">
        <v>7</v>
      </c>
      <c r="BC29" s="33">
        <f t="shared" si="19"/>
        <v>0</v>
      </c>
      <c r="BD29" s="33">
        <f t="shared" si="19"/>
        <v>0</v>
      </c>
      <c r="BE29" s="33">
        <f t="shared" si="19"/>
        <v>0</v>
      </c>
      <c r="BF29" s="33">
        <f t="shared" si="19"/>
        <v>0</v>
      </c>
      <c r="BG29" s="33">
        <f t="shared" si="19"/>
        <v>0</v>
      </c>
      <c r="BH29" s="33">
        <f t="shared" si="19"/>
        <v>0</v>
      </c>
      <c r="BI29" s="33">
        <f t="shared" si="19"/>
        <v>0</v>
      </c>
      <c r="BJ29" s="33">
        <f t="shared" si="19"/>
        <v>0</v>
      </c>
      <c r="BK29" s="194">
        <f t="shared" si="19"/>
        <v>46</v>
      </c>
    </row>
    <row r="30" spans="45:63" ht="15.75" customHeight="1" x14ac:dyDescent="0.25">
      <c r="BA30" s="381"/>
      <c r="BB30" s="192" t="s">
        <v>6</v>
      </c>
      <c r="BC30" s="193">
        <f t="shared" si="19"/>
        <v>0</v>
      </c>
      <c r="BD30" s="193">
        <f t="shared" si="19"/>
        <v>0</v>
      </c>
      <c r="BE30" s="193">
        <f t="shared" si="19"/>
        <v>0</v>
      </c>
      <c r="BF30" s="193">
        <f t="shared" si="19"/>
        <v>0</v>
      </c>
      <c r="BG30" s="193">
        <f t="shared" si="19"/>
        <v>0</v>
      </c>
      <c r="BH30" s="193">
        <f t="shared" si="19"/>
        <v>0</v>
      </c>
      <c r="BI30" s="193">
        <f t="shared" si="19"/>
        <v>0</v>
      </c>
      <c r="BJ30" s="193">
        <f t="shared" si="19"/>
        <v>0</v>
      </c>
      <c r="BK30" s="195">
        <f t="shared" si="19"/>
        <v>46</v>
      </c>
    </row>
    <row r="31" spans="45:63" ht="15.75" customHeight="1" x14ac:dyDescent="0.25">
      <c r="BA31" s="381"/>
      <c r="BB31" s="181" t="s">
        <v>4</v>
      </c>
      <c r="BC31" s="130">
        <f t="shared" si="19"/>
        <v>0</v>
      </c>
      <c r="BD31" s="130">
        <f t="shared" si="19"/>
        <v>0</v>
      </c>
      <c r="BE31" s="130">
        <f t="shared" si="19"/>
        <v>0</v>
      </c>
      <c r="BF31" s="130">
        <f t="shared" si="19"/>
        <v>0</v>
      </c>
      <c r="BG31" s="130">
        <f t="shared" si="19"/>
        <v>0</v>
      </c>
      <c r="BH31" s="130">
        <f t="shared" si="19"/>
        <v>0</v>
      </c>
      <c r="BI31" s="130">
        <f t="shared" si="19"/>
        <v>0</v>
      </c>
      <c r="BJ31" s="130">
        <f t="shared" si="19"/>
        <v>0</v>
      </c>
      <c r="BK31" s="196">
        <f t="shared" si="19"/>
        <v>0</v>
      </c>
    </row>
    <row r="32" spans="45:63" ht="15.75" customHeight="1" x14ac:dyDescent="0.25">
      <c r="BA32" s="382"/>
      <c r="BB32" s="12" t="s">
        <v>3</v>
      </c>
      <c r="BC32" s="13">
        <f t="shared" si="19"/>
        <v>0</v>
      </c>
      <c r="BD32" s="13">
        <f t="shared" si="19"/>
        <v>0</v>
      </c>
      <c r="BE32" s="13">
        <f t="shared" si="19"/>
        <v>0</v>
      </c>
      <c r="BF32" s="13">
        <f t="shared" si="19"/>
        <v>0</v>
      </c>
      <c r="BG32" s="13">
        <f t="shared" si="19"/>
        <v>0</v>
      </c>
      <c r="BH32" s="13">
        <f t="shared" si="19"/>
        <v>0</v>
      </c>
      <c r="BI32" s="13">
        <f t="shared" si="19"/>
        <v>0</v>
      </c>
      <c r="BJ32" s="13">
        <f t="shared" si="19"/>
        <v>0</v>
      </c>
      <c r="BK32" s="113">
        <f t="shared" si="19"/>
        <v>46</v>
      </c>
    </row>
    <row r="33" spans="53:63" ht="15.75" customHeight="1" x14ac:dyDescent="0.25">
      <c r="BA33" s="380" t="s">
        <v>94</v>
      </c>
      <c r="BB33" s="283"/>
      <c r="BC33" s="283" t="s">
        <v>55</v>
      </c>
      <c r="BD33" s="283" t="s">
        <v>2</v>
      </c>
      <c r="BE33" s="283" t="s">
        <v>74</v>
      </c>
      <c r="BF33" s="283" t="s">
        <v>0</v>
      </c>
      <c r="BG33" s="283" t="s">
        <v>5</v>
      </c>
      <c r="BH33" s="283" t="s">
        <v>8</v>
      </c>
      <c r="BI33" s="283" t="s">
        <v>225</v>
      </c>
      <c r="BJ33" s="283" t="s">
        <v>131</v>
      </c>
      <c r="BK33" s="284" t="s">
        <v>226</v>
      </c>
    </row>
    <row r="34" spans="53:63" ht="15.75" customHeight="1" x14ac:dyDescent="0.25">
      <c r="BA34" s="381"/>
      <c r="BB34" s="286" t="s">
        <v>9</v>
      </c>
      <c r="BC34" s="333">
        <f t="shared" ref="BC34:BK38" si="20">IF(ISBLANK(AC4),0,VLOOKUP(AC4,$I$4:$T$10,12,FALSE))</f>
        <v>0</v>
      </c>
      <c r="BD34" s="333">
        <f t="shared" si="20"/>
        <v>0</v>
      </c>
      <c r="BE34" s="333">
        <f t="shared" si="20"/>
        <v>0</v>
      </c>
      <c r="BF34" s="333">
        <f t="shared" si="20"/>
        <v>0</v>
      </c>
      <c r="BG34" s="333">
        <f t="shared" si="20"/>
        <v>0</v>
      </c>
      <c r="BH34" s="333">
        <f t="shared" si="20"/>
        <v>0</v>
      </c>
      <c r="BI34" s="333">
        <f t="shared" si="20"/>
        <v>0</v>
      </c>
      <c r="BJ34" s="333">
        <f t="shared" si="20"/>
        <v>0</v>
      </c>
      <c r="BK34" s="334">
        <f t="shared" si="20"/>
        <v>25000000</v>
      </c>
    </row>
    <row r="35" spans="53:63" ht="15.75" customHeight="1" x14ac:dyDescent="0.25">
      <c r="BA35" s="381"/>
      <c r="BB35" s="287" t="s">
        <v>7</v>
      </c>
      <c r="BC35" s="335">
        <f t="shared" si="20"/>
        <v>0</v>
      </c>
      <c r="BD35" s="335">
        <f t="shared" si="20"/>
        <v>0</v>
      </c>
      <c r="BE35" s="335">
        <f t="shared" si="20"/>
        <v>0</v>
      </c>
      <c r="BF35" s="335">
        <f t="shared" si="20"/>
        <v>0</v>
      </c>
      <c r="BG35" s="335">
        <f t="shared" si="20"/>
        <v>0</v>
      </c>
      <c r="BH35" s="335">
        <f t="shared" si="20"/>
        <v>0</v>
      </c>
      <c r="BI35" s="335">
        <f t="shared" si="20"/>
        <v>0</v>
      </c>
      <c r="BJ35" s="335">
        <f t="shared" si="20"/>
        <v>0</v>
      </c>
      <c r="BK35" s="336">
        <f t="shared" si="20"/>
        <v>25000000</v>
      </c>
    </row>
    <row r="36" spans="53:63" ht="15.75" customHeight="1" x14ac:dyDescent="0.25">
      <c r="BA36" s="381"/>
      <c r="BB36" s="192" t="s">
        <v>6</v>
      </c>
      <c r="BC36" s="337">
        <f t="shared" si="20"/>
        <v>0</v>
      </c>
      <c r="BD36" s="337">
        <f t="shared" si="20"/>
        <v>0</v>
      </c>
      <c r="BE36" s="337">
        <f t="shared" si="20"/>
        <v>0</v>
      </c>
      <c r="BF36" s="337">
        <f t="shared" si="20"/>
        <v>0</v>
      </c>
      <c r="BG36" s="337">
        <f t="shared" si="20"/>
        <v>0</v>
      </c>
      <c r="BH36" s="337">
        <f t="shared" si="20"/>
        <v>0</v>
      </c>
      <c r="BI36" s="337">
        <f t="shared" si="20"/>
        <v>0</v>
      </c>
      <c r="BJ36" s="337">
        <f t="shared" si="20"/>
        <v>0</v>
      </c>
      <c r="BK36" s="338">
        <f t="shared" si="20"/>
        <v>25000000</v>
      </c>
    </row>
    <row r="37" spans="53:63" ht="15.75" customHeight="1" x14ac:dyDescent="0.25">
      <c r="BA37" s="381"/>
      <c r="BB37" s="288" t="s">
        <v>4</v>
      </c>
      <c r="BC37" s="339">
        <f t="shared" si="20"/>
        <v>0</v>
      </c>
      <c r="BD37" s="339">
        <f t="shared" si="20"/>
        <v>0</v>
      </c>
      <c r="BE37" s="339">
        <f t="shared" si="20"/>
        <v>0</v>
      </c>
      <c r="BF37" s="339">
        <f t="shared" si="20"/>
        <v>0</v>
      </c>
      <c r="BG37" s="339">
        <f t="shared" si="20"/>
        <v>0</v>
      </c>
      <c r="BH37" s="339">
        <f t="shared" si="20"/>
        <v>0</v>
      </c>
      <c r="BI37" s="339">
        <f t="shared" si="20"/>
        <v>0</v>
      </c>
      <c r="BJ37" s="339">
        <f t="shared" si="20"/>
        <v>0</v>
      </c>
      <c r="BK37" s="340">
        <f t="shared" si="20"/>
        <v>0</v>
      </c>
    </row>
    <row r="38" spans="53:63" ht="15.75" customHeight="1" x14ac:dyDescent="0.25">
      <c r="BA38" s="382"/>
      <c r="BB38" s="12" t="s">
        <v>3</v>
      </c>
      <c r="BC38" s="341">
        <f t="shared" si="20"/>
        <v>0</v>
      </c>
      <c r="BD38" s="341">
        <f t="shared" si="20"/>
        <v>0</v>
      </c>
      <c r="BE38" s="341">
        <f t="shared" si="20"/>
        <v>0</v>
      </c>
      <c r="BF38" s="341">
        <f t="shared" si="20"/>
        <v>0</v>
      </c>
      <c r="BG38" s="341">
        <f t="shared" si="20"/>
        <v>0</v>
      </c>
      <c r="BH38" s="341">
        <f t="shared" si="20"/>
        <v>0</v>
      </c>
      <c r="BI38" s="341">
        <f t="shared" si="20"/>
        <v>0</v>
      </c>
      <c r="BJ38" s="341">
        <f t="shared" si="20"/>
        <v>0</v>
      </c>
      <c r="BK38" s="342">
        <f t="shared" si="20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12" priority="8" operator="equal">
      <formula>"X"</formula>
    </cfRule>
    <cfRule type="cellIs" dxfId="11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638"/>
  <sheetViews>
    <sheetView workbookViewId="0">
      <pane ySplit="4" topLeftCell="A620" activePane="bottomLeft" state="frozen"/>
      <selection pane="bottomLeft" activeCell="V639" sqref="V639"/>
    </sheetView>
  </sheetViews>
  <sheetFormatPr defaultColWidth="6.7109375" defaultRowHeight="15" x14ac:dyDescent="0.25"/>
  <cols>
    <col min="1" max="1" width="6.7109375" style="173"/>
    <col min="2" max="2" width="6.7109375" style="234"/>
    <col min="3" max="6" width="6.7109375" style="173"/>
    <col min="7" max="7" width="6.7109375" style="184"/>
    <col min="8" max="8" width="6.7109375" style="173"/>
    <col min="9" max="10" width="6.7109375" style="1"/>
    <col min="11" max="11" width="6.7109375" style="173"/>
    <col min="12" max="12" width="6.7109375" style="234"/>
    <col min="13" max="17" width="6.7109375" style="173"/>
    <col min="18" max="18" width="6.7109375" style="184"/>
    <col min="19" max="20" width="6.7109375" style="173"/>
    <col min="21" max="16384" width="6.7109375" style="1"/>
  </cols>
  <sheetData>
    <row r="1" spans="1:23" s="178" customFormat="1" ht="15" customHeight="1" x14ac:dyDescent="0.25">
      <c r="A1" s="391" t="s">
        <v>69</v>
      </c>
      <c r="B1" s="391"/>
      <c r="C1" s="391"/>
      <c r="D1" s="391"/>
      <c r="E1" s="391"/>
      <c r="F1" s="391"/>
      <c r="G1" s="391"/>
      <c r="H1" s="391"/>
      <c r="I1" s="391"/>
      <c r="J1" s="391"/>
      <c r="K1" s="391" t="s">
        <v>73</v>
      </c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21"/>
    </row>
    <row r="2" spans="1:23" s="178" customFormat="1" ht="15" customHeight="1" x14ac:dyDescent="0.25">
      <c r="A2" s="391" t="s">
        <v>223</v>
      </c>
      <c r="B2" s="391"/>
      <c r="C2" s="391"/>
      <c r="D2" s="391"/>
      <c r="E2" s="391"/>
      <c r="F2" s="391" t="s">
        <v>88</v>
      </c>
      <c r="G2" s="391"/>
      <c r="H2" s="391"/>
      <c r="I2" s="391"/>
      <c r="J2" s="391"/>
      <c r="K2" s="391" t="s">
        <v>223</v>
      </c>
      <c r="L2" s="391"/>
      <c r="M2" s="391"/>
      <c r="N2" s="391"/>
      <c r="O2" s="391"/>
      <c r="P2" s="391"/>
      <c r="Q2" s="391" t="s">
        <v>88</v>
      </c>
      <c r="R2" s="391"/>
      <c r="S2" s="391"/>
      <c r="T2" s="391"/>
      <c r="U2" s="391"/>
      <c r="V2" s="391"/>
      <c r="W2" s="21"/>
    </row>
    <row r="3" spans="1:23" s="178" customFormat="1" ht="15" customHeight="1" x14ac:dyDescent="0.25">
      <c r="A3" s="391" t="s">
        <v>221</v>
      </c>
      <c r="B3" s="391"/>
      <c r="C3" s="391"/>
      <c r="D3" s="391" t="s">
        <v>222</v>
      </c>
      <c r="E3" s="391"/>
      <c r="F3" s="391" t="s">
        <v>221</v>
      </c>
      <c r="G3" s="391"/>
      <c r="H3" s="391"/>
      <c r="I3" s="391" t="s">
        <v>222</v>
      </c>
      <c r="J3" s="391"/>
      <c r="K3" s="391" t="s">
        <v>221</v>
      </c>
      <c r="L3" s="391"/>
      <c r="M3" s="391"/>
      <c r="N3" s="391"/>
      <c r="O3" s="391" t="s">
        <v>222</v>
      </c>
      <c r="P3" s="391"/>
      <c r="Q3" s="391" t="s">
        <v>221</v>
      </c>
      <c r="R3" s="391"/>
      <c r="S3" s="391"/>
      <c r="T3" s="391"/>
      <c r="U3" s="391" t="s">
        <v>222</v>
      </c>
      <c r="V3" s="391"/>
      <c r="W3" s="21"/>
    </row>
    <row r="4" spans="1:23" s="178" customFormat="1" ht="15" customHeight="1" x14ac:dyDescent="0.25">
      <c r="A4" s="178" t="s">
        <v>68</v>
      </c>
      <c r="B4" s="236" t="s">
        <v>70</v>
      </c>
      <c r="C4" s="178" t="s">
        <v>71</v>
      </c>
      <c r="D4" s="178" t="s">
        <v>68</v>
      </c>
      <c r="E4" s="178" t="s">
        <v>71</v>
      </c>
      <c r="F4" s="178" t="s">
        <v>68</v>
      </c>
      <c r="G4" s="186" t="s">
        <v>70</v>
      </c>
      <c r="H4" s="178" t="s">
        <v>71</v>
      </c>
      <c r="I4" s="178" t="s">
        <v>68</v>
      </c>
      <c r="J4" s="178" t="s">
        <v>71</v>
      </c>
      <c r="K4" s="178" t="s">
        <v>68</v>
      </c>
      <c r="L4" s="236" t="s">
        <v>70</v>
      </c>
      <c r="M4" s="178" t="s">
        <v>71</v>
      </c>
      <c r="N4" s="178" t="s">
        <v>72</v>
      </c>
      <c r="O4" s="178" t="s">
        <v>71</v>
      </c>
      <c r="P4" s="178" t="s">
        <v>72</v>
      </c>
      <c r="Q4" s="178" t="s">
        <v>68</v>
      </c>
      <c r="R4" s="186" t="s">
        <v>70</v>
      </c>
      <c r="S4" s="178" t="s">
        <v>71</v>
      </c>
      <c r="T4" s="178" t="s">
        <v>72</v>
      </c>
      <c r="U4" s="178" t="s">
        <v>71</v>
      </c>
      <c r="V4" s="178" t="s">
        <v>72</v>
      </c>
    </row>
    <row r="5" spans="1:23" s="70" customFormat="1" ht="15.75" customHeight="1" x14ac:dyDescent="0.25">
      <c r="A5" s="182">
        <v>5</v>
      </c>
      <c r="B5" s="237"/>
      <c r="C5" s="182">
        <v>3</v>
      </c>
      <c r="D5" s="182">
        <v>3</v>
      </c>
      <c r="E5" s="182">
        <v>1</v>
      </c>
      <c r="F5" s="182">
        <v>7</v>
      </c>
      <c r="G5" s="190"/>
      <c r="H5" s="182">
        <v>5</v>
      </c>
      <c r="I5" s="70">
        <v>5</v>
      </c>
      <c r="J5" s="70">
        <v>1</v>
      </c>
      <c r="K5" s="182">
        <v>9</v>
      </c>
      <c r="L5" s="237"/>
      <c r="M5" s="182">
        <v>2</v>
      </c>
      <c r="N5" s="182">
        <v>4</v>
      </c>
      <c r="O5" s="182">
        <v>2</v>
      </c>
      <c r="P5" s="182">
        <v>1</v>
      </c>
      <c r="Q5" s="182">
        <v>13</v>
      </c>
      <c r="R5" s="190"/>
      <c r="S5" s="182">
        <v>4</v>
      </c>
      <c r="T5" s="182">
        <v>6</v>
      </c>
      <c r="U5" s="70">
        <v>4</v>
      </c>
      <c r="V5" s="70">
        <v>2</v>
      </c>
    </row>
    <row r="6" spans="1:23" x14ac:dyDescent="0.25">
      <c r="A6" s="34"/>
      <c r="B6" s="235"/>
      <c r="C6" s="34"/>
      <c r="F6" s="34">
        <v>7</v>
      </c>
      <c r="G6" s="191"/>
      <c r="H6" s="34">
        <v>5</v>
      </c>
      <c r="I6" s="1">
        <v>3</v>
      </c>
      <c r="J6" s="1">
        <v>1</v>
      </c>
      <c r="K6" s="173">
        <v>9</v>
      </c>
      <c r="L6" s="234">
        <v>1</v>
      </c>
      <c r="M6" s="173">
        <v>3</v>
      </c>
      <c r="N6" s="173">
        <v>4</v>
      </c>
      <c r="O6" s="173">
        <v>3</v>
      </c>
      <c r="P6" s="173">
        <v>1</v>
      </c>
      <c r="Q6" s="173">
        <v>12</v>
      </c>
      <c r="S6" s="173">
        <v>3</v>
      </c>
      <c r="T6" s="173">
        <v>4</v>
      </c>
      <c r="U6" s="1">
        <v>4</v>
      </c>
      <c r="V6" s="1">
        <v>3</v>
      </c>
    </row>
    <row r="7" spans="1:23" x14ac:dyDescent="0.25">
      <c r="A7" s="34"/>
      <c r="B7" s="235"/>
      <c r="C7" s="34"/>
      <c r="F7" s="34">
        <v>7</v>
      </c>
      <c r="G7" s="191"/>
      <c r="H7" s="34">
        <v>5</v>
      </c>
      <c r="I7" s="1">
        <v>5</v>
      </c>
      <c r="J7" s="1">
        <v>2</v>
      </c>
      <c r="Q7" s="173">
        <v>11</v>
      </c>
      <c r="S7" s="173">
        <v>4</v>
      </c>
      <c r="T7" s="173">
        <v>6</v>
      </c>
      <c r="U7" s="1">
        <v>4</v>
      </c>
      <c r="V7" s="1">
        <v>2</v>
      </c>
    </row>
    <row r="8" spans="1:23" x14ac:dyDescent="0.25">
      <c r="A8" s="34"/>
      <c r="B8" s="235"/>
      <c r="C8" s="34"/>
      <c r="F8" s="34">
        <v>7</v>
      </c>
      <c r="G8" s="191"/>
      <c r="H8" s="34">
        <v>5</v>
      </c>
      <c r="I8" s="1">
        <v>5</v>
      </c>
      <c r="J8" s="1">
        <v>1</v>
      </c>
      <c r="Q8" s="173">
        <v>12</v>
      </c>
      <c r="S8" s="173">
        <v>4</v>
      </c>
      <c r="T8" s="173">
        <v>5</v>
      </c>
      <c r="U8" s="1">
        <v>4</v>
      </c>
      <c r="V8" s="1">
        <v>2</v>
      </c>
    </row>
    <row r="9" spans="1:23" x14ac:dyDescent="0.25">
      <c r="A9" s="34"/>
      <c r="B9" s="235"/>
      <c r="C9" s="34"/>
      <c r="F9" s="34">
        <v>7</v>
      </c>
      <c r="G9" s="191"/>
      <c r="H9" s="34">
        <v>5</v>
      </c>
      <c r="I9" s="1">
        <v>3</v>
      </c>
      <c r="J9" s="1">
        <v>1</v>
      </c>
      <c r="Q9" s="173">
        <v>12</v>
      </c>
      <c r="S9" s="173">
        <v>4</v>
      </c>
      <c r="T9" s="173">
        <v>6</v>
      </c>
      <c r="U9" s="1">
        <v>3</v>
      </c>
      <c r="V9" s="1">
        <v>1</v>
      </c>
    </row>
    <row r="10" spans="1:23" x14ac:dyDescent="0.25">
      <c r="A10" s="34"/>
      <c r="B10" s="235"/>
      <c r="C10" s="34"/>
      <c r="F10" s="34">
        <v>7</v>
      </c>
      <c r="G10" s="191"/>
      <c r="H10" s="34">
        <v>5</v>
      </c>
      <c r="I10" s="1">
        <v>3</v>
      </c>
      <c r="J10" s="1">
        <v>1</v>
      </c>
      <c r="Q10" s="173">
        <v>12</v>
      </c>
      <c r="S10" s="173">
        <v>3</v>
      </c>
      <c r="T10" s="173">
        <v>5</v>
      </c>
      <c r="U10" s="1">
        <v>3</v>
      </c>
      <c r="V10" s="1">
        <v>2</v>
      </c>
    </row>
    <row r="11" spans="1:23" x14ac:dyDescent="0.25">
      <c r="A11" s="34"/>
      <c r="B11" s="235"/>
      <c r="C11" s="34"/>
      <c r="F11" s="34">
        <v>7</v>
      </c>
      <c r="G11" s="191"/>
      <c r="H11" s="34">
        <v>5</v>
      </c>
      <c r="I11" s="1">
        <v>5</v>
      </c>
      <c r="J11" s="1">
        <v>2</v>
      </c>
      <c r="Q11" s="173">
        <v>11</v>
      </c>
      <c r="S11" s="173">
        <v>3</v>
      </c>
      <c r="T11" s="173">
        <v>5</v>
      </c>
      <c r="U11" s="1">
        <v>3</v>
      </c>
      <c r="V11" s="1">
        <v>1</v>
      </c>
    </row>
    <row r="12" spans="1:23" x14ac:dyDescent="0.25">
      <c r="A12" s="34"/>
      <c r="B12" s="235"/>
      <c r="C12" s="34"/>
      <c r="F12" s="34">
        <v>7</v>
      </c>
      <c r="G12" s="191"/>
      <c r="H12" s="34">
        <v>5</v>
      </c>
      <c r="I12" s="1">
        <v>4</v>
      </c>
      <c r="J12" s="1">
        <v>1</v>
      </c>
      <c r="Q12" s="173">
        <v>12</v>
      </c>
      <c r="S12" s="173">
        <v>4</v>
      </c>
      <c r="T12" s="173">
        <v>5</v>
      </c>
      <c r="U12" s="1">
        <v>3</v>
      </c>
      <c r="V12" s="1">
        <v>2</v>
      </c>
    </row>
    <row r="13" spans="1:23" x14ac:dyDescent="0.25">
      <c r="A13" s="34"/>
      <c r="B13" s="235"/>
      <c r="C13" s="34"/>
      <c r="F13" s="34">
        <v>7</v>
      </c>
      <c r="G13" s="191"/>
      <c r="H13" s="34">
        <v>5</v>
      </c>
      <c r="I13" s="1">
        <v>4</v>
      </c>
      <c r="J13" s="1">
        <v>2</v>
      </c>
      <c r="Q13" s="173">
        <v>12</v>
      </c>
      <c r="S13" s="173">
        <v>4</v>
      </c>
      <c r="T13" s="173">
        <v>5</v>
      </c>
      <c r="U13" s="1">
        <v>4</v>
      </c>
      <c r="V13" s="1">
        <v>2</v>
      </c>
    </row>
    <row r="14" spans="1:23" x14ac:dyDescent="0.25">
      <c r="A14" s="34"/>
      <c r="B14" s="235"/>
      <c r="C14" s="34"/>
      <c r="F14" s="34">
        <v>7</v>
      </c>
      <c r="G14" s="191"/>
      <c r="H14" s="34">
        <v>5</v>
      </c>
      <c r="I14" s="1">
        <v>3</v>
      </c>
      <c r="J14" s="1">
        <v>2</v>
      </c>
      <c r="Q14" s="173">
        <v>12</v>
      </c>
      <c r="S14" s="173">
        <v>3</v>
      </c>
      <c r="T14" s="173">
        <v>5</v>
      </c>
      <c r="U14" s="1">
        <v>3</v>
      </c>
      <c r="V14" s="1">
        <v>2</v>
      </c>
    </row>
    <row r="15" spans="1:23" x14ac:dyDescent="0.25">
      <c r="A15" s="34"/>
      <c r="B15" s="235"/>
      <c r="C15" s="34"/>
      <c r="F15" s="34">
        <v>7</v>
      </c>
      <c r="G15" s="191"/>
      <c r="H15" s="34">
        <v>5</v>
      </c>
      <c r="I15" s="1">
        <v>5</v>
      </c>
      <c r="J15" s="1">
        <v>1</v>
      </c>
      <c r="Q15" s="173">
        <v>11</v>
      </c>
      <c r="S15" s="173">
        <v>4</v>
      </c>
      <c r="T15" s="173">
        <v>6</v>
      </c>
      <c r="U15" s="1">
        <v>4</v>
      </c>
      <c r="V15" s="1">
        <v>2</v>
      </c>
    </row>
    <row r="16" spans="1:23" x14ac:dyDescent="0.25">
      <c r="A16" s="34"/>
      <c r="B16" s="235"/>
      <c r="C16" s="34"/>
      <c r="F16" s="34">
        <v>7</v>
      </c>
      <c r="G16" s="191"/>
      <c r="H16" s="34">
        <v>5</v>
      </c>
      <c r="I16" s="1">
        <v>4</v>
      </c>
      <c r="J16" s="1">
        <v>2</v>
      </c>
      <c r="Q16" s="173">
        <v>13</v>
      </c>
      <c r="S16" s="173">
        <v>3</v>
      </c>
      <c r="T16" s="173">
        <v>5</v>
      </c>
      <c r="U16" s="1">
        <v>4</v>
      </c>
      <c r="V16" s="1">
        <v>2</v>
      </c>
    </row>
    <row r="17" spans="1:22" x14ac:dyDescent="0.25">
      <c r="A17" s="34"/>
      <c r="B17" s="235"/>
      <c r="C17" s="34"/>
      <c r="F17" s="34">
        <v>7</v>
      </c>
      <c r="G17" s="191"/>
      <c r="H17" s="34">
        <v>5</v>
      </c>
      <c r="I17" s="1">
        <v>3</v>
      </c>
      <c r="J17" s="1">
        <v>1</v>
      </c>
      <c r="Q17" s="173">
        <v>13</v>
      </c>
      <c r="S17" s="173">
        <v>3</v>
      </c>
      <c r="T17" s="173">
        <v>6</v>
      </c>
      <c r="U17" s="1">
        <v>3</v>
      </c>
      <c r="V17" s="1">
        <v>2</v>
      </c>
    </row>
    <row r="18" spans="1:22" x14ac:dyDescent="0.25">
      <c r="A18" s="34"/>
      <c r="B18" s="235"/>
      <c r="C18" s="34"/>
      <c r="F18" s="34">
        <v>7</v>
      </c>
      <c r="G18" s="191"/>
      <c r="H18" s="34">
        <v>5</v>
      </c>
      <c r="I18" s="1">
        <v>5</v>
      </c>
      <c r="J18" s="1">
        <v>2</v>
      </c>
      <c r="Q18" s="173">
        <v>11</v>
      </c>
      <c r="S18" s="173">
        <v>3</v>
      </c>
      <c r="T18" s="173">
        <v>6</v>
      </c>
      <c r="U18" s="1">
        <v>4</v>
      </c>
      <c r="V18" s="1">
        <v>1</v>
      </c>
    </row>
    <row r="19" spans="1:22" x14ac:dyDescent="0.25">
      <c r="F19" s="173">
        <v>7</v>
      </c>
      <c r="H19" s="173">
        <v>5</v>
      </c>
      <c r="I19" s="1">
        <v>3</v>
      </c>
      <c r="J19" s="1">
        <v>2</v>
      </c>
      <c r="Q19" s="173">
        <v>11</v>
      </c>
      <c r="S19" s="173">
        <v>3</v>
      </c>
      <c r="T19" s="173">
        <v>5</v>
      </c>
      <c r="U19" s="1">
        <v>3</v>
      </c>
      <c r="V19" s="1">
        <v>2</v>
      </c>
    </row>
    <row r="20" spans="1:22" x14ac:dyDescent="0.25">
      <c r="F20" s="173">
        <v>7</v>
      </c>
      <c r="H20" s="173">
        <v>5</v>
      </c>
      <c r="I20" s="1">
        <v>4</v>
      </c>
      <c r="J20" s="1">
        <v>1</v>
      </c>
      <c r="Q20" s="173">
        <v>11</v>
      </c>
      <c r="S20" s="173">
        <v>3</v>
      </c>
      <c r="T20" s="173">
        <v>5</v>
      </c>
      <c r="U20" s="1">
        <v>4</v>
      </c>
      <c r="V20" s="1">
        <v>2</v>
      </c>
    </row>
    <row r="21" spans="1:22" x14ac:dyDescent="0.25">
      <c r="F21" s="173">
        <v>7</v>
      </c>
      <c r="H21" s="173">
        <v>5</v>
      </c>
      <c r="I21" s="1">
        <v>5</v>
      </c>
      <c r="J21" s="1">
        <v>1</v>
      </c>
      <c r="Q21" s="173">
        <v>13</v>
      </c>
      <c r="S21" s="173">
        <v>4</v>
      </c>
      <c r="T21" s="173">
        <v>5</v>
      </c>
      <c r="U21" s="1">
        <v>4</v>
      </c>
      <c r="V21" s="1">
        <v>2</v>
      </c>
    </row>
    <row r="22" spans="1:22" x14ac:dyDescent="0.25">
      <c r="F22" s="173">
        <v>7</v>
      </c>
      <c r="H22" s="173">
        <v>5</v>
      </c>
      <c r="I22" s="1">
        <v>3</v>
      </c>
      <c r="J22" s="1">
        <v>2</v>
      </c>
      <c r="Q22" s="173">
        <v>11</v>
      </c>
      <c r="S22" s="173">
        <v>3</v>
      </c>
      <c r="T22" s="173">
        <v>5</v>
      </c>
      <c r="U22" s="1">
        <v>4</v>
      </c>
      <c r="V22" s="1">
        <v>2</v>
      </c>
    </row>
    <row r="23" spans="1:22" x14ac:dyDescent="0.25">
      <c r="F23" s="173">
        <v>7</v>
      </c>
      <c r="H23" s="173">
        <v>5</v>
      </c>
      <c r="I23" s="1">
        <v>3</v>
      </c>
      <c r="J23" s="1">
        <v>1</v>
      </c>
      <c r="Q23" s="173">
        <v>12</v>
      </c>
      <c r="S23" s="173">
        <v>3</v>
      </c>
      <c r="T23" s="173">
        <v>6</v>
      </c>
      <c r="U23" s="1">
        <v>3</v>
      </c>
      <c r="V23" s="1">
        <v>2</v>
      </c>
    </row>
    <row r="24" spans="1:22" x14ac:dyDescent="0.25">
      <c r="F24" s="173">
        <v>7</v>
      </c>
      <c r="H24" s="173">
        <v>5</v>
      </c>
      <c r="I24" s="1">
        <v>3</v>
      </c>
      <c r="J24" s="1">
        <v>2</v>
      </c>
      <c r="Q24" s="173">
        <v>11</v>
      </c>
      <c r="S24" s="173">
        <v>3</v>
      </c>
      <c r="T24" s="173">
        <v>6</v>
      </c>
      <c r="U24" s="1">
        <v>3</v>
      </c>
      <c r="V24" s="1">
        <v>1</v>
      </c>
    </row>
    <row r="25" spans="1:22" x14ac:dyDescent="0.25">
      <c r="F25" s="173">
        <v>7</v>
      </c>
      <c r="H25" s="173">
        <v>5</v>
      </c>
      <c r="I25" s="1">
        <v>5</v>
      </c>
      <c r="J25" s="1">
        <v>1</v>
      </c>
      <c r="Q25" s="173">
        <v>12</v>
      </c>
      <c r="S25" s="173">
        <v>4</v>
      </c>
      <c r="T25" s="173">
        <v>5</v>
      </c>
      <c r="U25" s="1">
        <v>3</v>
      </c>
      <c r="V25" s="1">
        <v>2</v>
      </c>
    </row>
    <row r="26" spans="1:22" x14ac:dyDescent="0.25">
      <c r="F26" s="173">
        <v>7</v>
      </c>
      <c r="H26" s="173">
        <v>5</v>
      </c>
      <c r="I26" s="1">
        <v>4</v>
      </c>
      <c r="J26" s="1">
        <v>2</v>
      </c>
      <c r="Q26" s="173">
        <v>12</v>
      </c>
      <c r="S26" s="173">
        <v>3</v>
      </c>
      <c r="T26" s="173">
        <v>6</v>
      </c>
      <c r="U26" s="1">
        <v>1</v>
      </c>
      <c r="V26" s="1">
        <v>2</v>
      </c>
    </row>
    <row r="27" spans="1:22" x14ac:dyDescent="0.25">
      <c r="F27" s="173">
        <v>7</v>
      </c>
      <c r="H27" s="173">
        <v>5</v>
      </c>
      <c r="I27" s="1">
        <v>3</v>
      </c>
      <c r="J27" s="1">
        <v>2</v>
      </c>
      <c r="Q27" s="173">
        <v>11</v>
      </c>
      <c r="S27" s="173">
        <v>3</v>
      </c>
      <c r="T27" s="173">
        <v>5</v>
      </c>
      <c r="U27" s="1">
        <v>3</v>
      </c>
      <c r="V27" s="1">
        <v>2</v>
      </c>
    </row>
    <row r="28" spans="1:22" x14ac:dyDescent="0.25">
      <c r="F28" s="173">
        <v>7</v>
      </c>
      <c r="H28" s="173">
        <v>5</v>
      </c>
      <c r="I28" s="1">
        <v>4</v>
      </c>
      <c r="J28" s="1">
        <v>2</v>
      </c>
      <c r="Q28" s="173">
        <v>11</v>
      </c>
      <c r="S28" s="173">
        <v>4</v>
      </c>
      <c r="T28" s="173">
        <v>5</v>
      </c>
      <c r="U28" s="1">
        <v>3</v>
      </c>
      <c r="V28" s="1">
        <v>2</v>
      </c>
    </row>
    <row r="29" spans="1:22" x14ac:dyDescent="0.25">
      <c r="F29" s="173">
        <v>7</v>
      </c>
      <c r="H29" s="173">
        <v>5</v>
      </c>
      <c r="I29" s="1">
        <v>3</v>
      </c>
      <c r="J29" s="1">
        <v>2</v>
      </c>
      <c r="Q29" s="173">
        <v>13</v>
      </c>
      <c r="S29" s="173">
        <v>3</v>
      </c>
      <c r="T29" s="173">
        <v>5</v>
      </c>
      <c r="U29" s="1">
        <v>4</v>
      </c>
      <c r="V29" s="1">
        <v>2</v>
      </c>
    </row>
    <row r="30" spans="1:22" x14ac:dyDescent="0.25">
      <c r="F30" s="173">
        <v>7</v>
      </c>
      <c r="H30" s="173">
        <v>5</v>
      </c>
      <c r="I30" s="1">
        <v>4</v>
      </c>
      <c r="J30" s="1">
        <v>1</v>
      </c>
      <c r="Q30" s="173">
        <v>13</v>
      </c>
      <c r="S30" s="173">
        <v>3</v>
      </c>
      <c r="T30" s="173">
        <v>6</v>
      </c>
      <c r="U30" s="1">
        <v>3</v>
      </c>
      <c r="V30" s="1">
        <v>2</v>
      </c>
    </row>
    <row r="31" spans="1:22" x14ac:dyDescent="0.25">
      <c r="F31" s="173">
        <v>7</v>
      </c>
      <c r="H31" s="173">
        <v>5</v>
      </c>
      <c r="I31" s="1">
        <v>5</v>
      </c>
      <c r="J31" s="1">
        <v>1</v>
      </c>
      <c r="Q31" s="173">
        <v>13</v>
      </c>
      <c r="S31" s="173">
        <v>3</v>
      </c>
      <c r="T31" s="173">
        <v>5</v>
      </c>
      <c r="U31" s="1">
        <v>3</v>
      </c>
      <c r="V31" s="1">
        <v>2</v>
      </c>
    </row>
    <row r="32" spans="1:22" x14ac:dyDescent="0.25">
      <c r="F32" s="173">
        <v>7</v>
      </c>
      <c r="H32" s="173">
        <v>5</v>
      </c>
      <c r="I32" s="1">
        <v>3</v>
      </c>
      <c r="J32" s="1">
        <v>1</v>
      </c>
      <c r="Q32" s="173">
        <v>12</v>
      </c>
      <c r="S32" s="173">
        <v>3</v>
      </c>
      <c r="T32" s="173">
        <v>5</v>
      </c>
      <c r="U32" s="1">
        <v>4</v>
      </c>
      <c r="V32" s="1">
        <v>2</v>
      </c>
    </row>
    <row r="33" spans="6:22" x14ac:dyDescent="0.25">
      <c r="F33" s="173">
        <v>7</v>
      </c>
      <c r="H33" s="173">
        <v>5</v>
      </c>
      <c r="I33" s="1">
        <v>3</v>
      </c>
      <c r="J33" s="1">
        <v>2</v>
      </c>
      <c r="Q33" s="173">
        <v>11</v>
      </c>
      <c r="S33" s="173">
        <v>3</v>
      </c>
      <c r="T33" s="173">
        <v>6</v>
      </c>
      <c r="U33" s="1">
        <v>3</v>
      </c>
      <c r="V33" s="1">
        <v>2</v>
      </c>
    </row>
    <row r="34" spans="6:22" x14ac:dyDescent="0.25">
      <c r="F34" s="173">
        <v>7</v>
      </c>
      <c r="H34" s="173">
        <v>5</v>
      </c>
      <c r="I34" s="1">
        <v>3</v>
      </c>
      <c r="J34" s="1">
        <v>2</v>
      </c>
      <c r="Q34" s="173">
        <v>12</v>
      </c>
      <c r="S34" s="173">
        <v>3</v>
      </c>
      <c r="T34" s="173">
        <v>5</v>
      </c>
      <c r="U34" s="1">
        <v>3</v>
      </c>
      <c r="V34" s="1">
        <v>1</v>
      </c>
    </row>
    <row r="35" spans="6:22" x14ac:dyDescent="0.25">
      <c r="F35" s="173">
        <v>7</v>
      </c>
      <c r="H35" s="173">
        <v>5</v>
      </c>
      <c r="I35" s="1">
        <v>3</v>
      </c>
      <c r="J35" s="1">
        <v>1</v>
      </c>
      <c r="Q35" s="173">
        <v>13</v>
      </c>
      <c r="S35" s="173">
        <v>3</v>
      </c>
      <c r="T35" s="173">
        <v>5</v>
      </c>
      <c r="U35" s="1">
        <v>3</v>
      </c>
      <c r="V35" s="1">
        <v>1</v>
      </c>
    </row>
    <row r="36" spans="6:22" x14ac:dyDescent="0.25">
      <c r="F36" s="173">
        <v>7</v>
      </c>
      <c r="H36" s="173">
        <v>5</v>
      </c>
      <c r="I36" s="1">
        <v>4</v>
      </c>
      <c r="J36" s="1">
        <v>2</v>
      </c>
      <c r="Q36" s="173">
        <v>12</v>
      </c>
      <c r="S36" s="173">
        <v>4</v>
      </c>
      <c r="T36" s="173">
        <v>5</v>
      </c>
      <c r="U36" s="1">
        <v>4</v>
      </c>
      <c r="V36" s="1">
        <v>2</v>
      </c>
    </row>
    <row r="37" spans="6:22" x14ac:dyDescent="0.25">
      <c r="F37" s="173">
        <v>7</v>
      </c>
      <c r="H37" s="173">
        <v>5</v>
      </c>
      <c r="I37" s="1">
        <v>3</v>
      </c>
      <c r="J37" s="1">
        <v>2</v>
      </c>
      <c r="Q37" s="173">
        <v>12</v>
      </c>
      <c r="R37" s="184">
        <v>2</v>
      </c>
      <c r="S37" s="173">
        <v>3</v>
      </c>
      <c r="T37" s="173">
        <v>5</v>
      </c>
      <c r="U37" s="1">
        <v>4</v>
      </c>
      <c r="V37" s="1">
        <v>2</v>
      </c>
    </row>
    <row r="38" spans="6:22" x14ac:dyDescent="0.25">
      <c r="F38" s="173">
        <v>7</v>
      </c>
      <c r="H38" s="173">
        <v>5</v>
      </c>
      <c r="I38" s="1">
        <v>4</v>
      </c>
      <c r="J38" s="1">
        <v>1</v>
      </c>
      <c r="Q38" s="173">
        <v>13</v>
      </c>
      <c r="R38" s="184">
        <v>1</v>
      </c>
      <c r="S38" s="173">
        <v>3</v>
      </c>
      <c r="T38" s="173">
        <v>5</v>
      </c>
      <c r="U38" s="1">
        <v>4</v>
      </c>
      <c r="V38" s="1">
        <v>2</v>
      </c>
    </row>
    <row r="39" spans="6:22" x14ac:dyDescent="0.25">
      <c r="F39" s="173">
        <v>7</v>
      </c>
      <c r="H39" s="173">
        <v>5</v>
      </c>
      <c r="I39" s="1">
        <v>3</v>
      </c>
      <c r="J39" s="1">
        <v>1</v>
      </c>
      <c r="Q39" s="173">
        <v>12</v>
      </c>
      <c r="R39" s="184">
        <v>1</v>
      </c>
      <c r="S39" s="173">
        <v>3</v>
      </c>
      <c r="T39" s="173">
        <v>5</v>
      </c>
      <c r="U39" s="1">
        <v>3</v>
      </c>
      <c r="V39" s="1">
        <v>2</v>
      </c>
    </row>
    <row r="40" spans="6:22" x14ac:dyDescent="0.25">
      <c r="F40" s="173">
        <v>7</v>
      </c>
      <c r="H40" s="173">
        <v>5</v>
      </c>
      <c r="I40" s="1">
        <v>3</v>
      </c>
      <c r="J40" s="1">
        <v>1</v>
      </c>
      <c r="Q40" s="173">
        <v>13</v>
      </c>
      <c r="R40" s="184">
        <v>1</v>
      </c>
      <c r="S40" s="173">
        <v>3</v>
      </c>
      <c r="T40" s="173">
        <v>5</v>
      </c>
      <c r="U40" s="1">
        <v>3</v>
      </c>
      <c r="V40" s="1">
        <v>1</v>
      </c>
    </row>
    <row r="41" spans="6:22" x14ac:dyDescent="0.25">
      <c r="F41" s="173">
        <v>7</v>
      </c>
      <c r="H41" s="173">
        <v>5</v>
      </c>
      <c r="I41" s="1">
        <v>3</v>
      </c>
      <c r="J41" s="1">
        <v>2</v>
      </c>
      <c r="Q41" s="173">
        <v>12</v>
      </c>
      <c r="R41" s="184">
        <v>2</v>
      </c>
      <c r="S41" s="173">
        <v>4</v>
      </c>
      <c r="T41" s="173">
        <v>5</v>
      </c>
      <c r="U41" s="1">
        <v>4</v>
      </c>
      <c r="V41" s="1">
        <v>2</v>
      </c>
    </row>
    <row r="42" spans="6:22" x14ac:dyDescent="0.25">
      <c r="F42" s="173">
        <v>7</v>
      </c>
      <c r="H42" s="173">
        <v>5</v>
      </c>
      <c r="I42" s="1">
        <v>4</v>
      </c>
      <c r="J42" s="1">
        <v>1</v>
      </c>
      <c r="Q42" s="173">
        <v>12</v>
      </c>
      <c r="R42" s="184">
        <v>0</v>
      </c>
      <c r="S42" s="173">
        <v>3</v>
      </c>
      <c r="T42" s="173">
        <v>5</v>
      </c>
      <c r="U42" s="1">
        <v>4</v>
      </c>
      <c r="V42" s="1">
        <v>1</v>
      </c>
    </row>
    <row r="43" spans="6:22" x14ac:dyDescent="0.25">
      <c r="F43" s="173">
        <v>7</v>
      </c>
      <c r="H43" s="173">
        <v>5</v>
      </c>
      <c r="I43" s="1">
        <v>3</v>
      </c>
      <c r="J43" s="1">
        <v>2</v>
      </c>
      <c r="Q43" s="173">
        <v>12</v>
      </c>
      <c r="R43" s="184">
        <v>2</v>
      </c>
      <c r="S43" s="173">
        <v>3</v>
      </c>
      <c r="T43" s="173">
        <v>5</v>
      </c>
      <c r="U43" s="1">
        <v>3</v>
      </c>
      <c r="V43" s="1">
        <v>2</v>
      </c>
    </row>
    <row r="44" spans="6:22" x14ac:dyDescent="0.25">
      <c r="F44" s="173">
        <v>7</v>
      </c>
      <c r="H44" s="173">
        <v>5</v>
      </c>
      <c r="I44" s="1">
        <v>3</v>
      </c>
      <c r="J44" s="1">
        <v>1</v>
      </c>
      <c r="Q44" s="173">
        <v>11</v>
      </c>
      <c r="R44" s="184">
        <v>2</v>
      </c>
      <c r="S44" s="173">
        <v>4</v>
      </c>
      <c r="T44" s="173">
        <v>5</v>
      </c>
      <c r="U44" s="1">
        <v>3</v>
      </c>
      <c r="V44" s="1">
        <v>2</v>
      </c>
    </row>
    <row r="45" spans="6:22" x14ac:dyDescent="0.25">
      <c r="F45" s="173">
        <v>7</v>
      </c>
      <c r="H45" s="173">
        <v>5</v>
      </c>
      <c r="I45" s="1">
        <v>4</v>
      </c>
      <c r="J45" s="1">
        <v>1</v>
      </c>
      <c r="Q45" s="173">
        <v>13</v>
      </c>
      <c r="R45" s="184">
        <v>1</v>
      </c>
      <c r="S45" s="173">
        <v>3</v>
      </c>
      <c r="T45" s="173">
        <v>5</v>
      </c>
      <c r="U45" s="1">
        <v>4</v>
      </c>
      <c r="V45" s="1">
        <v>2</v>
      </c>
    </row>
    <row r="46" spans="6:22" x14ac:dyDescent="0.25">
      <c r="F46" s="173">
        <v>7</v>
      </c>
      <c r="H46" s="173">
        <v>5</v>
      </c>
      <c r="I46" s="1">
        <v>4</v>
      </c>
      <c r="J46" s="1">
        <v>1</v>
      </c>
      <c r="Q46" s="173">
        <v>12</v>
      </c>
      <c r="R46" s="184">
        <v>1</v>
      </c>
      <c r="S46" s="173">
        <v>3</v>
      </c>
      <c r="T46" s="173">
        <v>5</v>
      </c>
      <c r="U46" s="1">
        <v>4</v>
      </c>
      <c r="V46" s="1">
        <v>1</v>
      </c>
    </row>
    <row r="47" spans="6:22" x14ac:dyDescent="0.25">
      <c r="F47" s="173">
        <v>7</v>
      </c>
      <c r="H47" s="173">
        <v>5</v>
      </c>
      <c r="I47" s="1">
        <v>4</v>
      </c>
      <c r="J47" s="1">
        <v>1</v>
      </c>
      <c r="Q47" s="173">
        <v>13</v>
      </c>
      <c r="R47" s="184">
        <v>1</v>
      </c>
      <c r="S47" s="173">
        <v>3</v>
      </c>
      <c r="T47" s="173">
        <v>6</v>
      </c>
      <c r="U47" s="1">
        <v>4</v>
      </c>
      <c r="V47" s="1">
        <v>2</v>
      </c>
    </row>
    <row r="48" spans="6:22" x14ac:dyDescent="0.25">
      <c r="F48" s="173">
        <v>7</v>
      </c>
      <c r="H48" s="173">
        <v>5</v>
      </c>
      <c r="I48" s="1">
        <v>5</v>
      </c>
      <c r="J48" s="1">
        <v>2</v>
      </c>
      <c r="Q48" s="173">
        <v>12</v>
      </c>
      <c r="R48" s="184">
        <v>1</v>
      </c>
      <c r="S48" s="173">
        <v>3</v>
      </c>
      <c r="T48" s="173">
        <v>5</v>
      </c>
      <c r="U48" s="1">
        <v>3</v>
      </c>
      <c r="V48" s="1">
        <v>1</v>
      </c>
    </row>
    <row r="49" spans="6:22" x14ac:dyDescent="0.25">
      <c r="F49" s="173">
        <v>7</v>
      </c>
      <c r="H49" s="173">
        <v>5</v>
      </c>
      <c r="I49" s="1">
        <v>3</v>
      </c>
      <c r="J49" s="1">
        <v>1</v>
      </c>
      <c r="Q49" s="173">
        <v>11</v>
      </c>
      <c r="R49" s="184">
        <v>1</v>
      </c>
      <c r="S49" s="173">
        <v>4</v>
      </c>
      <c r="T49" s="173">
        <v>5</v>
      </c>
      <c r="U49" s="1">
        <v>4</v>
      </c>
      <c r="V49" s="1">
        <v>2</v>
      </c>
    </row>
    <row r="50" spans="6:22" x14ac:dyDescent="0.25">
      <c r="F50" s="173">
        <v>7</v>
      </c>
      <c r="H50" s="173">
        <v>5</v>
      </c>
      <c r="I50" s="1">
        <v>3</v>
      </c>
      <c r="J50" s="1">
        <v>2</v>
      </c>
      <c r="Q50" s="173">
        <v>12</v>
      </c>
      <c r="R50" s="184">
        <v>1</v>
      </c>
      <c r="S50" s="173">
        <v>4</v>
      </c>
      <c r="T50" s="173">
        <v>5</v>
      </c>
      <c r="U50" s="1">
        <v>3</v>
      </c>
      <c r="V50" s="1">
        <v>1</v>
      </c>
    </row>
    <row r="51" spans="6:22" x14ac:dyDescent="0.25">
      <c r="F51" s="173">
        <v>7</v>
      </c>
      <c r="H51" s="173">
        <v>5</v>
      </c>
      <c r="I51" s="1">
        <v>5</v>
      </c>
      <c r="J51" s="1">
        <v>2</v>
      </c>
      <c r="Q51" s="173">
        <v>12</v>
      </c>
      <c r="R51" s="184">
        <v>1</v>
      </c>
      <c r="S51" s="173">
        <v>4</v>
      </c>
      <c r="T51" s="173">
        <v>5</v>
      </c>
      <c r="U51" s="1">
        <v>3</v>
      </c>
      <c r="V51" s="1">
        <v>2</v>
      </c>
    </row>
    <row r="52" spans="6:22" x14ac:dyDescent="0.25">
      <c r="F52" s="173">
        <v>7</v>
      </c>
      <c r="H52" s="173">
        <v>5</v>
      </c>
      <c r="I52" s="1">
        <v>3</v>
      </c>
      <c r="J52" s="1">
        <v>1</v>
      </c>
      <c r="Q52" s="173">
        <v>12</v>
      </c>
      <c r="R52" s="184">
        <v>2</v>
      </c>
      <c r="S52" s="173">
        <v>4</v>
      </c>
      <c r="T52" s="173">
        <v>5</v>
      </c>
      <c r="U52" s="1">
        <v>3</v>
      </c>
      <c r="V52" s="1">
        <v>2</v>
      </c>
    </row>
    <row r="53" spans="6:22" x14ac:dyDescent="0.25">
      <c r="F53" s="173">
        <v>7</v>
      </c>
      <c r="H53" s="173">
        <v>5</v>
      </c>
      <c r="I53" s="1">
        <v>3</v>
      </c>
      <c r="J53" s="1">
        <v>1</v>
      </c>
      <c r="Q53" s="173">
        <v>12</v>
      </c>
      <c r="R53" s="184">
        <v>1</v>
      </c>
      <c r="S53" s="173">
        <v>3</v>
      </c>
      <c r="T53" s="173">
        <v>5</v>
      </c>
      <c r="U53" s="1">
        <v>3</v>
      </c>
      <c r="V53" s="1">
        <v>2</v>
      </c>
    </row>
    <row r="54" spans="6:22" x14ac:dyDescent="0.25">
      <c r="F54" s="173">
        <f>7</f>
        <v>7</v>
      </c>
      <c r="H54" s="173">
        <v>5</v>
      </c>
      <c r="I54" s="1">
        <v>5</v>
      </c>
      <c r="J54" s="1">
        <v>2</v>
      </c>
      <c r="Q54" s="173">
        <v>11</v>
      </c>
      <c r="R54" s="184">
        <v>1</v>
      </c>
      <c r="S54" s="173">
        <v>4</v>
      </c>
      <c r="T54" s="173">
        <v>5</v>
      </c>
      <c r="U54" s="1">
        <v>4</v>
      </c>
      <c r="V54" s="1">
        <v>1</v>
      </c>
    </row>
    <row r="55" spans="6:22" x14ac:dyDescent="0.25">
      <c r="F55" s="173">
        <v>7</v>
      </c>
      <c r="H55" s="173">
        <v>5</v>
      </c>
      <c r="I55" s="1">
        <v>5</v>
      </c>
      <c r="J55" s="1">
        <v>2</v>
      </c>
      <c r="Q55" s="173">
        <v>11</v>
      </c>
      <c r="R55" s="184">
        <v>2</v>
      </c>
      <c r="S55" s="173">
        <v>3</v>
      </c>
      <c r="T55" s="173">
        <v>5</v>
      </c>
      <c r="U55" s="1">
        <v>4</v>
      </c>
      <c r="V55" s="1">
        <v>2</v>
      </c>
    </row>
    <row r="56" spans="6:22" x14ac:dyDescent="0.25">
      <c r="F56" s="173">
        <v>7</v>
      </c>
      <c r="H56" s="173">
        <v>5</v>
      </c>
      <c r="I56" s="1">
        <v>5</v>
      </c>
      <c r="J56" s="1">
        <v>1</v>
      </c>
      <c r="Q56" s="173">
        <v>11</v>
      </c>
      <c r="R56" s="184">
        <v>1</v>
      </c>
      <c r="S56" s="173">
        <v>4</v>
      </c>
      <c r="T56" s="173">
        <v>5</v>
      </c>
      <c r="U56" s="1">
        <v>3</v>
      </c>
      <c r="V56" s="1">
        <v>2</v>
      </c>
    </row>
    <row r="57" spans="6:22" x14ac:dyDescent="0.25">
      <c r="F57" s="173">
        <v>7</v>
      </c>
      <c r="H57" s="173">
        <v>5</v>
      </c>
      <c r="I57" s="1">
        <v>5</v>
      </c>
      <c r="J57" s="1">
        <v>2</v>
      </c>
      <c r="Q57" s="173">
        <v>13</v>
      </c>
      <c r="R57" s="184">
        <v>1</v>
      </c>
      <c r="S57" s="173">
        <v>3</v>
      </c>
      <c r="T57" s="173">
        <v>5</v>
      </c>
      <c r="U57" s="1">
        <v>3</v>
      </c>
      <c r="V57" s="1">
        <v>2</v>
      </c>
    </row>
    <row r="58" spans="6:22" x14ac:dyDescent="0.25">
      <c r="F58" s="173">
        <v>7</v>
      </c>
      <c r="H58" s="173">
        <v>5</v>
      </c>
      <c r="I58" s="1">
        <v>5</v>
      </c>
      <c r="J58" s="1">
        <v>2</v>
      </c>
      <c r="Q58" s="173">
        <v>11</v>
      </c>
      <c r="R58" s="184">
        <v>2</v>
      </c>
      <c r="S58" s="173">
        <v>3</v>
      </c>
      <c r="T58" s="173">
        <v>5</v>
      </c>
      <c r="U58" s="1">
        <v>3</v>
      </c>
      <c r="V58" s="1">
        <v>2</v>
      </c>
    </row>
    <row r="59" spans="6:22" x14ac:dyDescent="0.25">
      <c r="F59" s="173">
        <v>7</v>
      </c>
      <c r="H59" s="173">
        <v>5</v>
      </c>
      <c r="I59" s="1">
        <v>5</v>
      </c>
      <c r="J59" s="1">
        <v>1</v>
      </c>
      <c r="Q59" s="173">
        <v>13</v>
      </c>
      <c r="R59" s="184">
        <v>0</v>
      </c>
      <c r="S59" s="173">
        <v>4</v>
      </c>
      <c r="T59" s="173">
        <v>5</v>
      </c>
      <c r="U59" s="1">
        <v>4</v>
      </c>
      <c r="V59" s="1">
        <v>2</v>
      </c>
    </row>
    <row r="60" spans="6:22" x14ac:dyDescent="0.25">
      <c r="F60" s="173">
        <v>7</v>
      </c>
      <c r="H60" s="173">
        <v>5</v>
      </c>
      <c r="I60" s="1">
        <v>5</v>
      </c>
      <c r="J60" s="1">
        <v>1</v>
      </c>
      <c r="Q60" s="173">
        <v>12</v>
      </c>
      <c r="R60" s="184">
        <v>2</v>
      </c>
      <c r="S60" s="173">
        <v>3</v>
      </c>
      <c r="T60" s="173">
        <v>5</v>
      </c>
      <c r="U60" s="1">
        <v>3</v>
      </c>
      <c r="V60" s="1">
        <v>2</v>
      </c>
    </row>
    <row r="61" spans="6:22" x14ac:dyDescent="0.25">
      <c r="F61" s="173">
        <v>7</v>
      </c>
      <c r="H61" s="173">
        <v>5</v>
      </c>
      <c r="I61" s="1">
        <v>5</v>
      </c>
      <c r="J61" s="1">
        <v>1</v>
      </c>
      <c r="Q61" s="173">
        <v>12</v>
      </c>
      <c r="R61" s="184">
        <v>1</v>
      </c>
      <c r="S61" s="173">
        <v>4</v>
      </c>
      <c r="T61" s="173">
        <v>5</v>
      </c>
      <c r="U61" s="1">
        <v>3</v>
      </c>
      <c r="V61" s="1">
        <v>2</v>
      </c>
    </row>
    <row r="62" spans="6:22" x14ac:dyDescent="0.25">
      <c r="F62" s="173">
        <v>7</v>
      </c>
      <c r="H62" s="173">
        <v>5</v>
      </c>
      <c r="I62" s="1">
        <v>3</v>
      </c>
      <c r="J62" s="1">
        <v>1</v>
      </c>
      <c r="Q62" s="173">
        <v>11</v>
      </c>
      <c r="R62" s="184">
        <v>2</v>
      </c>
      <c r="S62" s="173">
        <v>3</v>
      </c>
      <c r="T62" s="173">
        <v>6</v>
      </c>
      <c r="U62" s="1">
        <v>4</v>
      </c>
      <c r="V62" s="1">
        <v>2</v>
      </c>
    </row>
    <row r="63" spans="6:22" x14ac:dyDescent="0.25">
      <c r="F63" s="173">
        <v>7</v>
      </c>
      <c r="H63" s="173">
        <v>5</v>
      </c>
      <c r="I63" s="1">
        <v>3</v>
      </c>
      <c r="J63" s="1">
        <v>1</v>
      </c>
      <c r="Q63" s="173">
        <v>12</v>
      </c>
      <c r="R63" s="184">
        <v>0</v>
      </c>
      <c r="S63" s="173">
        <v>4</v>
      </c>
      <c r="T63" s="173">
        <v>5</v>
      </c>
      <c r="U63" s="1">
        <v>3</v>
      </c>
      <c r="V63" s="1">
        <v>2</v>
      </c>
    </row>
    <row r="64" spans="6:22" x14ac:dyDescent="0.25">
      <c r="F64" s="173">
        <v>7</v>
      </c>
      <c r="H64" s="173">
        <v>5</v>
      </c>
      <c r="I64" s="1">
        <v>3</v>
      </c>
      <c r="J64" s="1">
        <v>1</v>
      </c>
      <c r="Q64" s="173">
        <v>12</v>
      </c>
      <c r="R64" s="184">
        <v>2</v>
      </c>
      <c r="S64" s="173">
        <v>3</v>
      </c>
      <c r="T64" s="173">
        <v>6</v>
      </c>
      <c r="U64" s="1">
        <v>3</v>
      </c>
      <c r="V64" s="1">
        <v>2</v>
      </c>
    </row>
    <row r="65" spans="6:22" x14ac:dyDescent="0.25">
      <c r="F65" s="173">
        <v>7</v>
      </c>
      <c r="H65" s="173">
        <v>5</v>
      </c>
      <c r="I65" s="1">
        <v>5</v>
      </c>
      <c r="J65" s="1">
        <v>1</v>
      </c>
      <c r="Q65" s="173">
        <v>13</v>
      </c>
      <c r="R65" s="184">
        <v>2</v>
      </c>
      <c r="S65" s="173">
        <v>3</v>
      </c>
      <c r="T65" s="173">
        <v>5</v>
      </c>
      <c r="U65" s="1">
        <v>4</v>
      </c>
      <c r="V65" s="1">
        <v>2</v>
      </c>
    </row>
    <row r="66" spans="6:22" x14ac:dyDescent="0.25">
      <c r="F66" s="173">
        <v>7</v>
      </c>
      <c r="H66" s="173">
        <v>5</v>
      </c>
      <c r="I66" s="1">
        <v>4</v>
      </c>
      <c r="J66" s="1">
        <v>1</v>
      </c>
      <c r="Q66" s="173">
        <v>12</v>
      </c>
      <c r="R66" s="184">
        <v>0</v>
      </c>
      <c r="S66" s="173">
        <v>3</v>
      </c>
      <c r="T66" s="173">
        <v>5</v>
      </c>
      <c r="U66" s="1">
        <v>3</v>
      </c>
      <c r="V66" s="1">
        <v>2</v>
      </c>
    </row>
    <row r="67" spans="6:22" x14ac:dyDescent="0.25">
      <c r="F67" s="173">
        <v>7</v>
      </c>
      <c r="H67" s="173">
        <v>5</v>
      </c>
      <c r="I67" s="1">
        <v>3</v>
      </c>
      <c r="J67" s="1">
        <v>2</v>
      </c>
      <c r="Q67" s="173">
        <v>12</v>
      </c>
      <c r="R67" s="184">
        <v>1</v>
      </c>
      <c r="S67" s="173">
        <v>4</v>
      </c>
      <c r="T67" s="173">
        <v>5</v>
      </c>
      <c r="U67" s="1">
        <v>4</v>
      </c>
      <c r="V67" s="1">
        <v>2</v>
      </c>
    </row>
    <row r="68" spans="6:22" x14ac:dyDescent="0.25">
      <c r="F68" s="173">
        <v>7</v>
      </c>
      <c r="H68" s="173">
        <v>5</v>
      </c>
      <c r="I68" s="1">
        <v>4</v>
      </c>
      <c r="J68" s="1">
        <v>1</v>
      </c>
      <c r="Q68" s="173">
        <v>12</v>
      </c>
      <c r="R68" s="184">
        <v>2</v>
      </c>
      <c r="S68" s="173">
        <v>3</v>
      </c>
      <c r="T68" s="173">
        <v>5</v>
      </c>
      <c r="U68" s="1">
        <v>4</v>
      </c>
      <c r="V68" s="1">
        <v>2</v>
      </c>
    </row>
    <row r="69" spans="6:22" x14ac:dyDescent="0.25">
      <c r="F69" s="173">
        <v>7</v>
      </c>
      <c r="H69" s="173">
        <v>5</v>
      </c>
      <c r="I69" s="1">
        <v>4</v>
      </c>
      <c r="J69" s="1">
        <v>1</v>
      </c>
      <c r="Q69" s="173">
        <v>13</v>
      </c>
      <c r="R69" s="184">
        <v>1</v>
      </c>
      <c r="S69" s="173">
        <v>3</v>
      </c>
      <c r="T69" s="173">
        <v>5</v>
      </c>
      <c r="U69" s="1">
        <v>4</v>
      </c>
      <c r="V69" s="1">
        <v>1</v>
      </c>
    </row>
    <row r="70" spans="6:22" x14ac:dyDescent="0.25">
      <c r="F70" s="173">
        <v>7</v>
      </c>
      <c r="H70" s="173">
        <v>5</v>
      </c>
      <c r="I70" s="1">
        <v>4</v>
      </c>
      <c r="J70" s="1">
        <v>1</v>
      </c>
      <c r="Q70" s="173">
        <v>12</v>
      </c>
      <c r="R70" s="184">
        <v>1</v>
      </c>
      <c r="S70" s="173">
        <v>3</v>
      </c>
      <c r="T70" s="173">
        <v>5</v>
      </c>
      <c r="U70" s="1">
        <v>4</v>
      </c>
      <c r="V70" s="1">
        <v>2</v>
      </c>
    </row>
    <row r="71" spans="6:22" x14ac:dyDescent="0.25">
      <c r="F71" s="173">
        <v>7</v>
      </c>
      <c r="H71" s="173">
        <v>5</v>
      </c>
      <c r="I71" s="1">
        <v>3</v>
      </c>
      <c r="J71" s="1">
        <v>1</v>
      </c>
      <c r="Q71" s="173">
        <v>12</v>
      </c>
      <c r="R71" s="184">
        <v>2</v>
      </c>
      <c r="S71" s="173">
        <v>3</v>
      </c>
      <c r="T71" s="173">
        <v>5</v>
      </c>
      <c r="U71" s="1">
        <v>3</v>
      </c>
      <c r="V71" s="1">
        <v>2</v>
      </c>
    </row>
    <row r="72" spans="6:22" x14ac:dyDescent="0.25">
      <c r="F72" s="173">
        <v>7</v>
      </c>
      <c r="H72" s="173">
        <v>5</v>
      </c>
      <c r="I72" s="1">
        <v>4</v>
      </c>
      <c r="J72" s="1">
        <v>2</v>
      </c>
      <c r="Q72" s="173">
        <v>12</v>
      </c>
      <c r="R72" s="184">
        <v>1</v>
      </c>
      <c r="S72" s="173">
        <v>3</v>
      </c>
      <c r="T72" s="173">
        <v>5</v>
      </c>
      <c r="U72" s="1">
        <v>4</v>
      </c>
      <c r="V72" s="1">
        <v>1</v>
      </c>
    </row>
    <row r="73" spans="6:22" x14ac:dyDescent="0.25">
      <c r="F73" s="173">
        <v>7</v>
      </c>
      <c r="H73" s="173">
        <v>5</v>
      </c>
      <c r="I73" s="1">
        <v>5</v>
      </c>
      <c r="J73" s="1">
        <v>1</v>
      </c>
      <c r="Q73" s="173">
        <v>12</v>
      </c>
      <c r="R73" s="184">
        <v>2</v>
      </c>
      <c r="S73" s="173">
        <v>4</v>
      </c>
      <c r="T73" s="173">
        <v>5</v>
      </c>
      <c r="U73" s="1">
        <v>4</v>
      </c>
      <c r="V73" s="1">
        <v>1</v>
      </c>
    </row>
    <row r="74" spans="6:22" x14ac:dyDescent="0.25">
      <c r="F74" s="173">
        <v>7</v>
      </c>
      <c r="H74" s="173">
        <v>5</v>
      </c>
      <c r="I74" s="1">
        <v>5</v>
      </c>
      <c r="J74" s="1">
        <v>2</v>
      </c>
      <c r="Q74" s="173">
        <v>12</v>
      </c>
      <c r="R74" s="184">
        <v>1</v>
      </c>
      <c r="S74" s="173">
        <v>4</v>
      </c>
      <c r="T74" s="173">
        <v>6</v>
      </c>
      <c r="U74" s="1">
        <v>3</v>
      </c>
      <c r="V74" s="1">
        <v>2</v>
      </c>
    </row>
    <row r="75" spans="6:22" x14ac:dyDescent="0.25">
      <c r="F75" s="173">
        <v>7</v>
      </c>
      <c r="H75" s="173">
        <v>5</v>
      </c>
      <c r="I75" s="1">
        <v>3</v>
      </c>
      <c r="J75" s="1">
        <v>1</v>
      </c>
      <c r="Q75" s="173">
        <v>12</v>
      </c>
      <c r="R75" s="184">
        <v>0</v>
      </c>
      <c r="S75" s="173">
        <v>4</v>
      </c>
      <c r="T75" s="173">
        <v>5</v>
      </c>
      <c r="U75" s="1">
        <v>4</v>
      </c>
      <c r="V75" s="1">
        <v>1</v>
      </c>
    </row>
    <row r="76" spans="6:22" x14ac:dyDescent="0.25">
      <c r="F76" s="173">
        <v>7</v>
      </c>
      <c r="H76" s="173">
        <v>5</v>
      </c>
      <c r="I76" s="1">
        <v>3</v>
      </c>
      <c r="J76" s="1">
        <v>2</v>
      </c>
      <c r="Q76" s="173">
        <v>12</v>
      </c>
      <c r="R76" s="184">
        <v>1</v>
      </c>
      <c r="S76" s="173">
        <v>3</v>
      </c>
      <c r="T76" s="173">
        <v>5</v>
      </c>
      <c r="U76" s="1">
        <v>4</v>
      </c>
      <c r="V76" s="1">
        <v>2</v>
      </c>
    </row>
    <row r="77" spans="6:22" x14ac:dyDescent="0.25">
      <c r="F77" s="173">
        <v>7</v>
      </c>
      <c r="H77" s="173">
        <v>5</v>
      </c>
      <c r="I77" s="1">
        <v>3</v>
      </c>
      <c r="J77" s="1">
        <v>1</v>
      </c>
      <c r="Q77" s="173">
        <v>12</v>
      </c>
      <c r="R77" s="184">
        <v>0</v>
      </c>
      <c r="S77" s="173">
        <v>4</v>
      </c>
      <c r="T77" s="173">
        <v>5</v>
      </c>
      <c r="U77" s="1">
        <v>4</v>
      </c>
      <c r="V77" s="1">
        <v>1</v>
      </c>
    </row>
    <row r="78" spans="6:22" x14ac:dyDescent="0.25">
      <c r="F78" s="173">
        <v>7</v>
      </c>
      <c r="H78" s="173">
        <v>5</v>
      </c>
      <c r="I78" s="1">
        <v>5</v>
      </c>
      <c r="J78" s="1">
        <v>1</v>
      </c>
      <c r="Q78" s="173">
        <v>13</v>
      </c>
      <c r="R78" s="184">
        <v>2</v>
      </c>
      <c r="S78" s="173">
        <v>4</v>
      </c>
      <c r="T78" s="173">
        <v>5</v>
      </c>
      <c r="U78" s="1">
        <v>1</v>
      </c>
      <c r="V78" s="1">
        <v>1</v>
      </c>
    </row>
    <row r="79" spans="6:22" x14ac:dyDescent="0.25">
      <c r="F79" s="173">
        <v>7</v>
      </c>
      <c r="H79" s="173">
        <v>5</v>
      </c>
      <c r="I79" s="1">
        <v>3</v>
      </c>
      <c r="J79" s="1">
        <v>2</v>
      </c>
      <c r="Q79" s="173">
        <v>13</v>
      </c>
      <c r="R79" s="184">
        <v>2</v>
      </c>
      <c r="S79" s="173">
        <v>4</v>
      </c>
      <c r="T79" s="173">
        <v>5</v>
      </c>
      <c r="U79" s="1">
        <v>4</v>
      </c>
      <c r="V79" s="1">
        <v>2</v>
      </c>
    </row>
    <row r="80" spans="6:22" x14ac:dyDescent="0.25">
      <c r="F80" s="173">
        <v>7</v>
      </c>
      <c r="H80" s="173">
        <v>5</v>
      </c>
      <c r="I80" s="1">
        <v>4</v>
      </c>
      <c r="J80" s="1">
        <v>1</v>
      </c>
      <c r="Q80" s="173">
        <v>13</v>
      </c>
      <c r="R80" s="184">
        <v>1</v>
      </c>
      <c r="S80" s="173">
        <v>4</v>
      </c>
      <c r="T80" s="173">
        <v>5</v>
      </c>
      <c r="U80" s="1">
        <v>4</v>
      </c>
      <c r="V80" s="1">
        <v>1</v>
      </c>
    </row>
    <row r="81" spans="6:22" x14ac:dyDescent="0.25">
      <c r="F81" s="173">
        <v>7</v>
      </c>
      <c r="H81" s="173">
        <v>5</v>
      </c>
      <c r="I81" s="1">
        <v>4</v>
      </c>
      <c r="J81" s="1">
        <v>2</v>
      </c>
      <c r="Q81" s="173">
        <v>13</v>
      </c>
      <c r="R81" s="184">
        <v>2</v>
      </c>
      <c r="S81" s="173">
        <v>4</v>
      </c>
      <c r="T81" s="173">
        <v>5</v>
      </c>
      <c r="U81" s="1">
        <v>3</v>
      </c>
      <c r="V81" s="1">
        <v>2</v>
      </c>
    </row>
    <row r="82" spans="6:22" x14ac:dyDescent="0.25">
      <c r="F82" s="173">
        <v>7</v>
      </c>
      <c r="H82" s="173">
        <v>5</v>
      </c>
      <c r="I82" s="1">
        <v>4</v>
      </c>
      <c r="J82" s="1">
        <v>2</v>
      </c>
      <c r="Q82" s="173">
        <v>11</v>
      </c>
      <c r="R82" s="184">
        <v>1</v>
      </c>
      <c r="S82" s="173">
        <v>4</v>
      </c>
      <c r="T82" s="173">
        <v>5</v>
      </c>
      <c r="U82" s="1">
        <v>3</v>
      </c>
      <c r="V82" s="1">
        <v>1</v>
      </c>
    </row>
    <row r="83" spans="6:22" x14ac:dyDescent="0.25">
      <c r="F83" s="173">
        <v>7</v>
      </c>
      <c r="H83" s="173">
        <v>5</v>
      </c>
      <c r="I83" s="1">
        <v>5</v>
      </c>
      <c r="J83" s="1">
        <v>1</v>
      </c>
      <c r="Q83" s="173">
        <v>13</v>
      </c>
      <c r="R83" s="184">
        <v>1</v>
      </c>
      <c r="S83" s="173">
        <v>3</v>
      </c>
      <c r="T83" s="173">
        <v>5</v>
      </c>
      <c r="U83" s="1">
        <v>3</v>
      </c>
      <c r="V83" s="1">
        <v>2</v>
      </c>
    </row>
    <row r="84" spans="6:22" x14ac:dyDescent="0.25">
      <c r="F84" s="173">
        <v>7</v>
      </c>
      <c r="H84" s="173">
        <v>5</v>
      </c>
      <c r="I84" s="1">
        <v>3</v>
      </c>
      <c r="J84" s="1">
        <v>1</v>
      </c>
      <c r="Q84" s="173">
        <v>12</v>
      </c>
      <c r="R84" s="184">
        <v>1</v>
      </c>
      <c r="S84" s="173">
        <v>3</v>
      </c>
      <c r="T84" s="173">
        <v>5</v>
      </c>
      <c r="U84" s="1">
        <v>4</v>
      </c>
      <c r="V84" s="1">
        <v>2</v>
      </c>
    </row>
    <row r="85" spans="6:22" x14ac:dyDescent="0.25">
      <c r="F85" s="173">
        <v>7</v>
      </c>
      <c r="H85" s="173">
        <v>5</v>
      </c>
      <c r="I85" s="1">
        <v>5</v>
      </c>
      <c r="J85" s="1">
        <v>1</v>
      </c>
      <c r="Q85" s="173">
        <v>11</v>
      </c>
      <c r="R85" s="184">
        <v>2</v>
      </c>
      <c r="S85" s="173">
        <v>3</v>
      </c>
      <c r="T85" s="173">
        <v>5</v>
      </c>
      <c r="U85" s="1">
        <v>4</v>
      </c>
      <c r="V85" s="1">
        <v>2</v>
      </c>
    </row>
    <row r="86" spans="6:22" x14ac:dyDescent="0.25">
      <c r="F86" s="173">
        <v>7</v>
      </c>
      <c r="H86" s="173">
        <v>5</v>
      </c>
      <c r="I86" s="1">
        <v>3</v>
      </c>
      <c r="J86" s="1">
        <v>2</v>
      </c>
      <c r="Q86" s="173">
        <v>11</v>
      </c>
      <c r="R86" s="184">
        <v>1</v>
      </c>
      <c r="S86" s="173">
        <v>3</v>
      </c>
      <c r="T86" s="173">
        <v>5</v>
      </c>
      <c r="U86" s="1">
        <v>4</v>
      </c>
      <c r="V86" s="1">
        <v>2</v>
      </c>
    </row>
    <row r="87" spans="6:22" x14ac:dyDescent="0.25">
      <c r="F87" s="173">
        <v>7</v>
      </c>
      <c r="H87" s="173">
        <v>5</v>
      </c>
      <c r="I87" s="1">
        <v>4</v>
      </c>
      <c r="J87" s="1">
        <v>1</v>
      </c>
      <c r="Q87" s="173">
        <v>12</v>
      </c>
      <c r="R87" s="184">
        <v>1</v>
      </c>
      <c r="S87" s="173">
        <v>3</v>
      </c>
      <c r="T87" s="173">
        <v>5</v>
      </c>
      <c r="U87" s="1">
        <v>4</v>
      </c>
      <c r="V87" s="1">
        <v>1</v>
      </c>
    </row>
    <row r="88" spans="6:22" x14ac:dyDescent="0.25">
      <c r="F88" s="173">
        <v>7</v>
      </c>
      <c r="H88" s="173">
        <v>5</v>
      </c>
      <c r="I88" s="1">
        <v>3</v>
      </c>
      <c r="J88" s="1">
        <v>1</v>
      </c>
      <c r="Q88" s="173">
        <v>13</v>
      </c>
      <c r="R88" s="184">
        <v>1</v>
      </c>
      <c r="S88" s="173">
        <v>4</v>
      </c>
      <c r="T88" s="173">
        <v>5</v>
      </c>
      <c r="U88" s="1">
        <v>3</v>
      </c>
      <c r="V88" s="1">
        <v>2</v>
      </c>
    </row>
    <row r="89" spans="6:22" x14ac:dyDescent="0.25">
      <c r="F89" s="173">
        <v>7</v>
      </c>
      <c r="H89" s="173">
        <v>5</v>
      </c>
      <c r="I89" s="1">
        <v>5</v>
      </c>
      <c r="J89" s="1">
        <v>1</v>
      </c>
      <c r="Q89" s="173">
        <v>11</v>
      </c>
      <c r="R89" s="184">
        <v>2</v>
      </c>
      <c r="S89" s="173">
        <v>3</v>
      </c>
      <c r="T89" s="173">
        <v>5</v>
      </c>
      <c r="U89" s="1">
        <v>3</v>
      </c>
      <c r="V89" s="1">
        <v>1</v>
      </c>
    </row>
    <row r="90" spans="6:22" x14ac:dyDescent="0.25">
      <c r="F90" s="173">
        <v>7</v>
      </c>
      <c r="H90" s="173">
        <v>5</v>
      </c>
      <c r="I90" s="1">
        <v>4</v>
      </c>
      <c r="J90" s="1">
        <v>1</v>
      </c>
      <c r="Q90" s="173">
        <v>12</v>
      </c>
      <c r="R90" s="184">
        <v>0</v>
      </c>
      <c r="S90" s="173">
        <v>4</v>
      </c>
      <c r="T90" s="173">
        <v>5</v>
      </c>
      <c r="U90" s="1">
        <v>4</v>
      </c>
      <c r="V90" s="1">
        <v>2</v>
      </c>
    </row>
    <row r="91" spans="6:22" x14ac:dyDescent="0.25">
      <c r="F91" s="173">
        <v>7</v>
      </c>
      <c r="H91" s="173">
        <v>5</v>
      </c>
      <c r="I91" s="1">
        <v>5</v>
      </c>
      <c r="J91" s="1">
        <v>1</v>
      </c>
      <c r="Q91" s="173">
        <v>13</v>
      </c>
      <c r="R91" s="184">
        <v>0</v>
      </c>
      <c r="S91" s="173">
        <v>3</v>
      </c>
      <c r="T91" s="173">
        <v>5</v>
      </c>
      <c r="U91" s="1">
        <v>4</v>
      </c>
      <c r="V91" s="1">
        <v>1</v>
      </c>
    </row>
    <row r="92" spans="6:22" x14ac:dyDescent="0.25">
      <c r="F92" s="173">
        <v>7</v>
      </c>
      <c r="H92" s="173">
        <v>5</v>
      </c>
      <c r="I92" s="1">
        <v>4</v>
      </c>
      <c r="J92" s="1">
        <v>1</v>
      </c>
      <c r="Q92" s="173">
        <v>13</v>
      </c>
      <c r="R92" s="184">
        <v>2</v>
      </c>
      <c r="S92" s="173">
        <v>3</v>
      </c>
      <c r="T92" s="173">
        <v>5</v>
      </c>
      <c r="U92" s="1">
        <v>3</v>
      </c>
      <c r="V92" s="1">
        <v>2</v>
      </c>
    </row>
    <row r="93" spans="6:22" x14ac:dyDescent="0.25">
      <c r="F93" s="173">
        <v>7</v>
      </c>
      <c r="H93" s="173">
        <v>5</v>
      </c>
      <c r="I93" s="1">
        <v>5</v>
      </c>
      <c r="J93" s="1">
        <v>2</v>
      </c>
      <c r="Q93" s="173">
        <v>12</v>
      </c>
      <c r="R93" s="184">
        <v>1</v>
      </c>
      <c r="S93" s="173">
        <v>3</v>
      </c>
      <c r="T93" s="173">
        <v>5</v>
      </c>
      <c r="U93" s="1">
        <v>3</v>
      </c>
      <c r="V93" s="1">
        <v>2</v>
      </c>
    </row>
    <row r="94" spans="6:22" x14ac:dyDescent="0.25">
      <c r="F94" s="173">
        <v>7</v>
      </c>
      <c r="H94" s="173">
        <v>5</v>
      </c>
      <c r="I94" s="1">
        <v>3</v>
      </c>
      <c r="J94" s="1">
        <v>2</v>
      </c>
      <c r="Q94" s="173">
        <v>11</v>
      </c>
      <c r="R94" s="184">
        <v>0</v>
      </c>
      <c r="S94" s="173">
        <v>4</v>
      </c>
      <c r="T94" s="173">
        <v>5</v>
      </c>
      <c r="U94" s="1">
        <v>4</v>
      </c>
      <c r="V94" s="1">
        <v>2</v>
      </c>
    </row>
    <row r="95" spans="6:22" x14ac:dyDescent="0.25">
      <c r="F95" s="173">
        <v>7</v>
      </c>
      <c r="H95" s="173">
        <v>5</v>
      </c>
      <c r="I95" s="1">
        <v>4</v>
      </c>
      <c r="J95" s="1">
        <v>1</v>
      </c>
      <c r="Q95" s="173">
        <v>11</v>
      </c>
      <c r="R95" s="184">
        <v>0</v>
      </c>
      <c r="S95" s="173">
        <v>4</v>
      </c>
      <c r="T95" s="173">
        <v>6</v>
      </c>
      <c r="U95" s="1">
        <v>4</v>
      </c>
      <c r="V95" s="1">
        <v>1</v>
      </c>
    </row>
    <row r="96" spans="6:22" x14ac:dyDescent="0.25">
      <c r="F96" s="173">
        <v>7</v>
      </c>
      <c r="H96" s="173">
        <v>5</v>
      </c>
      <c r="I96" s="1">
        <v>5</v>
      </c>
      <c r="J96" s="1">
        <v>1</v>
      </c>
      <c r="Q96" s="173">
        <v>13</v>
      </c>
      <c r="R96" s="184">
        <v>2</v>
      </c>
      <c r="S96" s="173">
        <v>3</v>
      </c>
      <c r="T96" s="173">
        <v>5</v>
      </c>
      <c r="U96" s="1">
        <v>4</v>
      </c>
      <c r="V96" s="1">
        <v>2</v>
      </c>
    </row>
    <row r="97" spans="6:22" x14ac:dyDescent="0.25">
      <c r="F97" s="173">
        <v>7</v>
      </c>
      <c r="H97" s="173">
        <v>5</v>
      </c>
      <c r="I97" s="1">
        <v>5</v>
      </c>
      <c r="J97" s="1">
        <v>1</v>
      </c>
      <c r="Q97" s="173">
        <v>12</v>
      </c>
      <c r="R97" s="184">
        <v>1</v>
      </c>
      <c r="S97" s="173">
        <v>4</v>
      </c>
      <c r="T97" s="173">
        <v>5</v>
      </c>
      <c r="U97" s="1">
        <v>3</v>
      </c>
      <c r="V97" s="1">
        <v>1</v>
      </c>
    </row>
    <row r="98" spans="6:22" x14ac:dyDescent="0.25">
      <c r="F98" s="173">
        <v>7</v>
      </c>
      <c r="H98" s="173">
        <v>5</v>
      </c>
      <c r="I98" s="1">
        <v>5</v>
      </c>
      <c r="J98" s="1">
        <v>2</v>
      </c>
      <c r="Q98" s="173">
        <v>12</v>
      </c>
      <c r="R98" s="184">
        <v>2</v>
      </c>
      <c r="S98" s="173">
        <v>3</v>
      </c>
      <c r="T98" s="173">
        <v>5</v>
      </c>
      <c r="U98" s="1">
        <v>4</v>
      </c>
      <c r="V98" s="1">
        <v>2</v>
      </c>
    </row>
    <row r="99" spans="6:22" x14ac:dyDescent="0.25">
      <c r="F99" s="173">
        <v>7</v>
      </c>
      <c r="H99" s="173">
        <v>5</v>
      </c>
      <c r="I99" s="1">
        <v>4</v>
      </c>
      <c r="J99" s="1">
        <v>2</v>
      </c>
      <c r="Q99" s="173">
        <v>13</v>
      </c>
      <c r="R99" s="184">
        <v>2</v>
      </c>
      <c r="S99" s="173">
        <v>3</v>
      </c>
      <c r="T99" s="173">
        <v>6</v>
      </c>
      <c r="U99" s="1">
        <v>3</v>
      </c>
      <c r="V99" s="1">
        <v>1</v>
      </c>
    </row>
    <row r="100" spans="6:22" x14ac:dyDescent="0.25">
      <c r="F100" s="173">
        <v>7</v>
      </c>
      <c r="H100" s="173">
        <v>5</v>
      </c>
      <c r="I100" s="1">
        <v>4</v>
      </c>
      <c r="J100" s="1">
        <v>1</v>
      </c>
      <c r="Q100" s="173">
        <v>12</v>
      </c>
      <c r="R100" s="184">
        <v>1</v>
      </c>
      <c r="S100" s="173">
        <v>4</v>
      </c>
      <c r="T100" s="173">
        <v>5</v>
      </c>
      <c r="U100" s="1">
        <v>3</v>
      </c>
      <c r="V100" s="1">
        <v>2</v>
      </c>
    </row>
    <row r="101" spans="6:22" x14ac:dyDescent="0.25">
      <c r="F101" s="173">
        <v>7</v>
      </c>
      <c r="H101" s="173">
        <v>5</v>
      </c>
      <c r="I101" s="1">
        <v>5</v>
      </c>
      <c r="J101" s="1">
        <v>1</v>
      </c>
      <c r="Q101" s="173">
        <v>13</v>
      </c>
      <c r="R101" s="184">
        <v>1</v>
      </c>
      <c r="S101" s="173">
        <v>4</v>
      </c>
      <c r="T101" s="173">
        <v>5</v>
      </c>
      <c r="U101" s="1">
        <v>4</v>
      </c>
      <c r="V101" s="1">
        <v>2</v>
      </c>
    </row>
    <row r="102" spans="6:22" x14ac:dyDescent="0.25">
      <c r="F102" s="173">
        <v>7</v>
      </c>
      <c r="H102" s="173">
        <v>5</v>
      </c>
      <c r="I102" s="1">
        <v>5</v>
      </c>
      <c r="J102" s="1">
        <v>1</v>
      </c>
      <c r="Q102" s="173">
        <v>12</v>
      </c>
      <c r="R102" s="184">
        <v>1</v>
      </c>
      <c r="S102" s="173">
        <v>4</v>
      </c>
      <c r="T102" s="173">
        <v>5</v>
      </c>
      <c r="U102" s="1">
        <v>3</v>
      </c>
      <c r="V102" s="1">
        <v>2</v>
      </c>
    </row>
    <row r="103" spans="6:22" x14ac:dyDescent="0.25">
      <c r="F103" s="173">
        <v>7</v>
      </c>
      <c r="H103" s="173">
        <v>5</v>
      </c>
      <c r="I103" s="1">
        <v>3</v>
      </c>
      <c r="J103" s="1">
        <v>1</v>
      </c>
      <c r="Q103" s="173">
        <v>12</v>
      </c>
      <c r="R103" s="184">
        <v>1</v>
      </c>
      <c r="S103" s="173">
        <v>3</v>
      </c>
      <c r="T103" s="173">
        <v>5</v>
      </c>
      <c r="U103" s="1">
        <v>3</v>
      </c>
      <c r="V103" s="1">
        <v>2</v>
      </c>
    </row>
    <row r="104" spans="6:22" x14ac:dyDescent="0.25">
      <c r="F104" s="173">
        <v>7</v>
      </c>
      <c r="H104" s="173">
        <v>5</v>
      </c>
      <c r="I104" s="1">
        <v>5</v>
      </c>
      <c r="J104" s="1">
        <v>1</v>
      </c>
      <c r="Q104" s="173">
        <v>13</v>
      </c>
      <c r="R104" s="184">
        <v>1</v>
      </c>
      <c r="S104" s="173">
        <v>4</v>
      </c>
      <c r="T104" s="173">
        <v>6</v>
      </c>
      <c r="U104" s="1">
        <v>4</v>
      </c>
      <c r="V104" s="1">
        <v>2</v>
      </c>
    </row>
    <row r="105" spans="6:22" x14ac:dyDescent="0.25">
      <c r="F105" s="173">
        <v>7</v>
      </c>
      <c r="H105" s="173">
        <v>5</v>
      </c>
      <c r="I105" s="1">
        <v>4</v>
      </c>
      <c r="J105" s="1">
        <v>1</v>
      </c>
      <c r="Q105" s="173">
        <v>11</v>
      </c>
      <c r="R105" s="184">
        <v>2</v>
      </c>
      <c r="S105" s="173">
        <v>3</v>
      </c>
      <c r="T105" s="173">
        <v>5</v>
      </c>
      <c r="U105" s="1">
        <v>3</v>
      </c>
      <c r="V105" s="1">
        <v>2</v>
      </c>
    </row>
    <row r="106" spans="6:22" x14ac:dyDescent="0.25">
      <c r="F106" s="173">
        <v>7</v>
      </c>
      <c r="H106" s="173">
        <v>5</v>
      </c>
      <c r="I106" s="1">
        <v>5</v>
      </c>
      <c r="J106" s="1">
        <v>2</v>
      </c>
      <c r="Q106" s="173">
        <v>13</v>
      </c>
      <c r="R106" s="184">
        <v>1</v>
      </c>
      <c r="S106" s="173">
        <v>4</v>
      </c>
      <c r="T106" s="173">
        <v>6</v>
      </c>
      <c r="U106" s="1">
        <v>4</v>
      </c>
      <c r="V106" s="1">
        <v>2</v>
      </c>
    </row>
    <row r="107" spans="6:22" x14ac:dyDescent="0.25">
      <c r="F107" s="173">
        <v>7</v>
      </c>
      <c r="H107" s="173">
        <v>5</v>
      </c>
      <c r="I107" s="1">
        <v>4</v>
      </c>
      <c r="J107" s="1">
        <v>1</v>
      </c>
      <c r="Q107" s="173">
        <v>12</v>
      </c>
      <c r="R107" s="184">
        <v>0</v>
      </c>
      <c r="S107" s="173">
        <v>3</v>
      </c>
      <c r="T107" s="173">
        <v>6</v>
      </c>
      <c r="U107" s="1">
        <v>3</v>
      </c>
      <c r="V107" s="1">
        <v>1</v>
      </c>
    </row>
    <row r="108" spans="6:22" x14ac:dyDescent="0.25">
      <c r="F108" s="173">
        <v>7</v>
      </c>
      <c r="H108" s="173">
        <v>5</v>
      </c>
      <c r="I108" s="1">
        <v>5</v>
      </c>
      <c r="J108" s="1">
        <v>1</v>
      </c>
      <c r="Q108" s="173">
        <v>12</v>
      </c>
      <c r="R108" s="184">
        <v>1</v>
      </c>
      <c r="S108" s="173">
        <v>3</v>
      </c>
      <c r="T108" s="173">
        <v>5</v>
      </c>
      <c r="U108" s="1">
        <v>3</v>
      </c>
      <c r="V108" s="1">
        <v>2</v>
      </c>
    </row>
    <row r="109" spans="6:22" x14ac:dyDescent="0.25">
      <c r="F109" s="173">
        <v>7</v>
      </c>
      <c r="H109" s="173">
        <v>5</v>
      </c>
      <c r="I109" s="1">
        <v>3</v>
      </c>
      <c r="J109" s="1">
        <v>1</v>
      </c>
      <c r="Q109" s="173">
        <v>12</v>
      </c>
      <c r="R109" s="184">
        <v>2</v>
      </c>
      <c r="S109" s="173">
        <v>3</v>
      </c>
      <c r="T109" s="173">
        <v>5</v>
      </c>
      <c r="U109" s="1">
        <v>4</v>
      </c>
      <c r="V109" s="1">
        <v>1</v>
      </c>
    </row>
    <row r="110" spans="6:22" x14ac:dyDescent="0.25">
      <c r="F110" s="173">
        <v>7</v>
      </c>
      <c r="H110" s="173">
        <v>5</v>
      </c>
      <c r="I110" s="1">
        <v>3</v>
      </c>
      <c r="J110" s="1">
        <v>1</v>
      </c>
      <c r="Q110" s="173">
        <v>12</v>
      </c>
      <c r="R110" s="184">
        <v>2</v>
      </c>
      <c r="S110" s="173">
        <v>3</v>
      </c>
      <c r="T110" s="173">
        <v>5</v>
      </c>
      <c r="U110" s="1">
        <v>4</v>
      </c>
      <c r="V110" s="1">
        <v>2</v>
      </c>
    </row>
    <row r="111" spans="6:22" x14ac:dyDescent="0.25">
      <c r="F111" s="173">
        <v>7</v>
      </c>
      <c r="H111" s="173">
        <v>5</v>
      </c>
      <c r="I111" s="1">
        <v>4</v>
      </c>
      <c r="J111" s="1">
        <v>1</v>
      </c>
      <c r="Q111" s="173">
        <v>12</v>
      </c>
      <c r="R111" s="184">
        <v>1</v>
      </c>
      <c r="S111" s="173">
        <v>3</v>
      </c>
      <c r="T111" s="173">
        <v>5</v>
      </c>
      <c r="U111" s="1">
        <v>3</v>
      </c>
      <c r="V111" s="1">
        <v>2</v>
      </c>
    </row>
    <row r="112" spans="6:22" x14ac:dyDescent="0.25">
      <c r="F112" s="173">
        <v>7</v>
      </c>
      <c r="H112" s="173">
        <v>5</v>
      </c>
      <c r="I112" s="1">
        <v>4</v>
      </c>
      <c r="J112" s="1">
        <v>1</v>
      </c>
      <c r="Q112" s="173">
        <v>12</v>
      </c>
      <c r="R112" s="184">
        <v>0</v>
      </c>
      <c r="S112" s="173">
        <v>4</v>
      </c>
      <c r="T112" s="173">
        <v>5</v>
      </c>
      <c r="U112" s="1">
        <v>3</v>
      </c>
      <c r="V112" s="1">
        <v>2</v>
      </c>
    </row>
    <row r="113" spans="6:22" x14ac:dyDescent="0.25">
      <c r="F113" s="173">
        <v>7</v>
      </c>
      <c r="H113" s="173">
        <v>5</v>
      </c>
      <c r="I113" s="1">
        <v>3</v>
      </c>
      <c r="J113" s="1">
        <v>2</v>
      </c>
      <c r="Q113" s="173">
        <v>12</v>
      </c>
      <c r="R113" s="184">
        <v>0</v>
      </c>
      <c r="S113" s="173">
        <v>4</v>
      </c>
      <c r="T113" s="173">
        <v>5</v>
      </c>
      <c r="U113" s="1">
        <v>3</v>
      </c>
      <c r="V113" s="1">
        <v>1</v>
      </c>
    </row>
    <row r="114" spans="6:22" x14ac:dyDescent="0.25">
      <c r="F114" s="173">
        <v>7</v>
      </c>
      <c r="H114" s="173">
        <v>5</v>
      </c>
      <c r="I114" s="1">
        <v>4</v>
      </c>
      <c r="J114" s="1">
        <v>1</v>
      </c>
      <c r="Q114" s="173">
        <v>12</v>
      </c>
      <c r="R114" s="184">
        <v>0</v>
      </c>
      <c r="S114" s="173">
        <v>3</v>
      </c>
      <c r="T114" s="173">
        <v>5</v>
      </c>
      <c r="U114" s="1">
        <v>3</v>
      </c>
      <c r="V114" s="1">
        <v>1</v>
      </c>
    </row>
    <row r="115" spans="6:22" x14ac:dyDescent="0.25">
      <c r="F115" s="173">
        <v>7</v>
      </c>
      <c r="H115" s="173">
        <v>5</v>
      </c>
      <c r="I115" s="1">
        <v>5</v>
      </c>
      <c r="J115" s="1">
        <v>1</v>
      </c>
      <c r="Q115" s="173">
        <v>13</v>
      </c>
      <c r="R115" s="184">
        <v>2</v>
      </c>
      <c r="S115" s="173">
        <v>4</v>
      </c>
      <c r="T115" s="173">
        <v>5</v>
      </c>
      <c r="U115" s="1">
        <v>4</v>
      </c>
      <c r="V115" s="1">
        <v>1</v>
      </c>
    </row>
    <row r="116" spans="6:22" x14ac:dyDescent="0.25">
      <c r="F116" s="173">
        <v>7</v>
      </c>
      <c r="H116" s="173">
        <v>5</v>
      </c>
      <c r="I116" s="1">
        <v>4</v>
      </c>
      <c r="J116" s="1">
        <v>1</v>
      </c>
      <c r="Q116" s="173">
        <v>13</v>
      </c>
      <c r="R116" s="184">
        <v>0</v>
      </c>
      <c r="S116" s="173">
        <v>4</v>
      </c>
      <c r="T116" s="173">
        <v>5</v>
      </c>
      <c r="U116" s="1">
        <v>3</v>
      </c>
      <c r="V116" s="1">
        <v>2</v>
      </c>
    </row>
    <row r="117" spans="6:22" x14ac:dyDescent="0.25">
      <c r="F117" s="173">
        <v>7</v>
      </c>
      <c r="H117" s="173">
        <v>5</v>
      </c>
      <c r="I117" s="1">
        <v>4</v>
      </c>
      <c r="J117" s="1">
        <v>1</v>
      </c>
      <c r="Q117" s="173">
        <v>12</v>
      </c>
      <c r="R117" s="184">
        <v>1</v>
      </c>
      <c r="S117" s="173">
        <v>3</v>
      </c>
      <c r="T117" s="173">
        <v>5</v>
      </c>
      <c r="U117" s="1">
        <v>3</v>
      </c>
      <c r="V117" s="1">
        <v>2</v>
      </c>
    </row>
    <row r="118" spans="6:22" x14ac:dyDescent="0.25">
      <c r="F118" s="173">
        <v>7</v>
      </c>
      <c r="H118" s="173">
        <v>5</v>
      </c>
      <c r="I118" s="1">
        <v>3</v>
      </c>
      <c r="J118" s="1">
        <v>1</v>
      </c>
      <c r="Q118" s="173">
        <v>11</v>
      </c>
      <c r="R118" s="184">
        <v>0</v>
      </c>
      <c r="S118" s="173">
        <v>3</v>
      </c>
      <c r="T118" s="173">
        <v>5</v>
      </c>
      <c r="U118" s="1">
        <v>3</v>
      </c>
      <c r="V118" s="1">
        <v>2</v>
      </c>
    </row>
    <row r="119" spans="6:22" x14ac:dyDescent="0.25">
      <c r="F119" s="173">
        <v>7</v>
      </c>
      <c r="H119" s="173">
        <v>5</v>
      </c>
      <c r="I119" s="1">
        <v>3</v>
      </c>
      <c r="J119" s="1">
        <v>1</v>
      </c>
      <c r="Q119" s="173">
        <v>11</v>
      </c>
      <c r="R119" s="184">
        <v>2</v>
      </c>
      <c r="S119" s="173">
        <v>3</v>
      </c>
      <c r="T119" s="173">
        <v>5</v>
      </c>
      <c r="U119" s="1">
        <v>3</v>
      </c>
      <c r="V119" s="1">
        <v>2</v>
      </c>
    </row>
    <row r="120" spans="6:22" x14ac:dyDescent="0.25">
      <c r="F120" s="173">
        <v>7</v>
      </c>
      <c r="H120" s="173">
        <v>5</v>
      </c>
      <c r="I120" s="1">
        <v>5</v>
      </c>
      <c r="J120" s="1">
        <v>1</v>
      </c>
      <c r="Q120" s="173">
        <v>13</v>
      </c>
      <c r="R120" s="184">
        <v>1</v>
      </c>
      <c r="S120" s="173">
        <v>4</v>
      </c>
      <c r="T120" s="173">
        <v>5</v>
      </c>
      <c r="U120" s="1">
        <v>4</v>
      </c>
      <c r="V120" s="1">
        <v>2</v>
      </c>
    </row>
    <row r="121" spans="6:22" x14ac:dyDescent="0.25">
      <c r="F121" s="173">
        <v>7</v>
      </c>
      <c r="H121" s="173">
        <v>5</v>
      </c>
      <c r="I121" s="1">
        <v>5</v>
      </c>
      <c r="J121" s="1">
        <v>2</v>
      </c>
      <c r="Q121" s="173">
        <v>13</v>
      </c>
      <c r="R121" s="184">
        <v>1</v>
      </c>
      <c r="S121" s="173">
        <v>4</v>
      </c>
      <c r="T121" s="173">
        <v>6</v>
      </c>
      <c r="U121" s="1">
        <v>3</v>
      </c>
      <c r="V121" s="1">
        <v>2</v>
      </c>
    </row>
    <row r="122" spans="6:22" x14ac:dyDescent="0.25">
      <c r="F122" s="173">
        <v>7</v>
      </c>
      <c r="H122" s="173">
        <v>5</v>
      </c>
      <c r="I122" s="1">
        <v>5</v>
      </c>
      <c r="J122" s="1">
        <v>2</v>
      </c>
      <c r="Q122" s="173">
        <v>13</v>
      </c>
      <c r="R122" s="184">
        <v>0</v>
      </c>
      <c r="S122" s="173">
        <v>3</v>
      </c>
      <c r="T122" s="173">
        <v>5</v>
      </c>
      <c r="U122" s="1">
        <v>3</v>
      </c>
      <c r="V122" s="1">
        <v>2</v>
      </c>
    </row>
    <row r="123" spans="6:22" x14ac:dyDescent="0.25">
      <c r="F123" s="173">
        <v>7</v>
      </c>
      <c r="H123" s="173">
        <v>5</v>
      </c>
      <c r="I123" s="1">
        <v>3</v>
      </c>
      <c r="J123" s="1">
        <v>1</v>
      </c>
      <c r="Q123" s="173">
        <v>12</v>
      </c>
      <c r="R123" s="184">
        <v>1</v>
      </c>
      <c r="S123" s="173">
        <v>4</v>
      </c>
      <c r="T123" s="173">
        <v>5</v>
      </c>
      <c r="U123" s="1">
        <v>4</v>
      </c>
      <c r="V123" s="1">
        <v>1</v>
      </c>
    </row>
    <row r="124" spans="6:22" x14ac:dyDescent="0.25">
      <c r="F124" s="173">
        <v>7</v>
      </c>
      <c r="H124" s="173">
        <v>5</v>
      </c>
      <c r="I124" s="1">
        <v>3</v>
      </c>
      <c r="J124" s="1">
        <v>1</v>
      </c>
      <c r="Q124" s="173">
        <v>13</v>
      </c>
      <c r="R124" s="184">
        <v>0</v>
      </c>
      <c r="S124" s="173">
        <v>3</v>
      </c>
      <c r="T124" s="173">
        <v>5</v>
      </c>
      <c r="U124" s="1">
        <v>4</v>
      </c>
      <c r="V124" s="1">
        <v>1</v>
      </c>
    </row>
    <row r="125" spans="6:22" x14ac:dyDescent="0.25">
      <c r="F125" s="173">
        <v>7</v>
      </c>
      <c r="H125" s="173">
        <v>5</v>
      </c>
      <c r="I125" s="1">
        <v>3</v>
      </c>
      <c r="J125" s="1">
        <v>1</v>
      </c>
      <c r="Q125" s="173">
        <v>11</v>
      </c>
      <c r="R125" s="184">
        <v>1</v>
      </c>
      <c r="S125" s="173">
        <v>3</v>
      </c>
      <c r="T125" s="173">
        <v>5</v>
      </c>
      <c r="U125" s="1">
        <v>3</v>
      </c>
      <c r="V125" s="1">
        <v>2</v>
      </c>
    </row>
    <row r="126" spans="6:22" x14ac:dyDescent="0.25">
      <c r="F126" s="173">
        <v>7</v>
      </c>
      <c r="H126" s="173">
        <v>5</v>
      </c>
      <c r="I126" s="1">
        <v>4</v>
      </c>
      <c r="J126" s="1">
        <v>1</v>
      </c>
      <c r="Q126" s="173">
        <v>12</v>
      </c>
      <c r="R126" s="184">
        <v>1</v>
      </c>
      <c r="S126" s="173">
        <v>3</v>
      </c>
      <c r="T126" s="173">
        <v>6</v>
      </c>
      <c r="U126" s="1">
        <v>4</v>
      </c>
      <c r="V126" s="1">
        <v>2</v>
      </c>
    </row>
    <row r="127" spans="6:22" x14ac:dyDescent="0.25">
      <c r="F127" s="173">
        <v>7</v>
      </c>
      <c r="H127" s="173">
        <v>5</v>
      </c>
      <c r="I127" s="1">
        <v>5</v>
      </c>
      <c r="J127" s="1">
        <v>1</v>
      </c>
      <c r="Q127" s="173">
        <v>12</v>
      </c>
      <c r="R127" s="184">
        <v>2</v>
      </c>
      <c r="S127" s="173">
        <v>4</v>
      </c>
      <c r="T127" s="173">
        <v>5</v>
      </c>
      <c r="U127" s="1">
        <v>3</v>
      </c>
      <c r="V127" s="1">
        <v>2</v>
      </c>
    </row>
    <row r="128" spans="6:22" x14ac:dyDescent="0.25">
      <c r="F128" s="173">
        <v>7</v>
      </c>
      <c r="H128" s="173">
        <v>5</v>
      </c>
      <c r="I128" s="1">
        <v>3</v>
      </c>
      <c r="J128" s="1">
        <v>1</v>
      </c>
      <c r="Q128" s="173">
        <v>12</v>
      </c>
      <c r="R128" s="184">
        <v>1</v>
      </c>
      <c r="S128" s="173">
        <v>3</v>
      </c>
      <c r="T128" s="173">
        <v>5</v>
      </c>
      <c r="U128" s="1">
        <v>4</v>
      </c>
      <c r="V128" s="1">
        <v>2</v>
      </c>
    </row>
    <row r="129" spans="6:22" x14ac:dyDescent="0.25">
      <c r="F129" s="173">
        <v>7</v>
      </c>
      <c r="H129" s="173">
        <v>5</v>
      </c>
      <c r="I129" s="1">
        <v>4</v>
      </c>
      <c r="J129" s="1">
        <v>1</v>
      </c>
      <c r="Q129" s="173">
        <v>12</v>
      </c>
      <c r="R129" s="184">
        <v>1</v>
      </c>
      <c r="S129" s="173">
        <v>3</v>
      </c>
      <c r="T129" s="173">
        <v>5</v>
      </c>
      <c r="U129" s="1">
        <v>3</v>
      </c>
      <c r="V129" s="1">
        <v>2</v>
      </c>
    </row>
    <row r="130" spans="6:22" x14ac:dyDescent="0.25">
      <c r="F130" s="173">
        <v>7</v>
      </c>
      <c r="H130" s="173">
        <v>5</v>
      </c>
      <c r="I130" s="1">
        <v>4</v>
      </c>
      <c r="J130" s="1">
        <v>2</v>
      </c>
      <c r="Q130" s="173">
        <v>12</v>
      </c>
      <c r="R130" s="184">
        <v>1</v>
      </c>
      <c r="S130" s="173">
        <v>3</v>
      </c>
      <c r="T130" s="173">
        <v>5</v>
      </c>
      <c r="U130" s="1">
        <v>4</v>
      </c>
      <c r="V130" s="1">
        <v>1</v>
      </c>
    </row>
    <row r="131" spans="6:22" x14ac:dyDescent="0.25">
      <c r="F131" s="173">
        <v>7</v>
      </c>
      <c r="H131" s="173">
        <v>5</v>
      </c>
      <c r="I131" s="1">
        <v>3</v>
      </c>
      <c r="J131" s="1">
        <v>2</v>
      </c>
      <c r="Q131" s="173">
        <v>12</v>
      </c>
      <c r="R131" s="184">
        <v>2</v>
      </c>
      <c r="S131" s="173">
        <v>3</v>
      </c>
      <c r="T131" s="173">
        <v>5</v>
      </c>
      <c r="U131" s="1">
        <v>3</v>
      </c>
      <c r="V131" s="1">
        <v>2</v>
      </c>
    </row>
    <row r="132" spans="6:22" x14ac:dyDescent="0.25">
      <c r="F132" s="173">
        <v>7</v>
      </c>
      <c r="H132" s="173">
        <v>5</v>
      </c>
      <c r="I132" s="1">
        <v>4</v>
      </c>
      <c r="J132" s="1">
        <v>1</v>
      </c>
      <c r="Q132" s="173">
        <v>12</v>
      </c>
      <c r="R132" s="184">
        <v>1</v>
      </c>
      <c r="S132" s="173">
        <v>4</v>
      </c>
      <c r="T132" s="173">
        <v>5</v>
      </c>
      <c r="U132" s="1">
        <v>4</v>
      </c>
      <c r="V132" s="1">
        <v>2</v>
      </c>
    </row>
    <row r="133" spans="6:22" x14ac:dyDescent="0.25">
      <c r="F133" s="173">
        <v>7</v>
      </c>
      <c r="H133" s="173">
        <v>5</v>
      </c>
      <c r="I133" s="1">
        <v>3</v>
      </c>
      <c r="J133" s="1">
        <v>2</v>
      </c>
      <c r="Q133" s="173">
        <v>12</v>
      </c>
      <c r="R133" s="184">
        <v>1</v>
      </c>
      <c r="S133" s="173">
        <v>3</v>
      </c>
      <c r="T133" s="173">
        <v>5</v>
      </c>
      <c r="U133" s="1">
        <v>4</v>
      </c>
      <c r="V133" s="1">
        <v>2</v>
      </c>
    </row>
    <row r="134" spans="6:22" x14ac:dyDescent="0.25">
      <c r="F134" s="173">
        <v>7</v>
      </c>
      <c r="H134" s="173">
        <v>5</v>
      </c>
      <c r="I134" s="1">
        <v>4</v>
      </c>
      <c r="J134" s="1">
        <v>1</v>
      </c>
      <c r="Q134" s="173">
        <v>12</v>
      </c>
      <c r="R134" s="184">
        <v>1</v>
      </c>
      <c r="S134" s="173">
        <v>4</v>
      </c>
      <c r="T134" s="173">
        <v>5</v>
      </c>
      <c r="U134" s="1">
        <v>4</v>
      </c>
      <c r="V134" s="1">
        <v>2</v>
      </c>
    </row>
    <row r="135" spans="6:22" x14ac:dyDescent="0.25">
      <c r="F135" s="173">
        <v>7</v>
      </c>
      <c r="H135" s="173">
        <v>5</v>
      </c>
      <c r="I135" s="1">
        <v>4</v>
      </c>
      <c r="J135" s="1">
        <v>2</v>
      </c>
      <c r="Q135" s="173">
        <v>12</v>
      </c>
      <c r="R135" s="184">
        <v>1</v>
      </c>
      <c r="S135" s="173">
        <v>3</v>
      </c>
      <c r="T135" s="173">
        <v>6</v>
      </c>
      <c r="U135" s="1">
        <v>4</v>
      </c>
      <c r="V135" s="1">
        <v>2</v>
      </c>
    </row>
    <row r="136" spans="6:22" x14ac:dyDescent="0.25">
      <c r="F136" s="173">
        <v>7</v>
      </c>
      <c r="H136" s="173">
        <v>5</v>
      </c>
      <c r="I136" s="1">
        <v>5</v>
      </c>
      <c r="J136" s="1">
        <v>1</v>
      </c>
      <c r="Q136" s="173">
        <v>11</v>
      </c>
      <c r="R136" s="184">
        <v>1</v>
      </c>
      <c r="S136" s="173">
        <v>4</v>
      </c>
      <c r="T136" s="173">
        <v>5</v>
      </c>
      <c r="U136" s="1">
        <v>4</v>
      </c>
      <c r="V136" s="1">
        <v>2</v>
      </c>
    </row>
    <row r="137" spans="6:22" x14ac:dyDescent="0.25">
      <c r="F137" s="173">
        <v>7</v>
      </c>
      <c r="H137" s="173">
        <v>5</v>
      </c>
      <c r="I137" s="1">
        <v>4</v>
      </c>
      <c r="J137" s="1">
        <v>2</v>
      </c>
      <c r="Q137" s="173">
        <v>11</v>
      </c>
      <c r="R137" s="184">
        <v>2</v>
      </c>
      <c r="S137" s="173">
        <v>3</v>
      </c>
      <c r="T137" s="173">
        <v>5</v>
      </c>
      <c r="U137" s="1">
        <v>4</v>
      </c>
      <c r="V137" s="1">
        <v>1</v>
      </c>
    </row>
    <row r="138" spans="6:22" x14ac:dyDescent="0.25">
      <c r="F138" s="173">
        <v>7</v>
      </c>
      <c r="H138" s="173">
        <v>5</v>
      </c>
      <c r="I138" s="1">
        <v>3</v>
      </c>
      <c r="J138" s="1">
        <v>1</v>
      </c>
      <c r="Q138" s="173">
        <v>11</v>
      </c>
      <c r="R138" s="184">
        <v>1</v>
      </c>
      <c r="S138" s="173">
        <v>4</v>
      </c>
      <c r="T138" s="173">
        <v>5</v>
      </c>
      <c r="U138" s="1">
        <v>3</v>
      </c>
      <c r="V138" s="1">
        <v>1</v>
      </c>
    </row>
    <row r="139" spans="6:22" x14ac:dyDescent="0.25">
      <c r="F139" s="173">
        <v>7</v>
      </c>
      <c r="H139" s="173">
        <v>5</v>
      </c>
      <c r="I139" s="1">
        <v>5</v>
      </c>
      <c r="J139" s="1">
        <v>2</v>
      </c>
      <c r="Q139" s="173">
        <v>11</v>
      </c>
      <c r="R139" s="184">
        <v>1</v>
      </c>
      <c r="S139" s="173">
        <v>3</v>
      </c>
      <c r="T139" s="173">
        <v>5</v>
      </c>
      <c r="U139" s="1">
        <v>3</v>
      </c>
      <c r="V139" s="1">
        <v>1</v>
      </c>
    </row>
    <row r="140" spans="6:22" x14ac:dyDescent="0.25">
      <c r="F140" s="173">
        <v>7</v>
      </c>
      <c r="H140" s="173">
        <v>5</v>
      </c>
      <c r="I140" s="1">
        <v>5</v>
      </c>
      <c r="J140" s="1">
        <v>1</v>
      </c>
      <c r="Q140" s="173">
        <v>11</v>
      </c>
      <c r="R140" s="184">
        <v>1</v>
      </c>
      <c r="S140" s="173">
        <v>3</v>
      </c>
      <c r="T140" s="173">
        <v>5</v>
      </c>
      <c r="U140" s="1">
        <v>4</v>
      </c>
      <c r="V140" s="1">
        <v>2</v>
      </c>
    </row>
    <row r="141" spans="6:22" x14ac:dyDescent="0.25">
      <c r="F141" s="173">
        <v>7</v>
      </c>
      <c r="H141" s="173">
        <v>5</v>
      </c>
      <c r="I141" s="1">
        <v>3</v>
      </c>
      <c r="J141" s="1">
        <v>2</v>
      </c>
      <c r="Q141" s="173">
        <v>12</v>
      </c>
      <c r="R141" s="184">
        <v>1</v>
      </c>
      <c r="S141" s="173">
        <v>3</v>
      </c>
      <c r="T141" s="173">
        <v>5</v>
      </c>
      <c r="U141" s="1">
        <v>3</v>
      </c>
      <c r="V141" s="1">
        <v>2</v>
      </c>
    </row>
    <row r="142" spans="6:22" x14ac:dyDescent="0.25">
      <c r="F142" s="173">
        <v>7</v>
      </c>
      <c r="H142" s="173">
        <v>5</v>
      </c>
      <c r="I142" s="1">
        <v>4</v>
      </c>
      <c r="J142" s="1">
        <v>1</v>
      </c>
      <c r="Q142" s="173">
        <v>12</v>
      </c>
      <c r="R142" s="184">
        <v>1</v>
      </c>
      <c r="S142" s="173">
        <v>4</v>
      </c>
      <c r="T142" s="173">
        <v>5</v>
      </c>
      <c r="U142" s="1">
        <v>4</v>
      </c>
      <c r="V142" s="1">
        <v>2</v>
      </c>
    </row>
    <row r="143" spans="6:22" x14ac:dyDescent="0.25">
      <c r="F143" s="173">
        <v>7</v>
      </c>
      <c r="H143" s="173">
        <v>5</v>
      </c>
      <c r="I143" s="1">
        <v>5</v>
      </c>
      <c r="J143" s="1">
        <v>2</v>
      </c>
      <c r="Q143" s="173">
        <v>13</v>
      </c>
      <c r="R143" s="184">
        <v>1</v>
      </c>
      <c r="S143" s="173">
        <v>4</v>
      </c>
      <c r="T143" s="173">
        <v>5</v>
      </c>
      <c r="U143" s="1">
        <v>4</v>
      </c>
      <c r="V143" s="1">
        <v>1</v>
      </c>
    </row>
    <row r="144" spans="6:22" x14ac:dyDescent="0.25">
      <c r="F144" s="173">
        <v>7</v>
      </c>
      <c r="H144" s="173">
        <v>5</v>
      </c>
      <c r="I144" s="1">
        <v>3</v>
      </c>
      <c r="J144" s="1">
        <v>1</v>
      </c>
      <c r="Q144" s="173">
        <v>11</v>
      </c>
      <c r="R144" s="184">
        <v>2</v>
      </c>
      <c r="S144" s="173">
        <v>3</v>
      </c>
      <c r="T144" s="173">
        <v>5</v>
      </c>
      <c r="U144" s="1">
        <v>3</v>
      </c>
      <c r="V144" s="1">
        <v>1</v>
      </c>
    </row>
    <row r="145" spans="6:22" x14ac:dyDescent="0.25">
      <c r="F145" s="173">
        <v>7</v>
      </c>
      <c r="H145" s="173">
        <v>5</v>
      </c>
      <c r="I145" s="1">
        <v>3</v>
      </c>
      <c r="J145" s="1">
        <v>1</v>
      </c>
      <c r="Q145" s="173">
        <v>13</v>
      </c>
      <c r="R145" s="184">
        <v>0</v>
      </c>
      <c r="S145" s="173">
        <v>3</v>
      </c>
      <c r="T145" s="173">
        <v>6</v>
      </c>
      <c r="U145" s="1">
        <v>4</v>
      </c>
      <c r="V145" s="1">
        <v>2</v>
      </c>
    </row>
    <row r="146" spans="6:22" x14ac:dyDescent="0.25">
      <c r="F146" s="173">
        <v>7</v>
      </c>
      <c r="H146" s="173">
        <v>5</v>
      </c>
      <c r="I146" s="1">
        <v>5</v>
      </c>
      <c r="J146" s="1">
        <v>1</v>
      </c>
      <c r="Q146" s="173">
        <v>11</v>
      </c>
      <c r="R146" s="184">
        <v>2</v>
      </c>
      <c r="S146" s="173">
        <v>3</v>
      </c>
      <c r="T146" s="173">
        <v>5</v>
      </c>
      <c r="U146" s="1">
        <v>3</v>
      </c>
      <c r="V146" s="1">
        <v>2</v>
      </c>
    </row>
    <row r="147" spans="6:22" x14ac:dyDescent="0.25">
      <c r="F147" s="173">
        <v>7</v>
      </c>
      <c r="H147" s="173">
        <v>5</v>
      </c>
      <c r="I147" s="1">
        <v>5</v>
      </c>
      <c r="J147" s="1">
        <v>1</v>
      </c>
      <c r="Q147" s="173">
        <v>12</v>
      </c>
      <c r="R147" s="184">
        <v>2</v>
      </c>
      <c r="S147" s="173">
        <v>4</v>
      </c>
      <c r="T147" s="173">
        <v>5</v>
      </c>
      <c r="U147" s="1">
        <v>3</v>
      </c>
      <c r="V147" s="1">
        <v>1</v>
      </c>
    </row>
    <row r="148" spans="6:22" x14ac:dyDescent="0.25">
      <c r="F148" s="173">
        <v>7</v>
      </c>
      <c r="H148" s="173">
        <v>5</v>
      </c>
      <c r="I148" s="1">
        <v>5</v>
      </c>
      <c r="J148" s="1">
        <v>1</v>
      </c>
      <c r="Q148" s="173">
        <v>13</v>
      </c>
      <c r="R148" s="184">
        <v>2</v>
      </c>
      <c r="S148" s="173">
        <v>4</v>
      </c>
      <c r="T148" s="173">
        <v>6</v>
      </c>
      <c r="U148" s="1">
        <v>4</v>
      </c>
      <c r="V148" s="1">
        <v>2</v>
      </c>
    </row>
    <row r="149" spans="6:22" x14ac:dyDescent="0.25">
      <c r="F149" s="173">
        <v>7</v>
      </c>
      <c r="H149" s="173">
        <v>5</v>
      </c>
      <c r="I149" s="1">
        <v>5</v>
      </c>
      <c r="J149" s="1">
        <v>1</v>
      </c>
      <c r="Q149" s="173">
        <v>12</v>
      </c>
      <c r="R149" s="184">
        <v>1</v>
      </c>
      <c r="S149" s="173">
        <v>3</v>
      </c>
      <c r="T149" s="173">
        <v>5</v>
      </c>
      <c r="U149" s="1">
        <v>3</v>
      </c>
      <c r="V149" s="1">
        <v>1</v>
      </c>
    </row>
    <row r="150" spans="6:22" x14ac:dyDescent="0.25">
      <c r="F150" s="173">
        <v>7</v>
      </c>
      <c r="H150" s="173">
        <v>5</v>
      </c>
      <c r="I150" s="1">
        <v>3</v>
      </c>
      <c r="J150" s="1">
        <v>1</v>
      </c>
      <c r="Q150" s="173">
        <v>12</v>
      </c>
      <c r="R150" s="184">
        <v>1</v>
      </c>
      <c r="S150" s="173">
        <v>4</v>
      </c>
      <c r="T150" s="173">
        <v>5</v>
      </c>
      <c r="U150" s="1">
        <v>3</v>
      </c>
      <c r="V150" s="1">
        <v>1</v>
      </c>
    </row>
    <row r="151" spans="6:22" x14ac:dyDescent="0.25">
      <c r="F151" s="173">
        <v>7</v>
      </c>
      <c r="H151" s="173">
        <v>5</v>
      </c>
      <c r="I151" s="1">
        <v>5</v>
      </c>
      <c r="J151" s="1">
        <v>2</v>
      </c>
      <c r="Q151" s="173">
        <v>11</v>
      </c>
      <c r="R151" s="184">
        <v>1</v>
      </c>
      <c r="S151" s="173">
        <v>3</v>
      </c>
      <c r="T151" s="173">
        <v>5</v>
      </c>
      <c r="U151" s="1">
        <v>4</v>
      </c>
      <c r="V151" s="1">
        <v>2</v>
      </c>
    </row>
    <row r="152" spans="6:22" x14ac:dyDescent="0.25">
      <c r="F152" s="173">
        <v>7</v>
      </c>
      <c r="H152" s="173">
        <v>5</v>
      </c>
      <c r="I152" s="1">
        <v>4</v>
      </c>
      <c r="J152" s="1">
        <v>2</v>
      </c>
      <c r="Q152" s="173">
        <v>12</v>
      </c>
      <c r="R152" s="184">
        <v>2</v>
      </c>
      <c r="S152" s="173">
        <v>4</v>
      </c>
      <c r="T152" s="173">
        <v>6</v>
      </c>
      <c r="U152" s="1">
        <v>4</v>
      </c>
      <c r="V152" s="1">
        <v>1</v>
      </c>
    </row>
    <row r="153" spans="6:22" x14ac:dyDescent="0.25">
      <c r="F153" s="173">
        <v>7</v>
      </c>
      <c r="H153" s="173">
        <v>5</v>
      </c>
      <c r="I153" s="1">
        <v>3</v>
      </c>
      <c r="J153" s="1">
        <v>1</v>
      </c>
      <c r="Q153" s="173">
        <v>11</v>
      </c>
      <c r="R153" s="184">
        <v>1</v>
      </c>
      <c r="S153" s="173">
        <v>4</v>
      </c>
      <c r="T153" s="173">
        <v>5</v>
      </c>
      <c r="U153" s="1">
        <v>4</v>
      </c>
      <c r="V153" s="1">
        <v>2</v>
      </c>
    </row>
    <row r="154" spans="6:22" x14ac:dyDescent="0.25">
      <c r="F154" s="173">
        <v>7</v>
      </c>
      <c r="H154" s="173">
        <v>5</v>
      </c>
      <c r="I154" s="1">
        <v>5</v>
      </c>
      <c r="J154" s="1">
        <v>2</v>
      </c>
      <c r="Q154" s="173">
        <v>13</v>
      </c>
      <c r="R154" s="184">
        <v>1</v>
      </c>
      <c r="S154" s="173">
        <v>3</v>
      </c>
      <c r="T154" s="173">
        <v>5</v>
      </c>
      <c r="U154" s="1">
        <v>4</v>
      </c>
      <c r="V154" s="1">
        <v>2</v>
      </c>
    </row>
    <row r="155" spans="6:22" x14ac:dyDescent="0.25">
      <c r="F155" s="173">
        <v>7</v>
      </c>
      <c r="H155" s="173">
        <v>5</v>
      </c>
      <c r="I155" s="1">
        <v>5</v>
      </c>
      <c r="J155" s="1">
        <v>1</v>
      </c>
      <c r="Q155" s="173">
        <v>13</v>
      </c>
      <c r="R155" s="184">
        <v>1</v>
      </c>
      <c r="S155" s="173">
        <v>4</v>
      </c>
      <c r="T155" s="173">
        <v>5</v>
      </c>
      <c r="U155" s="1">
        <v>3</v>
      </c>
      <c r="V155" s="1">
        <v>2</v>
      </c>
    </row>
    <row r="156" spans="6:22" x14ac:dyDescent="0.25">
      <c r="F156" s="173">
        <v>7</v>
      </c>
      <c r="H156" s="173">
        <v>5</v>
      </c>
      <c r="I156" s="1">
        <v>5</v>
      </c>
      <c r="J156" s="1">
        <v>2</v>
      </c>
      <c r="Q156" s="173">
        <v>11</v>
      </c>
      <c r="R156" s="184">
        <v>1</v>
      </c>
      <c r="S156" s="173">
        <v>3</v>
      </c>
      <c r="T156" s="173">
        <v>5</v>
      </c>
      <c r="U156" s="1">
        <v>4</v>
      </c>
      <c r="V156" s="1">
        <v>2</v>
      </c>
    </row>
    <row r="157" spans="6:22" x14ac:dyDescent="0.25">
      <c r="F157" s="173">
        <v>7</v>
      </c>
      <c r="H157" s="173">
        <v>5</v>
      </c>
      <c r="I157" s="1">
        <v>3</v>
      </c>
      <c r="J157" s="1">
        <v>2</v>
      </c>
      <c r="Q157" s="173">
        <v>13</v>
      </c>
      <c r="R157" s="184">
        <v>2</v>
      </c>
      <c r="S157" s="173">
        <v>3</v>
      </c>
      <c r="T157" s="173">
        <v>6</v>
      </c>
      <c r="U157" s="1">
        <v>3</v>
      </c>
      <c r="V157" s="1">
        <v>2</v>
      </c>
    </row>
    <row r="158" spans="6:22" x14ac:dyDescent="0.25">
      <c r="F158" s="173">
        <v>7</v>
      </c>
      <c r="H158" s="173">
        <v>5</v>
      </c>
      <c r="I158" s="1">
        <v>3</v>
      </c>
      <c r="J158" s="1">
        <v>1</v>
      </c>
      <c r="Q158" s="173">
        <v>11</v>
      </c>
      <c r="R158" s="184">
        <v>2</v>
      </c>
      <c r="S158" s="173">
        <v>3</v>
      </c>
      <c r="T158" s="173">
        <v>5</v>
      </c>
      <c r="U158" s="1">
        <v>4</v>
      </c>
      <c r="V158" s="1">
        <v>2</v>
      </c>
    </row>
    <row r="159" spans="6:22" x14ac:dyDescent="0.25">
      <c r="F159" s="173">
        <v>7</v>
      </c>
      <c r="H159" s="173">
        <v>5</v>
      </c>
      <c r="I159" s="1">
        <v>3</v>
      </c>
      <c r="J159" s="1">
        <v>1</v>
      </c>
      <c r="Q159" s="173">
        <v>13</v>
      </c>
      <c r="R159" s="184">
        <v>1</v>
      </c>
      <c r="S159" s="173">
        <v>3</v>
      </c>
      <c r="T159" s="173">
        <v>5</v>
      </c>
      <c r="U159" s="1">
        <v>3</v>
      </c>
      <c r="V159" s="1">
        <v>1</v>
      </c>
    </row>
    <row r="160" spans="6:22" x14ac:dyDescent="0.25">
      <c r="F160" s="173">
        <v>7</v>
      </c>
      <c r="H160" s="173">
        <v>5</v>
      </c>
      <c r="I160" s="1">
        <v>4</v>
      </c>
      <c r="J160" s="1">
        <v>1</v>
      </c>
      <c r="Q160" s="173">
        <v>11</v>
      </c>
      <c r="R160" s="184">
        <v>1</v>
      </c>
      <c r="S160" s="173">
        <v>3</v>
      </c>
      <c r="T160" s="173">
        <v>6</v>
      </c>
      <c r="U160" s="1">
        <v>4</v>
      </c>
      <c r="V160" s="1">
        <v>1</v>
      </c>
    </row>
    <row r="161" spans="6:22" x14ac:dyDescent="0.25">
      <c r="F161" s="173">
        <v>7</v>
      </c>
      <c r="H161" s="173">
        <v>5</v>
      </c>
      <c r="I161" s="1">
        <v>5</v>
      </c>
      <c r="J161" s="1">
        <v>2</v>
      </c>
      <c r="Q161" s="173">
        <v>12</v>
      </c>
      <c r="R161" s="184">
        <v>2</v>
      </c>
      <c r="S161" s="173">
        <v>4</v>
      </c>
      <c r="T161" s="173">
        <v>6</v>
      </c>
      <c r="U161" s="1">
        <v>3</v>
      </c>
      <c r="V161" s="1">
        <v>2</v>
      </c>
    </row>
    <row r="162" spans="6:22" x14ac:dyDescent="0.25">
      <c r="F162" s="173">
        <v>7</v>
      </c>
      <c r="H162" s="173">
        <v>5</v>
      </c>
      <c r="I162" s="1">
        <v>5</v>
      </c>
      <c r="J162" s="1">
        <v>1</v>
      </c>
      <c r="Q162" s="173">
        <v>12</v>
      </c>
      <c r="R162" s="184">
        <v>2</v>
      </c>
      <c r="S162" s="173">
        <v>3</v>
      </c>
      <c r="T162" s="173">
        <v>5</v>
      </c>
      <c r="U162" s="1">
        <v>3</v>
      </c>
      <c r="V162" s="1">
        <v>2</v>
      </c>
    </row>
    <row r="163" spans="6:22" x14ac:dyDescent="0.25">
      <c r="F163" s="173">
        <v>7</v>
      </c>
      <c r="H163" s="173">
        <v>5</v>
      </c>
      <c r="I163" s="1">
        <v>5</v>
      </c>
      <c r="J163" s="1">
        <v>2</v>
      </c>
      <c r="Q163" s="173">
        <v>11</v>
      </c>
      <c r="R163" s="184">
        <v>1</v>
      </c>
      <c r="S163" s="173">
        <v>4</v>
      </c>
      <c r="T163" s="173">
        <v>5</v>
      </c>
      <c r="U163" s="1">
        <v>3</v>
      </c>
      <c r="V163" s="1">
        <v>1</v>
      </c>
    </row>
    <row r="164" spans="6:22" x14ac:dyDescent="0.25">
      <c r="F164" s="173">
        <v>7</v>
      </c>
      <c r="H164" s="173">
        <v>5</v>
      </c>
      <c r="I164" s="1">
        <v>5</v>
      </c>
      <c r="J164" s="1">
        <v>1</v>
      </c>
      <c r="Q164" s="173">
        <v>12</v>
      </c>
      <c r="R164" s="184">
        <v>0</v>
      </c>
      <c r="S164" s="173">
        <v>3</v>
      </c>
      <c r="T164" s="173">
        <v>5</v>
      </c>
      <c r="U164" s="1">
        <v>4</v>
      </c>
      <c r="V164" s="1">
        <v>1</v>
      </c>
    </row>
    <row r="165" spans="6:22" x14ac:dyDescent="0.25">
      <c r="F165" s="173">
        <v>7</v>
      </c>
      <c r="H165" s="173">
        <v>5</v>
      </c>
      <c r="I165" s="1">
        <v>3</v>
      </c>
      <c r="J165" s="1">
        <v>1</v>
      </c>
      <c r="Q165" s="173">
        <v>13</v>
      </c>
      <c r="R165" s="184">
        <v>1</v>
      </c>
      <c r="S165" s="173">
        <v>3</v>
      </c>
      <c r="T165" s="173">
        <v>5</v>
      </c>
      <c r="U165" s="1">
        <v>4</v>
      </c>
      <c r="V165" s="1">
        <v>2</v>
      </c>
    </row>
    <row r="166" spans="6:22" x14ac:dyDescent="0.25">
      <c r="F166" s="173">
        <v>7</v>
      </c>
      <c r="H166" s="173">
        <v>5</v>
      </c>
      <c r="I166" s="1">
        <v>4</v>
      </c>
      <c r="J166" s="1">
        <v>1</v>
      </c>
      <c r="Q166" s="173">
        <v>12</v>
      </c>
      <c r="R166" s="184">
        <v>1</v>
      </c>
      <c r="S166" s="173">
        <v>3</v>
      </c>
      <c r="T166" s="173">
        <v>5</v>
      </c>
      <c r="U166" s="1">
        <v>4</v>
      </c>
      <c r="V166" s="1">
        <v>1</v>
      </c>
    </row>
    <row r="167" spans="6:22" x14ac:dyDescent="0.25">
      <c r="F167" s="173">
        <v>7</v>
      </c>
      <c r="H167" s="173">
        <v>5</v>
      </c>
      <c r="I167" s="1">
        <v>4</v>
      </c>
      <c r="J167" s="1">
        <v>2</v>
      </c>
      <c r="Q167" s="173">
        <v>12</v>
      </c>
      <c r="R167" s="184">
        <v>2</v>
      </c>
      <c r="S167" s="173">
        <v>3</v>
      </c>
      <c r="T167" s="173">
        <v>5</v>
      </c>
      <c r="U167" s="1">
        <v>3</v>
      </c>
      <c r="V167" s="1">
        <v>2</v>
      </c>
    </row>
    <row r="168" spans="6:22" x14ac:dyDescent="0.25">
      <c r="F168" s="173">
        <v>7</v>
      </c>
      <c r="H168" s="173">
        <v>5</v>
      </c>
      <c r="I168" s="1">
        <v>3</v>
      </c>
      <c r="J168" s="1">
        <v>2</v>
      </c>
      <c r="Q168" s="173">
        <v>12</v>
      </c>
      <c r="R168" s="184">
        <v>2</v>
      </c>
      <c r="S168" s="173">
        <v>3</v>
      </c>
      <c r="T168" s="173">
        <v>5</v>
      </c>
      <c r="U168" s="1">
        <v>4</v>
      </c>
      <c r="V168" s="1">
        <v>2</v>
      </c>
    </row>
    <row r="169" spans="6:22" x14ac:dyDescent="0.25">
      <c r="F169" s="173">
        <v>7</v>
      </c>
      <c r="H169" s="173">
        <v>5</v>
      </c>
      <c r="I169" s="1">
        <v>5</v>
      </c>
      <c r="J169" s="1">
        <v>1</v>
      </c>
      <c r="Q169" s="173">
        <v>11</v>
      </c>
      <c r="R169" s="184">
        <v>2</v>
      </c>
      <c r="S169" s="173">
        <v>3</v>
      </c>
      <c r="T169" s="173">
        <v>5</v>
      </c>
      <c r="U169" s="1">
        <v>3</v>
      </c>
      <c r="V169" s="1">
        <v>1</v>
      </c>
    </row>
    <row r="170" spans="6:22" x14ac:dyDescent="0.25">
      <c r="F170" s="173">
        <v>7</v>
      </c>
      <c r="H170" s="173">
        <v>5</v>
      </c>
      <c r="I170" s="1">
        <v>5</v>
      </c>
      <c r="J170" s="1">
        <v>2</v>
      </c>
      <c r="Q170" s="173">
        <v>12</v>
      </c>
      <c r="R170" s="184">
        <v>2</v>
      </c>
      <c r="S170" s="173">
        <v>3</v>
      </c>
      <c r="T170" s="173">
        <v>5</v>
      </c>
      <c r="U170" s="1">
        <v>3</v>
      </c>
      <c r="V170" s="1">
        <v>2</v>
      </c>
    </row>
    <row r="171" spans="6:22" x14ac:dyDescent="0.25">
      <c r="F171" s="173">
        <v>7</v>
      </c>
      <c r="H171" s="173">
        <v>5</v>
      </c>
      <c r="I171" s="1">
        <v>5</v>
      </c>
      <c r="J171" s="1">
        <v>2</v>
      </c>
      <c r="Q171" s="173">
        <v>12</v>
      </c>
      <c r="R171" s="184">
        <v>1</v>
      </c>
      <c r="S171" s="173">
        <v>3</v>
      </c>
      <c r="T171" s="173">
        <v>5</v>
      </c>
      <c r="U171" s="1">
        <v>3</v>
      </c>
      <c r="V171" s="1">
        <v>1</v>
      </c>
    </row>
    <row r="172" spans="6:22" x14ac:dyDescent="0.25">
      <c r="F172" s="173">
        <v>7</v>
      </c>
      <c r="H172" s="173">
        <v>5</v>
      </c>
      <c r="I172" s="1">
        <v>5</v>
      </c>
      <c r="J172" s="1">
        <v>1</v>
      </c>
      <c r="Q172" s="173">
        <v>11</v>
      </c>
      <c r="R172" s="184">
        <v>2</v>
      </c>
      <c r="S172" s="173">
        <v>3</v>
      </c>
      <c r="T172" s="173">
        <v>6</v>
      </c>
      <c r="U172" s="1">
        <v>3</v>
      </c>
      <c r="V172" s="1">
        <v>2</v>
      </c>
    </row>
    <row r="173" spans="6:22" x14ac:dyDescent="0.25">
      <c r="F173" s="173">
        <v>7</v>
      </c>
      <c r="H173" s="173">
        <v>5</v>
      </c>
      <c r="I173" s="1">
        <v>4</v>
      </c>
      <c r="J173" s="1">
        <v>1</v>
      </c>
      <c r="Q173" s="173">
        <v>12</v>
      </c>
      <c r="R173" s="184">
        <v>1</v>
      </c>
      <c r="S173" s="173">
        <v>4</v>
      </c>
      <c r="T173" s="173">
        <v>5</v>
      </c>
      <c r="U173" s="1">
        <v>3</v>
      </c>
      <c r="V173" s="1">
        <v>2</v>
      </c>
    </row>
    <row r="174" spans="6:22" x14ac:dyDescent="0.25">
      <c r="F174" s="173">
        <v>7</v>
      </c>
      <c r="H174" s="173">
        <v>5</v>
      </c>
      <c r="I174" s="1">
        <v>3</v>
      </c>
      <c r="J174" s="1">
        <v>1</v>
      </c>
      <c r="Q174" s="173">
        <v>12</v>
      </c>
      <c r="R174" s="184">
        <v>1</v>
      </c>
      <c r="S174" s="173">
        <v>4</v>
      </c>
      <c r="T174" s="173">
        <v>5</v>
      </c>
      <c r="U174" s="1">
        <v>4</v>
      </c>
      <c r="V174" s="1">
        <v>2</v>
      </c>
    </row>
    <row r="175" spans="6:22" x14ac:dyDescent="0.25">
      <c r="F175" s="173">
        <v>7</v>
      </c>
      <c r="H175" s="173">
        <v>5</v>
      </c>
      <c r="I175" s="1">
        <v>3</v>
      </c>
      <c r="J175" s="1">
        <v>1</v>
      </c>
      <c r="Q175" s="173">
        <v>12</v>
      </c>
      <c r="R175" s="184">
        <v>1</v>
      </c>
      <c r="S175" s="173">
        <v>3</v>
      </c>
      <c r="T175" s="173">
        <v>6</v>
      </c>
      <c r="U175" s="1">
        <v>3</v>
      </c>
      <c r="V175" s="1">
        <v>1</v>
      </c>
    </row>
    <row r="176" spans="6:22" x14ac:dyDescent="0.25">
      <c r="F176" s="173">
        <v>7</v>
      </c>
      <c r="H176" s="173">
        <v>5</v>
      </c>
      <c r="I176" s="1">
        <v>5</v>
      </c>
      <c r="J176" s="1">
        <v>2</v>
      </c>
      <c r="Q176" s="173">
        <v>12</v>
      </c>
      <c r="R176" s="184">
        <v>1</v>
      </c>
      <c r="S176" s="173">
        <v>4</v>
      </c>
      <c r="T176" s="173">
        <v>5</v>
      </c>
      <c r="U176" s="1">
        <v>4</v>
      </c>
      <c r="V176" s="1">
        <v>2</v>
      </c>
    </row>
    <row r="177" spans="6:22" x14ac:dyDescent="0.25">
      <c r="F177" s="173">
        <v>7</v>
      </c>
      <c r="H177" s="173">
        <v>5</v>
      </c>
      <c r="I177" s="1">
        <v>5</v>
      </c>
      <c r="J177" s="1">
        <v>1</v>
      </c>
      <c r="Q177" s="173">
        <v>12</v>
      </c>
      <c r="R177" s="184">
        <v>1</v>
      </c>
      <c r="S177" s="173">
        <v>3</v>
      </c>
      <c r="T177" s="173">
        <v>6</v>
      </c>
      <c r="U177" s="1">
        <v>3</v>
      </c>
      <c r="V177" s="1">
        <v>1</v>
      </c>
    </row>
    <row r="178" spans="6:22" x14ac:dyDescent="0.25">
      <c r="F178" s="173">
        <v>7</v>
      </c>
      <c r="H178" s="173">
        <v>5</v>
      </c>
      <c r="I178" s="1">
        <v>3</v>
      </c>
      <c r="J178" s="1">
        <v>1</v>
      </c>
      <c r="Q178" s="173">
        <v>13</v>
      </c>
      <c r="R178" s="184">
        <v>1</v>
      </c>
      <c r="S178" s="173">
        <v>4</v>
      </c>
      <c r="T178" s="173">
        <v>5</v>
      </c>
      <c r="U178" s="1">
        <v>4</v>
      </c>
      <c r="V178" s="1">
        <v>2</v>
      </c>
    </row>
    <row r="179" spans="6:22" x14ac:dyDescent="0.25">
      <c r="F179" s="173">
        <v>7</v>
      </c>
      <c r="H179" s="173">
        <v>5</v>
      </c>
      <c r="I179" s="1">
        <v>4</v>
      </c>
      <c r="J179" s="1">
        <v>2</v>
      </c>
      <c r="Q179" s="173">
        <v>11</v>
      </c>
      <c r="R179" s="184">
        <v>1</v>
      </c>
      <c r="S179" s="173">
        <v>4</v>
      </c>
      <c r="T179" s="173">
        <v>5</v>
      </c>
      <c r="U179" s="1">
        <v>3</v>
      </c>
      <c r="V179" s="1">
        <v>1</v>
      </c>
    </row>
    <row r="180" spans="6:22" x14ac:dyDescent="0.25">
      <c r="F180" s="173">
        <v>7</v>
      </c>
      <c r="H180" s="173">
        <v>5</v>
      </c>
      <c r="I180" s="1">
        <v>3</v>
      </c>
      <c r="J180" s="1">
        <v>1</v>
      </c>
      <c r="Q180" s="173">
        <v>12</v>
      </c>
      <c r="R180" s="184">
        <v>1</v>
      </c>
      <c r="S180" s="173">
        <v>4</v>
      </c>
      <c r="T180" s="173">
        <v>5</v>
      </c>
      <c r="U180" s="1">
        <v>4</v>
      </c>
      <c r="V180" s="1">
        <v>2</v>
      </c>
    </row>
    <row r="181" spans="6:22" x14ac:dyDescent="0.25">
      <c r="F181" s="173">
        <v>7</v>
      </c>
      <c r="H181" s="173">
        <v>5</v>
      </c>
      <c r="I181" s="1">
        <v>4</v>
      </c>
      <c r="J181" s="1">
        <v>1</v>
      </c>
      <c r="Q181" s="173">
        <v>11</v>
      </c>
      <c r="R181" s="184">
        <v>1</v>
      </c>
      <c r="S181" s="173">
        <v>3</v>
      </c>
      <c r="T181" s="173">
        <v>5</v>
      </c>
      <c r="U181" s="1">
        <v>4</v>
      </c>
      <c r="V181" s="1">
        <v>2</v>
      </c>
    </row>
    <row r="182" spans="6:22" x14ac:dyDescent="0.25">
      <c r="F182" s="173">
        <v>7</v>
      </c>
      <c r="H182" s="173">
        <v>5</v>
      </c>
      <c r="I182" s="1">
        <v>5</v>
      </c>
      <c r="J182" s="1">
        <v>1</v>
      </c>
      <c r="Q182" s="173">
        <v>12</v>
      </c>
      <c r="R182" s="184">
        <v>1</v>
      </c>
      <c r="S182" s="173">
        <v>3</v>
      </c>
      <c r="T182" s="173">
        <v>5</v>
      </c>
      <c r="U182" s="1">
        <v>3</v>
      </c>
      <c r="V182" s="1">
        <v>2</v>
      </c>
    </row>
    <row r="183" spans="6:22" x14ac:dyDescent="0.25">
      <c r="F183" s="173">
        <v>7</v>
      </c>
      <c r="H183" s="173">
        <v>5</v>
      </c>
      <c r="I183" s="1">
        <v>3</v>
      </c>
      <c r="J183" s="1">
        <v>1</v>
      </c>
      <c r="Q183" s="173">
        <v>13</v>
      </c>
      <c r="R183" s="184">
        <v>2</v>
      </c>
      <c r="S183" s="173">
        <v>4</v>
      </c>
      <c r="T183" s="173">
        <v>2</v>
      </c>
      <c r="U183" s="1">
        <v>4</v>
      </c>
      <c r="V183" s="1">
        <v>2</v>
      </c>
    </row>
    <row r="184" spans="6:22" x14ac:dyDescent="0.25">
      <c r="F184" s="173">
        <v>7</v>
      </c>
      <c r="H184" s="173">
        <v>5</v>
      </c>
      <c r="I184" s="1">
        <v>5</v>
      </c>
      <c r="J184" s="1">
        <v>1</v>
      </c>
      <c r="Q184" s="173">
        <v>13</v>
      </c>
      <c r="R184" s="184">
        <v>2</v>
      </c>
      <c r="S184" s="173">
        <v>4</v>
      </c>
      <c r="T184" s="173">
        <v>5</v>
      </c>
      <c r="U184" s="1">
        <v>4</v>
      </c>
      <c r="V184" s="1">
        <v>1</v>
      </c>
    </row>
    <row r="185" spans="6:22" x14ac:dyDescent="0.25">
      <c r="F185" s="173">
        <v>7</v>
      </c>
      <c r="H185" s="173">
        <v>5</v>
      </c>
      <c r="I185" s="1">
        <v>3</v>
      </c>
      <c r="J185" s="1">
        <v>1</v>
      </c>
      <c r="Q185" s="173">
        <v>12</v>
      </c>
      <c r="R185" s="184">
        <v>2</v>
      </c>
      <c r="S185" s="173">
        <v>4</v>
      </c>
      <c r="T185" s="173">
        <v>6</v>
      </c>
      <c r="U185" s="1">
        <v>3</v>
      </c>
      <c r="V185" s="1">
        <v>2</v>
      </c>
    </row>
    <row r="186" spans="6:22" x14ac:dyDescent="0.25">
      <c r="F186" s="173">
        <v>7</v>
      </c>
      <c r="H186" s="173">
        <v>5</v>
      </c>
      <c r="I186" s="1">
        <v>5</v>
      </c>
      <c r="J186" s="1">
        <v>1</v>
      </c>
      <c r="Q186" s="173">
        <v>11</v>
      </c>
      <c r="R186" s="184">
        <v>1</v>
      </c>
      <c r="S186" s="173">
        <v>3</v>
      </c>
      <c r="T186" s="173">
        <v>5</v>
      </c>
      <c r="U186" s="1">
        <v>4</v>
      </c>
      <c r="V186" s="1">
        <v>2</v>
      </c>
    </row>
    <row r="187" spans="6:22" x14ac:dyDescent="0.25">
      <c r="F187" s="173">
        <v>7</v>
      </c>
      <c r="H187" s="173">
        <v>5</v>
      </c>
      <c r="I187" s="1">
        <v>3</v>
      </c>
      <c r="J187" s="1">
        <v>1</v>
      </c>
      <c r="Q187" s="173">
        <v>12</v>
      </c>
      <c r="R187" s="184">
        <v>2</v>
      </c>
      <c r="S187" s="173">
        <v>4</v>
      </c>
      <c r="T187" s="173">
        <v>6</v>
      </c>
      <c r="U187" s="1">
        <v>3</v>
      </c>
      <c r="V187" s="1">
        <v>2</v>
      </c>
    </row>
    <row r="188" spans="6:22" x14ac:dyDescent="0.25">
      <c r="F188" s="173">
        <v>7</v>
      </c>
      <c r="H188" s="173">
        <v>5</v>
      </c>
      <c r="I188" s="1">
        <v>4</v>
      </c>
      <c r="J188" s="1">
        <v>2</v>
      </c>
      <c r="Q188" s="173">
        <v>12</v>
      </c>
      <c r="R188" s="184">
        <v>2</v>
      </c>
      <c r="S188" s="173">
        <v>4</v>
      </c>
      <c r="T188" s="173">
        <v>5</v>
      </c>
      <c r="U188" s="1">
        <v>4</v>
      </c>
      <c r="V188" s="1">
        <v>1</v>
      </c>
    </row>
    <row r="189" spans="6:22" x14ac:dyDescent="0.25">
      <c r="F189" s="173">
        <v>7</v>
      </c>
      <c r="H189" s="173">
        <v>5</v>
      </c>
      <c r="I189" s="1">
        <v>5</v>
      </c>
      <c r="J189" s="1">
        <v>1</v>
      </c>
      <c r="Q189" s="173">
        <v>12</v>
      </c>
      <c r="R189" s="184">
        <v>1</v>
      </c>
      <c r="S189" s="173">
        <v>4</v>
      </c>
      <c r="T189" s="173">
        <v>5</v>
      </c>
      <c r="U189" s="1">
        <v>3</v>
      </c>
      <c r="V189" s="1">
        <v>2</v>
      </c>
    </row>
    <row r="190" spans="6:22" x14ac:dyDescent="0.25">
      <c r="F190" s="173">
        <v>7</v>
      </c>
      <c r="H190" s="173">
        <v>5</v>
      </c>
      <c r="I190" s="1">
        <v>3</v>
      </c>
      <c r="J190" s="1">
        <v>1</v>
      </c>
      <c r="Q190" s="173">
        <v>11</v>
      </c>
      <c r="R190" s="184">
        <v>0</v>
      </c>
      <c r="S190" s="173">
        <v>3</v>
      </c>
      <c r="T190" s="173">
        <v>5</v>
      </c>
      <c r="U190" s="1">
        <v>3</v>
      </c>
      <c r="V190" s="1">
        <v>2</v>
      </c>
    </row>
    <row r="191" spans="6:22" x14ac:dyDescent="0.25">
      <c r="F191" s="173">
        <v>7</v>
      </c>
      <c r="H191" s="173">
        <v>5</v>
      </c>
      <c r="I191" s="1">
        <v>5</v>
      </c>
      <c r="J191" s="1">
        <v>2</v>
      </c>
      <c r="Q191" s="173">
        <v>12</v>
      </c>
      <c r="R191" s="184">
        <v>2</v>
      </c>
      <c r="S191" s="173">
        <v>3</v>
      </c>
      <c r="T191" s="173">
        <v>5</v>
      </c>
      <c r="U191" s="1">
        <v>3</v>
      </c>
      <c r="V191" s="1">
        <v>2</v>
      </c>
    </row>
    <row r="192" spans="6:22" x14ac:dyDescent="0.25">
      <c r="F192" s="173">
        <v>7</v>
      </c>
      <c r="H192" s="173">
        <v>5</v>
      </c>
      <c r="I192" s="1">
        <v>5</v>
      </c>
      <c r="J192" s="1">
        <v>1</v>
      </c>
      <c r="Q192" s="173">
        <v>12</v>
      </c>
      <c r="R192" s="184">
        <v>2</v>
      </c>
      <c r="S192" s="173">
        <v>4</v>
      </c>
      <c r="T192" s="173">
        <v>5</v>
      </c>
      <c r="U192" s="1">
        <v>4</v>
      </c>
      <c r="V192" s="1">
        <v>1</v>
      </c>
    </row>
    <row r="193" spans="6:22" x14ac:dyDescent="0.25">
      <c r="F193" s="173">
        <v>7</v>
      </c>
      <c r="H193" s="173">
        <v>5</v>
      </c>
      <c r="I193" s="1">
        <v>5</v>
      </c>
      <c r="J193" s="1">
        <v>1</v>
      </c>
      <c r="Q193" s="173">
        <v>11</v>
      </c>
      <c r="R193" s="184">
        <v>0</v>
      </c>
      <c r="S193" s="173">
        <v>4</v>
      </c>
      <c r="T193" s="173">
        <v>5</v>
      </c>
      <c r="U193" s="1">
        <v>4</v>
      </c>
      <c r="V193" s="1">
        <v>2</v>
      </c>
    </row>
    <row r="194" spans="6:22" x14ac:dyDescent="0.25">
      <c r="F194" s="173">
        <v>7</v>
      </c>
      <c r="H194" s="173">
        <v>5</v>
      </c>
      <c r="I194" s="1">
        <v>4</v>
      </c>
      <c r="J194" s="1">
        <v>1</v>
      </c>
      <c r="Q194" s="173">
        <v>12</v>
      </c>
      <c r="R194" s="184">
        <v>0</v>
      </c>
      <c r="S194" s="173">
        <v>3</v>
      </c>
      <c r="T194" s="173">
        <v>5</v>
      </c>
      <c r="U194" s="1">
        <v>3</v>
      </c>
      <c r="V194" s="1">
        <v>1</v>
      </c>
    </row>
    <row r="195" spans="6:22" x14ac:dyDescent="0.25">
      <c r="F195" s="173">
        <v>7</v>
      </c>
      <c r="H195" s="173">
        <v>5</v>
      </c>
      <c r="I195" s="1">
        <v>5</v>
      </c>
      <c r="J195" s="1">
        <v>1</v>
      </c>
      <c r="Q195" s="173">
        <v>13</v>
      </c>
      <c r="R195" s="184">
        <v>1</v>
      </c>
      <c r="S195" s="173">
        <v>3</v>
      </c>
      <c r="T195" s="173">
        <v>5</v>
      </c>
      <c r="U195" s="1">
        <v>3</v>
      </c>
      <c r="V195" s="1">
        <v>2</v>
      </c>
    </row>
    <row r="196" spans="6:22" x14ac:dyDescent="0.25">
      <c r="F196" s="173">
        <v>7</v>
      </c>
      <c r="H196" s="173">
        <v>5</v>
      </c>
      <c r="I196" s="1">
        <v>5</v>
      </c>
      <c r="J196" s="1">
        <v>2</v>
      </c>
      <c r="Q196" s="173">
        <v>12</v>
      </c>
      <c r="R196" s="184">
        <v>1</v>
      </c>
      <c r="S196" s="173">
        <v>4</v>
      </c>
      <c r="T196" s="173">
        <v>5</v>
      </c>
      <c r="U196" s="1">
        <v>3</v>
      </c>
      <c r="V196" s="1">
        <v>2</v>
      </c>
    </row>
    <row r="197" spans="6:22" x14ac:dyDescent="0.25">
      <c r="F197" s="173">
        <v>7</v>
      </c>
      <c r="G197" s="184">
        <v>0</v>
      </c>
      <c r="H197" s="173">
        <v>5</v>
      </c>
      <c r="I197" s="1">
        <v>5</v>
      </c>
      <c r="J197" s="1">
        <v>1</v>
      </c>
      <c r="Q197" s="173">
        <v>13</v>
      </c>
      <c r="R197" s="184">
        <v>2</v>
      </c>
      <c r="S197" s="173">
        <v>3</v>
      </c>
      <c r="T197" s="173">
        <v>5</v>
      </c>
      <c r="U197" s="1">
        <v>4</v>
      </c>
      <c r="V197" s="1">
        <v>2</v>
      </c>
    </row>
    <row r="198" spans="6:22" x14ac:dyDescent="0.25">
      <c r="F198" s="173">
        <v>7</v>
      </c>
      <c r="G198" s="184">
        <v>0</v>
      </c>
      <c r="H198" s="173">
        <v>5</v>
      </c>
      <c r="I198" s="1">
        <v>3</v>
      </c>
      <c r="J198" s="1">
        <v>1</v>
      </c>
      <c r="Q198" s="173">
        <v>11</v>
      </c>
      <c r="R198" s="184">
        <v>1</v>
      </c>
      <c r="S198" s="173">
        <v>4</v>
      </c>
      <c r="T198" s="173">
        <v>6</v>
      </c>
      <c r="U198" s="1">
        <v>4</v>
      </c>
      <c r="V198" s="1">
        <v>2</v>
      </c>
    </row>
    <row r="199" spans="6:22" x14ac:dyDescent="0.25">
      <c r="F199" s="173">
        <v>7</v>
      </c>
      <c r="G199" s="184">
        <v>1</v>
      </c>
      <c r="H199" s="173">
        <v>5</v>
      </c>
      <c r="I199" s="1">
        <v>3</v>
      </c>
      <c r="J199" s="1">
        <v>2</v>
      </c>
      <c r="Q199" s="173">
        <v>13</v>
      </c>
      <c r="R199" s="184">
        <v>1</v>
      </c>
      <c r="S199" s="173">
        <v>4</v>
      </c>
      <c r="T199" s="173">
        <v>5</v>
      </c>
      <c r="U199" s="1">
        <v>4</v>
      </c>
      <c r="V199" s="1">
        <v>2</v>
      </c>
    </row>
    <row r="200" spans="6:22" x14ac:dyDescent="0.25">
      <c r="F200" s="173">
        <v>7</v>
      </c>
      <c r="G200" s="184">
        <v>0</v>
      </c>
      <c r="H200" s="173">
        <v>5</v>
      </c>
      <c r="I200" s="1">
        <v>3</v>
      </c>
      <c r="J200" s="1">
        <v>1</v>
      </c>
      <c r="Q200" s="173">
        <v>11</v>
      </c>
      <c r="R200" s="184">
        <v>1</v>
      </c>
      <c r="S200" s="173">
        <v>3</v>
      </c>
      <c r="T200" s="173">
        <v>5</v>
      </c>
      <c r="U200" s="1">
        <v>4</v>
      </c>
      <c r="V200" s="1">
        <v>2</v>
      </c>
    </row>
    <row r="201" spans="6:22" x14ac:dyDescent="0.25">
      <c r="F201" s="173">
        <v>7</v>
      </c>
      <c r="G201" s="184">
        <v>0</v>
      </c>
      <c r="H201" s="173">
        <v>5</v>
      </c>
      <c r="I201" s="1">
        <v>3</v>
      </c>
      <c r="J201" s="1">
        <v>2</v>
      </c>
      <c r="Q201" s="173">
        <v>12</v>
      </c>
      <c r="R201" s="184">
        <v>2</v>
      </c>
      <c r="S201" s="173">
        <v>3</v>
      </c>
      <c r="T201" s="173">
        <v>6</v>
      </c>
      <c r="U201" s="1">
        <v>4</v>
      </c>
      <c r="V201" s="1">
        <v>2</v>
      </c>
    </row>
    <row r="202" spans="6:22" x14ac:dyDescent="0.25">
      <c r="F202" s="173">
        <v>7</v>
      </c>
      <c r="G202" s="184">
        <v>0</v>
      </c>
      <c r="H202" s="173">
        <v>5</v>
      </c>
      <c r="I202" s="1">
        <v>4</v>
      </c>
      <c r="J202" s="1">
        <v>1</v>
      </c>
      <c r="Q202" s="173">
        <v>12</v>
      </c>
      <c r="R202" s="184">
        <v>0</v>
      </c>
      <c r="S202" s="173">
        <v>3</v>
      </c>
      <c r="T202" s="173">
        <v>5</v>
      </c>
      <c r="U202" s="1">
        <v>3</v>
      </c>
      <c r="V202" s="1">
        <v>1</v>
      </c>
    </row>
    <row r="203" spans="6:22" x14ac:dyDescent="0.25">
      <c r="F203" s="173">
        <v>7</v>
      </c>
      <c r="G203" s="184">
        <v>0</v>
      </c>
      <c r="H203" s="173">
        <v>5</v>
      </c>
      <c r="I203" s="1">
        <v>3</v>
      </c>
      <c r="J203" s="1">
        <v>2</v>
      </c>
      <c r="Q203" s="173">
        <v>13</v>
      </c>
      <c r="R203" s="184">
        <v>1</v>
      </c>
      <c r="S203" s="173">
        <v>3</v>
      </c>
      <c r="T203" s="173">
        <v>5</v>
      </c>
      <c r="U203" s="1">
        <v>4</v>
      </c>
      <c r="V203" s="1">
        <v>2</v>
      </c>
    </row>
    <row r="204" spans="6:22" x14ac:dyDescent="0.25">
      <c r="F204" s="173">
        <v>7</v>
      </c>
      <c r="G204" s="184">
        <v>1</v>
      </c>
      <c r="H204" s="173">
        <v>5</v>
      </c>
      <c r="I204" s="1">
        <v>4</v>
      </c>
      <c r="J204" s="1">
        <v>1</v>
      </c>
      <c r="Q204" s="173">
        <v>11</v>
      </c>
      <c r="R204" s="184">
        <v>1</v>
      </c>
      <c r="S204" s="173">
        <v>3</v>
      </c>
      <c r="T204" s="173">
        <v>5</v>
      </c>
      <c r="U204" s="1">
        <v>3</v>
      </c>
      <c r="V204" s="1">
        <v>1</v>
      </c>
    </row>
    <row r="205" spans="6:22" x14ac:dyDescent="0.25">
      <c r="F205" s="173">
        <v>7</v>
      </c>
      <c r="G205" s="184">
        <v>0</v>
      </c>
      <c r="H205" s="173">
        <v>5</v>
      </c>
      <c r="I205" s="1">
        <v>3</v>
      </c>
      <c r="J205" s="1">
        <v>1</v>
      </c>
      <c r="Q205" s="173">
        <v>11</v>
      </c>
      <c r="R205" s="184">
        <v>1</v>
      </c>
      <c r="S205" s="173">
        <v>3</v>
      </c>
      <c r="T205" s="173">
        <v>5</v>
      </c>
      <c r="U205" s="1">
        <v>3</v>
      </c>
      <c r="V205" s="1">
        <v>1</v>
      </c>
    </row>
    <row r="206" spans="6:22" x14ac:dyDescent="0.25">
      <c r="F206" s="173">
        <v>7</v>
      </c>
      <c r="G206" s="184">
        <v>0</v>
      </c>
      <c r="H206" s="173">
        <v>5</v>
      </c>
      <c r="I206" s="1">
        <v>3</v>
      </c>
      <c r="J206" s="1">
        <v>1</v>
      </c>
      <c r="Q206" s="173">
        <v>13</v>
      </c>
      <c r="R206" s="184">
        <v>1</v>
      </c>
      <c r="S206" s="173">
        <v>4</v>
      </c>
      <c r="T206" s="173">
        <v>6</v>
      </c>
      <c r="U206" s="1">
        <v>3</v>
      </c>
      <c r="V206" s="1">
        <v>2</v>
      </c>
    </row>
    <row r="207" spans="6:22" x14ac:dyDescent="0.25">
      <c r="F207" s="173">
        <v>7</v>
      </c>
      <c r="G207" s="184">
        <v>0</v>
      </c>
      <c r="H207" s="173">
        <v>5</v>
      </c>
      <c r="I207" s="1">
        <v>5</v>
      </c>
      <c r="J207" s="1">
        <v>1</v>
      </c>
      <c r="Q207" s="173">
        <v>11</v>
      </c>
      <c r="R207" s="184">
        <v>1</v>
      </c>
      <c r="S207" s="173">
        <v>4</v>
      </c>
      <c r="T207" s="173">
        <v>5</v>
      </c>
      <c r="U207" s="1">
        <v>3</v>
      </c>
      <c r="V207" s="1">
        <v>2</v>
      </c>
    </row>
    <row r="208" spans="6:22" x14ac:dyDescent="0.25">
      <c r="F208" s="173">
        <v>7</v>
      </c>
      <c r="G208" s="184">
        <v>0</v>
      </c>
      <c r="H208" s="173">
        <v>5</v>
      </c>
      <c r="I208" s="1">
        <v>5</v>
      </c>
      <c r="J208" s="1">
        <v>2</v>
      </c>
      <c r="Q208" s="173">
        <v>13</v>
      </c>
      <c r="R208" s="184">
        <v>2</v>
      </c>
      <c r="S208" s="173">
        <v>3</v>
      </c>
      <c r="T208" s="173">
        <v>5</v>
      </c>
      <c r="U208" s="1">
        <v>3</v>
      </c>
      <c r="V208" s="1">
        <v>1</v>
      </c>
    </row>
    <row r="209" spans="6:22" x14ac:dyDescent="0.25">
      <c r="F209" s="173">
        <v>7</v>
      </c>
      <c r="G209" s="184">
        <v>1</v>
      </c>
      <c r="H209" s="173">
        <v>5</v>
      </c>
      <c r="I209" s="1">
        <v>5</v>
      </c>
      <c r="J209" s="1">
        <v>1</v>
      </c>
      <c r="Q209" s="173">
        <v>12</v>
      </c>
      <c r="R209" s="184">
        <v>2</v>
      </c>
      <c r="S209" s="173">
        <v>3</v>
      </c>
      <c r="T209" s="173">
        <v>6</v>
      </c>
      <c r="U209" s="1">
        <v>4</v>
      </c>
      <c r="V209" s="1">
        <v>1</v>
      </c>
    </row>
    <row r="210" spans="6:22" x14ac:dyDescent="0.25">
      <c r="F210" s="173">
        <v>7</v>
      </c>
      <c r="G210" s="184">
        <v>0</v>
      </c>
      <c r="H210" s="173">
        <v>5</v>
      </c>
      <c r="I210" s="1">
        <v>4</v>
      </c>
      <c r="J210" s="1">
        <v>2</v>
      </c>
      <c r="Q210" s="173">
        <v>11</v>
      </c>
      <c r="R210" s="184">
        <v>0</v>
      </c>
      <c r="S210" s="173">
        <v>4</v>
      </c>
      <c r="T210" s="173">
        <v>5</v>
      </c>
      <c r="U210" s="1">
        <v>4</v>
      </c>
      <c r="V210" s="1">
        <v>1</v>
      </c>
    </row>
    <row r="211" spans="6:22" x14ac:dyDescent="0.25">
      <c r="F211" s="173">
        <v>7</v>
      </c>
      <c r="G211" s="184">
        <v>0</v>
      </c>
      <c r="H211" s="173">
        <v>5</v>
      </c>
      <c r="I211" s="1">
        <v>5</v>
      </c>
      <c r="J211" s="1">
        <v>1</v>
      </c>
      <c r="Q211" s="173">
        <v>13</v>
      </c>
      <c r="R211" s="184">
        <v>1</v>
      </c>
      <c r="S211" s="173">
        <v>4</v>
      </c>
      <c r="T211" s="173">
        <v>5</v>
      </c>
      <c r="U211" s="1">
        <v>4</v>
      </c>
      <c r="V211" s="1">
        <v>2</v>
      </c>
    </row>
    <row r="212" spans="6:22" x14ac:dyDescent="0.25">
      <c r="F212" s="173">
        <v>7</v>
      </c>
      <c r="G212" s="184">
        <v>1</v>
      </c>
      <c r="H212" s="173">
        <v>5</v>
      </c>
      <c r="I212" s="1">
        <v>3</v>
      </c>
      <c r="J212" s="1">
        <v>1</v>
      </c>
      <c r="Q212" s="173">
        <v>13</v>
      </c>
      <c r="R212" s="184">
        <v>1</v>
      </c>
      <c r="S212" s="173">
        <v>3</v>
      </c>
      <c r="T212" s="173">
        <v>5</v>
      </c>
      <c r="U212" s="1">
        <v>3</v>
      </c>
      <c r="V212" s="1">
        <v>2</v>
      </c>
    </row>
    <row r="213" spans="6:22" x14ac:dyDescent="0.25">
      <c r="F213" s="173">
        <v>7</v>
      </c>
      <c r="G213" s="184">
        <v>0</v>
      </c>
      <c r="H213" s="173">
        <v>5</v>
      </c>
      <c r="I213" s="1">
        <v>3</v>
      </c>
      <c r="J213" s="1">
        <v>1</v>
      </c>
      <c r="Q213" s="173">
        <v>13</v>
      </c>
      <c r="R213" s="184">
        <v>1</v>
      </c>
      <c r="S213" s="173">
        <v>3</v>
      </c>
      <c r="T213" s="173">
        <v>6</v>
      </c>
      <c r="U213" s="1">
        <v>3</v>
      </c>
      <c r="V213" s="1">
        <v>2</v>
      </c>
    </row>
    <row r="214" spans="6:22" x14ac:dyDescent="0.25">
      <c r="F214" s="173">
        <v>7</v>
      </c>
      <c r="G214" s="184">
        <v>1</v>
      </c>
      <c r="H214" s="173">
        <v>5</v>
      </c>
      <c r="I214" s="1">
        <v>3</v>
      </c>
      <c r="J214" s="1">
        <v>1</v>
      </c>
      <c r="Q214" s="173">
        <v>11</v>
      </c>
      <c r="R214" s="184">
        <v>0</v>
      </c>
      <c r="S214" s="173">
        <v>3</v>
      </c>
      <c r="T214" s="173">
        <v>6</v>
      </c>
      <c r="U214" s="1">
        <v>3</v>
      </c>
      <c r="V214" s="1">
        <v>2</v>
      </c>
    </row>
    <row r="215" spans="6:22" x14ac:dyDescent="0.25">
      <c r="F215" s="173">
        <v>7</v>
      </c>
      <c r="G215" s="184">
        <v>1</v>
      </c>
      <c r="H215" s="173">
        <v>5</v>
      </c>
      <c r="I215" s="1">
        <v>5</v>
      </c>
      <c r="J215" s="1">
        <v>1</v>
      </c>
      <c r="Q215" s="173">
        <v>12</v>
      </c>
      <c r="R215" s="184">
        <v>1</v>
      </c>
      <c r="S215" s="173">
        <v>4</v>
      </c>
      <c r="T215" s="173">
        <v>5</v>
      </c>
      <c r="U215" s="1">
        <v>4</v>
      </c>
      <c r="V215" s="1">
        <v>1</v>
      </c>
    </row>
    <row r="216" spans="6:22" x14ac:dyDescent="0.25">
      <c r="F216" s="173">
        <v>7</v>
      </c>
      <c r="G216" s="184">
        <v>0</v>
      </c>
      <c r="H216" s="173">
        <v>5</v>
      </c>
      <c r="I216" s="1">
        <v>3</v>
      </c>
      <c r="J216" s="1">
        <v>2</v>
      </c>
      <c r="Q216" s="173">
        <v>11</v>
      </c>
      <c r="R216" s="184">
        <v>1</v>
      </c>
      <c r="S216" s="173">
        <v>3</v>
      </c>
      <c r="T216" s="173">
        <v>5</v>
      </c>
      <c r="U216" s="1">
        <v>4</v>
      </c>
      <c r="V216" s="1">
        <v>2</v>
      </c>
    </row>
    <row r="217" spans="6:22" x14ac:dyDescent="0.25">
      <c r="F217" s="173">
        <v>7</v>
      </c>
      <c r="G217" s="184">
        <v>0</v>
      </c>
      <c r="H217" s="173">
        <v>5</v>
      </c>
      <c r="I217" s="1">
        <v>5</v>
      </c>
      <c r="J217" s="1">
        <v>2</v>
      </c>
      <c r="Q217" s="173">
        <v>12</v>
      </c>
      <c r="R217" s="184">
        <v>2</v>
      </c>
      <c r="S217" s="173">
        <v>3</v>
      </c>
      <c r="T217" s="173">
        <v>5</v>
      </c>
      <c r="U217" s="1">
        <v>4</v>
      </c>
      <c r="V217" s="1">
        <v>2</v>
      </c>
    </row>
    <row r="218" spans="6:22" x14ac:dyDescent="0.25">
      <c r="F218" s="173">
        <v>7</v>
      </c>
      <c r="G218" s="184">
        <v>1</v>
      </c>
      <c r="H218" s="173">
        <v>5</v>
      </c>
      <c r="I218" s="1">
        <v>4</v>
      </c>
      <c r="J218" s="1">
        <v>1</v>
      </c>
      <c r="Q218" s="173">
        <v>12</v>
      </c>
      <c r="R218" s="184">
        <v>1</v>
      </c>
      <c r="S218" s="173">
        <v>3</v>
      </c>
      <c r="T218" s="173">
        <v>5</v>
      </c>
      <c r="U218" s="1">
        <v>4</v>
      </c>
      <c r="V218" s="1">
        <v>2</v>
      </c>
    </row>
    <row r="219" spans="6:22" x14ac:dyDescent="0.25">
      <c r="F219" s="173">
        <v>7</v>
      </c>
      <c r="G219" s="184">
        <v>0</v>
      </c>
      <c r="H219" s="173">
        <v>5</v>
      </c>
      <c r="I219" s="1">
        <v>4</v>
      </c>
      <c r="J219" s="1">
        <v>1</v>
      </c>
      <c r="Q219" s="173">
        <v>11</v>
      </c>
      <c r="R219" s="184">
        <v>1</v>
      </c>
      <c r="S219" s="234">
        <v>3</v>
      </c>
      <c r="T219" s="234">
        <v>5</v>
      </c>
      <c r="U219" s="234">
        <v>4</v>
      </c>
      <c r="V219" s="234">
        <v>2</v>
      </c>
    </row>
    <row r="220" spans="6:22" x14ac:dyDescent="0.25">
      <c r="F220" s="173">
        <v>7</v>
      </c>
      <c r="G220" s="184">
        <v>0</v>
      </c>
      <c r="H220" s="173">
        <v>5</v>
      </c>
      <c r="I220" s="1">
        <v>3</v>
      </c>
      <c r="J220" s="1">
        <v>1</v>
      </c>
      <c r="Q220" s="173">
        <v>13</v>
      </c>
      <c r="R220" s="184">
        <v>1</v>
      </c>
      <c r="S220" s="173">
        <v>3</v>
      </c>
      <c r="T220" s="173">
        <v>5</v>
      </c>
      <c r="U220" s="1">
        <v>4</v>
      </c>
      <c r="V220" s="1">
        <v>2</v>
      </c>
    </row>
    <row r="221" spans="6:22" x14ac:dyDescent="0.25">
      <c r="F221" s="173">
        <v>7</v>
      </c>
      <c r="G221" s="184">
        <v>1</v>
      </c>
      <c r="H221" s="173">
        <v>5</v>
      </c>
      <c r="I221" s="1">
        <v>3</v>
      </c>
      <c r="J221" s="1">
        <v>2</v>
      </c>
      <c r="Q221" s="173">
        <v>11</v>
      </c>
      <c r="R221" s="184">
        <v>1</v>
      </c>
      <c r="S221" s="173">
        <v>4</v>
      </c>
      <c r="T221" s="173">
        <v>5</v>
      </c>
      <c r="U221" s="1">
        <v>4</v>
      </c>
      <c r="V221" s="1">
        <v>2</v>
      </c>
    </row>
    <row r="222" spans="6:22" x14ac:dyDescent="0.25">
      <c r="F222" s="173">
        <v>7</v>
      </c>
      <c r="G222" s="184">
        <v>0</v>
      </c>
      <c r="H222" s="173">
        <v>5</v>
      </c>
      <c r="I222" s="1">
        <v>5</v>
      </c>
      <c r="J222" s="1">
        <v>1</v>
      </c>
      <c r="Q222" s="173">
        <v>12</v>
      </c>
      <c r="R222" s="184">
        <v>2</v>
      </c>
      <c r="S222" s="173">
        <v>4</v>
      </c>
      <c r="T222" s="173">
        <v>5</v>
      </c>
      <c r="U222" s="1">
        <v>3</v>
      </c>
      <c r="V222" s="1">
        <v>2</v>
      </c>
    </row>
    <row r="223" spans="6:22" x14ac:dyDescent="0.25">
      <c r="F223" s="173">
        <v>7</v>
      </c>
      <c r="G223" s="184">
        <v>0</v>
      </c>
      <c r="H223" s="173">
        <v>5</v>
      </c>
      <c r="I223" s="1">
        <v>5</v>
      </c>
      <c r="J223" s="1">
        <v>1</v>
      </c>
      <c r="Q223" s="173">
        <v>11</v>
      </c>
      <c r="R223" s="184">
        <v>1</v>
      </c>
      <c r="S223" s="173">
        <v>4</v>
      </c>
      <c r="T223" s="173">
        <v>5</v>
      </c>
      <c r="U223" s="1">
        <v>3</v>
      </c>
      <c r="V223" s="1">
        <v>2</v>
      </c>
    </row>
    <row r="224" spans="6:22" x14ac:dyDescent="0.25">
      <c r="F224" s="173">
        <v>7</v>
      </c>
      <c r="G224" s="184">
        <v>1</v>
      </c>
      <c r="H224" s="173">
        <v>5</v>
      </c>
      <c r="I224" s="1">
        <v>3</v>
      </c>
      <c r="J224" s="1">
        <v>1</v>
      </c>
      <c r="Q224" s="173">
        <v>13</v>
      </c>
      <c r="R224" s="184">
        <v>2</v>
      </c>
      <c r="S224" s="173">
        <v>3</v>
      </c>
      <c r="T224" s="173">
        <v>5</v>
      </c>
      <c r="U224" s="1">
        <v>3</v>
      </c>
      <c r="V224" s="1">
        <v>2</v>
      </c>
    </row>
    <row r="225" spans="6:22" x14ac:dyDescent="0.25">
      <c r="F225" s="173">
        <v>7</v>
      </c>
      <c r="G225" s="184">
        <v>1</v>
      </c>
      <c r="H225" s="173">
        <v>5</v>
      </c>
      <c r="I225" s="1">
        <v>4</v>
      </c>
      <c r="J225" s="1">
        <v>2</v>
      </c>
      <c r="Q225" s="173">
        <v>12</v>
      </c>
      <c r="R225" s="184">
        <v>1</v>
      </c>
      <c r="S225" s="173">
        <v>3</v>
      </c>
      <c r="T225" s="173">
        <v>5</v>
      </c>
      <c r="U225" s="1">
        <v>4</v>
      </c>
      <c r="V225" s="1">
        <v>2</v>
      </c>
    </row>
    <row r="226" spans="6:22" x14ac:dyDescent="0.25">
      <c r="F226" s="173">
        <v>7</v>
      </c>
      <c r="G226" s="184">
        <v>0</v>
      </c>
      <c r="H226" s="173">
        <v>5</v>
      </c>
      <c r="I226" s="1">
        <v>5</v>
      </c>
      <c r="J226" s="1">
        <v>1</v>
      </c>
      <c r="Q226" s="173">
        <v>12</v>
      </c>
      <c r="R226" s="184">
        <v>2</v>
      </c>
      <c r="S226" s="173">
        <v>3</v>
      </c>
      <c r="T226" s="173">
        <v>5</v>
      </c>
      <c r="U226" s="1">
        <v>3</v>
      </c>
      <c r="V226" s="1">
        <v>2</v>
      </c>
    </row>
    <row r="227" spans="6:22" x14ac:dyDescent="0.25">
      <c r="F227" s="173">
        <v>7</v>
      </c>
      <c r="G227" s="184">
        <v>0</v>
      </c>
      <c r="H227" s="173">
        <v>5</v>
      </c>
      <c r="I227" s="1">
        <v>5</v>
      </c>
      <c r="J227" s="1">
        <v>1</v>
      </c>
      <c r="Q227" s="173">
        <v>13</v>
      </c>
      <c r="R227" s="184">
        <v>0</v>
      </c>
      <c r="S227" s="173">
        <v>3</v>
      </c>
      <c r="T227" s="173">
        <v>5</v>
      </c>
      <c r="U227" s="1">
        <v>3</v>
      </c>
      <c r="V227" s="1">
        <v>2</v>
      </c>
    </row>
    <row r="228" spans="6:22" x14ac:dyDescent="0.25">
      <c r="F228" s="173">
        <v>7</v>
      </c>
      <c r="G228" s="184">
        <v>0</v>
      </c>
      <c r="H228" s="173">
        <v>5</v>
      </c>
      <c r="I228" s="1">
        <v>3</v>
      </c>
      <c r="J228" s="1">
        <v>1</v>
      </c>
      <c r="Q228" s="173">
        <v>12</v>
      </c>
      <c r="R228" s="184">
        <v>0</v>
      </c>
      <c r="S228" s="173">
        <v>4</v>
      </c>
      <c r="T228" s="173">
        <v>5</v>
      </c>
      <c r="U228" s="1">
        <v>4</v>
      </c>
      <c r="V228" s="1">
        <v>2</v>
      </c>
    </row>
    <row r="229" spans="6:22" x14ac:dyDescent="0.25">
      <c r="F229" s="173">
        <v>7</v>
      </c>
      <c r="G229" s="184">
        <v>1</v>
      </c>
      <c r="H229" s="173">
        <v>5</v>
      </c>
      <c r="I229" s="1">
        <v>5</v>
      </c>
      <c r="J229" s="1">
        <v>2</v>
      </c>
      <c r="Q229" s="173">
        <v>12</v>
      </c>
      <c r="R229" s="184">
        <v>0</v>
      </c>
      <c r="S229" s="173">
        <v>3</v>
      </c>
      <c r="T229" s="173">
        <v>5</v>
      </c>
      <c r="U229" s="1">
        <v>3</v>
      </c>
      <c r="V229" s="1">
        <v>1</v>
      </c>
    </row>
    <row r="230" spans="6:22" x14ac:dyDescent="0.25">
      <c r="F230" s="173">
        <v>7</v>
      </c>
      <c r="G230" s="184">
        <v>0</v>
      </c>
      <c r="H230" s="173">
        <v>5</v>
      </c>
      <c r="I230" s="1">
        <v>3</v>
      </c>
      <c r="J230" s="1">
        <v>1</v>
      </c>
      <c r="Q230" s="173">
        <v>11</v>
      </c>
      <c r="R230" s="184">
        <v>1</v>
      </c>
      <c r="S230" s="173">
        <v>3</v>
      </c>
      <c r="T230" s="173">
        <v>5</v>
      </c>
      <c r="U230" s="1">
        <v>4</v>
      </c>
      <c r="V230" s="1">
        <v>2</v>
      </c>
    </row>
    <row r="231" spans="6:22" x14ac:dyDescent="0.25">
      <c r="F231" s="173">
        <v>7</v>
      </c>
      <c r="G231" s="184">
        <v>0</v>
      </c>
      <c r="H231" s="173">
        <v>5</v>
      </c>
      <c r="I231" s="1">
        <v>5</v>
      </c>
      <c r="J231" s="1">
        <v>1</v>
      </c>
      <c r="Q231" s="173">
        <v>12</v>
      </c>
      <c r="R231" s="184">
        <v>1</v>
      </c>
      <c r="S231" s="173">
        <v>3</v>
      </c>
      <c r="T231" s="173">
        <v>5</v>
      </c>
      <c r="U231" s="1">
        <v>4</v>
      </c>
      <c r="V231" s="1">
        <v>2</v>
      </c>
    </row>
    <row r="232" spans="6:22" x14ac:dyDescent="0.25">
      <c r="F232" s="173">
        <v>7</v>
      </c>
      <c r="G232" s="184">
        <v>1</v>
      </c>
      <c r="H232" s="173">
        <v>5</v>
      </c>
      <c r="I232" s="1">
        <v>5</v>
      </c>
      <c r="J232" s="1">
        <v>1</v>
      </c>
      <c r="Q232" s="173">
        <v>13</v>
      </c>
      <c r="R232" s="184">
        <v>1</v>
      </c>
      <c r="S232" s="173">
        <v>4</v>
      </c>
      <c r="T232" s="173">
        <v>5</v>
      </c>
      <c r="U232" s="1">
        <v>3</v>
      </c>
      <c r="V232" s="1">
        <v>2</v>
      </c>
    </row>
    <row r="233" spans="6:22" x14ac:dyDescent="0.25">
      <c r="F233" s="173">
        <v>7</v>
      </c>
      <c r="G233" s="184">
        <v>0</v>
      </c>
      <c r="H233" s="173">
        <v>5</v>
      </c>
      <c r="I233" s="1">
        <v>5</v>
      </c>
      <c r="J233" s="1">
        <v>1</v>
      </c>
      <c r="Q233" s="173">
        <v>12</v>
      </c>
      <c r="R233" s="184">
        <v>2</v>
      </c>
      <c r="S233" s="173">
        <v>3</v>
      </c>
      <c r="T233" s="173">
        <v>5</v>
      </c>
      <c r="U233" s="1">
        <v>4</v>
      </c>
      <c r="V233" s="1">
        <v>2</v>
      </c>
    </row>
    <row r="234" spans="6:22" x14ac:dyDescent="0.25">
      <c r="F234" s="173">
        <v>7</v>
      </c>
      <c r="G234" s="184">
        <v>1</v>
      </c>
      <c r="H234" s="173">
        <v>5</v>
      </c>
      <c r="I234" s="1">
        <v>5</v>
      </c>
      <c r="J234" s="1">
        <v>2</v>
      </c>
      <c r="Q234" s="173">
        <v>11</v>
      </c>
      <c r="R234" s="184">
        <v>2</v>
      </c>
      <c r="S234" s="173">
        <v>3</v>
      </c>
      <c r="T234" s="173">
        <v>5</v>
      </c>
      <c r="U234" s="1">
        <v>4</v>
      </c>
      <c r="V234" s="1">
        <v>2</v>
      </c>
    </row>
    <row r="235" spans="6:22" x14ac:dyDescent="0.25">
      <c r="F235" s="173">
        <v>7</v>
      </c>
      <c r="G235" s="184">
        <v>0</v>
      </c>
      <c r="H235" s="173">
        <v>5</v>
      </c>
      <c r="I235" s="1">
        <v>3</v>
      </c>
      <c r="J235" s="1">
        <v>1</v>
      </c>
      <c r="Q235" s="173">
        <v>11</v>
      </c>
      <c r="R235" s="184">
        <v>0</v>
      </c>
      <c r="S235" s="173">
        <v>3</v>
      </c>
      <c r="T235" s="173">
        <v>5</v>
      </c>
      <c r="U235" s="1">
        <v>3</v>
      </c>
      <c r="V235" s="1">
        <v>1</v>
      </c>
    </row>
    <row r="236" spans="6:22" x14ac:dyDescent="0.25">
      <c r="F236" s="173">
        <v>7</v>
      </c>
      <c r="G236" s="184">
        <v>0</v>
      </c>
      <c r="H236" s="173">
        <v>5</v>
      </c>
      <c r="I236" s="1">
        <v>3</v>
      </c>
      <c r="J236" s="1">
        <v>1</v>
      </c>
      <c r="Q236" s="173">
        <v>12</v>
      </c>
      <c r="R236" s="184">
        <v>2</v>
      </c>
      <c r="S236" s="173">
        <v>4</v>
      </c>
      <c r="T236" s="173">
        <v>5</v>
      </c>
      <c r="U236" s="1">
        <v>3</v>
      </c>
      <c r="V236" s="1">
        <v>2</v>
      </c>
    </row>
    <row r="237" spans="6:22" x14ac:dyDescent="0.25">
      <c r="F237" s="173">
        <v>7</v>
      </c>
      <c r="G237" s="184">
        <v>0</v>
      </c>
      <c r="H237" s="173">
        <v>5</v>
      </c>
      <c r="I237" s="1">
        <v>3</v>
      </c>
      <c r="J237" s="1">
        <v>1</v>
      </c>
      <c r="Q237" s="173">
        <v>13</v>
      </c>
      <c r="R237" s="184">
        <v>1</v>
      </c>
      <c r="S237" s="173">
        <v>4</v>
      </c>
      <c r="T237" s="173">
        <v>5</v>
      </c>
      <c r="U237" s="1">
        <v>3</v>
      </c>
      <c r="V237" s="1">
        <v>2</v>
      </c>
    </row>
    <row r="238" spans="6:22" x14ac:dyDescent="0.25">
      <c r="F238" s="173">
        <v>7</v>
      </c>
      <c r="G238" s="184">
        <v>0</v>
      </c>
      <c r="H238" s="173">
        <v>5</v>
      </c>
      <c r="I238" s="1">
        <v>3</v>
      </c>
      <c r="J238" s="1">
        <v>1</v>
      </c>
      <c r="Q238" s="173">
        <v>11</v>
      </c>
      <c r="R238" s="184">
        <v>1</v>
      </c>
      <c r="S238" s="173">
        <v>3</v>
      </c>
      <c r="T238" s="173">
        <v>5</v>
      </c>
      <c r="U238" s="1">
        <v>3</v>
      </c>
      <c r="V238" s="1">
        <v>2</v>
      </c>
    </row>
    <row r="239" spans="6:22" x14ac:dyDescent="0.25">
      <c r="F239" s="173">
        <v>7</v>
      </c>
      <c r="G239" s="184">
        <v>0</v>
      </c>
      <c r="H239" s="173">
        <v>5</v>
      </c>
      <c r="I239" s="1">
        <v>5</v>
      </c>
      <c r="J239" s="1">
        <v>2</v>
      </c>
      <c r="Q239" s="173">
        <v>11</v>
      </c>
      <c r="R239" s="184">
        <v>2</v>
      </c>
      <c r="S239" s="173">
        <v>3</v>
      </c>
      <c r="T239" s="173">
        <v>5</v>
      </c>
      <c r="U239" s="1">
        <v>4</v>
      </c>
      <c r="V239" s="1">
        <v>1</v>
      </c>
    </row>
    <row r="240" spans="6:22" x14ac:dyDescent="0.25">
      <c r="F240" s="173">
        <v>7</v>
      </c>
      <c r="G240" s="184">
        <v>0</v>
      </c>
      <c r="H240" s="173">
        <v>5</v>
      </c>
      <c r="I240" s="1">
        <v>5</v>
      </c>
      <c r="J240" s="1">
        <v>2</v>
      </c>
      <c r="Q240" s="173">
        <v>12</v>
      </c>
      <c r="R240" s="184">
        <v>1</v>
      </c>
      <c r="S240" s="173">
        <v>4</v>
      </c>
      <c r="T240" s="173">
        <v>5</v>
      </c>
      <c r="U240" s="1">
        <v>4</v>
      </c>
      <c r="V240" s="1">
        <v>2</v>
      </c>
    </row>
    <row r="241" spans="6:22" x14ac:dyDescent="0.25">
      <c r="F241" s="173">
        <v>7</v>
      </c>
      <c r="G241" s="184">
        <v>1</v>
      </c>
      <c r="H241" s="173">
        <v>5</v>
      </c>
      <c r="I241" s="1">
        <v>4</v>
      </c>
      <c r="J241" s="1">
        <v>1</v>
      </c>
      <c r="Q241" s="173">
        <v>13</v>
      </c>
      <c r="R241" s="184">
        <v>1</v>
      </c>
      <c r="S241" s="173">
        <v>3</v>
      </c>
      <c r="T241" s="173">
        <v>5</v>
      </c>
      <c r="U241" s="1">
        <v>4</v>
      </c>
      <c r="V241" s="1">
        <v>2</v>
      </c>
    </row>
    <row r="242" spans="6:22" x14ac:dyDescent="0.25">
      <c r="F242" s="173">
        <v>7</v>
      </c>
      <c r="G242" s="184">
        <v>1</v>
      </c>
      <c r="H242" s="173">
        <v>5</v>
      </c>
      <c r="I242" s="1">
        <v>3</v>
      </c>
      <c r="J242" s="1">
        <v>2</v>
      </c>
      <c r="Q242" s="173">
        <v>11</v>
      </c>
      <c r="R242" s="184">
        <v>1</v>
      </c>
      <c r="S242" s="173">
        <v>4</v>
      </c>
      <c r="T242" s="173">
        <v>5</v>
      </c>
      <c r="U242" s="1">
        <v>3</v>
      </c>
      <c r="V242" s="1">
        <v>2</v>
      </c>
    </row>
    <row r="243" spans="6:22" x14ac:dyDescent="0.25">
      <c r="F243" s="173">
        <v>7</v>
      </c>
      <c r="G243" s="184">
        <v>0</v>
      </c>
      <c r="H243" s="173">
        <v>5</v>
      </c>
      <c r="I243" s="1">
        <v>3</v>
      </c>
      <c r="J243" s="1">
        <v>2</v>
      </c>
      <c r="Q243" s="173">
        <v>11</v>
      </c>
      <c r="R243" s="184">
        <v>1</v>
      </c>
      <c r="S243" s="173">
        <v>3</v>
      </c>
      <c r="T243" s="173">
        <v>5</v>
      </c>
      <c r="U243" s="1">
        <v>4</v>
      </c>
      <c r="V243" s="1">
        <v>2</v>
      </c>
    </row>
    <row r="244" spans="6:22" x14ac:dyDescent="0.25">
      <c r="F244" s="173">
        <v>7</v>
      </c>
      <c r="G244" s="184">
        <v>0</v>
      </c>
      <c r="H244" s="173">
        <v>5</v>
      </c>
      <c r="I244" s="1">
        <v>5</v>
      </c>
      <c r="J244" s="1">
        <v>1</v>
      </c>
      <c r="Q244" s="173">
        <v>12</v>
      </c>
      <c r="R244" s="184">
        <v>1</v>
      </c>
      <c r="S244" s="173">
        <v>3</v>
      </c>
      <c r="T244" s="173">
        <v>5</v>
      </c>
      <c r="U244" s="1">
        <v>3</v>
      </c>
      <c r="V244" s="1">
        <v>2</v>
      </c>
    </row>
    <row r="245" spans="6:22" x14ac:dyDescent="0.25">
      <c r="F245" s="173">
        <v>7</v>
      </c>
      <c r="G245" s="184">
        <v>1</v>
      </c>
      <c r="H245" s="173">
        <v>5</v>
      </c>
      <c r="I245" s="1">
        <v>3</v>
      </c>
      <c r="J245" s="1">
        <v>1</v>
      </c>
      <c r="Q245" s="173">
        <v>12</v>
      </c>
      <c r="R245" s="184">
        <v>2</v>
      </c>
      <c r="S245" s="173">
        <v>4</v>
      </c>
      <c r="T245" s="173">
        <v>5</v>
      </c>
      <c r="U245" s="1">
        <v>3</v>
      </c>
      <c r="V245" s="1">
        <v>1</v>
      </c>
    </row>
    <row r="246" spans="6:22" x14ac:dyDescent="0.25">
      <c r="F246" s="173">
        <v>7</v>
      </c>
      <c r="G246" s="184">
        <v>1</v>
      </c>
      <c r="H246" s="173">
        <v>5</v>
      </c>
      <c r="I246" s="1">
        <v>5</v>
      </c>
      <c r="J246" s="1">
        <v>2</v>
      </c>
      <c r="Q246" s="173">
        <v>13</v>
      </c>
      <c r="R246" s="184">
        <v>0</v>
      </c>
      <c r="S246" s="173">
        <v>4</v>
      </c>
      <c r="T246" s="173">
        <v>5</v>
      </c>
      <c r="U246" s="1">
        <v>3</v>
      </c>
      <c r="V246" s="1">
        <v>2</v>
      </c>
    </row>
    <row r="247" spans="6:22" x14ac:dyDescent="0.25">
      <c r="F247" s="173">
        <v>7</v>
      </c>
      <c r="G247" s="184">
        <v>0</v>
      </c>
      <c r="H247" s="173">
        <v>5</v>
      </c>
      <c r="I247" s="1">
        <v>4</v>
      </c>
      <c r="J247" s="1">
        <v>1</v>
      </c>
      <c r="Q247" s="173">
        <v>12</v>
      </c>
      <c r="R247" s="184">
        <v>1</v>
      </c>
      <c r="S247" s="173">
        <v>3</v>
      </c>
      <c r="T247" s="173">
        <v>5</v>
      </c>
      <c r="U247" s="1">
        <v>4</v>
      </c>
      <c r="V247" s="1">
        <v>2</v>
      </c>
    </row>
    <row r="248" spans="6:22" x14ac:dyDescent="0.25">
      <c r="F248" s="173">
        <v>7</v>
      </c>
      <c r="G248" s="184">
        <v>0</v>
      </c>
      <c r="H248" s="173">
        <v>5</v>
      </c>
      <c r="I248" s="1">
        <v>3</v>
      </c>
      <c r="J248" s="1">
        <v>1</v>
      </c>
      <c r="Q248" s="173">
        <v>12</v>
      </c>
      <c r="R248" s="184">
        <v>1</v>
      </c>
      <c r="S248" s="173">
        <v>3</v>
      </c>
      <c r="T248" s="173">
        <v>5</v>
      </c>
      <c r="U248" s="1">
        <v>3</v>
      </c>
      <c r="V248" s="1">
        <v>2</v>
      </c>
    </row>
    <row r="249" spans="6:22" x14ac:dyDescent="0.25">
      <c r="F249" s="173">
        <v>7</v>
      </c>
      <c r="G249" s="184">
        <v>1</v>
      </c>
      <c r="H249" s="173">
        <v>5</v>
      </c>
      <c r="I249" s="1">
        <v>3</v>
      </c>
      <c r="J249" s="1">
        <v>1</v>
      </c>
      <c r="Q249" s="173">
        <v>13</v>
      </c>
      <c r="R249" s="184">
        <v>0</v>
      </c>
      <c r="S249" s="173">
        <v>3</v>
      </c>
      <c r="T249" s="173">
        <v>6</v>
      </c>
      <c r="U249" s="1">
        <v>3</v>
      </c>
      <c r="V249" s="1">
        <v>2</v>
      </c>
    </row>
    <row r="250" spans="6:22" x14ac:dyDescent="0.25">
      <c r="F250" s="173">
        <v>7</v>
      </c>
      <c r="G250" s="184">
        <v>1</v>
      </c>
      <c r="H250" s="173">
        <v>5</v>
      </c>
      <c r="I250" s="1">
        <v>4</v>
      </c>
      <c r="J250" s="1">
        <v>1</v>
      </c>
      <c r="Q250" s="173">
        <v>13</v>
      </c>
      <c r="R250" s="184">
        <v>2</v>
      </c>
      <c r="S250" s="173">
        <v>4</v>
      </c>
      <c r="T250" s="173">
        <v>5</v>
      </c>
      <c r="U250" s="1">
        <v>4</v>
      </c>
      <c r="V250" s="1">
        <v>2</v>
      </c>
    </row>
    <row r="251" spans="6:22" x14ac:dyDescent="0.25">
      <c r="F251" s="173">
        <v>7</v>
      </c>
      <c r="G251" s="184">
        <v>0</v>
      </c>
      <c r="H251" s="173">
        <v>5</v>
      </c>
      <c r="I251" s="1">
        <v>5</v>
      </c>
      <c r="J251" s="1">
        <v>2</v>
      </c>
      <c r="Q251" s="173">
        <v>11</v>
      </c>
      <c r="R251" s="184">
        <v>1</v>
      </c>
      <c r="S251" s="173">
        <v>4</v>
      </c>
      <c r="T251" s="173">
        <v>5</v>
      </c>
      <c r="U251" s="1">
        <v>4</v>
      </c>
      <c r="V251" s="1">
        <v>2</v>
      </c>
    </row>
    <row r="252" spans="6:22" x14ac:dyDescent="0.25">
      <c r="F252" s="173">
        <v>7</v>
      </c>
      <c r="G252" s="184">
        <v>1</v>
      </c>
      <c r="H252" s="173">
        <v>5</v>
      </c>
      <c r="I252" s="1">
        <v>4</v>
      </c>
      <c r="J252" s="1">
        <v>1</v>
      </c>
      <c r="Q252" s="173">
        <v>11</v>
      </c>
      <c r="R252" s="184">
        <v>2</v>
      </c>
      <c r="S252" s="173">
        <v>3</v>
      </c>
      <c r="T252" s="173">
        <v>5</v>
      </c>
      <c r="U252" s="1">
        <v>4</v>
      </c>
      <c r="V252" s="1">
        <v>2</v>
      </c>
    </row>
    <row r="253" spans="6:22" x14ac:dyDescent="0.25">
      <c r="F253" s="173">
        <v>7</v>
      </c>
      <c r="G253" s="184">
        <v>0</v>
      </c>
      <c r="H253" s="173">
        <v>5</v>
      </c>
      <c r="I253" s="1">
        <v>3</v>
      </c>
      <c r="J253" s="1">
        <v>1</v>
      </c>
      <c r="Q253" s="173">
        <v>12</v>
      </c>
      <c r="R253" s="184">
        <v>1</v>
      </c>
      <c r="S253" s="173">
        <v>4</v>
      </c>
      <c r="T253" s="173">
        <v>6</v>
      </c>
      <c r="U253" s="1">
        <v>3</v>
      </c>
      <c r="V253" s="1">
        <v>2</v>
      </c>
    </row>
    <row r="254" spans="6:22" x14ac:dyDescent="0.25">
      <c r="F254" s="173">
        <v>7</v>
      </c>
      <c r="G254" s="184">
        <v>0</v>
      </c>
      <c r="H254" s="173">
        <v>5</v>
      </c>
      <c r="I254" s="1">
        <v>5</v>
      </c>
      <c r="J254" s="1">
        <v>1</v>
      </c>
      <c r="Q254" s="173">
        <v>13</v>
      </c>
      <c r="R254" s="184">
        <v>2</v>
      </c>
      <c r="S254" s="173">
        <v>3</v>
      </c>
      <c r="T254" s="173">
        <v>5</v>
      </c>
      <c r="U254" s="1">
        <v>4</v>
      </c>
      <c r="V254" s="1">
        <v>2</v>
      </c>
    </row>
    <row r="255" spans="6:22" x14ac:dyDescent="0.25">
      <c r="F255" s="173">
        <v>7</v>
      </c>
      <c r="G255" s="184">
        <v>1</v>
      </c>
      <c r="H255" s="173">
        <v>5</v>
      </c>
      <c r="I255" s="1">
        <v>3</v>
      </c>
      <c r="J255" s="1">
        <v>1</v>
      </c>
      <c r="Q255" s="173">
        <v>12</v>
      </c>
      <c r="R255" s="184">
        <v>2</v>
      </c>
      <c r="S255" s="173">
        <v>4</v>
      </c>
      <c r="T255" s="173">
        <v>5</v>
      </c>
      <c r="U255" s="1">
        <v>3</v>
      </c>
      <c r="V255" s="1">
        <v>2</v>
      </c>
    </row>
    <row r="256" spans="6:22" x14ac:dyDescent="0.25">
      <c r="F256" s="173">
        <v>7</v>
      </c>
      <c r="G256" s="184">
        <v>1</v>
      </c>
      <c r="H256" s="173">
        <v>5</v>
      </c>
      <c r="I256" s="1">
        <v>3</v>
      </c>
      <c r="J256" s="1">
        <v>1</v>
      </c>
      <c r="Q256" s="173">
        <v>12</v>
      </c>
      <c r="R256" s="184">
        <v>1</v>
      </c>
      <c r="S256" s="173">
        <v>4</v>
      </c>
      <c r="T256" s="173">
        <v>5</v>
      </c>
      <c r="U256" s="1">
        <v>4</v>
      </c>
      <c r="V256" s="1">
        <v>2</v>
      </c>
    </row>
    <row r="257" spans="6:22" x14ac:dyDescent="0.25">
      <c r="F257" s="173">
        <v>7</v>
      </c>
      <c r="G257" s="184">
        <v>0</v>
      </c>
      <c r="H257" s="173">
        <v>5</v>
      </c>
      <c r="I257" s="1">
        <v>4</v>
      </c>
      <c r="J257" s="1">
        <v>1</v>
      </c>
      <c r="Q257" s="173">
        <v>11</v>
      </c>
      <c r="R257" s="184">
        <v>1</v>
      </c>
      <c r="S257" s="173">
        <v>3</v>
      </c>
      <c r="T257" s="173">
        <v>6</v>
      </c>
      <c r="U257" s="1">
        <v>4</v>
      </c>
      <c r="V257" s="1">
        <v>1</v>
      </c>
    </row>
    <row r="258" spans="6:22" x14ac:dyDescent="0.25">
      <c r="F258" s="173">
        <v>7</v>
      </c>
      <c r="G258" s="184">
        <v>0</v>
      </c>
      <c r="H258" s="173">
        <v>5</v>
      </c>
      <c r="I258" s="1">
        <v>4</v>
      </c>
      <c r="J258" s="1">
        <v>1</v>
      </c>
      <c r="Q258" s="173">
        <v>13</v>
      </c>
      <c r="R258" s="184">
        <v>1</v>
      </c>
      <c r="S258" s="173">
        <v>3</v>
      </c>
      <c r="T258" s="173">
        <v>5</v>
      </c>
      <c r="U258" s="1">
        <v>3</v>
      </c>
      <c r="V258" s="1">
        <v>1</v>
      </c>
    </row>
    <row r="259" spans="6:22" x14ac:dyDescent="0.25">
      <c r="F259" s="173">
        <v>7</v>
      </c>
      <c r="G259" s="184">
        <v>1</v>
      </c>
      <c r="H259" s="173">
        <v>5</v>
      </c>
      <c r="I259" s="1">
        <v>5</v>
      </c>
      <c r="J259" s="1">
        <v>2</v>
      </c>
      <c r="Q259" s="173">
        <v>12</v>
      </c>
      <c r="R259" s="184">
        <v>1</v>
      </c>
      <c r="S259" s="173">
        <v>3</v>
      </c>
      <c r="T259" s="173">
        <v>5</v>
      </c>
      <c r="U259" s="1">
        <v>3</v>
      </c>
      <c r="V259" s="1">
        <v>2</v>
      </c>
    </row>
    <row r="260" spans="6:22" x14ac:dyDescent="0.25">
      <c r="F260" s="173">
        <v>7</v>
      </c>
      <c r="G260" s="184">
        <v>0</v>
      </c>
      <c r="H260" s="173">
        <v>5</v>
      </c>
      <c r="I260" s="1">
        <v>3</v>
      </c>
      <c r="J260" s="1">
        <v>1</v>
      </c>
      <c r="Q260" s="173">
        <v>11</v>
      </c>
      <c r="R260" s="184">
        <v>1</v>
      </c>
      <c r="S260" s="173">
        <v>4</v>
      </c>
      <c r="T260" s="173">
        <v>5</v>
      </c>
      <c r="U260" s="1">
        <v>4</v>
      </c>
      <c r="V260" s="1">
        <v>2</v>
      </c>
    </row>
    <row r="261" spans="6:22" x14ac:dyDescent="0.25">
      <c r="F261" s="173">
        <v>7</v>
      </c>
      <c r="G261" s="184">
        <v>0</v>
      </c>
      <c r="H261" s="173">
        <v>5</v>
      </c>
      <c r="I261" s="1">
        <v>5</v>
      </c>
      <c r="J261" s="1">
        <v>1</v>
      </c>
      <c r="Q261" s="173">
        <v>12</v>
      </c>
      <c r="R261" s="184">
        <v>0</v>
      </c>
      <c r="S261" s="173">
        <v>4</v>
      </c>
      <c r="T261" s="173">
        <v>5</v>
      </c>
      <c r="U261" s="1">
        <v>3</v>
      </c>
      <c r="V261" s="1">
        <v>1</v>
      </c>
    </row>
    <row r="262" spans="6:22" x14ac:dyDescent="0.25">
      <c r="F262" s="173">
        <v>7</v>
      </c>
      <c r="G262" s="184">
        <v>0</v>
      </c>
      <c r="H262" s="173">
        <v>5</v>
      </c>
      <c r="I262" s="1">
        <v>3</v>
      </c>
      <c r="J262" s="1">
        <v>1</v>
      </c>
      <c r="Q262" s="173">
        <v>11</v>
      </c>
      <c r="R262" s="184">
        <v>2</v>
      </c>
      <c r="S262" s="173">
        <v>4</v>
      </c>
      <c r="T262" s="173">
        <v>6</v>
      </c>
      <c r="U262" s="1">
        <v>4</v>
      </c>
      <c r="V262" s="1">
        <v>2</v>
      </c>
    </row>
    <row r="263" spans="6:22" x14ac:dyDescent="0.25">
      <c r="F263" s="173">
        <v>7</v>
      </c>
      <c r="G263" s="184">
        <v>1</v>
      </c>
      <c r="H263" s="173">
        <v>5</v>
      </c>
      <c r="I263" s="1">
        <v>5</v>
      </c>
      <c r="J263" s="1">
        <v>1</v>
      </c>
      <c r="Q263" s="173">
        <v>12</v>
      </c>
      <c r="R263" s="184">
        <v>2</v>
      </c>
      <c r="S263" s="173">
        <v>4</v>
      </c>
      <c r="T263" s="173">
        <v>6</v>
      </c>
      <c r="U263" s="1">
        <v>3</v>
      </c>
      <c r="V263" s="1">
        <v>2</v>
      </c>
    </row>
    <row r="264" spans="6:22" x14ac:dyDescent="0.25">
      <c r="F264" s="173">
        <v>7</v>
      </c>
      <c r="G264" s="184">
        <v>0</v>
      </c>
      <c r="H264" s="173">
        <v>5</v>
      </c>
      <c r="I264" s="1">
        <v>5</v>
      </c>
      <c r="J264" s="1">
        <v>1</v>
      </c>
      <c r="Q264" s="173">
        <v>11</v>
      </c>
      <c r="R264" s="184">
        <v>1</v>
      </c>
      <c r="S264" s="173">
        <v>3</v>
      </c>
      <c r="T264" s="173">
        <v>5</v>
      </c>
      <c r="U264" s="1">
        <v>3</v>
      </c>
      <c r="V264" s="1">
        <v>1</v>
      </c>
    </row>
    <row r="265" spans="6:22" x14ac:dyDescent="0.25">
      <c r="F265" s="173">
        <v>7</v>
      </c>
      <c r="G265" s="184">
        <v>1</v>
      </c>
      <c r="H265" s="173">
        <v>5</v>
      </c>
      <c r="I265" s="1">
        <v>4</v>
      </c>
      <c r="J265" s="1">
        <v>1</v>
      </c>
      <c r="Q265" s="173">
        <v>12</v>
      </c>
      <c r="R265" s="184">
        <v>0</v>
      </c>
      <c r="S265" s="173">
        <v>3</v>
      </c>
      <c r="T265" s="173">
        <v>5</v>
      </c>
      <c r="U265" s="1">
        <v>4</v>
      </c>
      <c r="V265" s="1">
        <v>2</v>
      </c>
    </row>
    <row r="266" spans="6:22" x14ac:dyDescent="0.25">
      <c r="F266" s="173">
        <v>7</v>
      </c>
      <c r="G266" s="184">
        <v>1</v>
      </c>
      <c r="H266" s="173">
        <v>5</v>
      </c>
      <c r="I266" s="1">
        <v>4</v>
      </c>
      <c r="J266" s="1">
        <v>2</v>
      </c>
      <c r="Q266" s="173">
        <v>12</v>
      </c>
      <c r="R266" s="184">
        <v>1</v>
      </c>
      <c r="S266" s="173">
        <v>3</v>
      </c>
      <c r="T266" s="173">
        <v>5</v>
      </c>
      <c r="U266" s="1">
        <v>4</v>
      </c>
      <c r="V266" s="1">
        <v>2</v>
      </c>
    </row>
    <row r="267" spans="6:22" x14ac:dyDescent="0.25">
      <c r="F267" s="173">
        <v>7</v>
      </c>
      <c r="G267" s="184">
        <v>1</v>
      </c>
      <c r="H267" s="173">
        <v>5</v>
      </c>
      <c r="I267" s="1">
        <v>4</v>
      </c>
      <c r="J267" s="1">
        <v>2</v>
      </c>
      <c r="Q267" s="173">
        <v>11</v>
      </c>
      <c r="R267" s="184">
        <v>1</v>
      </c>
      <c r="S267" s="173">
        <v>4</v>
      </c>
      <c r="T267" s="173">
        <v>5</v>
      </c>
      <c r="U267" s="1">
        <v>3</v>
      </c>
      <c r="V267" s="1">
        <v>2</v>
      </c>
    </row>
    <row r="268" spans="6:22" x14ac:dyDescent="0.25">
      <c r="F268" s="173">
        <v>7</v>
      </c>
      <c r="G268" s="184">
        <v>0</v>
      </c>
      <c r="H268" s="173">
        <v>5</v>
      </c>
      <c r="I268" s="1">
        <v>3</v>
      </c>
      <c r="J268" s="1">
        <v>1</v>
      </c>
      <c r="Q268" s="173">
        <v>12</v>
      </c>
      <c r="R268" s="184">
        <v>1</v>
      </c>
      <c r="S268" s="173">
        <v>4</v>
      </c>
      <c r="T268" s="173">
        <v>6</v>
      </c>
      <c r="U268" s="1">
        <v>3</v>
      </c>
      <c r="V268" s="1">
        <v>2</v>
      </c>
    </row>
    <row r="269" spans="6:22" x14ac:dyDescent="0.25">
      <c r="F269" s="173">
        <v>7</v>
      </c>
      <c r="G269" s="184">
        <v>1</v>
      </c>
      <c r="H269" s="173">
        <v>5</v>
      </c>
      <c r="I269" s="1">
        <v>4</v>
      </c>
      <c r="J269" s="1">
        <v>2</v>
      </c>
      <c r="Q269" s="173">
        <v>12</v>
      </c>
      <c r="R269" s="184">
        <v>1</v>
      </c>
      <c r="S269" s="173">
        <v>4</v>
      </c>
      <c r="T269" s="173">
        <v>5</v>
      </c>
      <c r="U269" s="1">
        <v>3</v>
      </c>
      <c r="V269" s="1">
        <v>2</v>
      </c>
    </row>
    <row r="270" spans="6:22" x14ac:dyDescent="0.25">
      <c r="F270" s="173">
        <v>7</v>
      </c>
      <c r="G270" s="184">
        <v>0</v>
      </c>
      <c r="H270" s="173">
        <v>5</v>
      </c>
      <c r="I270" s="1">
        <v>3</v>
      </c>
      <c r="J270" s="1">
        <v>1</v>
      </c>
      <c r="Q270" s="173">
        <v>13</v>
      </c>
      <c r="R270" s="184">
        <v>1</v>
      </c>
      <c r="S270" s="173">
        <v>3</v>
      </c>
      <c r="T270" s="173">
        <v>5</v>
      </c>
      <c r="U270" s="1">
        <v>4</v>
      </c>
      <c r="V270" s="1">
        <v>2</v>
      </c>
    </row>
    <row r="271" spans="6:22" x14ac:dyDescent="0.25">
      <c r="F271" s="173">
        <v>7</v>
      </c>
      <c r="G271" s="184">
        <v>1</v>
      </c>
      <c r="H271" s="173">
        <v>5</v>
      </c>
      <c r="I271" s="1">
        <v>4</v>
      </c>
      <c r="J271" s="1">
        <v>1</v>
      </c>
      <c r="Q271" s="173">
        <v>13</v>
      </c>
      <c r="R271" s="184">
        <v>2</v>
      </c>
      <c r="S271" s="173">
        <v>3</v>
      </c>
      <c r="T271" s="173">
        <v>5</v>
      </c>
      <c r="U271" s="1">
        <v>4</v>
      </c>
      <c r="V271" s="1">
        <v>2</v>
      </c>
    </row>
    <row r="272" spans="6:22" x14ac:dyDescent="0.25">
      <c r="F272" s="173">
        <v>7</v>
      </c>
      <c r="G272" s="184">
        <v>1</v>
      </c>
      <c r="H272" s="173">
        <v>5</v>
      </c>
      <c r="I272" s="1">
        <v>5</v>
      </c>
      <c r="J272" s="1">
        <v>1</v>
      </c>
      <c r="Q272" s="173">
        <v>13</v>
      </c>
      <c r="R272" s="184">
        <v>1</v>
      </c>
      <c r="S272" s="173">
        <v>4</v>
      </c>
      <c r="T272" s="173">
        <v>6</v>
      </c>
      <c r="U272" s="1">
        <v>3</v>
      </c>
      <c r="V272" s="1">
        <v>2</v>
      </c>
    </row>
    <row r="273" spans="6:22" x14ac:dyDescent="0.25">
      <c r="F273" s="173">
        <v>7</v>
      </c>
      <c r="G273" s="184">
        <v>0</v>
      </c>
      <c r="H273" s="173">
        <v>5</v>
      </c>
      <c r="I273" s="1">
        <v>4</v>
      </c>
      <c r="J273" s="1">
        <v>1</v>
      </c>
      <c r="Q273" s="173">
        <v>11</v>
      </c>
      <c r="R273" s="184">
        <v>2</v>
      </c>
      <c r="S273" s="173">
        <v>3</v>
      </c>
      <c r="T273" s="173">
        <v>6</v>
      </c>
      <c r="U273" s="1">
        <v>3</v>
      </c>
      <c r="V273" s="1">
        <v>2</v>
      </c>
    </row>
    <row r="274" spans="6:22" x14ac:dyDescent="0.25">
      <c r="F274" s="173">
        <v>7</v>
      </c>
      <c r="G274" s="184">
        <v>1</v>
      </c>
      <c r="H274" s="173">
        <v>5</v>
      </c>
      <c r="I274" s="1">
        <v>3</v>
      </c>
      <c r="J274" s="1">
        <v>1</v>
      </c>
      <c r="Q274" s="173">
        <v>11</v>
      </c>
      <c r="R274" s="184">
        <v>0</v>
      </c>
      <c r="S274" s="173">
        <v>4</v>
      </c>
      <c r="T274" s="173">
        <v>5</v>
      </c>
      <c r="U274" s="1">
        <v>3</v>
      </c>
      <c r="V274" s="1">
        <v>2</v>
      </c>
    </row>
    <row r="275" spans="6:22" x14ac:dyDescent="0.25">
      <c r="F275" s="173">
        <v>7</v>
      </c>
      <c r="G275" s="184">
        <v>0</v>
      </c>
      <c r="H275" s="173">
        <v>5</v>
      </c>
      <c r="I275" s="1">
        <v>3</v>
      </c>
      <c r="J275" s="1">
        <v>1</v>
      </c>
      <c r="Q275" s="173">
        <v>12</v>
      </c>
      <c r="R275" s="184">
        <v>2</v>
      </c>
      <c r="S275" s="173">
        <v>4</v>
      </c>
      <c r="T275" s="173">
        <v>5</v>
      </c>
      <c r="U275" s="1">
        <v>4</v>
      </c>
      <c r="V275" s="1">
        <v>2</v>
      </c>
    </row>
    <row r="276" spans="6:22" x14ac:dyDescent="0.25">
      <c r="F276" s="173">
        <v>7</v>
      </c>
      <c r="G276" s="184">
        <v>0</v>
      </c>
      <c r="H276" s="173">
        <v>5</v>
      </c>
      <c r="I276" s="1">
        <v>4</v>
      </c>
      <c r="J276" s="1">
        <v>2</v>
      </c>
      <c r="Q276" s="173">
        <v>12</v>
      </c>
      <c r="R276" s="184">
        <v>1</v>
      </c>
      <c r="S276" s="173">
        <v>3</v>
      </c>
      <c r="T276" s="173">
        <v>5</v>
      </c>
      <c r="U276" s="1">
        <v>3</v>
      </c>
      <c r="V276" s="1">
        <v>2</v>
      </c>
    </row>
    <row r="277" spans="6:22" x14ac:dyDescent="0.25">
      <c r="F277" s="173">
        <v>7</v>
      </c>
      <c r="G277" s="184">
        <v>0</v>
      </c>
      <c r="H277" s="173">
        <v>5</v>
      </c>
      <c r="I277" s="1">
        <v>4</v>
      </c>
      <c r="J277" s="1">
        <v>1</v>
      </c>
      <c r="Q277" s="173">
        <v>11</v>
      </c>
      <c r="R277" s="173">
        <v>2</v>
      </c>
      <c r="S277" s="173">
        <v>4</v>
      </c>
      <c r="T277" s="1">
        <v>5</v>
      </c>
      <c r="U277" s="1">
        <v>4</v>
      </c>
      <c r="V277" s="1">
        <v>2</v>
      </c>
    </row>
    <row r="278" spans="6:22" x14ac:dyDescent="0.25">
      <c r="F278" s="173">
        <v>7</v>
      </c>
      <c r="G278" s="184">
        <v>1</v>
      </c>
      <c r="H278" s="173">
        <v>5</v>
      </c>
      <c r="I278" s="1">
        <v>3</v>
      </c>
      <c r="J278" s="1">
        <v>1</v>
      </c>
      <c r="Q278" s="173">
        <v>11</v>
      </c>
      <c r="R278" s="184">
        <v>1</v>
      </c>
      <c r="S278" s="173">
        <v>3</v>
      </c>
      <c r="T278" s="173">
        <v>5</v>
      </c>
      <c r="U278" s="1">
        <v>4</v>
      </c>
      <c r="V278" s="1">
        <v>2</v>
      </c>
    </row>
    <row r="279" spans="6:22" x14ac:dyDescent="0.25">
      <c r="F279" s="173">
        <v>7</v>
      </c>
      <c r="G279" s="184">
        <v>0</v>
      </c>
      <c r="H279" s="173">
        <v>5</v>
      </c>
      <c r="I279" s="1">
        <v>4</v>
      </c>
      <c r="J279" s="1">
        <v>1</v>
      </c>
      <c r="Q279" s="173">
        <v>12</v>
      </c>
      <c r="R279" s="184">
        <v>1</v>
      </c>
      <c r="S279" s="173">
        <v>4</v>
      </c>
      <c r="T279" s="173">
        <v>6</v>
      </c>
      <c r="U279" s="1">
        <v>3</v>
      </c>
      <c r="V279" s="1">
        <v>1</v>
      </c>
    </row>
    <row r="280" spans="6:22" x14ac:dyDescent="0.25">
      <c r="F280" s="173">
        <v>7</v>
      </c>
      <c r="G280" s="184">
        <v>0</v>
      </c>
      <c r="H280" s="173">
        <v>5</v>
      </c>
      <c r="I280" s="1">
        <v>3</v>
      </c>
      <c r="J280" s="1">
        <v>1</v>
      </c>
      <c r="Q280" s="173">
        <v>12</v>
      </c>
      <c r="R280" s="184">
        <v>1</v>
      </c>
      <c r="S280" s="173">
        <v>3</v>
      </c>
      <c r="T280" s="173">
        <v>5</v>
      </c>
      <c r="U280" s="1">
        <v>4</v>
      </c>
      <c r="V280" s="1">
        <v>2</v>
      </c>
    </row>
    <row r="281" spans="6:22" x14ac:dyDescent="0.25">
      <c r="F281" s="173">
        <v>7</v>
      </c>
      <c r="G281" s="184">
        <v>1</v>
      </c>
      <c r="H281" s="173">
        <v>5</v>
      </c>
      <c r="I281" s="1">
        <v>4</v>
      </c>
      <c r="J281" s="1">
        <v>2</v>
      </c>
      <c r="Q281" s="173">
        <v>12</v>
      </c>
      <c r="R281" s="184">
        <v>1</v>
      </c>
      <c r="S281" s="173">
        <v>4</v>
      </c>
      <c r="T281" s="173">
        <v>5</v>
      </c>
      <c r="U281" s="1">
        <v>3</v>
      </c>
      <c r="V281" s="1">
        <v>1</v>
      </c>
    </row>
    <row r="282" spans="6:22" x14ac:dyDescent="0.25">
      <c r="F282" s="173">
        <v>7</v>
      </c>
      <c r="G282" s="184">
        <v>0</v>
      </c>
      <c r="H282" s="173">
        <v>5</v>
      </c>
      <c r="I282" s="1">
        <v>3</v>
      </c>
      <c r="J282" s="1">
        <v>1</v>
      </c>
      <c r="Q282" s="173">
        <v>13</v>
      </c>
      <c r="R282" s="184">
        <v>2</v>
      </c>
      <c r="S282" s="173">
        <v>4</v>
      </c>
      <c r="T282" s="173">
        <v>5</v>
      </c>
      <c r="U282" s="1">
        <v>4</v>
      </c>
      <c r="V282" s="1">
        <v>1</v>
      </c>
    </row>
    <row r="283" spans="6:22" x14ac:dyDescent="0.25">
      <c r="F283" s="173">
        <v>7</v>
      </c>
      <c r="G283" s="184">
        <v>0</v>
      </c>
      <c r="H283" s="173">
        <v>5</v>
      </c>
      <c r="I283" s="1">
        <v>4</v>
      </c>
      <c r="J283" s="1">
        <v>2</v>
      </c>
      <c r="Q283" s="173">
        <v>12</v>
      </c>
      <c r="R283" s="184">
        <v>1</v>
      </c>
      <c r="S283" s="173">
        <v>4</v>
      </c>
      <c r="T283" s="173">
        <v>5</v>
      </c>
      <c r="U283" s="1">
        <v>4</v>
      </c>
      <c r="V283" s="1">
        <v>2</v>
      </c>
    </row>
    <row r="284" spans="6:22" x14ac:dyDescent="0.25">
      <c r="F284" s="173">
        <v>7</v>
      </c>
      <c r="G284" s="184">
        <v>0</v>
      </c>
      <c r="H284" s="173">
        <v>5</v>
      </c>
      <c r="I284" s="1">
        <v>5</v>
      </c>
      <c r="J284" s="1">
        <v>1</v>
      </c>
      <c r="Q284" s="173">
        <v>11</v>
      </c>
      <c r="R284" s="184">
        <v>0</v>
      </c>
      <c r="S284" s="173">
        <v>4</v>
      </c>
      <c r="T284" s="173">
        <v>5</v>
      </c>
      <c r="U284" s="1">
        <v>4</v>
      </c>
      <c r="V284" s="1">
        <v>2</v>
      </c>
    </row>
    <row r="285" spans="6:22" x14ac:dyDescent="0.25">
      <c r="F285" s="173">
        <v>7</v>
      </c>
      <c r="G285" s="184">
        <v>1</v>
      </c>
      <c r="H285" s="173">
        <v>5</v>
      </c>
      <c r="I285" s="1">
        <v>4</v>
      </c>
      <c r="J285" s="1">
        <v>1</v>
      </c>
      <c r="Q285" s="173">
        <v>12</v>
      </c>
      <c r="R285" s="184">
        <v>2</v>
      </c>
      <c r="S285" s="173">
        <v>4</v>
      </c>
      <c r="T285" s="173">
        <v>5</v>
      </c>
      <c r="U285" s="1">
        <v>4</v>
      </c>
      <c r="V285" s="1">
        <v>1</v>
      </c>
    </row>
    <row r="286" spans="6:22" x14ac:dyDescent="0.25">
      <c r="F286" s="173">
        <v>7</v>
      </c>
      <c r="G286" s="184">
        <v>1</v>
      </c>
      <c r="H286" s="173">
        <v>5</v>
      </c>
      <c r="I286" s="1">
        <v>5</v>
      </c>
      <c r="J286" s="1">
        <v>1</v>
      </c>
      <c r="Q286" s="173">
        <v>12</v>
      </c>
      <c r="R286" s="184">
        <v>2</v>
      </c>
      <c r="S286" s="173">
        <v>3</v>
      </c>
      <c r="T286" s="173">
        <v>5</v>
      </c>
      <c r="U286" s="1">
        <v>4</v>
      </c>
      <c r="V286" s="1">
        <v>2</v>
      </c>
    </row>
    <row r="287" spans="6:22" x14ac:dyDescent="0.25">
      <c r="F287" s="173">
        <v>7</v>
      </c>
      <c r="G287" s="184">
        <v>0</v>
      </c>
      <c r="H287" s="173">
        <v>5</v>
      </c>
      <c r="I287" s="1">
        <v>4</v>
      </c>
      <c r="J287" s="1">
        <v>2</v>
      </c>
      <c r="Q287" s="173">
        <v>12</v>
      </c>
      <c r="R287" s="184">
        <v>2</v>
      </c>
      <c r="S287" s="173">
        <v>4</v>
      </c>
      <c r="T287" s="173">
        <v>5</v>
      </c>
      <c r="U287" s="1">
        <v>3</v>
      </c>
      <c r="V287" s="1">
        <v>2</v>
      </c>
    </row>
    <row r="288" spans="6:22" x14ac:dyDescent="0.25">
      <c r="F288" s="173">
        <v>7</v>
      </c>
      <c r="G288" s="184">
        <v>0</v>
      </c>
      <c r="H288" s="173">
        <v>5</v>
      </c>
      <c r="I288" s="1">
        <v>3</v>
      </c>
      <c r="J288" s="1">
        <v>1</v>
      </c>
      <c r="Q288" s="173">
        <v>13</v>
      </c>
      <c r="R288" s="184">
        <v>2</v>
      </c>
      <c r="S288" s="173">
        <v>3</v>
      </c>
      <c r="T288" s="173">
        <v>5</v>
      </c>
      <c r="U288" s="1">
        <v>4</v>
      </c>
      <c r="V288" s="1">
        <v>2</v>
      </c>
    </row>
    <row r="289" spans="6:22" x14ac:dyDescent="0.25">
      <c r="F289" s="173">
        <v>7</v>
      </c>
      <c r="G289" s="184">
        <v>0</v>
      </c>
      <c r="H289" s="173">
        <v>5</v>
      </c>
      <c r="I289" s="1">
        <v>5</v>
      </c>
      <c r="J289" s="1">
        <v>1</v>
      </c>
      <c r="Q289" s="173">
        <v>11</v>
      </c>
      <c r="R289" s="184">
        <v>1</v>
      </c>
      <c r="S289" s="173">
        <v>3</v>
      </c>
      <c r="T289" s="173">
        <v>5</v>
      </c>
      <c r="U289" s="1">
        <v>4</v>
      </c>
      <c r="V289" s="1">
        <v>1</v>
      </c>
    </row>
    <row r="290" spans="6:22" x14ac:dyDescent="0.25">
      <c r="F290" s="173">
        <v>7</v>
      </c>
      <c r="G290" s="184">
        <v>0</v>
      </c>
      <c r="H290" s="173">
        <v>5</v>
      </c>
      <c r="I290" s="1">
        <v>4</v>
      </c>
      <c r="J290" s="1">
        <v>1</v>
      </c>
      <c r="Q290" s="173">
        <v>12</v>
      </c>
      <c r="R290" s="184">
        <v>1</v>
      </c>
      <c r="S290" s="173">
        <v>4</v>
      </c>
      <c r="T290" s="173">
        <v>5</v>
      </c>
      <c r="U290" s="1">
        <v>3</v>
      </c>
      <c r="V290" s="1">
        <v>1</v>
      </c>
    </row>
    <row r="291" spans="6:22" x14ac:dyDescent="0.25">
      <c r="F291" s="173">
        <v>7</v>
      </c>
      <c r="G291" s="184">
        <v>1</v>
      </c>
      <c r="H291" s="173">
        <v>5</v>
      </c>
      <c r="I291" s="1">
        <v>4</v>
      </c>
      <c r="J291" s="1">
        <v>1</v>
      </c>
      <c r="Q291" s="173">
        <v>12</v>
      </c>
      <c r="R291" s="184">
        <v>2</v>
      </c>
      <c r="S291" s="173">
        <v>4</v>
      </c>
      <c r="T291" s="173">
        <v>5</v>
      </c>
      <c r="U291" s="1">
        <v>3</v>
      </c>
      <c r="V291" s="1">
        <v>1</v>
      </c>
    </row>
    <row r="292" spans="6:22" x14ac:dyDescent="0.25">
      <c r="F292" s="173">
        <v>7</v>
      </c>
      <c r="G292" s="184">
        <v>1</v>
      </c>
      <c r="H292" s="173">
        <v>5</v>
      </c>
      <c r="I292" s="1">
        <v>4</v>
      </c>
      <c r="J292" s="1">
        <v>2</v>
      </c>
      <c r="Q292" s="173">
        <v>13</v>
      </c>
      <c r="R292" s="184">
        <v>0</v>
      </c>
      <c r="S292" s="173">
        <v>3</v>
      </c>
      <c r="T292" s="173">
        <v>5</v>
      </c>
      <c r="U292" s="1">
        <v>3</v>
      </c>
      <c r="V292" s="1">
        <v>2</v>
      </c>
    </row>
    <row r="293" spans="6:22" x14ac:dyDescent="0.25">
      <c r="F293" s="173">
        <v>7</v>
      </c>
      <c r="G293" s="184">
        <v>1</v>
      </c>
      <c r="H293" s="173">
        <v>5</v>
      </c>
      <c r="I293" s="1">
        <v>5</v>
      </c>
      <c r="J293" s="1">
        <v>2</v>
      </c>
      <c r="Q293" s="173">
        <v>13</v>
      </c>
      <c r="R293" s="184">
        <v>1</v>
      </c>
      <c r="S293" s="173">
        <v>3</v>
      </c>
      <c r="T293" s="173">
        <v>5</v>
      </c>
      <c r="U293" s="1">
        <v>4</v>
      </c>
      <c r="V293" s="1">
        <v>2</v>
      </c>
    </row>
    <row r="294" spans="6:22" x14ac:dyDescent="0.25">
      <c r="F294" s="173">
        <v>7</v>
      </c>
      <c r="G294" s="184">
        <v>1</v>
      </c>
      <c r="H294" s="173">
        <v>5</v>
      </c>
      <c r="I294" s="1">
        <v>5</v>
      </c>
      <c r="J294" s="1">
        <v>1</v>
      </c>
      <c r="Q294" s="173">
        <v>13</v>
      </c>
      <c r="R294" s="184">
        <v>2</v>
      </c>
      <c r="S294" s="173">
        <v>3</v>
      </c>
      <c r="T294" s="173">
        <v>5</v>
      </c>
      <c r="U294" s="1">
        <v>4</v>
      </c>
      <c r="V294" s="1">
        <v>2</v>
      </c>
    </row>
    <row r="295" spans="6:22" x14ac:dyDescent="0.25">
      <c r="F295" s="173">
        <v>7</v>
      </c>
      <c r="G295" s="184">
        <v>1</v>
      </c>
      <c r="H295" s="173">
        <v>5</v>
      </c>
      <c r="I295" s="1">
        <v>5</v>
      </c>
      <c r="J295" s="1">
        <v>2</v>
      </c>
      <c r="Q295" s="173">
        <v>13</v>
      </c>
      <c r="R295" s="184">
        <v>1</v>
      </c>
      <c r="S295" s="173">
        <v>4</v>
      </c>
      <c r="T295" s="173">
        <v>5</v>
      </c>
      <c r="U295" s="1">
        <v>3</v>
      </c>
      <c r="V295" s="1">
        <v>2</v>
      </c>
    </row>
    <row r="296" spans="6:22" x14ac:dyDescent="0.25">
      <c r="F296" s="173">
        <v>7</v>
      </c>
      <c r="G296" s="184">
        <v>0</v>
      </c>
      <c r="H296" s="173">
        <v>5</v>
      </c>
      <c r="I296" s="1">
        <v>5</v>
      </c>
      <c r="J296" s="1">
        <v>2</v>
      </c>
      <c r="Q296" s="173">
        <v>11</v>
      </c>
      <c r="R296" s="184">
        <v>2</v>
      </c>
      <c r="S296" s="173">
        <v>4</v>
      </c>
      <c r="T296" s="173">
        <v>6</v>
      </c>
      <c r="U296" s="1">
        <v>3</v>
      </c>
      <c r="V296" s="1">
        <v>1</v>
      </c>
    </row>
    <row r="297" spans="6:22" x14ac:dyDescent="0.25">
      <c r="F297" s="173">
        <v>7</v>
      </c>
      <c r="G297" s="184">
        <v>0</v>
      </c>
      <c r="H297" s="173">
        <v>5</v>
      </c>
      <c r="I297" s="1">
        <v>5</v>
      </c>
      <c r="J297" s="1">
        <v>1</v>
      </c>
      <c r="Q297" s="173">
        <v>12</v>
      </c>
      <c r="R297" s="184">
        <v>1</v>
      </c>
      <c r="S297" s="173">
        <v>3</v>
      </c>
      <c r="T297" s="173">
        <v>6</v>
      </c>
      <c r="U297" s="1">
        <v>3</v>
      </c>
      <c r="V297" s="1">
        <v>2</v>
      </c>
    </row>
    <row r="298" spans="6:22" x14ac:dyDescent="0.25">
      <c r="F298" s="173">
        <v>7</v>
      </c>
      <c r="G298" s="184">
        <v>1</v>
      </c>
      <c r="H298" s="173">
        <v>5</v>
      </c>
      <c r="I298" s="1">
        <v>3</v>
      </c>
      <c r="J298" s="1">
        <v>2</v>
      </c>
      <c r="Q298" s="173">
        <v>13</v>
      </c>
      <c r="R298" s="184">
        <v>1</v>
      </c>
      <c r="S298" s="173">
        <v>4</v>
      </c>
      <c r="T298" s="173">
        <v>5</v>
      </c>
      <c r="U298" s="1">
        <v>4</v>
      </c>
      <c r="V298" s="1">
        <v>1</v>
      </c>
    </row>
    <row r="299" spans="6:22" x14ac:dyDescent="0.25">
      <c r="F299" s="173">
        <v>7</v>
      </c>
      <c r="G299" s="184">
        <v>1</v>
      </c>
      <c r="H299" s="173">
        <v>5</v>
      </c>
      <c r="I299" s="1">
        <v>4</v>
      </c>
      <c r="J299" s="1">
        <v>1</v>
      </c>
      <c r="Q299" s="173">
        <v>13</v>
      </c>
      <c r="R299" s="184">
        <v>1</v>
      </c>
      <c r="S299" s="173">
        <v>4</v>
      </c>
      <c r="T299" s="173">
        <v>5</v>
      </c>
      <c r="U299" s="1">
        <v>3</v>
      </c>
      <c r="V299" s="1">
        <v>2</v>
      </c>
    </row>
    <row r="300" spans="6:22" x14ac:dyDescent="0.25">
      <c r="F300" s="173">
        <v>7</v>
      </c>
      <c r="G300" s="184">
        <v>0</v>
      </c>
      <c r="H300" s="173">
        <v>5</v>
      </c>
      <c r="I300" s="1">
        <v>3</v>
      </c>
      <c r="J300" s="1">
        <v>2</v>
      </c>
      <c r="Q300" s="173">
        <v>12</v>
      </c>
      <c r="R300" s="184">
        <v>2</v>
      </c>
      <c r="S300" s="173">
        <v>3</v>
      </c>
      <c r="T300" s="173">
        <v>6</v>
      </c>
      <c r="U300" s="1">
        <v>4</v>
      </c>
      <c r="V300" s="1">
        <v>2</v>
      </c>
    </row>
    <row r="301" spans="6:22" x14ac:dyDescent="0.25">
      <c r="F301" s="173">
        <v>7</v>
      </c>
      <c r="G301" s="184">
        <v>1</v>
      </c>
      <c r="H301" s="173">
        <v>5</v>
      </c>
      <c r="I301" s="1">
        <v>3</v>
      </c>
      <c r="J301" s="1">
        <v>2</v>
      </c>
      <c r="Q301" s="173">
        <v>12</v>
      </c>
      <c r="R301" s="184">
        <v>0</v>
      </c>
      <c r="S301" s="173">
        <v>3</v>
      </c>
      <c r="T301" s="173">
        <v>5</v>
      </c>
      <c r="U301" s="1">
        <v>4</v>
      </c>
      <c r="V301" s="1">
        <v>2</v>
      </c>
    </row>
    <row r="302" spans="6:22" x14ac:dyDescent="0.25">
      <c r="F302" s="173">
        <v>7</v>
      </c>
      <c r="G302" s="184">
        <v>0</v>
      </c>
      <c r="H302" s="173">
        <v>5</v>
      </c>
      <c r="I302" s="1">
        <v>3</v>
      </c>
      <c r="J302" s="1">
        <v>1</v>
      </c>
      <c r="Q302" s="173">
        <v>13</v>
      </c>
      <c r="R302" s="184">
        <v>2</v>
      </c>
      <c r="S302" s="173">
        <v>3</v>
      </c>
      <c r="T302" s="173">
        <v>5</v>
      </c>
      <c r="U302" s="1">
        <v>4</v>
      </c>
      <c r="V302" s="1">
        <v>2</v>
      </c>
    </row>
    <row r="303" spans="6:22" x14ac:dyDescent="0.25">
      <c r="F303" s="173">
        <v>7</v>
      </c>
      <c r="G303" s="184">
        <v>0</v>
      </c>
      <c r="H303" s="173">
        <v>5</v>
      </c>
      <c r="I303" s="1">
        <v>4</v>
      </c>
      <c r="J303" s="1">
        <v>1</v>
      </c>
      <c r="Q303" s="173">
        <v>13</v>
      </c>
      <c r="R303" s="184">
        <v>1</v>
      </c>
      <c r="S303" s="173">
        <v>3</v>
      </c>
      <c r="T303" s="173">
        <v>5</v>
      </c>
      <c r="U303" s="1">
        <v>3</v>
      </c>
      <c r="V303" s="1">
        <v>2</v>
      </c>
    </row>
    <row r="304" spans="6:22" x14ac:dyDescent="0.25">
      <c r="F304" s="173">
        <v>7</v>
      </c>
      <c r="G304" s="184">
        <v>0</v>
      </c>
      <c r="H304" s="173">
        <v>5</v>
      </c>
      <c r="I304" s="1">
        <v>3</v>
      </c>
      <c r="J304" s="1">
        <v>2</v>
      </c>
      <c r="Q304" s="173">
        <v>12</v>
      </c>
      <c r="R304" s="184">
        <v>2</v>
      </c>
      <c r="S304" s="173">
        <v>4</v>
      </c>
      <c r="T304" s="173">
        <v>5</v>
      </c>
      <c r="U304" s="1">
        <v>3</v>
      </c>
      <c r="V304" s="1">
        <v>2</v>
      </c>
    </row>
    <row r="305" spans="6:22" x14ac:dyDescent="0.25">
      <c r="F305" s="173">
        <v>7</v>
      </c>
      <c r="G305" s="184">
        <v>0</v>
      </c>
      <c r="H305" s="173">
        <v>5</v>
      </c>
      <c r="I305" s="1">
        <v>4</v>
      </c>
      <c r="J305" s="1">
        <v>1</v>
      </c>
      <c r="Q305" s="173">
        <v>12</v>
      </c>
      <c r="R305" s="184">
        <v>2</v>
      </c>
      <c r="S305" s="173">
        <v>3</v>
      </c>
      <c r="T305" s="173">
        <v>5</v>
      </c>
      <c r="U305" s="1">
        <v>3</v>
      </c>
      <c r="V305" s="1">
        <v>2</v>
      </c>
    </row>
    <row r="306" spans="6:22" x14ac:dyDescent="0.25">
      <c r="F306" s="173">
        <v>7</v>
      </c>
      <c r="G306" s="184">
        <v>0</v>
      </c>
      <c r="H306" s="173">
        <v>5</v>
      </c>
      <c r="I306" s="1">
        <v>4</v>
      </c>
      <c r="J306" s="1">
        <v>1</v>
      </c>
      <c r="Q306" s="173">
        <v>13</v>
      </c>
      <c r="R306" s="184">
        <v>0</v>
      </c>
      <c r="S306" s="173">
        <v>3</v>
      </c>
      <c r="T306" s="173">
        <v>5</v>
      </c>
      <c r="U306" s="1">
        <v>4</v>
      </c>
      <c r="V306" s="1">
        <v>2</v>
      </c>
    </row>
    <row r="307" spans="6:22" x14ac:dyDescent="0.25">
      <c r="F307" s="173">
        <v>7</v>
      </c>
      <c r="G307" s="184">
        <v>0</v>
      </c>
      <c r="H307" s="173">
        <v>5</v>
      </c>
      <c r="I307" s="1">
        <v>5</v>
      </c>
      <c r="J307" s="1">
        <v>1</v>
      </c>
      <c r="Q307" s="173">
        <v>12</v>
      </c>
      <c r="R307" s="184">
        <v>1</v>
      </c>
      <c r="S307" s="173">
        <v>3</v>
      </c>
      <c r="T307" s="173">
        <v>5</v>
      </c>
      <c r="U307" s="1">
        <v>4</v>
      </c>
      <c r="V307" s="1">
        <v>2</v>
      </c>
    </row>
    <row r="308" spans="6:22" x14ac:dyDescent="0.25">
      <c r="F308" s="173">
        <v>7</v>
      </c>
      <c r="G308" s="184">
        <v>1</v>
      </c>
      <c r="H308" s="173">
        <v>5</v>
      </c>
      <c r="I308" s="1">
        <v>3</v>
      </c>
      <c r="J308" s="1">
        <v>1</v>
      </c>
      <c r="Q308" s="173">
        <v>13</v>
      </c>
      <c r="R308" s="184">
        <v>1</v>
      </c>
      <c r="S308" s="173">
        <v>4</v>
      </c>
      <c r="T308" s="173">
        <v>5</v>
      </c>
      <c r="U308" s="1">
        <v>3</v>
      </c>
      <c r="V308" s="1">
        <v>2</v>
      </c>
    </row>
    <row r="309" spans="6:22" x14ac:dyDescent="0.25">
      <c r="F309" s="173">
        <v>7</v>
      </c>
      <c r="G309" s="184">
        <v>0</v>
      </c>
      <c r="H309" s="173">
        <v>5</v>
      </c>
      <c r="I309" s="1">
        <v>5</v>
      </c>
      <c r="J309" s="1">
        <v>1</v>
      </c>
      <c r="Q309" s="173">
        <v>11</v>
      </c>
      <c r="R309" s="184">
        <v>1</v>
      </c>
      <c r="S309" s="173">
        <v>3</v>
      </c>
      <c r="T309" s="173">
        <v>5</v>
      </c>
      <c r="U309" s="1">
        <v>4</v>
      </c>
      <c r="V309" s="1">
        <v>2</v>
      </c>
    </row>
    <row r="310" spans="6:22" x14ac:dyDescent="0.25">
      <c r="F310" s="173">
        <v>7</v>
      </c>
      <c r="G310" s="184">
        <v>1</v>
      </c>
      <c r="H310" s="173">
        <v>5</v>
      </c>
      <c r="I310" s="1">
        <v>4</v>
      </c>
      <c r="J310" s="1">
        <v>1</v>
      </c>
      <c r="Q310" s="173">
        <v>12</v>
      </c>
      <c r="R310" s="184">
        <v>1</v>
      </c>
      <c r="S310" s="173">
        <v>4</v>
      </c>
      <c r="T310" s="173">
        <v>6</v>
      </c>
      <c r="U310" s="1">
        <v>3</v>
      </c>
      <c r="V310" s="1">
        <v>1</v>
      </c>
    </row>
    <row r="311" spans="6:22" x14ac:dyDescent="0.25">
      <c r="F311" s="173">
        <v>7</v>
      </c>
      <c r="G311" s="184">
        <v>0</v>
      </c>
      <c r="H311" s="173">
        <v>5</v>
      </c>
      <c r="I311" s="1">
        <v>3</v>
      </c>
      <c r="J311" s="1">
        <v>1</v>
      </c>
      <c r="Q311" s="173">
        <v>11</v>
      </c>
      <c r="R311" s="184">
        <v>1</v>
      </c>
      <c r="S311" s="173">
        <v>3</v>
      </c>
      <c r="T311" s="173">
        <v>6</v>
      </c>
      <c r="U311" s="1">
        <v>4</v>
      </c>
      <c r="V311" s="1">
        <v>2</v>
      </c>
    </row>
    <row r="312" spans="6:22" x14ac:dyDescent="0.25">
      <c r="F312" s="173">
        <v>7</v>
      </c>
      <c r="G312" s="184">
        <v>0</v>
      </c>
      <c r="H312" s="173">
        <v>5</v>
      </c>
      <c r="I312" s="1">
        <v>4</v>
      </c>
      <c r="J312" s="1">
        <v>1</v>
      </c>
      <c r="Q312" s="173">
        <v>12</v>
      </c>
      <c r="R312" s="184">
        <v>2</v>
      </c>
      <c r="S312" s="173">
        <v>4</v>
      </c>
      <c r="T312" s="173">
        <v>5</v>
      </c>
      <c r="U312" s="1">
        <v>3</v>
      </c>
      <c r="V312" s="1">
        <v>2</v>
      </c>
    </row>
    <row r="313" spans="6:22" x14ac:dyDescent="0.25">
      <c r="F313" s="173">
        <v>7</v>
      </c>
      <c r="G313" s="184">
        <v>0</v>
      </c>
      <c r="H313" s="173">
        <v>5</v>
      </c>
      <c r="I313" s="1">
        <v>4</v>
      </c>
      <c r="J313" s="1">
        <v>1</v>
      </c>
      <c r="Q313" s="173">
        <v>11</v>
      </c>
      <c r="R313" s="184">
        <v>2</v>
      </c>
      <c r="S313" s="173">
        <v>4</v>
      </c>
      <c r="T313" s="173">
        <v>5</v>
      </c>
      <c r="U313" s="1">
        <v>4</v>
      </c>
      <c r="V313" s="1">
        <v>2</v>
      </c>
    </row>
    <row r="314" spans="6:22" x14ac:dyDescent="0.25">
      <c r="F314" s="173">
        <v>7</v>
      </c>
      <c r="G314" s="184">
        <v>1</v>
      </c>
      <c r="H314" s="173">
        <v>5</v>
      </c>
      <c r="I314" s="1">
        <v>4</v>
      </c>
      <c r="J314" s="1">
        <v>2</v>
      </c>
      <c r="Q314" s="173">
        <v>12</v>
      </c>
      <c r="R314" s="184">
        <v>1</v>
      </c>
      <c r="S314" s="173">
        <v>3</v>
      </c>
      <c r="T314" s="173">
        <v>5</v>
      </c>
      <c r="U314" s="1">
        <v>3</v>
      </c>
      <c r="V314" s="1">
        <v>1</v>
      </c>
    </row>
    <row r="315" spans="6:22" x14ac:dyDescent="0.25">
      <c r="F315" s="173">
        <v>7</v>
      </c>
      <c r="G315" s="184">
        <v>1</v>
      </c>
      <c r="H315" s="173">
        <v>5</v>
      </c>
      <c r="I315" s="1">
        <v>5</v>
      </c>
      <c r="J315" s="1">
        <v>1</v>
      </c>
      <c r="Q315" s="173">
        <v>12</v>
      </c>
      <c r="R315" s="184">
        <v>1</v>
      </c>
      <c r="S315" s="173">
        <v>4</v>
      </c>
      <c r="T315" s="173">
        <v>5</v>
      </c>
      <c r="U315" s="1">
        <v>4</v>
      </c>
      <c r="V315" s="1">
        <v>2</v>
      </c>
    </row>
    <row r="316" spans="6:22" x14ac:dyDescent="0.25">
      <c r="F316" s="173">
        <v>7</v>
      </c>
      <c r="G316" s="184">
        <v>1</v>
      </c>
      <c r="H316" s="173">
        <v>5</v>
      </c>
      <c r="I316" s="1">
        <v>4</v>
      </c>
      <c r="J316" s="1">
        <v>2</v>
      </c>
      <c r="Q316" s="173">
        <v>13</v>
      </c>
      <c r="R316" s="184">
        <v>2</v>
      </c>
      <c r="S316" s="173">
        <v>3</v>
      </c>
      <c r="T316" s="173">
        <v>5</v>
      </c>
      <c r="U316" s="1">
        <v>3</v>
      </c>
      <c r="V316" s="1">
        <v>2</v>
      </c>
    </row>
    <row r="317" spans="6:22" x14ac:dyDescent="0.25">
      <c r="Q317" s="173">
        <v>11</v>
      </c>
      <c r="R317" s="184">
        <v>2</v>
      </c>
      <c r="S317" s="173">
        <v>3</v>
      </c>
      <c r="T317" s="173">
        <v>5</v>
      </c>
      <c r="U317" s="1">
        <v>4</v>
      </c>
      <c r="V317" s="1">
        <v>2</v>
      </c>
    </row>
    <row r="318" spans="6:22" x14ac:dyDescent="0.25">
      <c r="Q318" s="173">
        <v>11</v>
      </c>
      <c r="R318" s="184">
        <v>1</v>
      </c>
      <c r="S318" s="173">
        <v>4</v>
      </c>
      <c r="T318" s="173">
        <v>5</v>
      </c>
      <c r="U318" s="1">
        <v>4</v>
      </c>
      <c r="V318" s="1">
        <v>2</v>
      </c>
    </row>
    <row r="319" spans="6:22" x14ac:dyDescent="0.25">
      <c r="Q319" s="173">
        <v>13</v>
      </c>
      <c r="R319" s="184">
        <v>1</v>
      </c>
      <c r="S319" s="173">
        <v>3</v>
      </c>
      <c r="T319" s="173">
        <v>5</v>
      </c>
      <c r="U319" s="1">
        <v>3</v>
      </c>
      <c r="V319" s="1">
        <v>2</v>
      </c>
    </row>
    <row r="320" spans="6:22" x14ac:dyDescent="0.25">
      <c r="Q320" s="173">
        <v>11</v>
      </c>
      <c r="R320" s="184">
        <v>2</v>
      </c>
      <c r="S320" s="173">
        <v>3</v>
      </c>
      <c r="T320" s="173">
        <v>6</v>
      </c>
      <c r="U320" s="1">
        <v>3</v>
      </c>
      <c r="V320" s="1">
        <v>2</v>
      </c>
    </row>
    <row r="321" spans="17:22" x14ac:dyDescent="0.25">
      <c r="Q321" s="173">
        <v>11</v>
      </c>
      <c r="R321" s="184">
        <v>1</v>
      </c>
      <c r="S321" s="173">
        <v>3</v>
      </c>
      <c r="T321" s="173">
        <v>5</v>
      </c>
      <c r="U321" s="1">
        <v>4</v>
      </c>
      <c r="V321" s="1">
        <v>2</v>
      </c>
    </row>
    <row r="322" spans="17:22" x14ac:dyDescent="0.25">
      <c r="Q322" s="173">
        <v>11</v>
      </c>
      <c r="R322" s="184">
        <v>1</v>
      </c>
      <c r="S322" s="173">
        <v>3</v>
      </c>
      <c r="T322" s="173">
        <v>5</v>
      </c>
      <c r="U322" s="1">
        <v>3</v>
      </c>
      <c r="V322" s="1">
        <v>2</v>
      </c>
    </row>
    <row r="323" spans="17:22" x14ac:dyDescent="0.25">
      <c r="Q323" s="173">
        <v>12</v>
      </c>
      <c r="R323" s="184">
        <v>1</v>
      </c>
      <c r="S323" s="173">
        <v>3</v>
      </c>
      <c r="T323" s="173">
        <v>5</v>
      </c>
      <c r="U323" s="1">
        <v>3</v>
      </c>
      <c r="V323" s="1">
        <v>2</v>
      </c>
    </row>
    <row r="324" spans="17:22" x14ac:dyDescent="0.25">
      <c r="Q324" s="173">
        <v>11</v>
      </c>
      <c r="R324" s="184">
        <v>0</v>
      </c>
      <c r="S324" s="173">
        <v>3</v>
      </c>
      <c r="T324" s="173">
        <v>5</v>
      </c>
      <c r="U324" s="1">
        <v>3</v>
      </c>
      <c r="V324" s="1">
        <v>2</v>
      </c>
    </row>
    <row r="325" spans="17:22" x14ac:dyDescent="0.25">
      <c r="Q325" s="173">
        <v>13</v>
      </c>
      <c r="R325" s="184">
        <v>1</v>
      </c>
      <c r="S325" s="173">
        <v>4</v>
      </c>
      <c r="T325" s="173">
        <v>6</v>
      </c>
      <c r="U325" s="1">
        <v>3</v>
      </c>
      <c r="V325" s="1">
        <v>2</v>
      </c>
    </row>
    <row r="326" spans="17:22" x14ac:dyDescent="0.25">
      <c r="Q326" s="173">
        <v>12</v>
      </c>
      <c r="R326" s="184">
        <v>1</v>
      </c>
      <c r="S326" s="173">
        <v>4</v>
      </c>
      <c r="T326" s="173">
        <v>5</v>
      </c>
      <c r="U326" s="1">
        <v>3</v>
      </c>
      <c r="V326" s="1">
        <v>2</v>
      </c>
    </row>
    <row r="327" spans="17:22" x14ac:dyDescent="0.25">
      <c r="Q327" s="173">
        <v>13</v>
      </c>
      <c r="R327" s="184">
        <v>2</v>
      </c>
      <c r="S327" s="173">
        <v>4</v>
      </c>
      <c r="T327" s="173">
        <v>5</v>
      </c>
      <c r="U327" s="1">
        <v>3</v>
      </c>
      <c r="V327" s="1">
        <v>2</v>
      </c>
    </row>
    <row r="328" spans="17:22" x14ac:dyDescent="0.25">
      <c r="Q328" s="173">
        <v>12</v>
      </c>
      <c r="R328" s="184">
        <v>0</v>
      </c>
      <c r="S328" s="173">
        <v>4</v>
      </c>
      <c r="T328" s="173">
        <v>6</v>
      </c>
      <c r="U328" s="1">
        <v>4</v>
      </c>
      <c r="V328" s="1">
        <v>2</v>
      </c>
    </row>
    <row r="329" spans="17:22" x14ac:dyDescent="0.25">
      <c r="Q329" s="173">
        <v>13</v>
      </c>
      <c r="R329" s="184">
        <v>1</v>
      </c>
      <c r="S329" s="173">
        <v>4</v>
      </c>
      <c r="T329" s="173">
        <v>6</v>
      </c>
      <c r="U329" s="1">
        <v>3</v>
      </c>
      <c r="V329" s="1">
        <v>2</v>
      </c>
    </row>
    <row r="330" spans="17:22" x14ac:dyDescent="0.25">
      <c r="Q330" s="173">
        <v>11</v>
      </c>
      <c r="R330" s="184">
        <v>1</v>
      </c>
      <c r="S330" s="173">
        <v>3</v>
      </c>
      <c r="T330" s="173">
        <v>5</v>
      </c>
      <c r="U330" s="1">
        <v>4</v>
      </c>
      <c r="V330" s="1">
        <v>2</v>
      </c>
    </row>
    <row r="331" spans="17:22" x14ac:dyDescent="0.25">
      <c r="Q331" s="173">
        <v>13</v>
      </c>
      <c r="R331" s="184">
        <v>0</v>
      </c>
      <c r="S331" s="173">
        <v>4</v>
      </c>
      <c r="T331" s="173">
        <v>5</v>
      </c>
      <c r="U331" s="1">
        <v>3</v>
      </c>
      <c r="V331" s="1">
        <v>2</v>
      </c>
    </row>
    <row r="332" spans="17:22" x14ac:dyDescent="0.25">
      <c r="Q332" s="173">
        <v>13</v>
      </c>
      <c r="R332" s="184">
        <v>2</v>
      </c>
      <c r="S332" s="173">
        <v>3</v>
      </c>
      <c r="T332" s="173">
        <v>5</v>
      </c>
      <c r="U332" s="1">
        <v>3</v>
      </c>
      <c r="V332" s="1">
        <v>1</v>
      </c>
    </row>
    <row r="333" spans="17:22" x14ac:dyDescent="0.25">
      <c r="Q333" s="173">
        <v>12</v>
      </c>
      <c r="R333" s="184">
        <v>0</v>
      </c>
      <c r="S333" s="173">
        <v>4</v>
      </c>
      <c r="T333" s="173">
        <v>5</v>
      </c>
      <c r="U333" s="1">
        <v>4</v>
      </c>
      <c r="V333" s="1">
        <v>2</v>
      </c>
    </row>
    <row r="334" spans="17:22" x14ac:dyDescent="0.25">
      <c r="Q334" s="173">
        <v>13</v>
      </c>
      <c r="R334" s="184">
        <v>1</v>
      </c>
      <c r="S334" s="173">
        <v>4</v>
      </c>
      <c r="T334" s="173">
        <v>5</v>
      </c>
      <c r="U334" s="1">
        <v>3</v>
      </c>
      <c r="V334" s="1">
        <v>2</v>
      </c>
    </row>
    <row r="335" spans="17:22" x14ac:dyDescent="0.25">
      <c r="Q335" s="173">
        <v>12</v>
      </c>
      <c r="R335" s="184">
        <v>2</v>
      </c>
      <c r="S335" s="173">
        <v>4</v>
      </c>
      <c r="T335" s="173">
        <v>5</v>
      </c>
      <c r="U335" s="1">
        <v>4</v>
      </c>
      <c r="V335" s="1">
        <v>1</v>
      </c>
    </row>
    <row r="336" spans="17:22" x14ac:dyDescent="0.25">
      <c r="Q336" s="173">
        <v>13</v>
      </c>
      <c r="R336" s="184">
        <v>1</v>
      </c>
      <c r="S336" s="173">
        <v>4</v>
      </c>
      <c r="T336" s="173">
        <v>5</v>
      </c>
      <c r="U336" s="1">
        <v>4</v>
      </c>
      <c r="V336" s="1">
        <v>2</v>
      </c>
    </row>
    <row r="337" spans="17:22" x14ac:dyDescent="0.25">
      <c r="Q337" s="173">
        <v>11</v>
      </c>
      <c r="R337" s="184">
        <v>1</v>
      </c>
      <c r="S337" s="173">
        <v>4</v>
      </c>
      <c r="T337" s="173">
        <v>6</v>
      </c>
      <c r="U337" s="1">
        <v>4</v>
      </c>
      <c r="V337" s="1">
        <v>2</v>
      </c>
    </row>
    <row r="338" spans="17:22" x14ac:dyDescent="0.25">
      <c r="Q338" s="173">
        <v>13</v>
      </c>
      <c r="R338" s="184">
        <v>0</v>
      </c>
      <c r="S338" s="173">
        <v>4</v>
      </c>
      <c r="T338" s="173">
        <v>5</v>
      </c>
      <c r="U338" s="1">
        <v>4</v>
      </c>
      <c r="V338" s="1">
        <v>2</v>
      </c>
    </row>
    <row r="339" spans="17:22" x14ac:dyDescent="0.25">
      <c r="Q339" s="173">
        <v>11</v>
      </c>
      <c r="R339" s="184">
        <v>1</v>
      </c>
      <c r="S339" s="173">
        <v>4</v>
      </c>
      <c r="T339" s="173">
        <v>6</v>
      </c>
      <c r="U339" s="1">
        <v>4</v>
      </c>
      <c r="V339" s="1">
        <v>1</v>
      </c>
    </row>
    <row r="340" spans="17:22" x14ac:dyDescent="0.25">
      <c r="Q340" s="173">
        <v>13</v>
      </c>
      <c r="R340" s="184">
        <v>1</v>
      </c>
      <c r="S340" s="173">
        <v>3</v>
      </c>
      <c r="T340" s="173">
        <v>6</v>
      </c>
      <c r="U340" s="1">
        <v>3</v>
      </c>
      <c r="V340" s="1">
        <v>2</v>
      </c>
    </row>
    <row r="341" spans="17:22" x14ac:dyDescent="0.25">
      <c r="Q341" s="173">
        <v>12</v>
      </c>
      <c r="R341" s="184">
        <v>1</v>
      </c>
      <c r="S341" s="173">
        <v>3</v>
      </c>
      <c r="T341" s="173">
        <v>5</v>
      </c>
      <c r="U341" s="1">
        <v>4</v>
      </c>
      <c r="V341" s="1">
        <v>2</v>
      </c>
    </row>
    <row r="342" spans="17:22" x14ac:dyDescent="0.25">
      <c r="Q342" s="173">
        <v>12</v>
      </c>
      <c r="R342" s="184">
        <v>2</v>
      </c>
      <c r="S342" s="173">
        <v>3</v>
      </c>
      <c r="T342" s="173">
        <v>5</v>
      </c>
      <c r="U342" s="1">
        <v>4</v>
      </c>
      <c r="V342" s="1">
        <v>1</v>
      </c>
    </row>
    <row r="343" spans="17:22" x14ac:dyDescent="0.25">
      <c r="Q343" s="173">
        <v>13</v>
      </c>
      <c r="R343" s="184">
        <v>2</v>
      </c>
      <c r="S343" s="173">
        <v>3</v>
      </c>
      <c r="T343" s="173">
        <v>5</v>
      </c>
      <c r="U343" s="1">
        <v>4</v>
      </c>
      <c r="V343" s="1">
        <v>2</v>
      </c>
    </row>
    <row r="344" spans="17:22" x14ac:dyDescent="0.25">
      <c r="Q344" s="173">
        <v>12</v>
      </c>
      <c r="R344" s="184">
        <v>0</v>
      </c>
      <c r="S344" s="173">
        <v>3</v>
      </c>
      <c r="T344" s="173">
        <v>5</v>
      </c>
      <c r="U344" s="1">
        <v>3</v>
      </c>
      <c r="V344" s="1">
        <v>1</v>
      </c>
    </row>
    <row r="345" spans="17:22" x14ac:dyDescent="0.25">
      <c r="Q345" s="173">
        <v>12</v>
      </c>
      <c r="R345" s="184">
        <v>1</v>
      </c>
      <c r="S345" s="173">
        <v>4</v>
      </c>
      <c r="T345" s="173">
        <v>6</v>
      </c>
      <c r="U345" s="1">
        <v>3</v>
      </c>
      <c r="V345" s="1">
        <v>2</v>
      </c>
    </row>
    <row r="346" spans="17:22" x14ac:dyDescent="0.25">
      <c r="Q346" s="173">
        <v>13</v>
      </c>
      <c r="R346" s="184">
        <v>1</v>
      </c>
      <c r="S346" s="173">
        <v>4</v>
      </c>
      <c r="T346" s="173">
        <v>5</v>
      </c>
      <c r="U346" s="1">
        <v>3</v>
      </c>
      <c r="V346" s="1">
        <v>2</v>
      </c>
    </row>
    <row r="347" spans="17:22" x14ac:dyDescent="0.25">
      <c r="Q347" s="173">
        <v>11</v>
      </c>
      <c r="R347" s="184">
        <v>1</v>
      </c>
      <c r="S347" s="173">
        <v>4</v>
      </c>
      <c r="T347" s="173">
        <v>5</v>
      </c>
      <c r="U347" s="1">
        <v>3</v>
      </c>
      <c r="V347" s="1">
        <v>2</v>
      </c>
    </row>
    <row r="348" spans="17:22" x14ac:dyDescent="0.25">
      <c r="Q348" s="173">
        <v>11</v>
      </c>
      <c r="R348" s="184">
        <v>2</v>
      </c>
      <c r="S348" s="173">
        <v>3</v>
      </c>
      <c r="T348" s="173">
        <v>5</v>
      </c>
      <c r="U348" s="1">
        <v>4</v>
      </c>
      <c r="V348" s="1">
        <v>2</v>
      </c>
    </row>
    <row r="349" spans="17:22" x14ac:dyDescent="0.25">
      <c r="Q349" s="173">
        <v>13</v>
      </c>
      <c r="R349" s="184">
        <v>1</v>
      </c>
      <c r="S349" s="173">
        <v>3</v>
      </c>
      <c r="T349" s="173">
        <v>5</v>
      </c>
      <c r="U349" s="1">
        <v>3</v>
      </c>
      <c r="V349" s="1">
        <v>2</v>
      </c>
    </row>
    <row r="350" spans="17:22" x14ac:dyDescent="0.25">
      <c r="Q350" s="173">
        <v>11</v>
      </c>
      <c r="R350" s="184">
        <v>2</v>
      </c>
      <c r="S350" s="173">
        <v>4</v>
      </c>
      <c r="T350" s="173">
        <v>5</v>
      </c>
      <c r="U350" s="1">
        <v>3</v>
      </c>
      <c r="V350" s="1">
        <v>2</v>
      </c>
    </row>
    <row r="351" spans="17:22" x14ac:dyDescent="0.25">
      <c r="Q351" s="173">
        <v>13</v>
      </c>
      <c r="R351" s="184">
        <v>1</v>
      </c>
      <c r="S351" s="173">
        <v>3</v>
      </c>
      <c r="T351" s="173">
        <v>5</v>
      </c>
      <c r="U351" s="1">
        <v>3</v>
      </c>
      <c r="V351" s="1">
        <v>1</v>
      </c>
    </row>
    <row r="352" spans="17:22" x14ac:dyDescent="0.25">
      <c r="Q352" s="173">
        <v>12</v>
      </c>
      <c r="R352" s="184">
        <v>2</v>
      </c>
      <c r="S352" s="173">
        <v>3</v>
      </c>
      <c r="T352" s="173">
        <v>5</v>
      </c>
      <c r="U352" s="1">
        <v>4</v>
      </c>
      <c r="V352" s="1">
        <v>2</v>
      </c>
    </row>
    <row r="353" spans="17:22" x14ac:dyDescent="0.25">
      <c r="Q353" s="173">
        <v>13</v>
      </c>
      <c r="R353" s="184">
        <v>2</v>
      </c>
      <c r="S353" s="173">
        <v>3</v>
      </c>
      <c r="T353" s="173">
        <v>5</v>
      </c>
      <c r="U353" s="1">
        <v>3</v>
      </c>
      <c r="V353" s="1">
        <v>1</v>
      </c>
    </row>
    <row r="354" spans="17:22" x14ac:dyDescent="0.25">
      <c r="Q354" s="173">
        <v>12</v>
      </c>
      <c r="R354" s="184">
        <v>2</v>
      </c>
      <c r="S354" s="173">
        <v>4</v>
      </c>
      <c r="T354" s="173">
        <v>5</v>
      </c>
      <c r="U354" s="1">
        <v>4</v>
      </c>
      <c r="V354" s="1">
        <v>1</v>
      </c>
    </row>
    <row r="355" spans="17:22" x14ac:dyDescent="0.25">
      <c r="Q355" s="173">
        <v>13</v>
      </c>
      <c r="R355" s="184">
        <v>0</v>
      </c>
      <c r="S355" s="173">
        <v>3</v>
      </c>
      <c r="T355" s="173">
        <v>5</v>
      </c>
      <c r="U355" s="1">
        <v>3</v>
      </c>
      <c r="V355" s="1">
        <v>2</v>
      </c>
    </row>
    <row r="356" spans="17:22" x14ac:dyDescent="0.25">
      <c r="Q356" s="173">
        <v>13</v>
      </c>
      <c r="R356" s="184">
        <v>2</v>
      </c>
      <c r="S356" s="173">
        <v>3</v>
      </c>
      <c r="T356" s="173">
        <v>5</v>
      </c>
      <c r="U356" s="1">
        <v>4</v>
      </c>
      <c r="V356" s="1">
        <v>2</v>
      </c>
    </row>
    <row r="357" spans="17:22" x14ac:dyDescent="0.25">
      <c r="Q357" s="173">
        <v>12</v>
      </c>
      <c r="R357" s="184">
        <v>0</v>
      </c>
      <c r="S357" s="173">
        <v>4</v>
      </c>
      <c r="T357" s="173">
        <v>5</v>
      </c>
      <c r="U357" s="1">
        <v>3</v>
      </c>
      <c r="V357" s="1">
        <v>2</v>
      </c>
    </row>
    <row r="358" spans="17:22" x14ac:dyDescent="0.25">
      <c r="Q358" s="173">
        <v>13</v>
      </c>
      <c r="R358" s="184">
        <v>0</v>
      </c>
      <c r="S358" s="173">
        <v>4</v>
      </c>
      <c r="T358" s="173">
        <v>6</v>
      </c>
      <c r="U358" s="1">
        <v>4</v>
      </c>
      <c r="V358" s="1">
        <v>1</v>
      </c>
    </row>
    <row r="359" spans="17:22" x14ac:dyDescent="0.25">
      <c r="Q359" s="173">
        <v>11</v>
      </c>
      <c r="R359" s="184">
        <v>1</v>
      </c>
      <c r="S359" s="173">
        <v>3</v>
      </c>
      <c r="T359" s="173">
        <v>5</v>
      </c>
      <c r="U359" s="1">
        <v>4</v>
      </c>
      <c r="V359" s="1">
        <v>2</v>
      </c>
    </row>
    <row r="360" spans="17:22" x14ac:dyDescent="0.25">
      <c r="Q360" s="173">
        <v>11</v>
      </c>
      <c r="R360" s="184">
        <v>0</v>
      </c>
      <c r="S360" s="173">
        <v>3</v>
      </c>
      <c r="T360" s="173">
        <v>5</v>
      </c>
      <c r="U360" s="1">
        <v>3</v>
      </c>
      <c r="V360" s="1">
        <v>2</v>
      </c>
    </row>
    <row r="361" spans="17:22" x14ac:dyDescent="0.25">
      <c r="Q361" s="173">
        <v>12</v>
      </c>
      <c r="R361" s="184">
        <v>1</v>
      </c>
      <c r="S361" s="173">
        <v>4</v>
      </c>
      <c r="T361" s="173">
        <v>5</v>
      </c>
      <c r="U361" s="1">
        <v>3</v>
      </c>
      <c r="V361" s="1">
        <v>1</v>
      </c>
    </row>
    <row r="362" spans="17:22" x14ac:dyDescent="0.25">
      <c r="Q362" s="173">
        <v>12</v>
      </c>
      <c r="R362" s="184">
        <v>1</v>
      </c>
      <c r="S362" s="173">
        <v>3</v>
      </c>
      <c r="T362" s="173">
        <v>5</v>
      </c>
      <c r="U362" s="1">
        <v>2</v>
      </c>
      <c r="V362" s="1">
        <v>2</v>
      </c>
    </row>
    <row r="363" spans="17:22" x14ac:dyDescent="0.25">
      <c r="Q363" s="173">
        <v>11</v>
      </c>
      <c r="R363" s="184">
        <v>1</v>
      </c>
      <c r="S363" s="173">
        <v>4</v>
      </c>
      <c r="T363" s="173">
        <v>5</v>
      </c>
      <c r="U363" s="1">
        <v>4</v>
      </c>
      <c r="V363" s="1">
        <v>2</v>
      </c>
    </row>
    <row r="364" spans="17:22" x14ac:dyDescent="0.25">
      <c r="Q364" s="173">
        <v>11</v>
      </c>
      <c r="R364" s="184">
        <v>1</v>
      </c>
      <c r="S364" s="173">
        <v>3</v>
      </c>
      <c r="T364" s="173">
        <v>5</v>
      </c>
      <c r="U364" s="1">
        <v>3</v>
      </c>
      <c r="V364" s="1">
        <v>2</v>
      </c>
    </row>
    <row r="365" spans="17:22" x14ac:dyDescent="0.25">
      <c r="Q365" s="173">
        <v>12</v>
      </c>
      <c r="R365" s="184">
        <v>1</v>
      </c>
      <c r="S365" s="173">
        <v>3</v>
      </c>
      <c r="T365" s="173">
        <v>5</v>
      </c>
      <c r="U365" s="1">
        <v>3</v>
      </c>
      <c r="V365" s="1">
        <v>2</v>
      </c>
    </row>
    <row r="366" spans="17:22" x14ac:dyDescent="0.25">
      <c r="Q366" s="173">
        <v>12</v>
      </c>
      <c r="R366" s="184">
        <v>1</v>
      </c>
      <c r="S366" s="173">
        <v>4</v>
      </c>
      <c r="T366" s="173">
        <v>5</v>
      </c>
      <c r="U366" s="1">
        <v>3</v>
      </c>
      <c r="V366" s="1">
        <v>2</v>
      </c>
    </row>
    <row r="367" spans="17:22" x14ac:dyDescent="0.25">
      <c r="Q367" s="173">
        <v>12</v>
      </c>
      <c r="R367" s="184">
        <v>1</v>
      </c>
      <c r="S367" s="173">
        <v>3</v>
      </c>
      <c r="T367" s="173">
        <v>5</v>
      </c>
      <c r="U367" s="1">
        <v>3</v>
      </c>
      <c r="V367" s="1">
        <v>1</v>
      </c>
    </row>
    <row r="368" spans="17:22" x14ac:dyDescent="0.25">
      <c r="Q368" s="173">
        <v>12</v>
      </c>
      <c r="R368" s="184">
        <v>1</v>
      </c>
      <c r="S368" s="173">
        <v>3</v>
      </c>
      <c r="T368" s="173">
        <v>5</v>
      </c>
      <c r="U368" s="1">
        <v>3</v>
      </c>
      <c r="V368" s="1">
        <v>2</v>
      </c>
    </row>
    <row r="369" spans="17:22" x14ac:dyDescent="0.25">
      <c r="Q369" s="173">
        <v>12</v>
      </c>
      <c r="R369" s="184">
        <v>0</v>
      </c>
      <c r="S369" s="173">
        <v>3</v>
      </c>
      <c r="T369" s="173">
        <v>5</v>
      </c>
      <c r="U369" s="1">
        <v>4</v>
      </c>
      <c r="V369" s="1">
        <v>1</v>
      </c>
    </row>
    <row r="370" spans="17:22" x14ac:dyDescent="0.25">
      <c r="Q370" s="173">
        <v>13</v>
      </c>
      <c r="R370" s="184">
        <v>2</v>
      </c>
      <c r="S370" s="173">
        <v>4</v>
      </c>
      <c r="T370" s="173">
        <v>5</v>
      </c>
      <c r="U370" s="1">
        <v>3</v>
      </c>
      <c r="V370" s="1">
        <v>2</v>
      </c>
    </row>
    <row r="371" spans="17:22" x14ac:dyDescent="0.25">
      <c r="Q371" s="173">
        <v>12</v>
      </c>
      <c r="R371" s="184">
        <v>1</v>
      </c>
      <c r="S371" s="173">
        <v>3</v>
      </c>
      <c r="T371" s="173">
        <v>5</v>
      </c>
      <c r="U371" s="1">
        <v>3</v>
      </c>
      <c r="V371" s="1">
        <v>2</v>
      </c>
    </row>
    <row r="372" spans="17:22" x14ac:dyDescent="0.25">
      <c r="Q372" s="173">
        <v>11</v>
      </c>
      <c r="R372" s="184">
        <v>1</v>
      </c>
      <c r="S372" s="173">
        <v>3</v>
      </c>
      <c r="T372" s="173">
        <v>5</v>
      </c>
      <c r="U372" s="1">
        <v>3</v>
      </c>
      <c r="V372" s="1">
        <v>2</v>
      </c>
    </row>
    <row r="373" spans="17:22" x14ac:dyDescent="0.25">
      <c r="Q373" s="173">
        <v>13</v>
      </c>
      <c r="R373" s="184">
        <v>2</v>
      </c>
      <c r="S373" s="173">
        <v>4</v>
      </c>
      <c r="T373" s="173">
        <v>5</v>
      </c>
      <c r="U373" s="1">
        <v>3</v>
      </c>
      <c r="V373" s="1">
        <v>2</v>
      </c>
    </row>
    <row r="374" spans="17:22" x14ac:dyDescent="0.25">
      <c r="Q374" s="173">
        <v>12</v>
      </c>
      <c r="R374" s="184">
        <v>0</v>
      </c>
      <c r="S374" s="173">
        <v>4</v>
      </c>
      <c r="T374" s="173">
        <v>6</v>
      </c>
      <c r="U374" s="1">
        <v>4</v>
      </c>
      <c r="V374" s="1">
        <v>1</v>
      </c>
    </row>
    <row r="375" spans="17:22" x14ac:dyDescent="0.25">
      <c r="Q375" s="173">
        <v>12</v>
      </c>
      <c r="R375" s="184">
        <v>2</v>
      </c>
      <c r="S375" s="173">
        <v>3</v>
      </c>
      <c r="T375" s="173">
        <v>6</v>
      </c>
      <c r="U375" s="1">
        <v>4</v>
      </c>
      <c r="V375" s="1">
        <v>2</v>
      </c>
    </row>
    <row r="376" spans="17:22" x14ac:dyDescent="0.25">
      <c r="Q376" s="173">
        <v>12</v>
      </c>
      <c r="R376" s="184">
        <v>1</v>
      </c>
      <c r="S376" s="173">
        <v>3</v>
      </c>
      <c r="T376" s="173">
        <v>5</v>
      </c>
      <c r="U376" s="1">
        <v>4</v>
      </c>
      <c r="V376" s="1">
        <v>2</v>
      </c>
    </row>
    <row r="377" spans="17:22" x14ac:dyDescent="0.25">
      <c r="Q377" s="173">
        <v>13</v>
      </c>
      <c r="R377" s="184">
        <v>1</v>
      </c>
      <c r="S377" s="173">
        <v>4</v>
      </c>
      <c r="T377" s="173">
        <v>5</v>
      </c>
      <c r="U377" s="1">
        <v>4</v>
      </c>
      <c r="V377" s="1">
        <v>2</v>
      </c>
    </row>
    <row r="378" spans="17:22" x14ac:dyDescent="0.25">
      <c r="Q378" s="173">
        <v>12</v>
      </c>
      <c r="R378" s="184">
        <v>2</v>
      </c>
      <c r="S378" s="173">
        <v>4</v>
      </c>
      <c r="T378" s="173">
        <v>5</v>
      </c>
      <c r="U378" s="1">
        <v>3</v>
      </c>
      <c r="V378" s="1">
        <v>2</v>
      </c>
    </row>
    <row r="379" spans="17:22" x14ac:dyDescent="0.25">
      <c r="Q379" s="173">
        <v>12</v>
      </c>
      <c r="R379" s="184">
        <v>2</v>
      </c>
      <c r="S379" s="173">
        <v>4</v>
      </c>
      <c r="T379" s="173">
        <v>5</v>
      </c>
      <c r="U379" s="1">
        <v>4</v>
      </c>
      <c r="V379" s="1">
        <v>2</v>
      </c>
    </row>
    <row r="380" spans="17:22" x14ac:dyDescent="0.25">
      <c r="Q380" s="173">
        <v>12</v>
      </c>
      <c r="R380" s="184">
        <v>1</v>
      </c>
      <c r="S380" s="173">
        <v>4</v>
      </c>
      <c r="T380" s="173">
        <v>5</v>
      </c>
      <c r="U380" s="1">
        <v>3</v>
      </c>
      <c r="V380" s="1">
        <v>2</v>
      </c>
    </row>
    <row r="381" spans="17:22" x14ac:dyDescent="0.25">
      <c r="Q381" s="173">
        <v>11</v>
      </c>
      <c r="R381" s="184">
        <v>1</v>
      </c>
      <c r="S381" s="173">
        <v>3</v>
      </c>
      <c r="T381" s="173">
        <v>5</v>
      </c>
      <c r="U381" s="1">
        <v>4</v>
      </c>
      <c r="V381" s="1">
        <v>2</v>
      </c>
    </row>
    <row r="382" spans="17:22" x14ac:dyDescent="0.25">
      <c r="Q382" s="173">
        <v>11</v>
      </c>
      <c r="R382" s="184">
        <v>1</v>
      </c>
      <c r="S382" s="173">
        <v>3</v>
      </c>
      <c r="T382" s="173">
        <v>5</v>
      </c>
      <c r="U382" s="1">
        <v>3</v>
      </c>
      <c r="V382" s="1">
        <v>2</v>
      </c>
    </row>
    <row r="383" spans="17:22" x14ac:dyDescent="0.25">
      <c r="Q383" s="173">
        <v>11</v>
      </c>
      <c r="R383" s="184">
        <v>1</v>
      </c>
      <c r="S383" s="173">
        <v>4</v>
      </c>
      <c r="T383" s="173">
        <v>5</v>
      </c>
      <c r="U383" s="1">
        <v>4</v>
      </c>
      <c r="V383" s="1">
        <v>1</v>
      </c>
    </row>
    <row r="384" spans="17:22" x14ac:dyDescent="0.25">
      <c r="Q384" s="173">
        <v>11</v>
      </c>
      <c r="R384" s="184">
        <v>1</v>
      </c>
      <c r="S384" s="173">
        <v>4</v>
      </c>
      <c r="T384" s="173">
        <v>5</v>
      </c>
      <c r="U384" s="1">
        <v>3</v>
      </c>
      <c r="V384" s="1">
        <v>2</v>
      </c>
    </row>
    <row r="385" spans="17:22" x14ac:dyDescent="0.25">
      <c r="Q385" s="173">
        <v>11</v>
      </c>
      <c r="R385" s="184">
        <v>0</v>
      </c>
      <c r="S385" s="173">
        <v>4</v>
      </c>
      <c r="T385" s="173">
        <v>6</v>
      </c>
      <c r="U385" s="1">
        <v>4</v>
      </c>
      <c r="V385" s="1">
        <v>1</v>
      </c>
    </row>
    <row r="386" spans="17:22" x14ac:dyDescent="0.25">
      <c r="Q386" s="173">
        <v>12</v>
      </c>
      <c r="R386" s="184">
        <v>1</v>
      </c>
      <c r="S386" s="173">
        <v>3</v>
      </c>
      <c r="T386" s="173">
        <v>5</v>
      </c>
      <c r="U386" s="1">
        <v>4</v>
      </c>
      <c r="V386" s="1">
        <v>2</v>
      </c>
    </row>
    <row r="387" spans="17:22" x14ac:dyDescent="0.25">
      <c r="Q387" s="173">
        <v>12</v>
      </c>
      <c r="R387" s="184">
        <v>1</v>
      </c>
      <c r="S387" s="173">
        <v>4</v>
      </c>
      <c r="T387" s="173">
        <v>5</v>
      </c>
      <c r="U387" s="1">
        <v>3</v>
      </c>
      <c r="V387" s="1">
        <v>1</v>
      </c>
    </row>
    <row r="388" spans="17:22" x14ac:dyDescent="0.25">
      <c r="Q388" s="173">
        <v>11</v>
      </c>
      <c r="R388" s="184">
        <v>1</v>
      </c>
      <c r="S388" s="173">
        <v>3</v>
      </c>
      <c r="T388" s="173">
        <v>5</v>
      </c>
      <c r="U388" s="1">
        <v>3</v>
      </c>
      <c r="V388" s="1">
        <v>1</v>
      </c>
    </row>
    <row r="389" spans="17:22" x14ac:dyDescent="0.25">
      <c r="Q389" s="173">
        <v>12</v>
      </c>
      <c r="R389" s="184">
        <v>1</v>
      </c>
      <c r="S389" s="173">
        <v>3</v>
      </c>
      <c r="T389" s="173">
        <v>5</v>
      </c>
      <c r="U389" s="1">
        <v>3</v>
      </c>
      <c r="V389" s="1">
        <v>2</v>
      </c>
    </row>
    <row r="390" spans="17:22" x14ac:dyDescent="0.25">
      <c r="Q390" s="173">
        <v>13</v>
      </c>
      <c r="R390" s="184">
        <v>1</v>
      </c>
      <c r="S390" s="173">
        <v>3</v>
      </c>
      <c r="T390" s="173">
        <v>5</v>
      </c>
      <c r="U390" s="1">
        <v>3</v>
      </c>
      <c r="V390" s="1">
        <v>2</v>
      </c>
    </row>
    <row r="391" spans="17:22" x14ac:dyDescent="0.25">
      <c r="Q391" s="173">
        <v>11</v>
      </c>
      <c r="R391" s="184">
        <v>1</v>
      </c>
      <c r="S391" s="173">
        <v>4</v>
      </c>
      <c r="T391" s="173">
        <v>5</v>
      </c>
      <c r="U391" s="1">
        <v>4</v>
      </c>
      <c r="V391" s="1">
        <v>2</v>
      </c>
    </row>
    <row r="392" spans="17:22" x14ac:dyDescent="0.25">
      <c r="Q392" s="173">
        <v>13</v>
      </c>
      <c r="R392" s="184">
        <v>2</v>
      </c>
      <c r="S392" s="173">
        <v>4</v>
      </c>
      <c r="T392" s="173">
        <v>5</v>
      </c>
      <c r="U392" s="1">
        <v>3</v>
      </c>
      <c r="V392" s="1">
        <v>2</v>
      </c>
    </row>
    <row r="393" spans="17:22" x14ac:dyDescent="0.25">
      <c r="Q393" s="173">
        <v>12</v>
      </c>
      <c r="R393" s="184">
        <v>2</v>
      </c>
      <c r="S393" s="173">
        <v>3</v>
      </c>
      <c r="T393" s="173">
        <v>5</v>
      </c>
      <c r="U393" s="1">
        <v>4</v>
      </c>
      <c r="V393" s="1">
        <v>2</v>
      </c>
    </row>
    <row r="394" spans="17:22" x14ac:dyDescent="0.25">
      <c r="Q394" s="173">
        <v>13</v>
      </c>
      <c r="R394" s="184">
        <v>1</v>
      </c>
      <c r="S394" s="173">
        <v>4</v>
      </c>
      <c r="T394" s="173">
        <v>6</v>
      </c>
      <c r="U394" s="1">
        <v>3</v>
      </c>
      <c r="V394" s="1">
        <v>2</v>
      </c>
    </row>
    <row r="395" spans="17:22" x14ac:dyDescent="0.25">
      <c r="Q395" s="173">
        <v>12</v>
      </c>
      <c r="R395" s="184">
        <v>1</v>
      </c>
      <c r="S395" s="173">
        <v>4</v>
      </c>
      <c r="T395" s="173">
        <v>5</v>
      </c>
      <c r="U395" s="1">
        <v>4</v>
      </c>
      <c r="V395" s="1">
        <v>1</v>
      </c>
    </row>
    <row r="396" spans="17:22" x14ac:dyDescent="0.25">
      <c r="Q396" s="173">
        <v>12</v>
      </c>
      <c r="R396" s="184">
        <v>0</v>
      </c>
      <c r="S396" s="173">
        <v>3</v>
      </c>
      <c r="T396" s="173">
        <v>5</v>
      </c>
      <c r="U396" s="1">
        <v>3</v>
      </c>
      <c r="V396" s="1">
        <v>2</v>
      </c>
    </row>
    <row r="397" spans="17:22" x14ac:dyDescent="0.25">
      <c r="Q397" s="173">
        <v>11</v>
      </c>
      <c r="R397" s="184">
        <v>0</v>
      </c>
      <c r="S397" s="173">
        <v>3</v>
      </c>
      <c r="T397" s="173">
        <v>5</v>
      </c>
      <c r="U397" s="1">
        <v>4</v>
      </c>
      <c r="V397" s="1">
        <v>2</v>
      </c>
    </row>
    <row r="398" spans="17:22" x14ac:dyDescent="0.25">
      <c r="Q398" s="173">
        <v>12</v>
      </c>
      <c r="R398" s="184">
        <v>0</v>
      </c>
      <c r="S398" s="173">
        <v>3</v>
      </c>
      <c r="T398" s="173">
        <v>6</v>
      </c>
      <c r="U398" s="1">
        <v>4</v>
      </c>
      <c r="V398" s="1">
        <v>2</v>
      </c>
    </row>
    <row r="399" spans="17:22" x14ac:dyDescent="0.25">
      <c r="Q399" s="173">
        <v>13</v>
      </c>
      <c r="R399" s="184">
        <v>1</v>
      </c>
      <c r="S399" s="173">
        <v>4</v>
      </c>
      <c r="T399" s="173">
        <v>5</v>
      </c>
      <c r="U399" s="1">
        <v>3</v>
      </c>
      <c r="V399" s="1">
        <v>2</v>
      </c>
    </row>
    <row r="400" spans="17:22" x14ac:dyDescent="0.25">
      <c r="Q400" s="173">
        <v>12</v>
      </c>
      <c r="R400" s="184">
        <v>1</v>
      </c>
      <c r="S400" s="173">
        <v>3</v>
      </c>
      <c r="T400" s="173">
        <v>5</v>
      </c>
      <c r="U400" s="1">
        <v>3</v>
      </c>
      <c r="V400" s="1">
        <v>2</v>
      </c>
    </row>
    <row r="401" spans="17:22" x14ac:dyDescent="0.25">
      <c r="Q401" s="173">
        <v>12</v>
      </c>
      <c r="R401" s="184">
        <v>2</v>
      </c>
      <c r="S401" s="173">
        <v>3</v>
      </c>
      <c r="T401" s="173">
        <v>5</v>
      </c>
      <c r="U401" s="1">
        <v>4</v>
      </c>
      <c r="V401" s="1">
        <v>1</v>
      </c>
    </row>
    <row r="402" spans="17:22" x14ac:dyDescent="0.25">
      <c r="Q402" s="173">
        <v>12</v>
      </c>
      <c r="R402" s="184">
        <v>0</v>
      </c>
      <c r="S402" s="173">
        <v>3</v>
      </c>
      <c r="T402" s="173">
        <v>6</v>
      </c>
      <c r="U402" s="1">
        <v>4</v>
      </c>
      <c r="V402" s="1">
        <v>2</v>
      </c>
    </row>
    <row r="403" spans="17:22" x14ac:dyDescent="0.25">
      <c r="Q403" s="173">
        <v>12</v>
      </c>
      <c r="R403" s="184">
        <v>1</v>
      </c>
      <c r="S403" s="173">
        <v>3</v>
      </c>
      <c r="T403" s="173">
        <v>5</v>
      </c>
      <c r="U403" s="1">
        <v>4</v>
      </c>
      <c r="V403" s="1">
        <v>2</v>
      </c>
    </row>
    <row r="404" spans="17:22" x14ac:dyDescent="0.25">
      <c r="Q404" s="173">
        <v>11</v>
      </c>
      <c r="R404" s="184">
        <v>2</v>
      </c>
      <c r="S404" s="173">
        <v>4</v>
      </c>
      <c r="T404" s="173">
        <v>5</v>
      </c>
      <c r="U404" s="1">
        <v>3</v>
      </c>
      <c r="V404" s="1">
        <v>2</v>
      </c>
    </row>
    <row r="405" spans="17:22" x14ac:dyDescent="0.25">
      <c r="Q405" s="173">
        <v>12</v>
      </c>
      <c r="R405" s="184">
        <v>2</v>
      </c>
      <c r="S405" s="173">
        <v>4</v>
      </c>
      <c r="T405" s="173">
        <v>5</v>
      </c>
      <c r="U405" s="1">
        <v>3</v>
      </c>
      <c r="V405" s="1">
        <v>2</v>
      </c>
    </row>
    <row r="406" spans="17:22" x14ac:dyDescent="0.25">
      <c r="Q406" s="173">
        <v>13</v>
      </c>
      <c r="R406" s="184">
        <v>0</v>
      </c>
      <c r="S406" s="173">
        <v>3</v>
      </c>
      <c r="T406" s="173">
        <v>5</v>
      </c>
      <c r="U406" s="1">
        <v>4</v>
      </c>
      <c r="V406" s="1">
        <v>2</v>
      </c>
    </row>
    <row r="407" spans="17:22" x14ac:dyDescent="0.25">
      <c r="Q407" s="173">
        <v>12</v>
      </c>
      <c r="R407" s="184">
        <v>1</v>
      </c>
      <c r="S407" s="173">
        <v>4</v>
      </c>
      <c r="T407" s="173">
        <v>5</v>
      </c>
      <c r="U407" s="1">
        <v>4</v>
      </c>
      <c r="V407" s="1">
        <v>2</v>
      </c>
    </row>
    <row r="408" spans="17:22" x14ac:dyDescent="0.25">
      <c r="Q408" s="173">
        <v>13</v>
      </c>
      <c r="R408" s="184">
        <v>1</v>
      </c>
      <c r="S408" s="173">
        <v>4</v>
      </c>
      <c r="T408" s="173">
        <v>5</v>
      </c>
      <c r="U408" s="1">
        <v>4</v>
      </c>
      <c r="V408" s="1">
        <v>2</v>
      </c>
    </row>
    <row r="409" spans="17:22" x14ac:dyDescent="0.25">
      <c r="Q409" s="173">
        <v>11</v>
      </c>
      <c r="R409" s="184">
        <v>2</v>
      </c>
      <c r="S409" s="173">
        <v>4</v>
      </c>
      <c r="T409" s="173">
        <v>5</v>
      </c>
      <c r="U409" s="1">
        <v>3</v>
      </c>
      <c r="V409" s="1">
        <v>1</v>
      </c>
    </row>
    <row r="410" spans="17:22" x14ac:dyDescent="0.25">
      <c r="Q410" s="173">
        <v>13</v>
      </c>
      <c r="R410" s="184">
        <v>1</v>
      </c>
      <c r="S410" s="173">
        <v>4</v>
      </c>
      <c r="T410" s="173">
        <v>5</v>
      </c>
      <c r="U410" s="1">
        <v>3</v>
      </c>
      <c r="V410" s="1">
        <v>1</v>
      </c>
    </row>
    <row r="411" spans="17:22" x14ac:dyDescent="0.25">
      <c r="Q411" s="173">
        <v>12</v>
      </c>
      <c r="R411" s="184">
        <v>1</v>
      </c>
      <c r="S411" s="173">
        <v>3</v>
      </c>
      <c r="T411" s="173">
        <v>5</v>
      </c>
      <c r="U411" s="1">
        <v>3</v>
      </c>
      <c r="V411" s="1">
        <v>2</v>
      </c>
    </row>
    <row r="412" spans="17:22" x14ac:dyDescent="0.25">
      <c r="Q412" s="173">
        <v>12</v>
      </c>
      <c r="R412" s="184">
        <v>0</v>
      </c>
      <c r="S412" s="173">
        <v>3</v>
      </c>
      <c r="T412" s="173">
        <v>5</v>
      </c>
      <c r="U412" s="1">
        <v>4</v>
      </c>
      <c r="V412" s="1">
        <v>2</v>
      </c>
    </row>
    <row r="413" spans="17:22" x14ac:dyDescent="0.25">
      <c r="Q413" s="173">
        <v>13</v>
      </c>
      <c r="R413" s="184">
        <v>1</v>
      </c>
      <c r="S413" s="173">
        <v>3</v>
      </c>
      <c r="T413" s="173">
        <v>5</v>
      </c>
      <c r="U413" s="1">
        <v>4</v>
      </c>
      <c r="V413" s="1">
        <v>1</v>
      </c>
    </row>
    <row r="414" spans="17:22" x14ac:dyDescent="0.25">
      <c r="Q414" s="173">
        <v>13</v>
      </c>
      <c r="R414" s="184">
        <v>1</v>
      </c>
      <c r="S414" s="173">
        <v>4</v>
      </c>
      <c r="T414" s="173">
        <v>5</v>
      </c>
      <c r="U414" s="1">
        <v>4</v>
      </c>
      <c r="V414" s="1">
        <v>1</v>
      </c>
    </row>
    <row r="415" spans="17:22" x14ac:dyDescent="0.25">
      <c r="Q415" s="173">
        <v>13</v>
      </c>
      <c r="R415" s="184">
        <v>1</v>
      </c>
      <c r="S415" s="173">
        <v>4</v>
      </c>
      <c r="T415" s="173">
        <v>5</v>
      </c>
      <c r="U415" s="1">
        <v>3</v>
      </c>
      <c r="V415" s="1">
        <v>2</v>
      </c>
    </row>
    <row r="416" spans="17:22" x14ac:dyDescent="0.25">
      <c r="Q416" s="173">
        <v>12</v>
      </c>
      <c r="R416" s="184">
        <v>0</v>
      </c>
      <c r="S416" s="173">
        <v>3</v>
      </c>
      <c r="T416" s="173">
        <v>5</v>
      </c>
      <c r="U416" s="1">
        <v>3</v>
      </c>
      <c r="V416" s="1">
        <v>1</v>
      </c>
    </row>
    <row r="417" spans="17:22" x14ac:dyDescent="0.25">
      <c r="Q417" s="173">
        <v>12</v>
      </c>
      <c r="R417" s="184">
        <v>1</v>
      </c>
      <c r="S417" s="173">
        <v>3</v>
      </c>
      <c r="T417" s="173">
        <v>6</v>
      </c>
      <c r="U417" s="1">
        <v>3</v>
      </c>
      <c r="V417" s="1">
        <v>2</v>
      </c>
    </row>
    <row r="418" spans="17:22" x14ac:dyDescent="0.25">
      <c r="Q418" s="173">
        <v>13</v>
      </c>
      <c r="R418" s="184">
        <v>2</v>
      </c>
      <c r="S418" s="173">
        <v>4</v>
      </c>
      <c r="T418" s="173">
        <v>5</v>
      </c>
      <c r="U418" s="1">
        <v>3</v>
      </c>
      <c r="V418" s="1">
        <v>2</v>
      </c>
    </row>
    <row r="419" spans="17:22" x14ac:dyDescent="0.25">
      <c r="Q419" s="173">
        <v>13</v>
      </c>
      <c r="R419" s="184">
        <v>2</v>
      </c>
      <c r="S419" s="173">
        <v>3</v>
      </c>
      <c r="T419" s="173">
        <v>5</v>
      </c>
      <c r="U419" s="1">
        <v>3</v>
      </c>
      <c r="V419" s="1">
        <v>2</v>
      </c>
    </row>
    <row r="420" spans="17:22" x14ac:dyDescent="0.25">
      <c r="Q420" s="173">
        <v>13</v>
      </c>
      <c r="R420" s="184">
        <v>1</v>
      </c>
      <c r="S420" s="173">
        <v>3</v>
      </c>
      <c r="T420" s="173">
        <v>5</v>
      </c>
      <c r="U420" s="1">
        <v>4</v>
      </c>
      <c r="V420" s="1">
        <v>2</v>
      </c>
    </row>
    <row r="421" spans="17:22" x14ac:dyDescent="0.25">
      <c r="Q421" s="173">
        <v>13</v>
      </c>
      <c r="R421" s="184">
        <v>1</v>
      </c>
      <c r="S421" s="173">
        <v>4</v>
      </c>
      <c r="T421" s="173">
        <v>6</v>
      </c>
      <c r="U421" s="1">
        <v>4</v>
      </c>
      <c r="V421" s="1">
        <v>2</v>
      </c>
    </row>
    <row r="422" spans="17:22" x14ac:dyDescent="0.25">
      <c r="Q422" s="173">
        <v>12</v>
      </c>
      <c r="R422" s="184">
        <v>2</v>
      </c>
      <c r="S422" s="173">
        <v>4</v>
      </c>
      <c r="T422" s="173">
        <v>5</v>
      </c>
      <c r="U422" s="1">
        <v>4</v>
      </c>
      <c r="V422" s="1">
        <v>1</v>
      </c>
    </row>
    <row r="423" spans="17:22" x14ac:dyDescent="0.25">
      <c r="Q423" s="173">
        <v>12</v>
      </c>
      <c r="R423" s="184">
        <v>1</v>
      </c>
      <c r="S423" s="173">
        <v>4</v>
      </c>
      <c r="T423" s="173">
        <v>6</v>
      </c>
      <c r="U423" s="1">
        <v>4</v>
      </c>
      <c r="V423" s="1">
        <v>2</v>
      </c>
    </row>
    <row r="424" spans="17:22" x14ac:dyDescent="0.25">
      <c r="Q424" s="173">
        <v>12</v>
      </c>
      <c r="R424" s="184">
        <v>1</v>
      </c>
      <c r="S424" s="173">
        <v>3</v>
      </c>
      <c r="T424" s="173">
        <v>6</v>
      </c>
      <c r="U424" s="1">
        <v>4</v>
      </c>
      <c r="V424" s="1">
        <v>1</v>
      </c>
    </row>
    <row r="425" spans="17:22" x14ac:dyDescent="0.25">
      <c r="Q425" s="173">
        <v>12</v>
      </c>
      <c r="R425" s="184">
        <v>0</v>
      </c>
      <c r="S425" s="173">
        <v>3</v>
      </c>
      <c r="T425" s="173">
        <v>6</v>
      </c>
      <c r="U425" s="1">
        <v>4</v>
      </c>
      <c r="V425" s="1">
        <v>1</v>
      </c>
    </row>
    <row r="426" spans="17:22" x14ac:dyDescent="0.25">
      <c r="Q426" s="173">
        <v>12</v>
      </c>
      <c r="R426" s="184">
        <v>1</v>
      </c>
      <c r="S426" s="173">
        <v>4</v>
      </c>
      <c r="T426" s="173">
        <v>5</v>
      </c>
      <c r="U426" s="1">
        <v>3</v>
      </c>
      <c r="V426" s="1">
        <v>1</v>
      </c>
    </row>
    <row r="427" spans="17:22" x14ac:dyDescent="0.25">
      <c r="Q427" s="173">
        <v>11</v>
      </c>
      <c r="R427" s="184">
        <v>1</v>
      </c>
      <c r="S427" s="173">
        <v>3</v>
      </c>
      <c r="T427" s="173">
        <v>5</v>
      </c>
      <c r="U427" s="1">
        <v>4</v>
      </c>
      <c r="V427" s="1">
        <v>2</v>
      </c>
    </row>
    <row r="428" spans="17:22" x14ac:dyDescent="0.25">
      <c r="Q428" s="173">
        <v>12</v>
      </c>
      <c r="R428" s="184">
        <v>1</v>
      </c>
      <c r="S428" s="173">
        <v>4</v>
      </c>
      <c r="T428" s="173">
        <v>5</v>
      </c>
      <c r="U428" s="1">
        <v>3</v>
      </c>
      <c r="V428" s="1">
        <v>1</v>
      </c>
    </row>
    <row r="429" spans="17:22" x14ac:dyDescent="0.25">
      <c r="Q429" s="173">
        <v>13</v>
      </c>
      <c r="R429" s="184">
        <v>1</v>
      </c>
      <c r="S429" s="173">
        <v>3</v>
      </c>
      <c r="T429" s="173">
        <v>5</v>
      </c>
      <c r="U429" s="1">
        <v>4</v>
      </c>
      <c r="V429" s="1">
        <v>1</v>
      </c>
    </row>
    <row r="430" spans="17:22" x14ac:dyDescent="0.25">
      <c r="Q430" s="173">
        <v>12</v>
      </c>
      <c r="R430" s="184">
        <v>0</v>
      </c>
      <c r="S430" s="173">
        <v>3</v>
      </c>
      <c r="T430" s="173">
        <v>5</v>
      </c>
      <c r="U430" s="1">
        <v>3</v>
      </c>
      <c r="V430" s="1">
        <v>2</v>
      </c>
    </row>
    <row r="431" spans="17:22" x14ac:dyDescent="0.25">
      <c r="Q431" s="173">
        <v>13</v>
      </c>
      <c r="R431" s="184">
        <v>2</v>
      </c>
      <c r="S431" s="173">
        <v>3</v>
      </c>
      <c r="T431" s="173">
        <v>5</v>
      </c>
      <c r="U431" s="1">
        <v>3</v>
      </c>
      <c r="V431" s="1">
        <v>2</v>
      </c>
    </row>
    <row r="432" spans="17:22" x14ac:dyDescent="0.25">
      <c r="Q432" s="173">
        <v>13</v>
      </c>
      <c r="R432" s="184">
        <v>1</v>
      </c>
      <c r="S432" s="173">
        <v>4</v>
      </c>
      <c r="T432" s="173">
        <v>5</v>
      </c>
      <c r="U432" s="1">
        <v>4</v>
      </c>
      <c r="V432" s="1">
        <v>2</v>
      </c>
    </row>
    <row r="433" spans="17:22" x14ac:dyDescent="0.25">
      <c r="Q433" s="173">
        <v>12</v>
      </c>
      <c r="R433" s="184">
        <v>2</v>
      </c>
      <c r="S433" s="173">
        <v>4</v>
      </c>
      <c r="T433" s="173">
        <v>5</v>
      </c>
      <c r="U433" s="1">
        <v>3</v>
      </c>
      <c r="V433" s="1">
        <v>1</v>
      </c>
    </row>
    <row r="434" spans="17:22" x14ac:dyDescent="0.25">
      <c r="Q434" s="173">
        <v>13</v>
      </c>
      <c r="R434" s="184">
        <v>1</v>
      </c>
      <c r="S434" s="173">
        <v>3</v>
      </c>
      <c r="T434" s="173">
        <v>5</v>
      </c>
      <c r="U434" s="1">
        <v>4</v>
      </c>
      <c r="V434" s="1">
        <v>2</v>
      </c>
    </row>
    <row r="435" spans="17:22" x14ac:dyDescent="0.25">
      <c r="Q435" s="173">
        <v>11</v>
      </c>
      <c r="R435" s="184">
        <v>1</v>
      </c>
      <c r="S435" s="173">
        <v>3</v>
      </c>
      <c r="T435" s="173">
        <v>5</v>
      </c>
      <c r="U435" s="1">
        <v>4</v>
      </c>
      <c r="V435" s="1">
        <v>2</v>
      </c>
    </row>
    <row r="436" spans="17:22" x14ac:dyDescent="0.25">
      <c r="Q436" s="173">
        <v>13</v>
      </c>
      <c r="R436" s="184">
        <v>0</v>
      </c>
      <c r="S436" s="173">
        <v>3</v>
      </c>
      <c r="T436" s="173">
        <v>5</v>
      </c>
      <c r="U436" s="1">
        <v>3</v>
      </c>
      <c r="V436" s="1">
        <v>2</v>
      </c>
    </row>
    <row r="437" spans="17:22" x14ac:dyDescent="0.25">
      <c r="Q437" s="173">
        <v>13</v>
      </c>
      <c r="R437" s="184">
        <v>2</v>
      </c>
      <c r="S437" s="173">
        <v>3</v>
      </c>
      <c r="T437" s="173">
        <v>5</v>
      </c>
      <c r="U437" s="1">
        <v>4</v>
      </c>
      <c r="V437" s="1">
        <v>2</v>
      </c>
    </row>
    <row r="438" spans="17:22" x14ac:dyDescent="0.25">
      <c r="Q438" s="173">
        <v>12</v>
      </c>
      <c r="R438" s="184">
        <v>1</v>
      </c>
      <c r="S438" s="173">
        <v>3</v>
      </c>
      <c r="T438" s="173">
        <v>6</v>
      </c>
      <c r="U438" s="1">
        <v>4</v>
      </c>
      <c r="V438" s="1">
        <v>2</v>
      </c>
    </row>
    <row r="439" spans="17:22" x14ac:dyDescent="0.25">
      <c r="Q439" s="173">
        <v>12</v>
      </c>
      <c r="R439" s="184">
        <v>0</v>
      </c>
      <c r="S439" s="173">
        <v>3</v>
      </c>
      <c r="T439" s="173">
        <v>5</v>
      </c>
      <c r="U439" s="1">
        <v>3</v>
      </c>
      <c r="V439" s="1">
        <v>2</v>
      </c>
    </row>
    <row r="440" spans="17:22" x14ac:dyDescent="0.25">
      <c r="Q440" s="173">
        <v>13</v>
      </c>
      <c r="R440" s="184">
        <v>1</v>
      </c>
      <c r="S440" s="173">
        <v>3</v>
      </c>
      <c r="T440" s="173">
        <v>6</v>
      </c>
      <c r="U440" s="1">
        <v>4</v>
      </c>
      <c r="V440" s="1">
        <v>2</v>
      </c>
    </row>
    <row r="441" spans="17:22" x14ac:dyDescent="0.25">
      <c r="Q441" s="173">
        <v>12</v>
      </c>
      <c r="R441" s="184">
        <v>2</v>
      </c>
      <c r="S441" s="173">
        <v>4</v>
      </c>
      <c r="T441" s="173">
        <v>5</v>
      </c>
      <c r="U441" s="1">
        <v>4</v>
      </c>
      <c r="V441" s="1">
        <v>1</v>
      </c>
    </row>
    <row r="442" spans="17:22" x14ac:dyDescent="0.25">
      <c r="Q442" s="173">
        <v>11</v>
      </c>
      <c r="R442" s="184">
        <v>2</v>
      </c>
      <c r="S442" s="173">
        <v>3</v>
      </c>
      <c r="T442" s="173">
        <v>5</v>
      </c>
      <c r="U442" s="1">
        <v>3</v>
      </c>
      <c r="V442" s="1">
        <v>2</v>
      </c>
    </row>
    <row r="443" spans="17:22" x14ac:dyDescent="0.25">
      <c r="Q443" s="173">
        <v>12</v>
      </c>
      <c r="R443" s="184">
        <v>2</v>
      </c>
      <c r="S443" s="173">
        <v>3</v>
      </c>
      <c r="T443" s="173">
        <v>5</v>
      </c>
      <c r="U443" s="1">
        <v>4</v>
      </c>
      <c r="V443" s="1">
        <v>2</v>
      </c>
    </row>
    <row r="444" spans="17:22" x14ac:dyDescent="0.25">
      <c r="Q444" s="173">
        <v>13</v>
      </c>
      <c r="R444" s="184">
        <v>0</v>
      </c>
      <c r="S444" s="173">
        <v>3</v>
      </c>
      <c r="T444" s="173">
        <v>5</v>
      </c>
      <c r="U444" s="1">
        <v>3</v>
      </c>
      <c r="V444" s="1">
        <v>2</v>
      </c>
    </row>
    <row r="445" spans="17:22" x14ac:dyDescent="0.25">
      <c r="Q445" s="173">
        <v>13</v>
      </c>
      <c r="R445" s="184">
        <v>0</v>
      </c>
      <c r="S445" s="173">
        <v>3</v>
      </c>
      <c r="T445" s="173">
        <v>5</v>
      </c>
      <c r="U445" s="1">
        <v>4</v>
      </c>
      <c r="V445" s="1">
        <v>2</v>
      </c>
    </row>
    <row r="446" spans="17:22" x14ac:dyDescent="0.25">
      <c r="Q446" s="173">
        <v>12</v>
      </c>
      <c r="R446" s="184">
        <v>0</v>
      </c>
      <c r="S446" s="173">
        <v>4</v>
      </c>
      <c r="T446" s="173">
        <v>5</v>
      </c>
      <c r="U446" s="1">
        <v>4</v>
      </c>
      <c r="V446" s="1">
        <v>2</v>
      </c>
    </row>
    <row r="447" spans="17:22" x14ac:dyDescent="0.25">
      <c r="Q447" s="173">
        <v>12</v>
      </c>
      <c r="R447" s="184">
        <v>1</v>
      </c>
      <c r="S447" s="173">
        <v>4</v>
      </c>
      <c r="T447" s="173">
        <v>5</v>
      </c>
      <c r="U447" s="1">
        <v>4</v>
      </c>
      <c r="V447" s="1">
        <v>2</v>
      </c>
    </row>
    <row r="448" spans="17:22" x14ac:dyDescent="0.25">
      <c r="Q448" s="173">
        <v>12</v>
      </c>
      <c r="R448" s="184">
        <v>1</v>
      </c>
      <c r="S448" s="173">
        <v>3</v>
      </c>
      <c r="T448" s="173">
        <v>5</v>
      </c>
      <c r="U448" s="1">
        <v>3</v>
      </c>
      <c r="V448" s="1">
        <v>1</v>
      </c>
    </row>
    <row r="449" spans="17:22" x14ac:dyDescent="0.25">
      <c r="Q449" s="173">
        <v>11</v>
      </c>
      <c r="R449" s="184">
        <v>2</v>
      </c>
      <c r="S449" s="173">
        <v>3</v>
      </c>
      <c r="T449" s="173">
        <v>5</v>
      </c>
      <c r="U449" s="1">
        <v>3</v>
      </c>
      <c r="V449" s="1">
        <v>2</v>
      </c>
    </row>
    <row r="450" spans="17:22" x14ac:dyDescent="0.25">
      <c r="Q450" s="173">
        <v>12</v>
      </c>
      <c r="R450" s="184">
        <v>2</v>
      </c>
      <c r="S450" s="173">
        <v>3</v>
      </c>
      <c r="T450" s="173">
        <v>6</v>
      </c>
      <c r="U450" s="1">
        <v>3</v>
      </c>
      <c r="V450" s="1">
        <v>2</v>
      </c>
    </row>
    <row r="451" spans="17:22" x14ac:dyDescent="0.25">
      <c r="Q451" s="173">
        <v>12</v>
      </c>
      <c r="R451" s="184">
        <v>2</v>
      </c>
      <c r="S451" s="173">
        <v>4</v>
      </c>
      <c r="T451" s="173">
        <v>5</v>
      </c>
      <c r="U451" s="1">
        <v>3</v>
      </c>
      <c r="V451" s="1">
        <v>2</v>
      </c>
    </row>
    <row r="452" spans="17:22" x14ac:dyDescent="0.25">
      <c r="Q452" s="173">
        <v>12</v>
      </c>
      <c r="R452" s="184">
        <v>1</v>
      </c>
      <c r="S452" s="173">
        <v>3</v>
      </c>
      <c r="T452" s="173">
        <v>5</v>
      </c>
      <c r="U452" s="1">
        <v>3</v>
      </c>
      <c r="V452" s="1">
        <v>2</v>
      </c>
    </row>
    <row r="453" spans="17:22" x14ac:dyDescent="0.25">
      <c r="Q453" s="173">
        <v>12</v>
      </c>
      <c r="R453" s="184">
        <v>2</v>
      </c>
      <c r="S453" s="173">
        <v>3</v>
      </c>
      <c r="T453" s="173">
        <v>5</v>
      </c>
      <c r="U453" s="1">
        <v>4</v>
      </c>
      <c r="V453" s="1">
        <v>2</v>
      </c>
    </row>
    <row r="454" spans="17:22" x14ac:dyDescent="0.25">
      <c r="Q454" s="173">
        <v>13</v>
      </c>
      <c r="R454" s="184">
        <v>1</v>
      </c>
      <c r="S454" s="173">
        <v>3</v>
      </c>
      <c r="T454" s="173">
        <v>5</v>
      </c>
      <c r="U454" s="1">
        <v>4</v>
      </c>
      <c r="V454" s="1">
        <v>2</v>
      </c>
    </row>
    <row r="455" spans="17:22" x14ac:dyDescent="0.25">
      <c r="Q455" s="173">
        <v>12</v>
      </c>
      <c r="R455" s="184">
        <v>1</v>
      </c>
      <c r="S455" s="173">
        <v>4</v>
      </c>
      <c r="T455" s="173">
        <v>5</v>
      </c>
      <c r="U455" s="1">
        <v>3</v>
      </c>
      <c r="V455" s="1">
        <v>2</v>
      </c>
    </row>
    <row r="456" spans="17:22" x14ac:dyDescent="0.25">
      <c r="Q456" s="173">
        <v>11</v>
      </c>
      <c r="R456" s="184">
        <v>2</v>
      </c>
      <c r="S456" s="173">
        <v>4</v>
      </c>
      <c r="T456" s="173">
        <v>5</v>
      </c>
      <c r="U456" s="1">
        <v>4</v>
      </c>
      <c r="V456" s="1">
        <v>2</v>
      </c>
    </row>
    <row r="457" spans="17:22" x14ac:dyDescent="0.25">
      <c r="Q457" s="173">
        <v>13</v>
      </c>
      <c r="R457" s="184">
        <v>1</v>
      </c>
      <c r="S457" s="173">
        <v>3</v>
      </c>
      <c r="T457" s="173">
        <v>5</v>
      </c>
      <c r="U457" s="1">
        <v>3</v>
      </c>
      <c r="V457" s="1">
        <v>2</v>
      </c>
    </row>
    <row r="458" spans="17:22" x14ac:dyDescent="0.25">
      <c r="Q458" s="173">
        <v>12</v>
      </c>
      <c r="R458" s="184">
        <v>0</v>
      </c>
      <c r="S458" s="173">
        <v>3</v>
      </c>
      <c r="T458" s="173">
        <v>6</v>
      </c>
      <c r="U458" s="1">
        <v>3</v>
      </c>
      <c r="V458" s="1">
        <v>2</v>
      </c>
    </row>
    <row r="459" spans="17:22" x14ac:dyDescent="0.25">
      <c r="Q459" s="173">
        <v>11</v>
      </c>
      <c r="R459" s="184">
        <v>1</v>
      </c>
      <c r="S459" s="173">
        <v>3</v>
      </c>
      <c r="T459" s="173">
        <v>5</v>
      </c>
      <c r="U459" s="1">
        <v>4</v>
      </c>
      <c r="V459" s="1">
        <v>2</v>
      </c>
    </row>
    <row r="460" spans="17:22" x14ac:dyDescent="0.25">
      <c r="Q460" s="173">
        <v>11</v>
      </c>
      <c r="R460" s="184">
        <v>1</v>
      </c>
      <c r="S460" s="173">
        <v>4</v>
      </c>
      <c r="T460" s="173">
        <v>6</v>
      </c>
      <c r="U460" s="1">
        <v>4</v>
      </c>
      <c r="V460" s="1">
        <v>2</v>
      </c>
    </row>
    <row r="461" spans="17:22" x14ac:dyDescent="0.25">
      <c r="Q461" s="173">
        <v>12</v>
      </c>
      <c r="R461" s="184">
        <v>1</v>
      </c>
      <c r="S461" s="173">
        <v>4</v>
      </c>
      <c r="T461" s="173">
        <v>6</v>
      </c>
      <c r="U461" s="1">
        <v>4</v>
      </c>
      <c r="V461" s="1">
        <v>2</v>
      </c>
    </row>
    <row r="462" spans="17:22" x14ac:dyDescent="0.25">
      <c r="Q462" s="173">
        <v>12</v>
      </c>
      <c r="R462" s="184">
        <v>2</v>
      </c>
      <c r="S462" s="173">
        <v>3</v>
      </c>
      <c r="T462" s="173">
        <v>5</v>
      </c>
      <c r="U462" s="1">
        <v>4</v>
      </c>
      <c r="V462" s="1">
        <v>2</v>
      </c>
    </row>
    <row r="463" spans="17:22" x14ac:dyDescent="0.25">
      <c r="Q463" s="173">
        <v>12</v>
      </c>
      <c r="R463" s="184">
        <v>2</v>
      </c>
      <c r="S463" s="173">
        <v>3</v>
      </c>
      <c r="T463" s="173">
        <v>5</v>
      </c>
      <c r="U463" s="1">
        <v>4</v>
      </c>
      <c r="V463" s="1">
        <v>2</v>
      </c>
    </row>
    <row r="464" spans="17:22" x14ac:dyDescent="0.25">
      <c r="Q464" s="173">
        <v>12</v>
      </c>
      <c r="R464" s="184">
        <v>1</v>
      </c>
      <c r="S464" s="173">
        <v>3</v>
      </c>
      <c r="T464" s="173">
        <v>5</v>
      </c>
      <c r="U464" s="1">
        <v>3</v>
      </c>
      <c r="V464" s="1">
        <v>2</v>
      </c>
    </row>
    <row r="465" spans="17:22" x14ac:dyDescent="0.25">
      <c r="Q465" s="173">
        <v>11</v>
      </c>
      <c r="R465" s="184">
        <v>2</v>
      </c>
      <c r="S465" s="173">
        <v>3</v>
      </c>
      <c r="T465" s="173">
        <v>6</v>
      </c>
      <c r="U465" s="1">
        <v>3</v>
      </c>
      <c r="V465" s="1">
        <v>2</v>
      </c>
    </row>
    <row r="466" spans="17:22" x14ac:dyDescent="0.25">
      <c r="Q466" s="173">
        <v>13</v>
      </c>
      <c r="R466" s="184">
        <v>1</v>
      </c>
      <c r="S466" s="173">
        <v>3</v>
      </c>
      <c r="T466" s="173">
        <v>5</v>
      </c>
      <c r="U466" s="1">
        <v>4</v>
      </c>
      <c r="V466" s="1">
        <v>2</v>
      </c>
    </row>
    <row r="467" spans="17:22" x14ac:dyDescent="0.25">
      <c r="Q467" s="173">
        <v>13</v>
      </c>
      <c r="R467" s="184">
        <v>1</v>
      </c>
      <c r="S467" s="173">
        <v>3</v>
      </c>
      <c r="T467" s="173">
        <v>6</v>
      </c>
      <c r="U467" s="1">
        <v>4</v>
      </c>
      <c r="V467" s="1">
        <v>1</v>
      </c>
    </row>
    <row r="468" spans="17:22" x14ac:dyDescent="0.25">
      <c r="Q468" s="173">
        <v>12</v>
      </c>
      <c r="R468" s="184">
        <v>2</v>
      </c>
      <c r="S468" s="173">
        <v>3</v>
      </c>
      <c r="T468" s="173">
        <v>6</v>
      </c>
      <c r="U468" s="1">
        <v>4</v>
      </c>
      <c r="V468" s="1">
        <v>1</v>
      </c>
    </row>
    <row r="469" spans="17:22" x14ac:dyDescent="0.25">
      <c r="Q469" s="173">
        <v>12</v>
      </c>
      <c r="R469" s="184">
        <v>2</v>
      </c>
      <c r="S469" s="173">
        <v>4</v>
      </c>
      <c r="T469" s="173">
        <v>5</v>
      </c>
      <c r="U469" s="1">
        <v>4</v>
      </c>
      <c r="V469" s="1">
        <v>2</v>
      </c>
    </row>
    <row r="470" spans="17:22" x14ac:dyDescent="0.25">
      <c r="Q470" s="173">
        <v>12</v>
      </c>
      <c r="R470" s="184">
        <v>2</v>
      </c>
      <c r="S470" s="173">
        <v>3</v>
      </c>
      <c r="T470" s="173">
        <v>5</v>
      </c>
      <c r="U470" s="1">
        <v>4</v>
      </c>
      <c r="V470" s="1">
        <v>2</v>
      </c>
    </row>
    <row r="471" spans="17:22" x14ac:dyDescent="0.25">
      <c r="Q471" s="173">
        <v>11</v>
      </c>
      <c r="R471" s="184">
        <v>1</v>
      </c>
      <c r="S471" s="173">
        <v>3</v>
      </c>
      <c r="T471" s="173">
        <v>5</v>
      </c>
      <c r="U471" s="1">
        <v>4</v>
      </c>
      <c r="V471" s="1">
        <v>2</v>
      </c>
    </row>
    <row r="472" spans="17:22" x14ac:dyDescent="0.25">
      <c r="Q472" s="173">
        <v>12</v>
      </c>
      <c r="R472" s="184">
        <v>1</v>
      </c>
      <c r="S472" s="173">
        <v>3</v>
      </c>
      <c r="T472" s="173">
        <v>5</v>
      </c>
      <c r="U472" s="1">
        <v>3</v>
      </c>
      <c r="V472" s="1">
        <v>2</v>
      </c>
    </row>
    <row r="473" spans="17:22" x14ac:dyDescent="0.25">
      <c r="Q473" s="173">
        <v>12</v>
      </c>
      <c r="R473" s="184">
        <v>1</v>
      </c>
      <c r="S473" s="173">
        <v>4</v>
      </c>
      <c r="T473" s="173">
        <v>6</v>
      </c>
      <c r="U473" s="1">
        <v>4</v>
      </c>
      <c r="V473" s="1">
        <v>1</v>
      </c>
    </row>
    <row r="474" spans="17:22" x14ac:dyDescent="0.25">
      <c r="Q474" s="173">
        <v>13</v>
      </c>
      <c r="R474" s="184">
        <v>1</v>
      </c>
      <c r="S474" s="173">
        <v>3</v>
      </c>
      <c r="T474" s="173">
        <v>5</v>
      </c>
      <c r="U474" s="1">
        <v>4</v>
      </c>
      <c r="V474" s="1">
        <v>2</v>
      </c>
    </row>
    <row r="475" spans="17:22" x14ac:dyDescent="0.25">
      <c r="Q475" s="173">
        <v>11</v>
      </c>
      <c r="R475" s="184">
        <v>1</v>
      </c>
      <c r="S475" s="173">
        <v>3</v>
      </c>
      <c r="T475" s="173">
        <v>6</v>
      </c>
      <c r="U475" s="1">
        <v>4</v>
      </c>
      <c r="V475" s="1">
        <v>2</v>
      </c>
    </row>
    <row r="476" spans="17:22" x14ac:dyDescent="0.25">
      <c r="Q476" s="173">
        <v>13</v>
      </c>
      <c r="R476" s="184">
        <v>1</v>
      </c>
      <c r="S476" s="173">
        <v>4</v>
      </c>
      <c r="T476" s="173">
        <v>5</v>
      </c>
      <c r="U476" s="1">
        <v>4</v>
      </c>
      <c r="V476" s="1">
        <v>2</v>
      </c>
    </row>
    <row r="477" spans="17:22" x14ac:dyDescent="0.25">
      <c r="Q477" s="173">
        <v>13</v>
      </c>
      <c r="R477" s="184">
        <v>2</v>
      </c>
      <c r="S477" s="173">
        <v>3</v>
      </c>
      <c r="T477" s="173">
        <v>5</v>
      </c>
      <c r="U477" s="1">
        <v>3</v>
      </c>
      <c r="V477" s="1">
        <v>1</v>
      </c>
    </row>
    <row r="478" spans="17:22" x14ac:dyDescent="0.25">
      <c r="Q478" s="173">
        <v>12</v>
      </c>
      <c r="R478" s="184">
        <v>1</v>
      </c>
      <c r="S478" s="173">
        <v>4</v>
      </c>
      <c r="T478" s="173">
        <v>6</v>
      </c>
      <c r="U478" s="1">
        <v>4</v>
      </c>
      <c r="V478" s="1">
        <v>2</v>
      </c>
    </row>
    <row r="479" spans="17:22" x14ac:dyDescent="0.25">
      <c r="Q479" s="173">
        <v>11</v>
      </c>
      <c r="R479" s="184">
        <v>1</v>
      </c>
      <c r="S479" s="173">
        <v>3</v>
      </c>
      <c r="T479" s="173">
        <v>5</v>
      </c>
      <c r="U479" s="1">
        <v>3</v>
      </c>
      <c r="V479" s="1">
        <v>2</v>
      </c>
    </row>
    <row r="480" spans="17:22" x14ac:dyDescent="0.25">
      <c r="Q480" s="173">
        <v>12</v>
      </c>
      <c r="R480" s="184">
        <v>1</v>
      </c>
      <c r="S480" s="173">
        <v>4</v>
      </c>
      <c r="T480" s="173">
        <v>5</v>
      </c>
      <c r="U480" s="1">
        <v>3</v>
      </c>
      <c r="V480" s="1">
        <v>1</v>
      </c>
    </row>
    <row r="481" spans="17:22" x14ac:dyDescent="0.25">
      <c r="Q481" s="173">
        <v>13</v>
      </c>
      <c r="R481" s="184">
        <v>2</v>
      </c>
      <c r="S481" s="173">
        <v>4</v>
      </c>
      <c r="T481" s="173">
        <v>6</v>
      </c>
      <c r="U481" s="1">
        <v>3</v>
      </c>
      <c r="V481" s="1">
        <v>2</v>
      </c>
    </row>
    <row r="482" spans="17:22" x14ac:dyDescent="0.25">
      <c r="Q482" s="173">
        <v>12</v>
      </c>
      <c r="R482" s="184">
        <v>1</v>
      </c>
      <c r="S482" s="173">
        <v>4</v>
      </c>
      <c r="T482" s="173">
        <v>5</v>
      </c>
      <c r="U482" s="1">
        <v>3</v>
      </c>
      <c r="V482" s="1">
        <v>1</v>
      </c>
    </row>
    <row r="483" spans="17:22" x14ac:dyDescent="0.25">
      <c r="Q483" s="173">
        <v>13</v>
      </c>
      <c r="R483" s="184">
        <v>2</v>
      </c>
      <c r="S483" s="173">
        <v>4</v>
      </c>
      <c r="T483" s="173">
        <v>5</v>
      </c>
      <c r="U483" s="1">
        <v>4</v>
      </c>
      <c r="V483" s="1">
        <v>2</v>
      </c>
    </row>
    <row r="484" spans="17:22" x14ac:dyDescent="0.25">
      <c r="Q484" s="173">
        <v>11</v>
      </c>
      <c r="R484" s="184">
        <v>2</v>
      </c>
      <c r="S484" s="173">
        <v>3</v>
      </c>
      <c r="T484" s="173">
        <v>6</v>
      </c>
      <c r="U484" s="1">
        <v>4</v>
      </c>
      <c r="V484" s="1">
        <v>2</v>
      </c>
    </row>
    <row r="485" spans="17:22" x14ac:dyDescent="0.25">
      <c r="Q485" s="173">
        <v>12</v>
      </c>
      <c r="R485" s="184">
        <v>1</v>
      </c>
      <c r="S485" s="173">
        <v>3</v>
      </c>
      <c r="T485" s="173">
        <v>6</v>
      </c>
      <c r="U485" s="1">
        <v>4</v>
      </c>
      <c r="V485" s="1">
        <v>2</v>
      </c>
    </row>
    <row r="486" spans="17:22" x14ac:dyDescent="0.25">
      <c r="Q486" s="173">
        <v>12</v>
      </c>
      <c r="R486" s="184">
        <v>2</v>
      </c>
      <c r="S486" s="173">
        <v>3</v>
      </c>
      <c r="T486" s="173">
        <v>6</v>
      </c>
      <c r="U486" s="1">
        <v>3</v>
      </c>
      <c r="V486" s="1">
        <v>1</v>
      </c>
    </row>
    <row r="487" spans="17:22" x14ac:dyDescent="0.25">
      <c r="Q487" s="173">
        <v>12</v>
      </c>
      <c r="R487" s="184">
        <v>1</v>
      </c>
      <c r="S487" s="173">
        <v>3</v>
      </c>
      <c r="T487" s="173">
        <v>5</v>
      </c>
      <c r="U487" s="1">
        <v>3</v>
      </c>
      <c r="V487" s="1">
        <v>2</v>
      </c>
    </row>
    <row r="488" spans="17:22" x14ac:dyDescent="0.25">
      <c r="Q488" s="173">
        <v>12</v>
      </c>
      <c r="R488" s="184">
        <v>2</v>
      </c>
      <c r="S488" s="173">
        <v>3</v>
      </c>
      <c r="T488" s="173">
        <v>6</v>
      </c>
      <c r="U488" s="1">
        <v>4</v>
      </c>
      <c r="V488" s="1">
        <v>1</v>
      </c>
    </row>
    <row r="489" spans="17:22" x14ac:dyDescent="0.25">
      <c r="Q489" s="173">
        <v>13</v>
      </c>
      <c r="R489" s="184">
        <v>1</v>
      </c>
      <c r="S489" s="173">
        <v>3</v>
      </c>
      <c r="T489" s="173">
        <v>5</v>
      </c>
      <c r="U489" s="1">
        <v>4</v>
      </c>
      <c r="V489" s="1">
        <v>1</v>
      </c>
    </row>
    <row r="490" spans="17:22" x14ac:dyDescent="0.25">
      <c r="Q490" s="173">
        <v>12</v>
      </c>
      <c r="R490" s="184">
        <v>1</v>
      </c>
      <c r="S490" s="173">
        <v>3</v>
      </c>
      <c r="T490" s="173">
        <v>5</v>
      </c>
      <c r="U490" s="1">
        <v>3</v>
      </c>
      <c r="V490" s="1">
        <v>1</v>
      </c>
    </row>
    <row r="491" spans="17:22" x14ac:dyDescent="0.25">
      <c r="Q491" s="173">
        <v>12</v>
      </c>
      <c r="R491" s="184">
        <v>1</v>
      </c>
      <c r="S491" s="173">
        <v>3</v>
      </c>
      <c r="T491" s="173">
        <v>5</v>
      </c>
      <c r="U491" s="1">
        <v>3</v>
      </c>
      <c r="V491" s="1">
        <v>2</v>
      </c>
    </row>
    <row r="492" spans="17:22" x14ac:dyDescent="0.25">
      <c r="Q492" s="173">
        <v>11</v>
      </c>
      <c r="R492" s="184">
        <v>2</v>
      </c>
      <c r="S492" s="173">
        <v>4</v>
      </c>
      <c r="T492" s="173">
        <v>6</v>
      </c>
      <c r="U492" s="1">
        <v>4</v>
      </c>
      <c r="V492" s="1">
        <v>2</v>
      </c>
    </row>
    <row r="493" spans="17:22" x14ac:dyDescent="0.25">
      <c r="Q493" s="173">
        <v>11</v>
      </c>
      <c r="R493" s="184">
        <v>2</v>
      </c>
      <c r="S493" s="173">
        <v>3</v>
      </c>
      <c r="T493" s="173">
        <v>5</v>
      </c>
      <c r="U493" s="1">
        <v>4</v>
      </c>
      <c r="V493" s="1">
        <v>2</v>
      </c>
    </row>
    <row r="494" spans="17:22" x14ac:dyDescent="0.25">
      <c r="Q494" s="173">
        <v>11</v>
      </c>
      <c r="R494" s="184">
        <v>2</v>
      </c>
      <c r="S494" s="173">
        <v>3</v>
      </c>
      <c r="T494" s="173">
        <v>6</v>
      </c>
      <c r="U494" s="1">
        <v>4</v>
      </c>
      <c r="V494" s="1">
        <v>2</v>
      </c>
    </row>
    <row r="495" spans="17:22" x14ac:dyDescent="0.25">
      <c r="Q495" s="173">
        <v>13</v>
      </c>
      <c r="R495" s="184">
        <v>2</v>
      </c>
      <c r="S495" s="173">
        <v>3</v>
      </c>
      <c r="T495" s="173">
        <v>5</v>
      </c>
      <c r="U495" s="1">
        <v>4</v>
      </c>
      <c r="V495" s="1">
        <v>2</v>
      </c>
    </row>
    <row r="496" spans="17:22" x14ac:dyDescent="0.25">
      <c r="Q496" s="173">
        <v>12</v>
      </c>
      <c r="R496" s="184">
        <v>0</v>
      </c>
      <c r="S496" s="173">
        <v>3</v>
      </c>
      <c r="T496" s="173">
        <v>5</v>
      </c>
      <c r="U496" s="1">
        <v>3</v>
      </c>
      <c r="V496" s="1">
        <v>2</v>
      </c>
    </row>
    <row r="497" spans="17:22" x14ac:dyDescent="0.25">
      <c r="Q497" s="173">
        <v>12</v>
      </c>
      <c r="R497" s="184">
        <v>2</v>
      </c>
      <c r="S497" s="173">
        <v>4</v>
      </c>
      <c r="T497" s="173">
        <v>6</v>
      </c>
      <c r="U497" s="1">
        <v>3</v>
      </c>
      <c r="V497" s="1">
        <v>1</v>
      </c>
    </row>
    <row r="498" spans="17:22" x14ac:dyDescent="0.25">
      <c r="Q498" s="173">
        <v>12</v>
      </c>
      <c r="R498" s="184">
        <v>1</v>
      </c>
      <c r="S498" s="173">
        <v>3</v>
      </c>
      <c r="T498" s="173">
        <v>5</v>
      </c>
      <c r="U498" s="1">
        <v>4</v>
      </c>
      <c r="V498" s="1">
        <v>2</v>
      </c>
    </row>
    <row r="499" spans="17:22" x14ac:dyDescent="0.25">
      <c r="Q499" s="173">
        <v>11</v>
      </c>
      <c r="R499" s="184">
        <v>1</v>
      </c>
      <c r="S499" s="173">
        <v>3</v>
      </c>
      <c r="T499" s="173">
        <v>5</v>
      </c>
      <c r="U499" s="1">
        <v>4</v>
      </c>
      <c r="V499" s="1">
        <v>2</v>
      </c>
    </row>
    <row r="500" spans="17:22" x14ac:dyDescent="0.25">
      <c r="Q500" s="173">
        <v>13</v>
      </c>
      <c r="R500" s="184">
        <v>2</v>
      </c>
      <c r="S500" s="173">
        <v>4</v>
      </c>
      <c r="T500" s="173">
        <v>5</v>
      </c>
      <c r="U500" s="1">
        <v>3</v>
      </c>
      <c r="V500" s="1">
        <v>1</v>
      </c>
    </row>
    <row r="501" spans="17:22" x14ac:dyDescent="0.25">
      <c r="Q501" s="173">
        <v>12</v>
      </c>
      <c r="R501" s="184">
        <v>2</v>
      </c>
      <c r="S501" s="173">
        <v>4</v>
      </c>
      <c r="T501" s="173">
        <v>5</v>
      </c>
      <c r="U501" s="1">
        <v>4</v>
      </c>
      <c r="V501" s="1">
        <v>1</v>
      </c>
    </row>
    <row r="502" spans="17:22" x14ac:dyDescent="0.25">
      <c r="Q502" s="173">
        <v>12</v>
      </c>
      <c r="R502" s="184">
        <v>1</v>
      </c>
      <c r="S502" s="173">
        <v>3</v>
      </c>
      <c r="T502" s="173">
        <v>5</v>
      </c>
      <c r="U502" s="1">
        <v>3</v>
      </c>
      <c r="V502" s="1">
        <v>2</v>
      </c>
    </row>
    <row r="503" spans="17:22" x14ac:dyDescent="0.25">
      <c r="Q503" s="173">
        <v>12</v>
      </c>
      <c r="R503" s="184">
        <v>2</v>
      </c>
      <c r="S503" s="173">
        <v>3</v>
      </c>
      <c r="T503" s="173">
        <v>5</v>
      </c>
      <c r="U503" s="1">
        <v>3</v>
      </c>
      <c r="V503" s="1">
        <v>1</v>
      </c>
    </row>
    <row r="504" spans="17:22" x14ac:dyDescent="0.25">
      <c r="Q504" s="173">
        <v>13</v>
      </c>
      <c r="R504" s="184">
        <v>1</v>
      </c>
      <c r="S504" s="173">
        <v>4</v>
      </c>
      <c r="T504" s="173">
        <v>5</v>
      </c>
      <c r="U504" s="1">
        <v>3</v>
      </c>
      <c r="V504" s="1">
        <v>1</v>
      </c>
    </row>
    <row r="505" spans="17:22" x14ac:dyDescent="0.25">
      <c r="Q505" s="173">
        <v>12</v>
      </c>
      <c r="R505" s="184">
        <v>1</v>
      </c>
      <c r="S505" s="173">
        <v>4</v>
      </c>
      <c r="T505" s="173">
        <v>5</v>
      </c>
      <c r="U505" s="1">
        <v>4</v>
      </c>
      <c r="V505" s="1">
        <v>2</v>
      </c>
    </row>
    <row r="506" spans="17:22" x14ac:dyDescent="0.25">
      <c r="Q506" s="173">
        <v>12</v>
      </c>
      <c r="R506" s="184">
        <v>1</v>
      </c>
      <c r="S506" s="173">
        <v>4</v>
      </c>
      <c r="T506" s="173">
        <v>5</v>
      </c>
      <c r="U506" s="1">
        <v>3</v>
      </c>
      <c r="V506" s="1">
        <v>2</v>
      </c>
    </row>
    <row r="507" spans="17:22" x14ac:dyDescent="0.25">
      <c r="Q507" s="173">
        <v>13</v>
      </c>
      <c r="R507" s="184">
        <v>2</v>
      </c>
      <c r="S507" s="173">
        <v>3</v>
      </c>
      <c r="T507" s="173">
        <v>5</v>
      </c>
      <c r="U507" s="1">
        <v>3</v>
      </c>
      <c r="V507" s="1">
        <v>1</v>
      </c>
    </row>
    <row r="508" spans="17:22" x14ac:dyDescent="0.25">
      <c r="Q508" s="173">
        <v>11</v>
      </c>
      <c r="R508" s="184">
        <v>2</v>
      </c>
      <c r="S508" s="173">
        <v>4</v>
      </c>
      <c r="T508" s="173">
        <v>6</v>
      </c>
      <c r="U508" s="1">
        <v>3</v>
      </c>
      <c r="V508" s="1">
        <v>2</v>
      </c>
    </row>
    <row r="509" spans="17:22" x14ac:dyDescent="0.25">
      <c r="Q509" s="173">
        <v>11</v>
      </c>
      <c r="R509" s="184">
        <v>1</v>
      </c>
      <c r="S509" s="173">
        <v>4</v>
      </c>
      <c r="T509" s="173">
        <v>6</v>
      </c>
      <c r="U509" s="1">
        <v>4</v>
      </c>
      <c r="V509" s="1">
        <v>2</v>
      </c>
    </row>
    <row r="510" spans="17:22" x14ac:dyDescent="0.25">
      <c r="Q510" s="173">
        <v>13</v>
      </c>
      <c r="R510" s="184">
        <v>1</v>
      </c>
      <c r="S510" s="173">
        <v>4</v>
      </c>
      <c r="T510" s="173">
        <v>5</v>
      </c>
      <c r="U510" s="1">
        <v>3</v>
      </c>
      <c r="V510" s="1">
        <v>2</v>
      </c>
    </row>
    <row r="511" spans="17:22" x14ac:dyDescent="0.25">
      <c r="Q511" s="173">
        <v>12</v>
      </c>
      <c r="R511" s="184">
        <v>1</v>
      </c>
      <c r="S511" s="173">
        <v>4</v>
      </c>
      <c r="T511" s="173">
        <v>5</v>
      </c>
      <c r="U511" s="1">
        <v>3</v>
      </c>
      <c r="V511" s="1">
        <v>1</v>
      </c>
    </row>
    <row r="512" spans="17:22" x14ac:dyDescent="0.25">
      <c r="Q512" s="173">
        <v>11</v>
      </c>
      <c r="R512" s="184">
        <v>0</v>
      </c>
      <c r="S512" s="173">
        <v>4</v>
      </c>
      <c r="T512" s="173">
        <v>5</v>
      </c>
      <c r="U512" s="1">
        <v>3</v>
      </c>
      <c r="V512" s="1">
        <v>2</v>
      </c>
    </row>
    <row r="513" spans="17:22" x14ac:dyDescent="0.25">
      <c r="Q513" s="173">
        <v>13</v>
      </c>
      <c r="R513" s="184">
        <v>2</v>
      </c>
      <c r="S513" s="173">
        <v>3</v>
      </c>
      <c r="T513" s="173">
        <v>5</v>
      </c>
      <c r="U513" s="1">
        <v>4</v>
      </c>
      <c r="V513" s="1">
        <v>1</v>
      </c>
    </row>
    <row r="514" spans="17:22" x14ac:dyDescent="0.25">
      <c r="Q514" s="173">
        <v>11</v>
      </c>
      <c r="R514" s="184">
        <v>1</v>
      </c>
      <c r="S514" s="173">
        <v>4</v>
      </c>
      <c r="T514" s="173">
        <v>5</v>
      </c>
      <c r="U514" s="1">
        <v>3</v>
      </c>
      <c r="V514" s="1">
        <v>2</v>
      </c>
    </row>
    <row r="515" spans="17:22" x14ac:dyDescent="0.25">
      <c r="Q515" s="173">
        <v>12</v>
      </c>
      <c r="R515" s="184">
        <v>1</v>
      </c>
      <c r="S515" s="173">
        <v>4</v>
      </c>
      <c r="T515" s="173">
        <v>5</v>
      </c>
      <c r="U515" s="1">
        <v>3</v>
      </c>
      <c r="V515" s="1">
        <v>1</v>
      </c>
    </row>
    <row r="516" spans="17:22" x14ac:dyDescent="0.25">
      <c r="Q516" s="173">
        <v>12</v>
      </c>
      <c r="R516" s="184">
        <v>2</v>
      </c>
      <c r="S516" s="173">
        <v>3</v>
      </c>
      <c r="T516" s="173">
        <v>5</v>
      </c>
      <c r="U516" s="1">
        <v>3</v>
      </c>
      <c r="V516" s="1">
        <v>2</v>
      </c>
    </row>
    <row r="517" spans="17:22" x14ac:dyDescent="0.25">
      <c r="Q517" s="173">
        <v>11</v>
      </c>
      <c r="R517" s="184">
        <v>0</v>
      </c>
      <c r="S517" s="173">
        <v>4</v>
      </c>
      <c r="T517" s="173">
        <v>5</v>
      </c>
      <c r="U517" s="1">
        <v>4</v>
      </c>
      <c r="V517" s="1">
        <v>2</v>
      </c>
    </row>
    <row r="518" spans="17:22" x14ac:dyDescent="0.25">
      <c r="Q518" s="173">
        <v>12</v>
      </c>
      <c r="R518" s="184">
        <v>1</v>
      </c>
      <c r="S518" s="173">
        <v>3</v>
      </c>
      <c r="T518" s="173">
        <v>5</v>
      </c>
      <c r="U518" s="1">
        <v>3</v>
      </c>
      <c r="V518" s="1">
        <v>2</v>
      </c>
    </row>
    <row r="519" spans="17:22" x14ac:dyDescent="0.25">
      <c r="Q519" s="173">
        <v>13</v>
      </c>
      <c r="R519" s="184">
        <v>1</v>
      </c>
      <c r="S519" s="173">
        <v>3</v>
      </c>
      <c r="T519" s="173">
        <v>5</v>
      </c>
      <c r="U519" s="1">
        <v>3</v>
      </c>
      <c r="V519" s="1">
        <v>1</v>
      </c>
    </row>
    <row r="520" spans="17:22" x14ac:dyDescent="0.25">
      <c r="Q520" s="173">
        <v>11</v>
      </c>
      <c r="R520" s="184">
        <v>1</v>
      </c>
      <c r="S520" s="173">
        <v>3</v>
      </c>
      <c r="T520" s="173">
        <v>5</v>
      </c>
      <c r="U520" s="1">
        <v>3</v>
      </c>
      <c r="V520" s="1">
        <v>2</v>
      </c>
    </row>
    <row r="521" spans="17:22" x14ac:dyDescent="0.25">
      <c r="Q521" s="173">
        <v>11</v>
      </c>
      <c r="R521" s="184">
        <v>0</v>
      </c>
      <c r="S521" s="173">
        <v>4</v>
      </c>
      <c r="T521" s="173">
        <v>5</v>
      </c>
      <c r="U521" s="1">
        <v>4</v>
      </c>
      <c r="V521" s="1">
        <v>1</v>
      </c>
    </row>
    <row r="522" spans="17:22" x14ac:dyDescent="0.25">
      <c r="Q522" s="173">
        <v>13</v>
      </c>
      <c r="R522" s="184">
        <v>1</v>
      </c>
      <c r="S522" s="173">
        <v>3</v>
      </c>
      <c r="T522" s="173">
        <v>5</v>
      </c>
      <c r="U522" s="1">
        <v>4</v>
      </c>
      <c r="V522" s="1">
        <v>2</v>
      </c>
    </row>
    <row r="523" spans="17:22" x14ac:dyDescent="0.25">
      <c r="Q523" s="173">
        <v>13</v>
      </c>
      <c r="R523" s="184">
        <v>2</v>
      </c>
      <c r="S523" s="173">
        <v>4</v>
      </c>
      <c r="T523" s="173">
        <v>6</v>
      </c>
      <c r="U523" s="1">
        <v>4</v>
      </c>
      <c r="V523" s="1">
        <v>2</v>
      </c>
    </row>
    <row r="524" spans="17:22" x14ac:dyDescent="0.25">
      <c r="Q524" s="173">
        <v>12</v>
      </c>
      <c r="R524" s="184">
        <v>2</v>
      </c>
      <c r="S524" s="173">
        <v>4</v>
      </c>
      <c r="T524" s="173">
        <v>5</v>
      </c>
      <c r="U524" s="1">
        <v>3</v>
      </c>
      <c r="V524" s="1">
        <v>2</v>
      </c>
    </row>
    <row r="525" spans="17:22" x14ac:dyDescent="0.25">
      <c r="Q525" s="173">
        <v>12</v>
      </c>
      <c r="R525" s="184">
        <v>1</v>
      </c>
      <c r="S525" s="173">
        <v>3</v>
      </c>
      <c r="T525" s="173">
        <v>5</v>
      </c>
      <c r="U525" s="1">
        <v>3</v>
      </c>
      <c r="V525" s="1">
        <v>2</v>
      </c>
    </row>
    <row r="526" spans="17:22" x14ac:dyDescent="0.25">
      <c r="Q526" s="173">
        <v>12</v>
      </c>
      <c r="R526" s="184">
        <v>0</v>
      </c>
      <c r="S526" s="173">
        <v>3</v>
      </c>
      <c r="T526" s="173">
        <v>5</v>
      </c>
      <c r="U526" s="1">
        <v>3</v>
      </c>
      <c r="V526" s="1">
        <v>2</v>
      </c>
    </row>
    <row r="527" spans="17:22" x14ac:dyDescent="0.25">
      <c r="Q527" s="173">
        <v>13</v>
      </c>
      <c r="R527" s="184">
        <v>1</v>
      </c>
      <c r="S527" s="173">
        <v>4</v>
      </c>
      <c r="T527" s="173">
        <v>6</v>
      </c>
      <c r="U527" s="1">
        <v>4</v>
      </c>
      <c r="V527" s="1">
        <v>2</v>
      </c>
    </row>
    <row r="528" spans="17:22" x14ac:dyDescent="0.25">
      <c r="Q528" s="173">
        <v>11</v>
      </c>
      <c r="R528" s="184">
        <v>2</v>
      </c>
      <c r="S528" s="173">
        <v>4</v>
      </c>
      <c r="T528" s="173">
        <v>5</v>
      </c>
      <c r="U528" s="1">
        <v>3</v>
      </c>
      <c r="V528" s="1">
        <v>1</v>
      </c>
    </row>
    <row r="529" spans="17:22" x14ac:dyDescent="0.25">
      <c r="Q529" s="173">
        <v>11</v>
      </c>
      <c r="R529" s="184">
        <v>1</v>
      </c>
      <c r="S529" s="173">
        <v>4</v>
      </c>
      <c r="T529" s="173">
        <v>5</v>
      </c>
      <c r="U529" s="1">
        <v>3</v>
      </c>
      <c r="V529" s="1">
        <v>1</v>
      </c>
    </row>
    <row r="530" spans="17:22" x14ac:dyDescent="0.25">
      <c r="Q530" s="173">
        <v>12</v>
      </c>
      <c r="R530" s="184">
        <v>0</v>
      </c>
      <c r="S530" s="173">
        <v>4</v>
      </c>
      <c r="T530" s="173">
        <v>6</v>
      </c>
      <c r="U530" s="1">
        <v>4</v>
      </c>
      <c r="V530" s="1">
        <v>2</v>
      </c>
    </row>
    <row r="531" spans="17:22" x14ac:dyDescent="0.25">
      <c r="Q531" s="173">
        <v>13</v>
      </c>
      <c r="R531" s="184">
        <v>1</v>
      </c>
      <c r="S531" s="173">
        <v>4</v>
      </c>
      <c r="T531" s="173">
        <v>6</v>
      </c>
      <c r="U531" s="1">
        <v>4</v>
      </c>
      <c r="V531" s="1">
        <v>2</v>
      </c>
    </row>
    <row r="532" spans="17:22" x14ac:dyDescent="0.25">
      <c r="Q532" s="173">
        <v>12</v>
      </c>
      <c r="R532" s="184">
        <v>1</v>
      </c>
      <c r="S532" s="173">
        <v>4</v>
      </c>
      <c r="T532" s="173">
        <v>5</v>
      </c>
      <c r="U532" s="1">
        <v>4</v>
      </c>
      <c r="V532" s="1">
        <v>2</v>
      </c>
    </row>
    <row r="533" spans="17:22" x14ac:dyDescent="0.25">
      <c r="Q533" s="173">
        <v>12</v>
      </c>
      <c r="R533" s="184">
        <v>1</v>
      </c>
      <c r="S533" s="173">
        <v>3</v>
      </c>
      <c r="T533" s="173">
        <v>5</v>
      </c>
      <c r="U533" s="1">
        <v>4</v>
      </c>
      <c r="V533" s="1">
        <v>2</v>
      </c>
    </row>
    <row r="534" spans="17:22" x14ac:dyDescent="0.25">
      <c r="Q534" s="173">
        <v>12</v>
      </c>
      <c r="R534" s="184">
        <v>2</v>
      </c>
      <c r="S534" s="173">
        <v>4</v>
      </c>
      <c r="T534" s="173">
        <v>5</v>
      </c>
      <c r="U534" s="1">
        <v>3</v>
      </c>
      <c r="V534" s="1">
        <v>2</v>
      </c>
    </row>
    <row r="535" spans="17:22" x14ac:dyDescent="0.25">
      <c r="Q535" s="173">
        <v>13</v>
      </c>
      <c r="R535" s="184">
        <v>1</v>
      </c>
      <c r="S535" s="173">
        <v>3</v>
      </c>
      <c r="T535" s="173">
        <v>5</v>
      </c>
      <c r="U535" s="1">
        <v>4</v>
      </c>
      <c r="V535" s="1">
        <v>2</v>
      </c>
    </row>
    <row r="536" spans="17:22" x14ac:dyDescent="0.25">
      <c r="Q536" s="173">
        <v>12</v>
      </c>
      <c r="R536" s="184">
        <v>2</v>
      </c>
      <c r="S536" s="173">
        <v>4</v>
      </c>
      <c r="T536" s="173">
        <v>5</v>
      </c>
      <c r="U536" s="1">
        <v>3</v>
      </c>
      <c r="V536" s="1">
        <v>2</v>
      </c>
    </row>
    <row r="537" spans="17:22" x14ac:dyDescent="0.25">
      <c r="Q537" s="173">
        <v>12</v>
      </c>
      <c r="R537" s="184">
        <v>2</v>
      </c>
      <c r="S537" s="173">
        <v>3</v>
      </c>
      <c r="T537" s="173">
        <v>5</v>
      </c>
      <c r="U537" s="1">
        <v>3</v>
      </c>
      <c r="V537" s="1">
        <v>2</v>
      </c>
    </row>
    <row r="538" spans="17:22" x14ac:dyDescent="0.25">
      <c r="Q538" s="173">
        <v>11</v>
      </c>
      <c r="R538" s="184">
        <v>1</v>
      </c>
      <c r="S538" s="173">
        <v>3</v>
      </c>
      <c r="T538" s="173">
        <v>5</v>
      </c>
      <c r="U538" s="1">
        <v>4</v>
      </c>
      <c r="V538" s="1">
        <v>2</v>
      </c>
    </row>
    <row r="539" spans="17:22" x14ac:dyDescent="0.25">
      <c r="Q539" s="173">
        <v>12</v>
      </c>
      <c r="R539" s="184">
        <v>1</v>
      </c>
      <c r="S539" s="173">
        <v>4</v>
      </c>
      <c r="T539" s="173">
        <v>5</v>
      </c>
      <c r="U539" s="1">
        <v>4</v>
      </c>
      <c r="V539" s="1">
        <v>1</v>
      </c>
    </row>
    <row r="540" spans="17:22" x14ac:dyDescent="0.25">
      <c r="Q540" s="173">
        <v>12</v>
      </c>
      <c r="R540" s="184">
        <v>2</v>
      </c>
      <c r="S540" s="173">
        <v>3</v>
      </c>
      <c r="T540" s="173">
        <v>5</v>
      </c>
      <c r="U540" s="1">
        <v>4</v>
      </c>
      <c r="V540" s="1">
        <v>1</v>
      </c>
    </row>
    <row r="541" spans="17:22" x14ac:dyDescent="0.25">
      <c r="Q541" s="173">
        <v>11</v>
      </c>
      <c r="R541" s="184">
        <v>1</v>
      </c>
      <c r="S541" s="173">
        <v>3</v>
      </c>
      <c r="T541" s="173">
        <v>6</v>
      </c>
      <c r="U541" s="1">
        <v>3</v>
      </c>
      <c r="V541" s="1">
        <v>2</v>
      </c>
    </row>
    <row r="542" spans="17:22" x14ac:dyDescent="0.25">
      <c r="Q542" s="173">
        <v>12</v>
      </c>
      <c r="R542" s="184">
        <v>2</v>
      </c>
      <c r="S542" s="173">
        <v>3</v>
      </c>
      <c r="T542" s="173">
        <v>6</v>
      </c>
      <c r="U542" s="1">
        <v>4</v>
      </c>
      <c r="V542" s="1">
        <v>2</v>
      </c>
    </row>
    <row r="543" spans="17:22" x14ac:dyDescent="0.25">
      <c r="Q543" s="173">
        <v>13</v>
      </c>
      <c r="R543" s="184">
        <v>0</v>
      </c>
      <c r="S543" s="173">
        <v>4</v>
      </c>
      <c r="T543" s="173">
        <v>5</v>
      </c>
      <c r="U543" s="1">
        <v>3</v>
      </c>
      <c r="V543" s="1">
        <v>2</v>
      </c>
    </row>
    <row r="544" spans="17:22" x14ac:dyDescent="0.25">
      <c r="Q544" s="173">
        <v>13</v>
      </c>
      <c r="R544" s="184">
        <v>2</v>
      </c>
      <c r="S544" s="173">
        <v>4</v>
      </c>
      <c r="T544" s="173">
        <v>5</v>
      </c>
      <c r="U544" s="1">
        <v>3</v>
      </c>
      <c r="V544" s="1">
        <v>2</v>
      </c>
    </row>
    <row r="545" spans="17:22" x14ac:dyDescent="0.25">
      <c r="Q545" s="173">
        <v>13</v>
      </c>
      <c r="R545" s="184">
        <v>0</v>
      </c>
      <c r="S545" s="184">
        <v>4</v>
      </c>
      <c r="T545" s="173">
        <v>6</v>
      </c>
      <c r="U545" s="173">
        <v>4</v>
      </c>
      <c r="V545" s="1">
        <v>2</v>
      </c>
    </row>
    <row r="546" spans="17:22" x14ac:dyDescent="0.25">
      <c r="Q546" s="173">
        <v>13</v>
      </c>
      <c r="R546" s="184">
        <v>1</v>
      </c>
      <c r="S546" s="173">
        <v>3</v>
      </c>
      <c r="T546" s="173">
        <v>5</v>
      </c>
      <c r="U546" s="1">
        <v>4</v>
      </c>
      <c r="V546" s="1">
        <v>1</v>
      </c>
    </row>
    <row r="547" spans="17:22" x14ac:dyDescent="0.25">
      <c r="Q547" s="173">
        <v>12</v>
      </c>
      <c r="R547" s="184">
        <v>2</v>
      </c>
      <c r="S547" s="173">
        <v>3</v>
      </c>
      <c r="T547" s="173">
        <v>5</v>
      </c>
      <c r="U547" s="1">
        <v>4</v>
      </c>
      <c r="V547" s="1">
        <v>1</v>
      </c>
    </row>
    <row r="548" spans="17:22" x14ac:dyDescent="0.25">
      <c r="Q548" s="173">
        <v>13</v>
      </c>
      <c r="R548" s="184">
        <v>2</v>
      </c>
      <c r="S548" s="173">
        <v>3</v>
      </c>
      <c r="T548" s="173">
        <v>5</v>
      </c>
      <c r="U548" s="1">
        <v>3</v>
      </c>
      <c r="V548" s="1">
        <v>2</v>
      </c>
    </row>
    <row r="549" spans="17:22" x14ac:dyDescent="0.25">
      <c r="Q549" s="173">
        <v>12</v>
      </c>
      <c r="R549" s="184">
        <v>1</v>
      </c>
      <c r="S549" s="173">
        <v>3</v>
      </c>
      <c r="T549" s="173">
        <v>6</v>
      </c>
      <c r="U549" s="1">
        <v>3</v>
      </c>
      <c r="V549" s="1">
        <v>1</v>
      </c>
    </row>
    <row r="550" spans="17:22" x14ac:dyDescent="0.25">
      <c r="Q550" s="173">
        <v>11</v>
      </c>
      <c r="R550" s="184">
        <v>0</v>
      </c>
      <c r="S550" s="173">
        <v>3</v>
      </c>
      <c r="T550" s="173">
        <v>6</v>
      </c>
      <c r="U550" s="1">
        <v>3</v>
      </c>
      <c r="V550" s="1">
        <v>2</v>
      </c>
    </row>
    <row r="551" spans="17:22" x14ac:dyDescent="0.25">
      <c r="Q551" s="173">
        <v>13</v>
      </c>
      <c r="R551" s="184">
        <v>2</v>
      </c>
      <c r="S551" s="173">
        <v>3</v>
      </c>
      <c r="T551" s="173">
        <v>6</v>
      </c>
      <c r="U551" s="1">
        <v>3</v>
      </c>
      <c r="V551" s="1">
        <v>2</v>
      </c>
    </row>
    <row r="552" spans="17:22" x14ac:dyDescent="0.25">
      <c r="Q552" s="173">
        <v>13</v>
      </c>
      <c r="R552" s="184">
        <v>2</v>
      </c>
      <c r="S552" s="173">
        <v>4</v>
      </c>
      <c r="T552" s="173">
        <v>5</v>
      </c>
      <c r="U552" s="1">
        <v>4</v>
      </c>
      <c r="V552" s="1">
        <v>2</v>
      </c>
    </row>
    <row r="553" spans="17:22" x14ac:dyDescent="0.25">
      <c r="Q553" s="173">
        <v>13</v>
      </c>
      <c r="R553" s="184">
        <v>1</v>
      </c>
      <c r="S553" s="173">
        <v>3</v>
      </c>
      <c r="T553" s="173">
        <v>5</v>
      </c>
      <c r="U553" s="1">
        <v>3</v>
      </c>
      <c r="V553" s="1">
        <v>2</v>
      </c>
    </row>
    <row r="554" spans="17:22" x14ac:dyDescent="0.25">
      <c r="Q554" s="173">
        <v>12</v>
      </c>
      <c r="R554" s="184">
        <v>1</v>
      </c>
      <c r="S554" s="173">
        <v>3</v>
      </c>
      <c r="T554" s="173">
        <v>5</v>
      </c>
      <c r="U554" s="1">
        <v>4</v>
      </c>
      <c r="V554" s="1">
        <v>2</v>
      </c>
    </row>
    <row r="555" spans="17:22" x14ac:dyDescent="0.25">
      <c r="Q555" s="173">
        <v>12</v>
      </c>
      <c r="R555" s="184">
        <v>1</v>
      </c>
      <c r="S555" s="173">
        <v>4</v>
      </c>
      <c r="T555" s="173">
        <v>6</v>
      </c>
      <c r="U555" s="1">
        <v>4</v>
      </c>
      <c r="V555" s="1">
        <v>2</v>
      </c>
    </row>
    <row r="556" spans="17:22" x14ac:dyDescent="0.25">
      <c r="Q556" s="173">
        <v>13</v>
      </c>
      <c r="R556" s="184">
        <v>1</v>
      </c>
      <c r="S556" s="173">
        <v>4</v>
      </c>
      <c r="T556" s="173">
        <v>5</v>
      </c>
      <c r="U556" s="1">
        <v>4</v>
      </c>
      <c r="V556" s="1">
        <v>2</v>
      </c>
    </row>
    <row r="557" spans="17:22" x14ac:dyDescent="0.25">
      <c r="Q557" s="173">
        <v>11</v>
      </c>
      <c r="R557" s="184">
        <v>0</v>
      </c>
      <c r="S557" s="173">
        <v>3</v>
      </c>
      <c r="T557" s="173">
        <v>5</v>
      </c>
      <c r="U557" s="1">
        <v>3</v>
      </c>
      <c r="V557" s="1">
        <v>2</v>
      </c>
    </row>
    <row r="558" spans="17:22" x14ac:dyDescent="0.25">
      <c r="Q558" s="173">
        <v>13</v>
      </c>
      <c r="R558" s="184">
        <v>1</v>
      </c>
      <c r="S558" s="173">
        <v>3</v>
      </c>
      <c r="T558" s="173">
        <v>5</v>
      </c>
      <c r="U558" s="1">
        <v>3</v>
      </c>
      <c r="V558" s="1">
        <v>1</v>
      </c>
    </row>
    <row r="559" spans="17:22" x14ac:dyDescent="0.25">
      <c r="Q559" s="173">
        <v>13</v>
      </c>
      <c r="R559" s="184">
        <v>1</v>
      </c>
      <c r="S559" s="173">
        <v>3</v>
      </c>
      <c r="T559" s="173">
        <v>5</v>
      </c>
      <c r="U559" s="1">
        <v>3</v>
      </c>
      <c r="V559" s="1">
        <v>2</v>
      </c>
    </row>
    <row r="560" spans="17:22" x14ac:dyDescent="0.25">
      <c r="Q560" s="173">
        <v>13</v>
      </c>
      <c r="R560" s="184">
        <v>2</v>
      </c>
      <c r="S560" s="173">
        <v>4</v>
      </c>
      <c r="T560" s="173">
        <v>5</v>
      </c>
      <c r="U560" s="1">
        <v>3</v>
      </c>
      <c r="V560" s="1">
        <v>2</v>
      </c>
    </row>
    <row r="561" spans="17:22" x14ac:dyDescent="0.25">
      <c r="Q561" s="173">
        <v>11</v>
      </c>
      <c r="R561" s="184">
        <v>1</v>
      </c>
      <c r="S561" s="173">
        <v>4</v>
      </c>
      <c r="T561" s="173">
        <v>5</v>
      </c>
      <c r="U561" s="1">
        <v>4</v>
      </c>
      <c r="V561" s="1">
        <v>1</v>
      </c>
    </row>
    <row r="562" spans="17:22" x14ac:dyDescent="0.25">
      <c r="Q562" s="173">
        <v>13</v>
      </c>
      <c r="R562" s="184">
        <v>1</v>
      </c>
      <c r="S562" s="173">
        <v>3</v>
      </c>
      <c r="T562" s="173">
        <v>5</v>
      </c>
      <c r="U562" s="1">
        <v>3</v>
      </c>
      <c r="V562" s="1">
        <v>2</v>
      </c>
    </row>
    <row r="563" spans="17:22" x14ac:dyDescent="0.25">
      <c r="Q563" s="173">
        <v>12</v>
      </c>
      <c r="R563" s="184">
        <v>1</v>
      </c>
      <c r="S563" s="173">
        <v>4</v>
      </c>
      <c r="T563" s="173">
        <v>5</v>
      </c>
      <c r="U563" s="1">
        <v>4</v>
      </c>
      <c r="V563" s="1">
        <v>2</v>
      </c>
    </row>
    <row r="564" spans="17:22" x14ac:dyDescent="0.25">
      <c r="Q564" s="173">
        <v>12</v>
      </c>
      <c r="R564" s="184">
        <v>1</v>
      </c>
      <c r="S564" s="173">
        <v>4</v>
      </c>
      <c r="T564" s="173">
        <v>6</v>
      </c>
      <c r="U564" s="1">
        <v>4</v>
      </c>
      <c r="V564" s="1">
        <v>2</v>
      </c>
    </row>
    <row r="565" spans="17:22" x14ac:dyDescent="0.25">
      <c r="Q565" s="173">
        <v>11</v>
      </c>
      <c r="R565" s="184">
        <v>1</v>
      </c>
      <c r="S565" s="173">
        <v>4</v>
      </c>
      <c r="T565" s="173">
        <v>5</v>
      </c>
      <c r="U565" s="1">
        <v>4</v>
      </c>
      <c r="V565" s="1">
        <v>2</v>
      </c>
    </row>
    <row r="566" spans="17:22" x14ac:dyDescent="0.25">
      <c r="Q566" s="173">
        <v>11</v>
      </c>
      <c r="R566" s="184">
        <v>2</v>
      </c>
      <c r="S566" s="173">
        <v>4</v>
      </c>
      <c r="T566" s="173">
        <v>5</v>
      </c>
      <c r="U566" s="1">
        <v>3</v>
      </c>
      <c r="V566" s="1">
        <v>2</v>
      </c>
    </row>
    <row r="567" spans="17:22" x14ac:dyDescent="0.25">
      <c r="Q567" s="173">
        <v>12</v>
      </c>
      <c r="R567" s="184">
        <v>1</v>
      </c>
      <c r="S567" s="173">
        <v>4</v>
      </c>
      <c r="T567" s="173">
        <v>5</v>
      </c>
      <c r="U567" s="1">
        <v>3</v>
      </c>
      <c r="V567" s="1">
        <v>2</v>
      </c>
    </row>
    <row r="568" spans="17:22" x14ac:dyDescent="0.25">
      <c r="Q568" s="173">
        <v>11</v>
      </c>
      <c r="R568" s="184">
        <v>0</v>
      </c>
      <c r="S568" s="173">
        <v>4</v>
      </c>
      <c r="T568" s="173">
        <v>5</v>
      </c>
      <c r="U568" s="1">
        <v>4</v>
      </c>
      <c r="V568" s="1">
        <v>1</v>
      </c>
    </row>
    <row r="569" spans="17:22" x14ac:dyDescent="0.25">
      <c r="Q569" s="173">
        <v>13</v>
      </c>
      <c r="R569" s="184">
        <v>2</v>
      </c>
      <c r="S569" s="173">
        <v>3</v>
      </c>
      <c r="T569" s="173">
        <v>5</v>
      </c>
      <c r="U569" s="1">
        <v>4</v>
      </c>
      <c r="V569" s="1">
        <v>1</v>
      </c>
    </row>
    <row r="570" spans="17:22" x14ac:dyDescent="0.25">
      <c r="Q570" s="173">
        <v>12</v>
      </c>
      <c r="R570" s="184">
        <v>2</v>
      </c>
      <c r="S570" s="173">
        <v>3</v>
      </c>
      <c r="T570" s="173">
        <v>5</v>
      </c>
      <c r="U570" s="1">
        <v>4</v>
      </c>
      <c r="V570" s="1">
        <v>2</v>
      </c>
    </row>
    <row r="571" spans="17:22" x14ac:dyDescent="0.25">
      <c r="Q571" s="173">
        <v>12</v>
      </c>
      <c r="R571" s="184">
        <v>2</v>
      </c>
      <c r="S571" s="173">
        <v>4</v>
      </c>
      <c r="T571" s="173">
        <v>6</v>
      </c>
      <c r="U571" s="1">
        <v>4</v>
      </c>
      <c r="V571" s="1">
        <v>1</v>
      </c>
    </row>
    <row r="572" spans="17:22" x14ac:dyDescent="0.25">
      <c r="Q572" s="173">
        <v>13</v>
      </c>
      <c r="R572" s="184">
        <v>1</v>
      </c>
      <c r="S572" s="173">
        <v>4</v>
      </c>
      <c r="T572" s="173">
        <v>5</v>
      </c>
      <c r="U572" s="1">
        <v>3</v>
      </c>
      <c r="V572" s="1">
        <v>2</v>
      </c>
    </row>
    <row r="573" spans="17:22" x14ac:dyDescent="0.25">
      <c r="Q573" s="173">
        <v>12</v>
      </c>
      <c r="R573" s="184">
        <v>1</v>
      </c>
      <c r="S573" s="173">
        <v>4</v>
      </c>
      <c r="T573" s="173">
        <v>5</v>
      </c>
      <c r="U573" s="1">
        <v>4</v>
      </c>
      <c r="V573" s="1">
        <v>2</v>
      </c>
    </row>
    <row r="574" spans="17:22" x14ac:dyDescent="0.25">
      <c r="Q574" s="173">
        <v>11</v>
      </c>
      <c r="R574" s="184">
        <v>2</v>
      </c>
      <c r="S574" s="173">
        <v>3</v>
      </c>
      <c r="T574" s="173">
        <v>5</v>
      </c>
      <c r="U574" s="1">
        <v>4</v>
      </c>
      <c r="V574" s="1">
        <v>1</v>
      </c>
    </row>
    <row r="575" spans="17:22" x14ac:dyDescent="0.25">
      <c r="Q575" s="173">
        <v>13</v>
      </c>
      <c r="R575" s="184">
        <v>1</v>
      </c>
      <c r="S575" s="173">
        <v>3</v>
      </c>
      <c r="T575" s="173">
        <v>5</v>
      </c>
      <c r="U575" s="1">
        <v>3</v>
      </c>
      <c r="V575" s="1">
        <v>2</v>
      </c>
    </row>
    <row r="576" spans="17:22" x14ac:dyDescent="0.25">
      <c r="Q576" s="173">
        <v>11</v>
      </c>
      <c r="R576" s="184">
        <v>1</v>
      </c>
      <c r="S576" s="173">
        <v>4</v>
      </c>
      <c r="T576" s="173">
        <v>5</v>
      </c>
      <c r="U576" s="1">
        <v>3</v>
      </c>
      <c r="V576" s="1">
        <v>2</v>
      </c>
    </row>
    <row r="577" spans="17:22" x14ac:dyDescent="0.25">
      <c r="Q577" s="173">
        <v>13</v>
      </c>
      <c r="R577" s="184">
        <v>2</v>
      </c>
      <c r="S577" s="173">
        <v>3</v>
      </c>
      <c r="T577" s="173">
        <v>5</v>
      </c>
      <c r="U577" s="1">
        <v>3</v>
      </c>
      <c r="V577" s="1">
        <v>2</v>
      </c>
    </row>
    <row r="578" spans="17:22" x14ac:dyDescent="0.25">
      <c r="Q578" s="173">
        <v>12</v>
      </c>
      <c r="R578" s="184">
        <v>0</v>
      </c>
      <c r="S578" s="173">
        <v>4</v>
      </c>
      <c r="T578" s="173">
        <v>5</v>
      </c>
      <c r="U578" s="1">
        <v>3</v>
      </c>
      <c r="V578" s="1">
        <v>2</v>
      </c>
    </row>
    <row r="579" spans="17:22" x14ac:dyDescent="0.25">
      <c r="Q579" s="173">
        <v>11</v>
      </c>
      <c r="R579" s="184">
        <v>0</v>
      </c>
      <c r="S579" s="173">
        <v>3</v>
      </c>
      <c r="T579" s="173">
        <v>5</v>
      </c>
      <c r="U579" s="1">
        <v>3</v>
      </c>
      <c r="V579" s="1">
        <v>2</v>
      </c>
    </row>
    <row r="580" spans="17:22" x14ac:dyDescent="0.25">
      <c r="Q580" s="173">
        <v>13</v>
      </c>
      <c r="R580" s="184">
        <v>1</v>
      </c>
      <c r="S580" s="173">
        <v>3</v>
      </c>
      <c r="T580" s="173">
        <v>5</v>
      </c>
      <c r="U580" s="1">
        <v>4</v>
      </c>
      <c r="V580" s="1">
        <v>2</v>
      </c>
    </row>
    <row r="581" spans="17:22" x14ac:dyDescent="0.25">
      <c r="Q581" s="173">
        <v>13</v>
      </c>
      <c r="R581" s="184">
        <v>1</v>
      </c>
      <c r="S581" s="173">
        <v>4</v>
      </c>
      <c r="T581" s="173">
        <v>5</v>
      </c>
      <c r="U581" s="1">
        <v>3</v>
      </c>
      <c r="V581" s="1">
        <v>2</v>
      </c>
    </row>
    <row r="582" spans="17:22" x14ac:dyDescent="0.25">
      <c r="Q582" s="173">
        <v>12</v>
      </c>
      <c r="R582" s="184">
        <v>1</v>
      </c>
      <c r="S582" s="173">
        <v>4</v>
      </c>
      <c r="T582" s="173">
        <v>5</v>
      </c>
      <c r="U582" s="1">
        <v>3</v>
      </c>
      <c r="V582" s="1">
        <v>2</v>
      </c>
    </row>
    <row r="583" spans="17:22" x14ac:dyDescent="0.25">
      <c r="Q583" s="173">
        <v>11</v>
      </c>
      <c r="R583" s="184">
        <v>2</v>
      </c>
      <c r="S583" s="173">
        <v>3</v>
      </c>
      <c r="T583" s="173">
        <v>6</v>
      </c>
      <c r="U583" s="1">
        <v>4</v>
      </c>
      <c r="V583" s="1">
        <v>2</v>
      </c>
    </row>
    <row r="584" spans="17:22" x14ac:dyDescent="0.25">
      <c r="Q584" s="173">
        <v>11</v>
      </c>
      <c r="R584" s="184">
        <v>0</v>
      </c>
      <c r="S584" s="173">
        <v>4</v>
      </c>
      <c r="T584" s="173">
        <v>5</v>
      </c>
      <c r="U584" s="1">
        <v>3</v>
      </c>
      <c r="V584" s="1">
        <v>2</v>
      </c>
    </row>
    <row r="585" spans="17:22" x14ac:dyDescent="0.25">
      <c r="Q585" s="173">
        <v>12</v>
      </c>
      <c r="R585" s="184">
        <v>2</v>
      </c>
      <c r="S585" s="173">
        <v>4</v>
      </c>
      <c r="T585" s="173">
        <v>6</v>
      </c>
      <c r="U585" s="1">
        <v>3</v>
      </c>
      <c r="V585" s="1">
        <v>2</v>
      </c>
    </row>
    <row r="586" spans="17:22" x14ac:dyDescent="0.25">
      <c r="Q586" s="173">
        <v>12</v>
      </c>
      <c r="R586" s="184">
        <v>1</v>
      </c>
      <c r="S586" s="173">
        <v>3</v>
      </c>
      <c r="T586" s="173">
        <v>5</v>
      </c>
      <c r="U586" s="1">
        <v>4</v>
      </c>
      <c r="V586" s="1">
        <v>2</v>
      </c>
    </row>
    <row r="587" spans="17:22" x14ac:dyDescent="0.25">
      <c r="Q587" s="173">
        <v>12</v>
      </c>
      <c r="R587" s="184">
        <v>2</v>
      </c>
      <c r="S587" s="173">
        <v>4</v>
      </c>
      <c r="T587" s="173">
        <v>5</v>
      </c>
      <c r="U587" s="1">
        <v>4</v>
      </c>
      <c r="V587" s="1">
        <v>2</v>
      </c>
    </row>
    <row r="588" spans="17:22" x14ac:dyDescent="0.25">
      <c r="Q588" s="173">
        <v>13</v>
      </c>
      <c r="R588" s="184">
        <v>0</v>
      </c>
      <c r="S588" s="173">
        <v>4</v>
      </c>
      <c r="T588" s="173">
        <v>5</v>
      </c>
      <c r="U588" s="1">
        <v>4</v>
      </c>
      <c r="V588" s="1">
        <v>2</v>
      </c>
    </row>
    <row r="589" spans="17:22" x14ac:dyDescent="0.25">
      <c r="Q589" s="173">
        <v>12</v>
      </c>
      <c r="R589" s="184">
        <v>1</v>
      </c>
      <c r="S589" s="173">
        <v>4</v>
      </c>
      <c r="T589" s="173">
        <v>5</v>
      </c>
      <c r="U589" s="1">
        <v>4</v>
      </c>
      <c r="V589" s="1">
        <v>2</v>
      </c>
    </row>
    <row r="590" spans="17:22" x14ac:dyDescent="0.25">
      <c r="Q590" s="173">
        <v>11</v>
      </c>
      <c r="R590" s="184">
        <v>1</v>
      </c>
      <c r="S590" s="173">
        <v>3</v>
      </c>
      <c r="T590" s="173">
        <v>5</v>
      </c>
      <c r="U590" s="1">
        <v>3</v>
      </c>
      <c r="V590" s="1">
        <v>2</v>
      </c>
    </row>
    <row r="591" spans="17:22" x14ac:dyDescent="0.25">
      <c r="Q591" s="173">
        <v>13</v>
      </c>
      <c r="R591" s="184">
        <v>1</v>
      </c>
      <c r="S591" s="173">
        <v>3</v>
      </c>
      <c r="T591" s="173">
        <v>5</v>
      </c>
      <c r="U591" s="1">
        <v>1</v>
      </c>
      <c r="V591" s="1">
        <v>2</v>
      </c>
    </row>
    <row r="592" spans="17:22" x14ac:dyDescent="0.25">
      <c r="Q592" s="173">
        <v>13</v>
      </c>
      <c r="R592" s="184">
        <v>1</v>
      </c>
      <c r="S592" s="173">
        <v>4</v>
      </c>
      <c r="T592" s="173">
        <v>5</v>
      </c>
      <c r="U592" s="1">
        <v>3</v>
      </c>
      <c r="V592" s="1">
        <v>2</v>
      </c>
    </row>
    <row r="593" spans="17:22" x14ac:dyDescent="0.25">
      <c r="Q593" s="173">
        <v>12</v>
      </c>
      <c r="R593" s="184">
        <v>2</v>
      </c>
      <c r="S593" s="173">
        <v>4</v>
      </c>
      <c r="T593" s="173">
        <v>5</v>
      </c>
      <c r="U593" s="1">
        <v>3</v>
      </c>
      <c r="V593" s="1">
        <v>2</v>
      </c>
    </row>
    <row r="594" spans="17:22" x14ac:dyDescent="0.25">
      <c r="Q594" s="173">
        <v>11</v>
      </c>
      <c r="R594" s="184">
        <v>1</v>
      </c>
      <c r="S594" s="173">
        <v>4</v>
      </c>
      <c r="T594" s="173">
        <v>6</v>
      </c>
      <c r="U594" s="1">
        <v>4</v>
      </c>
      <c r="V594" s="1">
        <v>2</v>
      </c>
    </row>
    <row r="595" spans="17:22" x14ac:dyDescent="0.25">
      <c r="Q595" s="173">
        <v>11</v>
      </c>
      <c r="R595" s="184">
        <v>2</v>
      </c>
      <c r="S595" s="173">
        <v>4</v>
      </c>
      <c r="T595" s="173">
        <v>5</v>
      </c>
      <c r="U595" s="1">
        <v>3</v>
      </c>
      <c r="V595" s="1">
        <v>2</v>
      </c>
    </row>
    <row r="596" spans="17:22" x14ac:dyDescent="0.25">
      <c r="Q596" s="173">
        <v>11</v>
      </c>
      <c r="R596" s="184">
        <v>2</v>
      </c>
      <c r="S596" s="173">
        <v>3</v>
      </c>
      <c r="T596" s="173">
        <v>5</v>
      </c>
      <c r="U596" s="1">
        <v>4</v>
      </c>
      <c r="V596" s="1">
        <v>2</v>
      </c>
    </row>
    <row r="597" spans="17:22" x14ac:dyDescent="0.25">
      <c r="Q597" s="173">
        <v>12</v>
      </c>
      <c r="R597" s="184">
        <v>2</v>
      </c>
      <c r="S597" s="173">
        <v>3</v>
      </c>
      <c r="T597" s="173">
        <v>5</v>
      </c>
      <c r="U597" s="1">
        <v>3</v>
      </c>
      <c r="V597" s="1">
        <v>1</v>
      </c>
    </row>
    <row r="598" spans="17:22" x14ac:dyDescent="0.25">
      <c r="Q598" s="173">
        <v>13</v>
      </c>
      <c r="R598" s="184">
        <v>1</v>
      </c>
      <c r="S598" s="173">
        <v>4</v>
      </c>
      <c r="T598" s="173">
        <v>5</v>
      </c>
      <c r="U598" s="1">
        <v>1</v>
      </c>
      <c r="V598" s="1">
        <v>2</v>
      </c>
    </row>
    <row r="599" spans="17:22" x14ac:dyDescent="0.25">
      <c r="Q599" s="173">
        <v>12</v>
      </c>
      <c r="R599" s="184">
        <v>1</v>
      </c>
      <c r="S599" s="173">
        <v>3</v>
      </c>
      <c r="T599" s="173">
        <v>5</v>
      </c>
      <c r="U599" s="1">
        <v>4</v>
      </c>
      <c r="V599" s="1">
        <v>2</v>
      </c>
    </row>
    <row r="600" spans="17:22" x14ac:dyDescent="0.25">
      <c r="Q600" s="173">
        <v>13</v>
      </c>
      <c r="R600" s="184">
        <v>2</v>
      </c>
      <c r="S600" s="173">
        <v>4</v>
      </c>
      <c r="T600" s="173">
        <v>5</v>
      </c>
      <c r="U600" s="1">
        <v>4</v>
      </c>
      <c r="V600" s="1">
        <v>1</v>
      </c>
    </row>
    <row r="601" spans="17:22" x14ac:dyDescent="0.25">
      <c r="Q601" s="173">
        <v>11</v>
      </c>
      <c r="R601" s="184">
        <v>1</v>
      </c>
      <c r="S601" s="173">
        <v>4</v>
      </c>
      <c r="T601" s="173">
        <v>6</v>
      </c>
      <c r="U601" s="1">
        <v>4</v>
      </c>
      <c r="V601" s="1">
        <v>2</v>
      </c>
    </row>
    <row r="602" spans="17:22" x14ac:dyDescent="0.25">
      <c r="Q602" s="173">
        <v>11</v>
      </c>
      <c r="R602" s="184">
        <v>0</v>
      </c>
      <c r="S602" s="173">
        <v>3</v>
      </c>
      <c r="T602" s="173">
        <v>5</v>
      </c>
      <c r="U602" s="1">
        <v>3</v>
      </c>
      <c r="V602" s="1">
        <v>2</v>
      </c>
    </row>
    <row r="603" spans="17:22" x14ac:dyDescent="0.25">
      <c r="Q603" s="173">
        <v>12</v>
      </c>
      <c r="R603" s="184">
        <v>2</v>
      </c>
      <c r="S603" s="173">
        <v>3</v>
      </c>
      <c r="T603" s="173">
        <v>6</v>
      </c>
      <c r="U603" s="1">
        <v>4</v>
      </c>
      <c r="V603" s="1">
        <v>2</v>
      </c>
    </row>
    <row r="604" spans="17:22" x14ac:dyDescent="0.25">
      <c r="Q604" s="173">
        <v>12</v>
      </c>
      <c r="R604" s="184">
        <v>0</v>
      </c>
      <c r="S604" s="173">
        <v>4</v>
      </c>
      <c r="T604" s="173">
        <v>5</v>
      </c>
      <c r="U604" s="1">
        <v>4</v>
      </c>
      <c r="V604" s="1">
        <v>2</v>
      </c>
    </row>
    <row r="605" spans="17:22" x14ac:dyDescent="0.25">
      <c r="Q605" s="173">
        <v>12</v>
      </c>
      <c r="R605" s="184">
        <v>1</v>
      </c>
      <c r="S605" s="173">
        <v>3</v>
      </c>
      <c r="T605" s="173">
        <v>5</v>
      </c>
      <c r="U605" s="1">
        <v>4</v>
      </c>
      <c r="V605" s="1">
        <v>2</v>
      </c>
    </row>
    <row r="606" spans="17:22" x14ac:dyDescent="0.25">
      <c r="Q606" s="173">
        <v>12</v>
      </c>
      <c r="R606" s="184">
        <v>1</v>
      </c>
      <c r="S606" s="173">
        <v>4</v>
      </c>
      <c r="T606" s="173">
        <v>5</v>
      </c>
      <c r="U606" s="1">
        <v>3</v>
      </c>
      <c r="V606" s="1">
        <v>1</v>
      </c>
    </row>
    <row r="607" spans="17:22" x14ac:dyDescent="0.25">
      <c r="Q607" s="173">
        <v>12</v>
      </c>
      <c r="R607" s="184">
        <v>2</v>
      </c>
      <c r="S607" s="173">
        <v>3</v>
      </c>
      <c r="T607" s="173">
        <v>5</v>
      </c>
      <c r="U607" s="1">
        <v>3</v>
      </c>
      <c r="V607" s="1">
        <v>2</v>
      </c>
    </row>
    <row r="608" spans="17:22" x14ac:dyDescent="0.25">
      <c r="Q608" s="173">
        <v>12</v>
      </c>
      <c r="R608" s="184">
        <v>1</v>
      </c>
      <c r="S608" s="173">
        <v>4</v>
      </c>
      <c r="T608" s="173">
        <v>5</v>
      </c>
      <c r="U608" s="1">
        <v>3</v>
      </c>
      <c r="V608" s="1">
        <v>2</v>
      </c>
    </row>
    <row r="609" spans="17:22" x14ac:dyDescent="0.25">
      <c r="Q609" s="173">
        <v>13</v>
      </c>
      <c r="R609" s="184">
        <v>1</v>
      </c>
      <c r="S609" s="173">
        <v>4</v>
      </c>
      <c r="T609" s="173">
        <v>6</v>
      </c>
      <c r="U609" s="1">
        <v>3</v>
      </c>
      <c r="V609" s="1">
        <v>2</v>
      </c>
    </row>
    <row r="610" spans="17:22" x14ac:dyDescent="0.25">
      <c r="Q610" s="173">
        <v>13</v>
      </c>
      <c r="R610" s="184">
        <v>0</v>
      </c>
      <c r="S610" s="173">
        <v>4</v>
      </c>
      <c r="T610" s="173">
        <v>5</v>
      </c>
      <c r="U610" s="1">
        <v>3</v>
      </c>
      <c r="V610" s="1">
        <v>2</v>
      </c>
    </row>
    <row r="611" spans="17:22" x14ac:dyDescent="0.25">
      <c r="Q611" s="173">
        <v>11</v>
      </c>
      <c r="R611" s="184">
        <v>1</v>
      </c>
      <c r="S611" s="173">
        <v>4</v>
      </c>
      <c r="T611" s="173">
        <v>5</v>
      </c>
      <c r="U611" s="1">
        <v>3</v>
      </c>
      <c r="V611" s="1">
        <v>1</v>
      </c>
    </row>
    <row r="612" spans="17:22" x14ac:dyDescent="0.25">
      <c r="Q612" s="173">
        <v>12</v>
      </c>
      <c r="R612" s="184">
        <v>0</v>
      </c>
      <c r="S612" s="173">
        <v>3</v>
      </c>
      <c r="T612" s="173">
        <v>6</v>
      </c>
      <c r="U612" s="1">
        <v>3</v>
      </c>
      <c r="V612" s="1">
        <v>2</v>
      </c>
    </row>
    <row r="613" spans="17:22" x14ac:dyDescent="0.25">
      <c r="Q613" s="173">
        <v>12</v>
      </c>
      <c r="R613" s="184">
        <v>0</v>
      </c>
      <c r="S613" s="173">
        <v>4</v>
      </c>
      <c r="T613" s="173">
        <v>5</v>
      </c>
      <c r="U613" s="1">
        <v>3</v>
      </c>
      <c r="V613" s="1">
        <v>1</v>
      </c>
    </row>
    <row r="614" spans="17:22" x14ac:dyDescent="0.25">
      <c r="Q614" s="173">
        <v>13</v>
      </c>
      <c r="R614" s="184">
        <v>1</v>
      </c>
      <c r="S614" s="173">
        <v>4</v>
      </c>
      <c r="T614" s="173">
        <v>5</v>
      </c>
      <c r="U614" s="1">
        <v>4</v>
      </c>
      <c r="V614" s="1">
        <v>1</v>
      </c>
    </row>
    <row r="615" spans="17:22" x14ac:dyDescent="0.25">
      <c r="Q615" s="173">
        <v>12</v>
      </c>
      <c r="R615" s="184">
        <v>0</v>
      </c>
      <c r="S615" s="173">
        <v>3</v>
      </c>
      <c r="T615" s="173">
        <v>5</v>
      </c>
      <c r="U615" s="1">
        <v>4</v>
      </c>
      <c r="V615" s="1">
        <v>2</v>
      </c>
    </row>
    <row r="616" spans="17:22" x14ac:dyDescent="0.25">
      <c r="Q616" s="173">
        <v>11</v>
      </c>
      <c r="R616" s="184">
        <v>1</v>
      </c>
      <c r="S616" s="173">
        <v>3</v>
      </c>
      <c r="T616" s="173">
        <v>5</v>
      </c>
      <c r="U616" s="1">
        <v>4</v>
      </c>
      <c r="V616" s="1">
        <v>2</v>
      </c>
    </row>
    <row r="617" spans="17:22" x14ac:dyDescent="0.25">
      <c r="Q617" s="173">
        <v>12</v>
      </c>
      <c r="R617" s="184">
        <v>1</v>
      </c>
      <c r="S617" s="173">
        <v>3</v>
      </c>
      <c r="T617" s="173">
        <v>5</v>
      </c>
      <c r="U617" s="1">
        <v>4</v>
      </c>
      <c r="V617" s="1">
        <v>2</v>
      </c>
    </row>
    <row r="618" spans="17:22" x14ac:dyDescent="0.25">
      <c r="Q618" s="173">
        <v>13</v>
      </c>
      <c r="R618" s="184">
        <v>2</v>
      </c>
      <c r="S618" s="173">
        <v>4</v>
      </c>
      <c r="T618" s="173">
        <v>5</v>
      </c>
      <c r="U618" s="1">
        <v>3</v>
      </c>
      <c r="V618" s="1">
        <v>2</v>
      </c>
    </row>
    <row r="619" spans="17:22" x14ac:dyDescent="0.25">
      <c r="Q619" s="173">
        <v>12</v>
      </c>
      <c r="R619" s="184">
        <v>1</v>
      </c>
      <c r="S619" s="173">
        <v>4</v>
      </c>
      <c r="T619" s="173">
        <v>5</v>
      </c>
      <c r="U619" s="1">
        <v>3</v>
      </c>
      <c r="V619" s="1">
        <v>2</v>
      </c>
    </row>
    <row r="620" spans="17:22" x14ac:dyDescent="0.25">
      <c r="Q620" s="173">
        <v>12</v>
      </c>
      <c r="R620" s="184">
        <v>2</v>
      </c>
      <c r="S620" s="173">
        <v>3</v>
      </c>
      <c r="T620" s="173">
        <v>5</v>
      </c>
      <c r="U620" s="1">
        <v>3</v>
      </c>
      <c r="V620" s="1">
        <v>2</v>
      </c>
    </row>
    <row r="621" spans="17:22" x14ac:dyDescent="0.25">
      <c r="Q621" s="173">
        <v>11</v>
      </c>
      <c r="R621" s="184">
        <v>1</v>
      </c>
      <c r="S621" s="173">
        <v>4</v>
      </c>
      <c r="T621" s="173">
        <v>5</v>
      </c>
      <c r="U621" s="1">
        <v>4</v>
      </c>
      <c r="V621" s="1">
        <v>2</v>
      </c>
    </row>
    <row r="622" spans="17:22" x14ac:dyDescent="0.25">
      <c r="Q622" s="173">
        <v>13</v>
      </c>
      <c r="R622" s="184">
        <v>2</v>
      </c>
      <c r="S622" s="173">
        <v>4</v>
      </c>
      <c r="T622" s="173">
        <v>5</v>
      </c>
      <c r="U622" s="1">
        <v>4</v>
      </c>
      <c r="V622" s="1">
        <v>2</v>
      </c>
    </row>
    <row r="623" spans="17:22" x14ac:dyDescent="0.25">
      <c r="Q623" s="173">
        <v>12</v>
      </c>
      <c r="R623" s="184">
        <v>2</v>
      </c>
      <c r="S623" s="173">
        <v>4</v>
      </c>
      <c r="T623" s="173">
        <v>5</v>
      </c>
      <c r="U623" s="1">
        <v>3</v>
      </c>
      <c r="V623" s="1">
        <v>2</v>
      </c>
    </row>
    <row r="624" spans="17:22" x14ac:dyDescent="0.25">
      <c r="Q624" s="173">
        <v>12</v>
      </c>
      <c r="R624" s="184">
        <v>2</v>
      </c>
      <c r="S624" s="173">
        <v>4</v>
      </c>
      <c r="T624" s="173">
        <v>5</v>
      </c>
      <c r="U624" s="1">
        <v>4</v>
      </c>
      <c r="V624" s="1">
        <v>2</v>
      </c>
    </row>
    <row r="625" spans="17:22" x14ac:dyDescent="0.25">
      <c r="Q625" s="173">
        <v>11</v>
      </c>
      <c r="R625" s="184">
        <v>1</v>
      </c>
      <c r="S625" s="173">
        <v>4</v>
      </c>
      <c r="T625" s="173">
        <v>5</v>
      </c>
      <c r="U625" s="1">
        <v>4</v>
      </c>
      <c r="V625" s="1">
        <v>2</v>
      </c>
    </row>
    <row r="626" spans="17:22" x14ac:dyDescent="0.25">
      <c r="Q626" s="173">
        <v>11</v>
      </c>
      <c r="R626" s="184">
        <v>1</v>
      </c>
      <c r="S626" s="173">
        <v>3</v>
      </c>
      <c r="T626" s="173">
        <v>5</v>
      </c>
      <c r="U626" s="1">
        <v>4</v>
      </c>
      <c r="V626" s="1">
        <v>1</v>
      </c>
    </row>
    <row r="627" spans="17:22" x14ac:dyDescent="0.25">
      <c r="Q627" s="173">
        <v>11</v>
      </c>
      <c r="R627" s="184">
        <v>1</v>
      </c>
      <c r="S627" s="173">
        <v>3</v>
      </c>
      <c r="T627" s="173">
        <v>5</v>
      </c>
      <c r="U627" s="1">
        <v>4</v>
      </c>
      <c r="V627" s="1">
        <v>2</v>
      </c>
    </row>
    <row r="628" spans="17:22" x14ac:dyDescent="0.25">
      <c r="Q628" s="173">
        <v>13</v>
      </c>
      <c r="R628" s="184">
        <v>2</v>
      </c>
      <c r="S628" s="173">
        <v>3</v>
      </c>
      <c r="T628" s="173">
        <v>5</v>
      </c>
      <c r="U628" s="1">
        <v>4</v>
      </c>
      <c r="V628" s="1">
        <v>2</v>
      </c>
    </row>
    <row r="629" spans="17:22" x14ac:dyDescent="0.25">
      <c r="Q629" s="173">
        <v>12</v>
      </c>
      <c r="R629" s="184">
        <v>1</v>
      </c>
      <c r="S629" s="173">
        <v>3</v>
      </c>
      <c r="T629" s="173">
        <v>6</v>
      </c>
      <c r="U629" s="1">
        <v>4</v>
      </c>
      <c r="V629" s="1">
        <v>2</v>
      </c>
    </row>
    <row r="630" spans="17:22" x14ac:dyDescent="0.25">
      <c r="Q630" s="173">
        <v>11</v>
      </c>
      <c r="R630" s="184">
        <v>0</v>
      </c>
      <c r="S630" s="173">
        <v>4</v>
      </c>
      <c r="T630" s="173">
        <v>5</v>
      </c>
      <c r="U630" s="1">
        <v>4</v>
      </c>
      <c r="V630" s="1">
        <v>2</v>
      </c>
    </row>
    <row r="631" spans="17:22" x14ac:dyDescent="0.25">
      <c r="Q631" s="173">
        <v>12</v>
      </c>
      <c r="R631" s="184">
        <v>0</v>
      </c>
      <c r="S631" s="173">
        <v>3</v>
      </c>
      <c r="T631" s="173">
        <v>6</v>
      </c>
      <c r="U631" s="1">
        <v>4</v>
      </c>
      <c r="V631" s="1">
        <v>2</v>
      </c>
    </row>
    <row r="632" spans="17:22" x14ac:dyDescent="0.25">
      <c r="Q632" s="173">
        <v>13</v>
      </c>
      <c r="R632" s="184">
        <v>1</v>
      </c>
      <c r="S632" s="173">
        <v>4</v>
      </c>
      <c r="T632" s="173">
        <v>6</v>
      </c>
      <c r="U632" s="1">
        <v>3</v>
      </c>
      <c r="V632" s="1">
        <v>1</v>
      </c>
    </row>
    <row r="633" spans="17:22" x14ac:dyDescent="0.25">
      <c r="Q633" s="173">
        <v>11</v>
      </c>
      <c r="R633" s="184">
        <v>1</v>
      </c>
      <c r="S633" s="173">
        <v>4</v>
      </c>
      <c r="T633" s="173">
        <v>6</v>
      </c>
      <c r="U633" s="1">
        <v>4</v>
      </c>
      <c r="V633" s="1">
        <v>2</v>
      </c>
    </row>
    <row r="634" spans="17:22" x14ac:dyDescent="0.25">
      <c r="Q634" s="173">
        <v>12</v>
      </c>
      <c r="R634" s="184">
        <v>2</v>
      </c>
      <c r="S634" s="173">
        <v>3</v>
      </c>
      <c r="T634" s="173">
        <v>5</v>
      </c>
      <c r="U634" s="1">
        <v>4</v>
      </c>
      <c r="V634" s="1">
        <v>2</v>
      </c>
    </row>
    <row r="635" spans="17:22" x14ac:dyDescent="0.25">
      <c r="Q635" s="173">
        <v>13</v>
      </c>
      <c r="R635" s="184">
        <v>2</v>
      </c>
      <c r="S635" s="173">
        <v>4</v>
      </c>
      <c r="T635" s="173">
        <v>5</v>
      </c>
      <c r="U635" s="1">
        <v>4</v>
      </c>
      <c r="V635" s="1">
        <v>2</v>
      </c>
    </row>
    <row r="636" spans="17:22" x14ac:dyDescent="0.25">
      <c r="Q636" s="173">
        <v>12</v>
      </c>
      <c r="R636" s="184">
        <v>2</v>
      </c>
      <c r="S636" s="173">
        <v>4</v>
      </c>
      <c r="T636" s="173">
        <v>6</v>
      </c>
      <c r="U636" s="1">
        <v>4</v>
      </c>
      <c r="V636" s="1">
        <v>2</v>
      </c>
    </row>
    <row r="637" spans="17:22" x14ac:dyDescent="0.25">
      <c r="Q637" s="173">
        <v>11</v>
      </c>
      <c r="R637" s="184">
        <v>1</v>
      </c>
      <c r="S637" s="173">
        <v>3</v>
      </c>
      <c r="T637" s="173">
        <v>6</v>
      </c>
      <c r="U637" s="1">
        <v>4</v>
      </c>
      <c r="V637" s="1">
        <v>1</v>
      </c>
    </row>
    <row r="638" spans="17:22" x14ac:dyDescent="0.25">
      <c r="Q638" s="173">
        <v>13</v>
      </c>
      <c r="R638" s="184">
        <v>1</v>
      </c>
      <c r="S638" s="173">
        <v>3</v>
      </c>
      <c r="T638" s="173">
        <v>5</v>
      </c>
      <c r="U638" s="1">
        <v>3</v>
      </c>
      <c r="V63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M38"/>
  <sheetViews>
    <sheetView tabSelected="1" workbookViewId="0">
      <selection activeCell="U10" sqref="U10"/>
    </sheetView>
  </sheetViews>
  <sheetFormatPr defaultRowHeight="15.75" customHeight="1" x14ac:dyDescent="0.25"/>
  <cols>
    <col min="1" max="1" width="7.140625" style="277" customWidth="1"/>
    <col min="2" max="2" width="7.140625" style="301" customWidth="1"/>
    <col min="3" max="3" width="7.140625" style="277" customWidth="1"/>
    <col min="4" max="4" width="7.140625" style="278" customWidth="1"/>
    <col min="5" max="5" width="4.140625" style="277" customWidth="1"/>
    <col min="6" max="8" width="6.42578125" style="277" customWidth="1"/>
    <col min="9" max="9" width="4.28515625" style="76" customWidth="1"/>
    <col min="10" max="10" width="6.7109375" style="285" customWidth="1"/>
    <col min="11" max="21" width="4.7109375" style="285" customWidth="1"/>
    <col min="22" max="22" width="7.140625" style="285" customWidth="1"/>
    <col min="23" max="23" width="3.5703125" style="76" customWidth="1"/>
    <col min="24" max="28" width="5.5703125" style="285" customWidth="1"/>
    <col min="29" max="29" width="7.85546875" style="285" customWidth="1"/>
    <col min="30" max="30" width="3.5703125" style="76" customWidth="1"/>
    <col min="31" max="39" width="3.5703125" style="285" customWidth="1"/>
    <col min="40" max="40" width="7" style="76" customWidth="1"/>
    <col min="41" max="46" width="6.85546875" style="277" customWidth="1"/>
    <col min="47" max="47" width="4" style="76" customWidth="1"/>
    <col min="48" max="53" width="9.140625" style="277"/>
    <col min="54" max="54" width="9.140625" style="78"/>
    <col min="55" max="55" width="4.7109375" style="76" customWidth="1"/>
    <col min="56" max="56" width="4.7109375" style="277" customWidth="1"/>
    <col min="57" max="64" width="6.7109375" style="277" customWidth="1"/>
    <col min="65" max="65" width="6.7109375" style="278" customWidth="1"/>
    <col min="66" max="16384" width="9.140625" style="277"/>
  </cols>
  <sheetData>
    <row r="1" spans="1:65" ht="30" customHeight="1" x14ac:dyDescent="0.25">
      <c r="A1" s="365" t="s">
        <v>228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66"/>
      <c r="AM1" s="366"/>
      <c r="AN1" s="373" t="s">
        <v>240</v>
      </c>
      <c r="AO1" s="374"/>
      <c r="AP1" s="374"/>
      <c r="AQ1" s="374"/>
      <c r="AR1" s="374"/>
      <c r="AS1" s="374"/>
      <c r="AT1" s="374"/>
      <c r="AU1" s="374"/>
      <c r="AV1" s="374"/>
      <c r="AW1" s="374"/>
      <c r="AX1" s="374"/>
      <c r="AY1" s="374"/>
      <c r="AZ1" s="374"/>
      <c r="BA1" s="374"/>
      <c r="BB1" s="374"/>
      <c r="BC1" s="374"/>
      <c r="BD1" s="374"/>
      <c r="BE1" s="374"/>
      <c r="BF1" s="374"/>
      <c r="BG1" s="374"/>
      <c r="BH1" s="374"/>
      <c r="BI1" s="374"/>
      <c r="BJ1" s="374"/>
      <c r="BK1" s="374"/>
      <c r="BL1" s="374"/>
      <c r="BM1" s="375"/>
    </row>
    <row r="2" spans="1:65" s="198" customFormat="1" ht="15.75" customHeight="1" x14ac:dyDescent="0.25">
      <c r="A2" s="377" t="s">
        <v>234</v>
      </c>
      <c r="B2" s="378"/>
      <c r="C2" s="378"/>
      <c r="D2" s="379"/>
      <c r="E2" s="377" t="s">
        <v>62</v>
      </c>
      <c r="F2" s="378"/>
      <c r="G2" s="378"/>
      <c r="H2" s="379"/>
      <c r="I2" s="377" t="s">
        <v>246</v>
      </c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9"/>
      <c r="W2" s="377" t="s">
        <v>269</v>
      </c>
      <c r="X2" s="378"/>
      <c r="Y2" s="378"/>
      <c r="Z2" s="378"/>
      <c r="AA2" s="378"/>
      <c r="AB2" s="378"/>
      <c r="AC2" s="379"/>
      <c r="AD2" s="377" t="s">
        <v>254</v>
      </c>
      <c r="AE2" s="378"/>
      <c r="AF2" s="378"/>
      <c r="AG2" s="378"/>
      <c r="AH2" s="378"/>
      <c r="AI2" s="378"/>
      <c r="AJ2" s="378"/>
      <c r="AK2" s="378"/>
      <c r="AL2" s="378"/>
      <c r="AM2" s="379"/>
      <c r="AN2" s="370" t="s">
        <v>239</v>
      </c>
      <c r="AO2" s="371"/>
      <c r="AP2" s="371"/>
      <c r="AQ2" s="371"/>
      <c r="AR2" s="371"/>
      <c r="AS2" s="371"/>
      <c r="AT2" s="372"/>
      <c r="AU2" s="370" t="s">
        <v>232</v>
      </c>
      <c r="AV2" s="371"/>
      <c r="AW2" s="371"/>
      <c r="AX2" s="371"/>
      <c r="AY2" s="371"/>
      <c r="AZ2" s="371"/>
      <c r="BA2" s="371"/>
      <c r="BB2" s="372"/>
      <c r="BC2" s="371" t="s">
        <v>233</v>
      </c>
      <c r="BD2" s="371"/>
      <c r="BE2" s="371"/>
      <c r="BF2" s="371"/>
      <c r="BG2" s="371"/>
      <c r="BH2" s="371"/>
      <c r="BI2" s="371"/>
      <c r="BJ2" s="371"/>
      <c r="BK2" s="371"/>
      <c r="BL2" s="371"/>
      <c r="BM2" s="372"/>
    </row>
    <row r="3" spans="1:65" ht="15.75" customHeight="1" x14ac:dyDescent="0.25">
      <c r="A3" s="301"/>
      <c r="B3" s="346" t="s">
        <v>67</v>
      </c>
      <c r="C3" s="183" t="s">
        <v>69</v>
      </c>
      <c r="D3" s="199" t="s">
        <v>73</v>
      </c>
      <c r="E3" s="316"/>
      <c r="F3" s="302" t="s">
        <v>20</v>
      </c>
      <c r="G3" s="302" t="s">
        <v>19</v>
      </c>
      <c r="H3" s="302" t="s">
        <v>114</v>
      </c>
      <c r="I3" s="282" t="s">
        <v>253</v>
      </c>
      <c r="J3" s="283" t="s">
        <v>272</v>
      </c>
      <c r="K3" s="283" t="s">
        <v>247</v>
      </c>
      <c r="L3" s="283" t="s">
        <v>268</v>
      </c>
      <c r="M3" s="283" t="s">
        <v>248</v>
      </c>
      <c r="N3" s="283" t="s">
        <v>249</v>
      </c>
      <c r="O3" s="283" t="s">
        <v>227</v>
      </c>
      <c r="P3" s="283" t="s">
        <v>271</v>
      </c>
      <c r="Q3" s="283" t="s">
        <v>273</v>
      </c>
      <c r="R3" s="283" t="s">
        <v>274</v>
      </c>
      <c r="S3" s="283" t="s">
        <v>275</v>
      </c>
      <c r="T3" s="283" t="s">
        <v>276</v>
      </c>
      <c r="U3" s="283" t="s">
        <v>266</v>
      </c>
      <c r="V3" s="283" t="s">
        <v>267</v>
      </c>
      <c r="W3" s="282"/>
      <c r="X3" s="283" t="s">
        <v>20</v>
      </c>
      <c r="Y3" s="283" t="s">
        <v>19</v>
      </c>
      <c r="Z3" s="283" t="s">
        <v>114</v>
      </c>
      <c r="AA3" s="283" t="s">
        <v>278</v>
      </c>
      <c r="AB3" s="283" t="s">
        <v>70</v>
      </c>
      <c r="AC3" s="284" t="s">
        <v>94</v>
      </c>
      <c r="AD3" s="282"/>
      <c r="AE3" s="283" t="s">
        <v>55</v>
      </c>
      <c r="AF3" s="283" t="s">
        <v>2</v>
      </c>
      <c r="AG3" s="283" t="s">
        <v>74</v>
      </c>
      <c r="AH3" s="283" t="s">
        <v>0</v>
      </c>
      <c r="AI3" s="283" t="s">
        <v>5</v>
      </c>
      <c r="AJ3" s="283" t="s">
        <v>8</v>
      </c>
      <c r="AK3" s="283" t="s">
        <v>225</v>
      </c>
      <c r="AL3" s="283" t="s">
        <v>131</v>
      </c>
      <c r="AM3" s="284" t="s">
        <v>226</v>
      </c>
      <c r="AN3" s="345" t="s">
        <v>67</v>
      </c>
      <c r="AO3" s="291" t="s">
        <v>223</v>
      </c>
      <c r="AP3" s="291" t="s">
        <v>14</v>
      </c>
      <c r="AQ3" s="291" t="s">
        <v>224</v>
      </c>
      <c r="AR3" s="222" t="s">
        <v>88</v>
      </c>
      <c r="AS3" s="222" t="s">
        <v>14</v>
      </c>
      <c r="AT3" s="292" t="s">
        <v>224</v>
      </c>
      <c r="AU3" s="368" t="s">
        <v>238</v>
      </c>
      <c r="AV3" s="376"/>
      <c r="AW3" s="286" t="s">
        <v>9</v>
      </c>
      <c r="AX3" s="287" t="s">
        <v>7</v>
      </c>
      <c r="AY3" s="192" t="s">
        <v>6</v>
      </c>
      <c r="AZ3" s="288" t="s">
        <v>4</v>
      </c>
      <c r="BA3" s="75" t="s">
        <v>3</v>
      </c>
      <c r="BB3" s="227" t="s">
        <v>66</v>
      </c>
      <c r="BC3" s="380" t="s">
        <v>20</v>
      </c>
      <c r="BD3" s="274"/>
      <c r="BE3" s="274" t="s">
        <v>55</v>
      </c>
      <c r="BF3" s="274" t="s">
        <v>2</v>
      </c>
      <c r="BG3" s="274" t="s">
        <v>74</v>
      </c>
      <c r="BH3" s="274" t="s">
        <v>0</v>
      </c>
      <c r="BI3" s="274" t="s">
        <v>5</v>
      </c>
      <c r="BJ3" s="274" t="s">
        <v>8</v>
      </c>
      <c r="BK3" s="274" t="s">
        <v>225</v>
      </c>
      <c r="BL3" s="274" t="s">
        <v>131</v>
      </c>
      <c r="BM3" s="175" t="s">
        <v>226</v>
      </c>
    </row>
    <row r="4" spans="1:65" ht="15.75" customHeight="1" x14ac:dyDescent="0.25">
      <c r="A4" s="274" t="s">
        <v>223</v>
      </c>
      <c r="B4" s="302"/>
      <c r="C4" s="277">
        <v>30</v>
      </c>
      <c r="D4" s="278">
        <v>40</v>
      </c>
      <c r="E4" s="276" t="s">
        <v>9</v>
      </c>
      <c r="F4" s="74">
        <v>1994</v>
      </c>
      <c r="G4" s="74">
        <v>1482</v>
      </c>
      <c r="H4" s="74">
        <v>0</v>
      </c>
      <c r="I4" s="76">
        <v>0</v>
      </c>
      <c r="J4" s="277" t="s">
        <v>241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 t="s">
        <v>230</v>
      </c>
      <c r="P4" s="277" t="s">
        <v>230</v>
      </c>
      <c r="Q4" s="277">
        <v>380</v>
      </c>
      <c r="R4" s="277">
        <v>300</v>
      </c>
      <c r="S4" s="277">
        <v>49</v>
      </c>
      <c r="T4" s="277">
        <v>15</v>
      </c>
      <c r="U4" s="277">
        <v>35</v>
      </c>
      <c r="V4" s="343">
        <v>52500000</v>
      </c>
      <c r="W4" s="317" t="s">
        <v>9</v>
      </c>
      <c r="X4" s="36">
        <f>Q$4</f>
        <v>380</v>
      </c>
      <c r="Y4" s="36">
        <f t="shared" ref="Y4:AC4" si="0">R$4</f>
        <v>300</v>
      </c>
      <c r="Z4" s="36">
        <f t="shared" si="0"/>
        <v>49</v>
      </c>
      <c r="AA4" s="36">
        <f t="shared" si="0"/>
        <v>15</v>
      </c>
      <c r="AB4" s="36">
        <f t="shared" si="0"/>
        <v>35</v>
      </c>
      <c r="AC4" s="347">
        <f t="shared" si="0"/>
        <v>52500000</v>
      </c>
      <c r="AD4" s="276" t="s">
        <v>9</v>
      </c>
      <c r="AE4" s="303">
        <v>8</v>
      </c>
      <c r="AF4" s="303">
        <v>8</v>
      </c>
      <c r="AG4" s="303">
        <v>8</v>
      </c>
      <c r="AH4" s="303">
        <v>8</v>
      </c>
      <c r="AI4" s="303">
        <v>8</v>
      </c>
      <c r="AJ4" s="303">
        <v>8</v>
      </c>
      <c r="AK4" s="303">
        <v>8</v>
      </c>
      <c r="AL4" s="303">
        <v>8</v>
      </c>
      <c r="AM4" s="304">
        <v>0</v>
      </c>
      <c r="AN4" s="272" t="s">
        <v>20</v>
      </c>
      <c r="AO4" s="203" t="e">
        <f>AVERAGE(D咢牙!A:A)</f>
        <v>#DIV/0!</v>
      </c>
      <c r="AP4" s="256">
        <f>COUNT(D咢牙!A:A)</f>
        <v>0</v>
      </c>
      <c r="AQ4" s="203" t="e">
        <f>$B$4/AO4</f>
        <v>#DIV/0!</v>
      </c>
      <c r="AR4" s="115" t="e">
        <f>AVERAGE(D咢牙!B:B)</f>
        <v>#DIV/0!</v>
      </c>
      <c r="AS4" s="257">
        <f>COUNT(D咢牙!B:B)</f>
        <v>0</v>
      </c>
      <c r="AT4" s="114" t="e">
        <f>$B$5/AR4</f>
        <v>#DIV/0!</v>
      </c>
      <c r="AU4" s="367" t="s">
        <v>20</v>
      </c>
      <c r="AV4" s="222" t="s">
        <v>229</v>
      </c>
      <c r="AW4" s="208">
        <f>MAX(SUM(BE4:BM4) - F4 + X4,0)</f>
        <v>0</v>
      </c>
      <c r="AX4" s="209">
        <f>MAX(SUM(BE5:BM5) - F5 + X5,0)</f>
        <v>0</v>
      </c>
      <c r="AY4" s="210">
        <f>MAX(SUM(BE6:BM6) - F6 + X6,0)</f>
        <v>0</v>
      </c>
      <c r="AZ4" s="211">
        <f>MAX(SUM(BE7:BM7) - F7 + X7,0)</f>
        <v>0</v>
      </c>
      <c r="BA4" s="223">
        <f>MAX(SUM(BE8:BM8) - F8 + X8,0)</f>
        <v>0</v>
      </c>
      <c r="BB4" s="228">
        <f>SUM(AW4:BA4)</f>
        <v>0</v>
      </c>
      <c r="BC4" s="381"/>
      <c r="BD4" s="286" t="s">
        <v>9</v>
      </c>
      <c r="BE4" s="16">
        <f>IF(ISBLANK(AE4),0,VLOOKUP(AE4,$I$4:$V$15,9,FALSE))</f>
        <v>0</v>
      </c>
      <c r="BF4" s="16">
        <f>IF(ISBLANK(AF4),0,VLOOKUP(AF4,$I$4:$V$15,9,FALSE))</f>
        <v>0</v>
      </c>
      <c r="BG4" s="16">
        <f>IF(ISBLANK(AG4),0,VLOOKUP(AG4,$I$4:$V$15,9,FALSE))</f>
        <v>0</v>
      </c>
      <c r="BH4" s="16">
        <f>IF(ISBLANK(AH4),0,VLOOKUP(AH4,$I$4:$V$15,9,FALSE))</f>
        <v>0</v>
      </c>
      <c r="BI4" s="16">
        <f>IF(ISBLANK(AI4),0,VLOOKUP(AI4,$I$4:$V$15,9,FALSE))</f>
        <v>0</v>
      </c>
      <c r="BJ4" s="16">
        <f>IF(ISBLANK(AJ4),0,VLOOKUP(AJ4,$I$4:$V$15,9,FALSE))</f>
        <v>0</v>
      </c>
      <c r="BK4" s="16">
        <f>IF(ISBLANK(AK4),0,VLOOKUP(AK4,$I$4:$V$15,9,FALSE))</f>
        <v>0</v>
      </c>
      <c r="BL4" s="16">
        <f>IF(ISBLANK(AL4),0,VLOOKUP(AL4,$I$4:$V$15,9,FALSE))</f>
        <v>0</v>
      </c>
      <c r="BM4" s="15">
        <f>IF(ISBLANK(AM4),0,VLOOKUP(AM4,$I$4:$V$15,9,FALSE))</f>
        <v>380</v>
      </c>
    </row>
    <row r="5" spans="1:65" ht="15.75" customHeight="1" x14ac:dyDescent="0.25">
      <c r="A5" s="102" t="s">
        <v>88</v>
      </c>
      <c r="B5" s="102"/>
      <c r="C5" s="314">
        <v>30</v>
      </c>
      <c r="D5" s="331">
        <v>40</v>
      </c>
      <c r="E5" s="275" t="s">
        <v>7</v>
      </c>
      <c r="F5" s="71">
        <v>2666</v>
      </c>
      <c r="G5" s="71">
        <v>2874</v>
      </c>
      <c r="H5" s="71">
        <v>0</v>
      </c>
      <c r="I5" s="76">
        <v>1</v>
      </c>
      <c r="J5" s="277" t="s">
        <v>241</v>
      </c>
      <c r="K5" s="277" t="s">
        <v>241</v>
      </c>
      <c r="L5" s="277" t="s">
        <v>230</v>
      </c>
      <c r="M5" s="277" t="s">
        <v>230</v>
      </c>
      <c r="N5" s="277" t="s">
        <v>230</v>
      </c>
      <c r="O5" s="277" t="s">
        <v>230</v>
      </c>
      <c r="P5" s="277" t="s">
        <v>230</v>
      </c>
      <c r="Q5" s="277">
        <v>340</v>
      </c>
      <c r="R5" s="277">
        <v>270</v>
      </c>
      <c r="S5" s="277">
        <v>49</v>
      </c>
      <c r="T5" s="277">
        <v>14</v>
      </c>
      <c r="U5" s="277">
        <v>35</v>
      </c>
      <c r="V5" s="343">
        <v>50500000</v>
      </c>
      <c r="W5" s="318" t="s">
        <v>7</v>
      </c>
      <c r="X5" s="36">
        <f>Q$6*8 + Q$4</f>
        <v>1820</v>
      </c>
      <c r="Y5" s="36">
        <f t="shared" ref="Y5:Y6" si="1">R$6*8 + R$4</f>
        <v>1500</v>
      </c>
      <c r="Z5" s="36">
        <f t="shared" ref="Z5:Z6" si="2">S$6*8 + S$4</f>
        <v>441</v>
      </c>
      <c r="AA5" s="36">
        <f t="shared" ref="AA5:AA6" si="3">T$6*8 + T$4</f>
        <v>95</v>
      </c>
      <c r="AB5" s="36">
        <f t="shared" ref="AB5:AB6" si="4">U$6*8 + U$4</f>
        <v>315</v>
      </c>
      <c r="AC5" s="347">
        <f t="shared" ref="AC5:AC6" si="5">V$6*8 + V$4</f>
        <v>392500000</v>
      </c>
      <c r="AD5" s="275" t="s">
        <v>7</v>
      </c>
      <c r="AE5" s="305">
        <v>23</v>
      </c>
      <c r="AF5" s="305">
        <v>23</v>
      </c>
      <c r="AG5" s="305">
        <v>23</v>
      </c>
      <c r="AH5" s="305">
        <v>23</v>
      </c>
      <c r="AI5" s="305">
        <v>23</v>
      </c>
      <c r="AJ5" s="305">
        <v>23</v>
      </c>
      <c r="AK5" s="305">
        <v>23</v>
      </c>
      <c r="AL5" s="305">
        <v>23</v>
      </c>
      <c r="AM5" s="306">
        <v>0</v>
      </c>
      <c r="AN5" s="200" t="s">
        <v>69</v>
      </c>
      <c r="AO5" s="202" t="s">
        <v>223</v>
      </c>
      <c r="AP5" s="202" t="s">
        <v>14</v>
      </c>
      <c r="AQ5" s="202" t="s">
        <v>224</v>
      </c>
      <c r="AR5" s="233" t="s">
        <v>88</v>
      </c>
      <c r="AS5" s="258" t="s">
        <v>14</v>
      </c>
      <c r="AT5" s="294" t="s">
        <v>224</v>
      </c>
      <c r="AU5" s="368"/>
      <c r="AV5" s="274" t="s">
        <v>75</v>
      </c>
      <c r="AW5" s="74" t="e">
        <f>ROUNDUP(AW4/$AR$4,0)</f>
        <v>#DIV/0!</v>
      </c>
      <c r="AX5" s="71" t="e">
        <f t="shared" ref="AX5:BA5" si="6">ROUNDUP(AX4/$AR$4,0)</f>
        <v>#DIV/0!</v>
      </c>
      <c r="AY5" s="72" t="e">
        <f t="shared" si="6"/>
        <v>#DIV/0!</v>
      </c>
      <c r="AZ5" s="131" t="e">
        <f t="shared" si="6"/>
        <v>#DIV/0!</v>
      </c>
      <c r="BA5" s="73" t="e">
        <f t="shared" si="6"/>
        <v>#DIV/0!</v>
      </c>
      <c r="BB5" s="229" t="e">
        <f>SUM(AW5:BA5)</f>
        <v>#DIV/0!</v>
      </c>
      <c r="BC5" s="381"/>
      <c r="BD5" s="287" t="s">
        <v>7</v>
      </c>
      <c r="BE5" s="33">
        <f>IF(ISBLANK(AE5),0,VLOOKUP(AE5,$I$4:$V$15,9,FALSE))</f>
        <v>0</v>
      </c>
      <c r="BF5" s="33">
        <f>IF(ISBLANK(AF5),0,VLOOKUP(AF5,$I$4:$V$15,9,FALSE))</f>
        <v>0</v>
      </c>
      <c r="BG5" s="33">
        <f>IF(ISBLANK(AG5),0,VLOOKUP(AG5,$I$4:$V$15,9,FALSE))</f>
        <v>0</v>
      </c>
      <c r="BH5" s="33">
        <f>IF(ISBLANK(AH5),0,VLOOKUP(AH5,$I$4:$V$15,9,FALSE))</f>
        <v>0</v>
      </c>
      <c r="BI5" s="33">
        <f>IF(ISBLANK(AI5),0,VLOOKUP(AI5,$I$4:$V$15,9,FALSE))</f>
        <v>0</v>
      </c>
      <c r="BJ5" s="33">
        <f>IF(ISBLANK(AJ5),0,VLOOKUP(AJ5,$I$4:$V$15,9,FALSE))</f>
        <v>0</v>
      </c>
      <c r="BK5" s="33">
        <f>IF(ISBLANK(AK5),0,VLOOKUP(AK5,$I$4:$V$15,9,FALSE))</f>
        <v>0</v>
      </c>
      <c r="BL5" s="33">
        <f>IF(ISBLANK(AL5),0,VLOOKUP(AL5,$I$4:$V$15,9,FALSE))</f>
        <v>0</v>
      </c>
      <c r="BM5" s="194">
        <f>IF(ISBLANK(AM5),0,VLOOKUP(AM5,$I$4:$V$15,9,FALSE))</f>
        <v>380</v>
      </c>
    </row>
    <row r="6" spans="1:65" ht="15.75" customHeight="1" x14ac:dyDescent="0.25">
      <c r="E6" s="281" t="s">
        <v>6</v>
      </c>
      <c r="F6" s="72">
        <v>3755</v>
      </c>
      <c r="G6" s="72">
        <v>3162</v>
      </c>
      <c r="H6" s="72">
        <v>626</v>
      </c>
      <c r="I6" s="76">
        <v>2</v>
      </c>
      <c r="J6" s="277" t="s">
        <v>241</v>
      </c>
      <c r="K6" s="277" t="s">
        <v>241</v>
      </c>
      <c r="L6" s="277" t="s">
        <v>241</v>
      </c>
      <c r="M6" s="277" t="s">
        <v>230</v>
      </c>
      <c r="N6" s="277" t="s">
        <v>230</v>
      </c>
      <c r="O6" s="277" t="s">
        <v>230</v>
      </c>
      <c r="P6" s="277" t="s">
        <v>230</v>
      </c>
      <c r="Q6" s="277">
        <v>180</v>
      </c>
      <c r="R6" s="277">
        <v>150</v>
      </c>
      <c r="S6" s="277">
        <v>49</v>
      </c>
      <c r="T6" s="277">
        <v>10</v>
      </c>
      <c r="U6" s="277">
        <v>35</v>
      </c>
      <c r="V6" s="343">
        <v>42500000</v>
      </c>
      <c r="W6" s="319" t="s">
        <v>6</v>
      </c>
      <c r="X6" s="36">
        <f t="shared" ref="X6" si="7">Q$6*8 + Q$4</f>
        <v>1820</v>
      </c>
      <c r="Y6" s="36">
        <f t="shared" si="1"/>
        <v>1500</v>
      </c>
      <c r="Z6" s="36">
        <f t="shared" si="2"/>
        <v>441</v>
      </c>
      <c r="AA6" s="36">
        <f t="shared" si="3"/>
        <v>95</v>
      </c>
      <c r="AB6" s="36">
        <f t="shared" si="4"/>
        <v>315</v>
      </c>
      <c r="AC6" s="347">
        <f t="shared" si="5"/>
        <v>392500000</v>
      </c>
      <c r="AD6" s="281" t="s">
        <v>6</v>
      </c>
      <c r="AE6" s="307">
        <v>23</v>
      </c>
      <c r="AF6" s="307">
        <v>23</v>
      </c>
      <c r="AG6" s="307">
        <v>23</v>
      </c>
      <c r="AH6" s="307">
        <v>23</v>
      </c>
      <c r="AI6" s="307">
        <v>23</v>
      </c>
      <c r="AJ6" s="307">
        <v>23</v>
      </c>
      <c r="AK6" s="307">
        <v>23</v>
      </c>
      <c r="AL6" s="307">
        <v>23</v>
      </c>
      <c r="AM6" s="308">
        <v>0</v>
      </c>
      <c r="AN6" s="316" t="s">
        <v>20</v>
      </c>
      <c r="AO6" s="203" t="e">
        <f>AVERAGE(D咢牙!C:C)</f>
        <v>#DIV/0!</v>
      </c>
      <c r="AP6" s="256">
        <f>COUNT(D咢牙!C:C)</f>
        <v>0</v>
      </c>
      <c r="AQ6" s="255" t="e">
        <f>$C$4/AO6</f>
        <v>#DIV/0!</v>
      </c>
      <c r="AR6" s="115">
        <f>AVERAGE(D咢牙!G:G)</f>
        <v>3.4285714285714284</v>
      </c>
      <c r="AS6" s="257">
        <f>COUNT(D咢牙!G:G)</f>
        <v>7</v>
      </c>
      <c r="AT6" s="293">
        <f>$C$5/AR6</f>
        <v>8.75</v>
      </c>
      <c r="AU6" s="368"/>
      <c r="AV6" s="274" t="s">
        <v>277</v>
      </c>
      <c r="AW6" s="204" t="e">
        <f>ROUNDUP(AW5/(RECOVER_AP / $C$5)*RECOVER_DIAMS,0)</f>
        <v>#DIV/0!</v>
      </c>
      <c r="AX6" s="207" t="e">
        <f>ROUNDUP(AX5/(RECOVER_AP / $C$5)*RECOVER_DIAMS,0)</f>
        <v>#DIV/0!</v>
      </c>
      <c r="AY6" s="205" t="e">
        <f>ROUNDUP(AY5/(RECOVER_AP / $C$5)*RECOVER_DIAMS,0)</f>
        <v>#DIV/0!</v>
      </c>
      <c r="AZ6" s="206" t="e">
        <f>ROUNDUP(AZ5/(RECOVER_AP / $C$5)*RECOVER_DIAMS,0)</f>
        <v>#DIV/0!</v>
      </c>
      <c r="BA6" s="220" t="e">
        <f>ROUNDUP(BA5/(RECOVER_AP / $C$5)*RECOVER_DIAMS,0)</f>
        <v>#DIV/0!</v>
      </c>
      <c r="BB6" s="230" t="e">
        <f t="shared" ref="BB6:BB8" si="8">SUM(AW6:BA6)</f>
        <v>#DIV/0!</v>
      </c>
      <c r="BC6" s="381"/>
      <c r="BD6" s="192" t="s">
        <v>6</v>
      </c>
      <c r="BE6" s="193">
        <f>IF(ISBLANK(AE6),0,VLOOKUP(AE6,$I$4:$V$15,9,FALSE))</f>
        <v>0</v>
      </c>
      <c r="BF6" s="193">
        <f>IF(ISBLANK(AF6),0,VLOOKUP(AF6,$I$4:$V$15,9,FALSE))</f>
        <v>0</v>
      </c>
      <c r="BG6" s="193">
        <f>IF(ISBLANK(AG6),0,VLOOKUP(AG6,$I$4:$V$15,9,FALSE))</f>
        <v>0</v>
      </c>
      <c r="BH6" s="193">
        <f>IF(ISBLANK(AH6),0,VLOOKUP(AH6,$I$4:$V$15,9,FALSE))</f>
        <v>0</v>
      </c>
      <c r="BI6" s="193">
        <f>IF(ISBLANK(AI6),0,VLOOKUP(AI6,$I$4:$V$15,9,FALSE))</f>
        <v>0</v>
      </c>
      <c r="BJ6" s="193">
        <f>IF(ISBLANK(AJ6),0,VLOOKUP(AJ6,$I$4:$V$15,9,FALSE))</f>
        <v>0</v>
      </c>
      <c r="BK6" s="193">
        <f>IF(ISBLANK(AK6),0,VLOOKUP(AK6,$I$4:$V$15,9,FALSE))</f>
        <v>0</v>
      </c>
      <c r="BL6" s="193">
        <f>IF(ISBLANK(AL6),0,VLOOKUP(AL6,$I$4:$V$15,9,FALSE))</f>
        <v>0</v>
      </c>
      <c r="BM6" s="195">
        <f>IF(ISBLANK(AM6),0,VLOOKUP(AM6,$I$4:$V$15,9,FALSE))</f>
        <v>380</v>
      </c>
    </row>
    <row r="7" spans="1:65" ht="15.75" customHeight="1" x14ac:dyDescent="0.25">
      <c r="E7" s="280" t="s">
        <v>4</v>
      </c>
      <c r="F7" s="131">
        <v>2466</v>
      </c>
      <c r="G7" s="131">
        <v>2432</v>
      </c>
      <c r="H7" s="131">
        <v>376</v>
      </c>
      <c r="I7" s="76">
        <v>3</v>
      </c>
      <c r="J7" s="277" t="s">
        <v>241</v>
      </c>
      <c r="K7" s="277" t="s">
        <v>241</v>
      </c>
      <c r="L7" s="277" t="s">
        <v>230</v>
      </c>
      <c r="M7" s="277" t="s">
        <v>241</v>
      </c>
      <c r="N7" s="277" t="s">
        <v>230</v>
      </c>
      <c r="O7" s="277" t="s">
        <v>230</v>
      </c>
      <c r="P7" s="277" t="s">
        <v>230</v>
      </c>
      <c r="Q7" s="277">
        <v>324</v>
      </c>
      <c r="R7" s="277">
        <v>260</v>
      </c>
      <c r="S7" s="277">
        <v>42</v>
      </c>
      <c r="T7" s="277">
        <v>4</v>
      </c>
      <c r="U7" s="277">
        <v>34</v>
      </c>
      <c r="V7" s="343">
        <v>48000000</v>
      </c>
      <c r="W7" s="320" t="s">
        <v>4</v>
      </c>
      <c r="X7" s="36">
        <f t="shared" ref="X7" si="9">Q$6*8</f>
        <v>1440</v>
      </c>
      <c r="Y7" s="36">
        <f t="shared" ref="Y7" si="10">R$6*8</f>
        <v>1200</v>
      </c>
      <c r="Z7" s="36">
        <f t="shared" ref="Z7" si="11">S$6*8</f>
        <v>392</v>
      </c>
      <c r="AA7" s="36">
        <f t="shared" ref="AA7" si="12">T$6*8</f>
        <v>80</v>
      </c>
      <c r="AB7" s="36">
        <f t="shared" ref="AB7" si="13">U$6*8</f>
        <v>280</v>
      </c>
      <c r="AC7" s="347">
        <f t="shared" ref="AC7" si="14">V$6*8</f>
        <v>340000000</v>
      </c>
      <c r="AD7" s="280" t="s">
        <v>4</v>
      </c>
      <c r="AE7" s="309">
        <v>23</v>
      </c>
      <c r="AF7" s="309">
        <v>23</v>
      </c>
      <c r="AG7" s="309">
        <v>23</v>
      </c>
      <c r="AH7" s="309">
        <v>23</v>
      </c>
      <c r="AI7" s="309">
        <v>23</v>
      </c>
      <c r="AJ7" s="309">
        <v>23</v>
      </c>
      <c r="AK7" s="309">
        <v>23</v>
      </c>
      <c r="AL7" s="309">
        <v>23</v>
      </c>
      <c r="AM7" s="310">
        <v>23</v>
      </c>
      <c r="AN7" s="316" t="s">
        <v>19</v>
      </c>
      <c r="AO7" s="203" t="e">
        <f>AVERAGE(D咢牙!D:D)</f>
        <v>#DIV/0!</v>
      </c>
      <c r="AP7" s="256">
        <f>COUNT(D咢牙!D:D)</f>
        <v>0</v>
      </c>
      <c r="AQ7" s="255" t="e">
        <f>$C$4/AO7</f>
        <v>#DIV/0!</v>
      </c>
      <c r="AR7" s="115">
        <f>AVERAGE(D咢牙!H:H) + AVERAGE(D咢牙!I:I)</f>
        <v>7.8571428571428577</v>
      </c>
      <c r="AS7" s="257">
        <f>COUNT(D咢牙!H:H)</f>
        <v>7</v>
      </c>
      <c r="AT7" s="293">
        <f>$C$5/AR7</f>
        <v>3.8181818181818179</v>
      </c>
      <c r="AU7" s="368"/>
      <c r="AV7" s="274" t="s">
        <v>76</v>
      </c>
      <c r="AW7" s="74">
        <f>ROUNDUP(AW4/$AR$6,0)</f>
        <v>0</v>
      </c>
      <c r="AX7" s="71">
        <f t="shared" ref="AX7:BA7" si="15">ROUNDUP(AX4/$AR$6,0)</f>
        <v>0</v>
      </c>
      <c r="AY7" s="72">
        <f t="shared" si="15"/>
        <v>0</v>
      </c>
      <c r="AZ7" s="131">
        <f t="shared" si="15"/>
        <v>0</v>
      </c>
      <c r="BA7" s="73">
        <f t="shared" si="15"/>
        <v>0</v>
      </c>
      <c r="BB7" s="229">
        <f t="shared" si="8"/>
        <v>0</v>
      </c>
      <c r="BC7" s="381"/>
      <c r="BD7" s="288" t="s">
        <v>4</v>
      </c>
      <c r="BE7" s="130">
        <f>IF(ISBLANK(AE7),0,VLOOKUP(AE7,$I$4:$V$15,9,FALSE))</f>
        <v>0</v>
      </c>
      <c r="BF7" s="130">
        <f>IF(ISBLANK(AF7),0,VLOOKUP(AF7,$I$4:$V$15,9,FALSE))</f>
        <v>0</v>
      </c>
      <c r="BG7" s="130">
        <f>IF(ISBLANK(AG7),0,VLOOKUP(AG7,$I$4:$V$15,9,FALSE))</f>
        <v>0</v>
      </c>
      <c r="BH7" s="130">
        <f>IF(ISBLANK(AH7),0,VLOOKUP(AH7,$I$4:$V$15,9,FALSE))</f>
        <v>0</v>
      </c>
      <c r="BI7" s="130">
        <f>IF(ISBLANK(AI7),0,VLOOKUP(AI7,$I$4:$V$15,9,FALSE))</f>
        <v>0</v>
      </c>
      <c r="BJ7" s="130">
        <f>IF(ISBLANK(AJ7),0,VLOOKUP(AJ7,$I$4:$V$15,9,FALSE))</f>
        <v>0</v>
      </c>
      <c r="BK7" s="130">
        <f>IF(ISBLANK(AK7),0,VLOOKUP(AK7,$I$4:$V$15,9,FALSE))</f>
        <v>0</v>
      </c>
      <c r="BL7" s="130">
        <f>IF(ISBLANK(AL7),0,VLOOKUP(AL7,$I$4:$V$15,9,FALSE))</f>
        <v>0</v>
      </c>
      <c r="BM7" s="196">
        <f>IF(ISBLANK(AM7),0,VLOOKUP(AM7,$I$4:$V$15,9,FALSE))</f>
        <v>0</v>
      </c>
    </row>
    <row r="8" spans="1:65" ht="15.75" customHeight="1" x14ac:dyDescent="0.25">
      <c r="E8" s="279" t="s">
        <v>3</v>
      </c>
      <c r="F8" s="73">
        <v>1190</v>
      </c>
      <c r="G8" s="73">
        <v>1053</v>
      </c>
      <c r="H8" s="73">
        <v>0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241</v>
      </c>
      <c r="N8" s="277" t="s">
        <v>230</v>
      </c>
      <c r="O8" s="277" t="s">
        <v>230</v>
      </c>
      <c r="P8" s="277" t="s">
        <v>230</v>
      </c>
      <c r="Q8" s="277">
        <v>164</v>
      </c>
      <c r="R8" s="277">
        <v>140</v>
      </c>
      <c r="S8" s="277">
        <v>42</v>
      </c>
      <c r="T8" s="277">
        <v>0</v>
      </c>
      <c r="U8" s="277">
        <v>34</v>
      </c>
      <c r="V8" s="343">
        <v>40000000</v>
      </c>
      <c r="W8" s="321" t="s">
        <v>3</v>
      </c>
      <c r="X8" s="322">
        <f>Q$4</f>
        <v>380</v>
      </c>
      <c r="Y8" s="322">
        <f t="shared" ref="Y8:AC8" si="16">R$4</f>
        <v>300</v>
      </c>
      <c r="Z8" s="322">
        <f t="shared" si="16"/>
        <v>49</v>
      </c>
      <c r="AA8" s="322">
        <f t="shared" si="16"/>
        <v>15</v>
      </c>
      <c r="AB8" s="322">
        <f t="shared" si="16"/>
        <v>35</v>
      </c>
      <c r="AC8" s="348">
        <f t="shared" si="16"/>
        <v>52500000</v>
      </c>
      <c r="AD8" s="267" t="s">
        <v>3</v>
      </c>
      <c r="AE8" s="311">
        <v>8</v>
      </c>
      <c r="AF8" s="311">
        <v>8</v>
      </c>
      <c r="AG8" s="311">
        <v>8</v>
      </c>
      <c r="AH8" s="311">
        <v>8</v>
      </c>
      <c r="AI8" s="311">
        <v>8</v>
      </c>
      <c r="AJ8" s="311">
        <v>8</v>
      </c>
      <c r="AK8" s="311">
        <v>8</v>
      </c>
      <c r="AL8" s="311">
        <v>8</v>
      </c>
      <c r="AM8" s="312">
        <v>0</v>
      </c>
      <c r="AN8" s="201" t="s">
        <v>73</v>
      </c>
      <c r="AO8" s="202" t="s">
        <v>223</v>
      </c>
      <c r="AP8" s="202" t="s">
        <v>14</v>
      </c>
      <c r="AQ8" s="202" t="s">
        <v>224</v>
      </c>
      <c r="AR8" s="233" t="s">
        <v>88</v>
      </c>
      <c r="AS8" s="258" t="s">
        <v>14</v>
      </c>
      <c r="AT8" s="294" t="s">
        <v>224</v>
      </c>
      <c r="AU8" s="369"/>
      <c r="AV8" s="224" t="s">
        <v>236</v>
      </c>
      <c r="AW8" s="216">
        <f>ROUNDUP(AW7/(RECOVER_AP / $D$5)*RECOVER_DIAMS,0)</f>
        <v>0</v>
      </c>
      <c r="AX8" s="217">
        <f>ROUNDUP(AX7/(RECOVER_AP / $D$5)*RECOVER_DIAMS,0)</f>
        <v>0</v>
      </c>
      <c r="AY8" s="218">
        <f>ROUNDUP(AY7/(RECOVER_AP / $D$5)*RECOVER_DIAMS,0)</f>
        <v>0</v>
      </c>
      <c r="AZ8" s="219">
        <f>ROUNDUP(AZ7/(RECOVER_AP / $D$5)*RECOVER_DIAMS,0)</f>
        <v>0</v>
      </c>
      <c r="BA8" s="225">
        <f>ROUNDUP(BA7/(RECOVER_AP / $D$5)*RECOVER_DIAMS,0)</f>
        <v>0</v>
      </c>
      <c r="BB8" s="231">
        <f t="shared" si="8"/>
        <v>0</v>
      </c>
      <c r="BC8" s="382"/>
      <c r="BD8" s="12" t="s">
        <v>3</v>
      </c>
      <c r="BE8" s="13">
        <f>IF(ISBLANK(AE8),0,VLOOKUP(AE8,$I$4:$V$15,9,FALSE))</f>
        <v>0</v>
      </c>
      <c r="BF8" s="13">
        <f>IF(ISBLANK(AF8),0,VLOOKUP(AF8,$I$4:$V$15,9,FALSE))</f>
        <v>0</v>
      </c>
      <c r="BG8" s="13">
        <f>IF(ISBLANK(AG8),0,VLOOKUP(AG8,$I$4:$V$15,9,FALSE))</f>
        <v>0</v>
      </c>
      <c r="BH8" s="13">
        <f>IF(ISBLANK(AH8),0,VLOOKUP(AH8,$I$4:$V$15,9,FALSE))</f>
        <v>0</v>
      </c>
      <c r="BI8" s="13">
        <f>IF(ISBLANK(AI8),0,VLOOKUP(AI8,$I$4:$V$15,9,FALSE))</f>
        <v>0</v>
      </c>
      <c r="BJ8" s="13">
        <f>IF(ISBLANK(AJ8),0,VLOOKUP(AJ8,$I$4:$V$15,9,FALSE))</f>
        <v>0</v>
      </c>
      <c r="BK8" s="13">
        <f>IF(ISBLANK(AK8),0,VLOOKUP(AK8,$I$4:$V$15,9,FALSE))</f>
        <v>0</v>
      </c>
      <c r="BL8" s="13">
        <f>IF(ISBLANK(AL8),0,VLOOKUP(AL8,$I$4:$V$15,9,FALSE))</f>
        <v>0</v>
      </c>
      <c r="BM8" s="113">
        <f>IF(ISBLANK(AM8),0,VLOOKUP(AM8,$I$4:$V$15,9,FALSE))</f>
        <v>380</v>
      </c>
    </row>
    <row r="9" spans="1:65" ht="15.75" customHeight="1" x14ac:dyDescent="0.25">
      <c r="E9" s="368" t="s">
        <v>235</v>
      </c>
      <c r="F9" s="376"/>
      <c r="G9" s="376"/>
      <c r="H9" s="301">
        <v>557</v>
      </c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241</v>
      </c>
      <c r="O9" s="277" t="s">
        <v>230</v>
      </c>
      <c r="P9" s="277" t="s">
        <v>230</v>
      </c>
      <c r="Q9" s="277">
        <v>148</v>
      </c>
      <c r="R9" s="277">
        <v>130</v>
      </c>
      <c r="S9" s="277">
        <v>35</v>
      </c>
      <c r="T9" s="277">
        <v>0</v>
      </c>
      <c r="U9" s="277">
        <v>33</v>
      </c>
      <c r="V9" s="343">
        <v>32500000</v>
      </c>
      <c r="W9" s="315"/>
      <c r="X9" s="300"/>
      <c r="Y9" s="300"/>
      <c r="Z9" s="300"/>
      <c r="AA9" s="300"/>
      <c r="AB9" s="300"/>
      <c r="AC9" s="300"/>
      <c r="AN9" s="272" t="s">
        <v>19</v>
      </c>
      <c r="AO9" s="203" t="e">
        <f>AVERAGE(D咢牙!J:J)</f>
        <v>#DIV/0!</v>
      </c>
      <c r="AP9" s="256">
        <f>COUNT(D咢牙!J:J)</f>
        <v>0</v>
      </c>
      <c r="AQ9" s="203" t="e">
        <f>$D$4/AO9</f>
        <v>#DIV/0!</v>
      </c>
      <c r="AR9" s="115">
        <f>AVERAGE(D咢牙!M:M)</f>
        <v>3.2</v>
      </c>
      <c r="AS9" s="257">
        <f>COUNT(D咢牙!M:M)</f>
        <v>5</v>
      </c>
      <c r="AT9" s="114">
        <f>$D$5/AR9</f>
        <v>12.5</v>
      </c>
      <c r="AU9" s="367" t="s">
        <v>19</v>
      </c>
      <c r="AV9" s="222" t="s">
        <v>229</v>
      </c>
      <c r="AW9" s="208">
        <f>MAX(SUM(BE10:BM10) - G4 + Y4,0)</f>
        <v>0</v>
      </c>
      <c r="AX9" s="209">
        <f>MAX(SUM(BE11:BM11) - G5 + Y5,0)</f>
        <v>0</v>
      </c>
      <c r="AY9" s="210">
        <f>MAX(SUM(BE12:BM12) - G6 + Y6,0)</f>
        <v>0</v>
      </c>
      <c r="AZ9" s="211">
        <f>MAX(SUM(BE13:BM13) - G7 + Y7,0)</f>
        <v>0</v>
      </c>
      <c r="BA9" s="223">
        <f>MAX(SUM(BE14:BM14) - G8 + Y8,0)</f>
        <v>0</v>
      </c>
      <c r="BB9" s="228">
        <f>SUM(AW9:BA9)</f>
        <v>0</v>
      </c>
      <c r="BC9" s="380" t="s">
        <v>19</v>
      </c>
      <c r="BD9" s="283"/>
      <c r="BE9" s="283" t="s">
        <v>55</v>
      </c>
      <c r="BF9" s="283" t="s">
        <v>2</v>
      </c>
      <c r="BG9" s="283" t="s">
        <v>74</v>
      </c>
      <c r="BH9" s="283" t="s">
        <v>0</v>
      </c>
      <c r="BI9" s="283" t="s">
        <v>5</v>
      </c>
      <c r="BJ9" s="283" t="s">
        <v>8</v>
      </c>
      <c r="BK9" s="283" t="s">
        <v>225</v>
      </c>
      <c r="BL9" s="283" t="s">
        <v>131</v>
      </c>
      <c r="BM9" s="284" t="s">
        <v>226</v>
      </c>
    </row>
    <row r="10" spans="1:65" ht="15.75" customHeight="1" x14ac:dyDescent="0.25">
      <c r="E10" s="368" t="s">
        <v>279</v>
      </c>
      <c r="F10" s="376"/>
      <c r="G10" s="394">
        <v>110</v>
      </c>
      <c r="H10" s="395"/>
      <c r="I10" s="76">
        <v>6</v>
      </c>
      <c r="J10" s="277" t="s">
        <v>241</v>
      </c>
      <c r="K10" s="277" t="s">
        <v>241</v>
      </c>
      <c r="L10" s="277" t="s">
        <v>241</v>
      </c>
      <c r="M10" s="277" t="s">
        <v>241</v>
      </c>
      <c r="N10" s="277" t="s">
        <v>241</v>
      </c>
      <c r="O10" s="277" t="s">
        <v>241</v>
      </c>
      <c r="P10" s="277" t="s">
        <v>230</v>
      </c>
      <c r="Q10" s="277">
        <v>48</v>
      </c>
      <c r="R10" s="277">
        <v>30</v>
      </c>
      <c r="S10" s="277">
        <v>21</v>
      </c>
      <c r="T10" s="277">
        <v>0</v>
      </c>
      <c r="U10" s="277">
        <v>3</v>
      </c>
      <c r="V10" s="343">
        <v>22500000</v>
      </c>
      <c r="W10" s="315"/>
      <c r="X10" s="300"/>
      <c r="Y10" s="300"/>
      <c r="Z10" s="300"/>
      <c r="AA10" s="300"/>
      <c r="AB10" s="300"/>
      <c r="AC10" s="300"/>
      <c r="AN10" s="272" t="s">
        <v>114</v>
      </c>
      <c r="AO10" s="203" t="e">
        <f>AVERAGE(D咢牙!K:K)</f>
        <v>#DIV/0!</v>
      </c>
      <c r="AP10" s="256">
        <f>COUNT(D咢牙!K:K)</f>
        <v>0</v>
      </c>
      <c r="AQ10" s="203" t="e">
        <f>$D$4/AO10</f>
        <v>#DIV/0!</v>
      </c>
      <c r="AR10" s="115">
        <f>AVERAGE(D咢牙!N:N)</f>
        <v>5</v>
      </c>
      <c r="AS10" s="257">
        <f>COUNT(D咢牙!N:N)</f>
        <v>5</v>
      </c>
      <c r="AT10" s="114">
        <f>$D$5/AR10</f>
        <v>8</v>
      </c>
      <c r="AU10" s="368"/>
      <c r="AV10" s="274" t="s">
        <v>76</v>
      </c>
      <c r="AW10" s="74">
        <f>ROUNDUP(AW9/$AR$7,0)</f>
        <v>0</v>
      </c>
      <c r="AX10" s="71">
        <f t="shared" ref="AX10:BA10" si="17">ROUNDUP(AX9/$AR$6,0)</f>
        <v>0</v>
      </c>
      <c r="AY10" s="72">
        <f t="shared" si="17"/>
        <v>0</v>
      </c>
      <c r="AZ10" s="131">
        <f t="shared" si="17"/>
        <v>0</v>
      </c>
      <c r="BA10" s="73">
        <f t="shared" si="17"/>
        <v>0</v>
      </c>
      <c r="BB10" s="229">
        <f t="shared" ref="BB10:BB16" si="18">SUM(AW10:BA10)</f>
        <v>0</v>
      </c>
      <c r="BC10" s="381"/>
      <c r="BD10" s="286" t="s">
        <v>9</v>
      </c>
      <c r="BE10" s="16">
        <f>IF(ISBLANK(AE4),0,VLOOKUP(AE4,$I$4:$V$15,10,FALSE))</f>
        <v>0</v>
      </c>
      <c r="BF10" s="16">
        <f>IF(ISBLANK(AF4),0,VLOOKUP(AF4,$I$4:$V$15,10,FALSE))</f>
        <v>0</v>
      </c>
      <c r="BG10" s="16">
        <f>IF(ISBLANK(AG4),0,VLOOKUP(AG4,$I$4:$V$15,10,FALSE))</f>
        <v>0</v>
      </c>
      <c r="BH10" s="16">
        <f>IF(ISBLANK(AH4),0,VLOOKUP(AH4,$I$4:$V$15,10,FALSE))</f>
        <v>0</v>
      </c>
      <c r="BI10" s="16">
        <f>IF(ISBLANK(AI4),0,VLOOKUP(AI4,$I$4:$V$15,10,FALSE))</f>
        <v>0</v>
      </c>
      <c r="BJ10" s="16">
        <f>IF(ISBLANK(AJ4),0,VLOOKUP(AJ4,$I$4:$V$15,10,FALSE))</f>
        <v>0</v>
      </c>
      <c r="BK10" s="16">
        <f>IF(ISBLANK(AK4),0,VLOOKUP(AK4,$I$4:$V$15,10,FALSE))</f>
        <v>0</v>
      </c>
      <c r="BL10" s="16">
        <f>IF(ISBLANK(AL4),0,VLOOKUP(AL4,$I$4:$V$15,10,FALSE))</f>
        <v>0</v>
      </c>
      <c r="BM10" s="15">
        <f>IF(ISBLANK(AM4),0,VLOOKUP(AM4,$I$4:$V$15,10,FALSE))</f>
        <v>300</v>
      </c>
    </row>
    <row r="11" spans="1:65" ht="15.75" customHeight="1" x14ac:dyDescent="0.25">
      <c r="E11" s="361" t="s">
        <v>245</v>
      </c>
      <c r="F11" s="362"/>
      <c r="G11" s="363">
        <v>120000000</v>
      </c>
      <c r="H11" s="363"/>
      <c r="I11" s="315">
        <v>7</v>
      </c>
      <c r="J11" s="358" t="s">
        <v>241</v>
      </c>
      <c r="K11" s="358" t="s">
        <v>241</v>
      </c>
      <c r="L11" s="358" t="s">
        <v>241</v>
      </c>
      <c r="M11" s="358" t="s">
        <v>241</v>
      </c>
      <c r="N11" s="358" t="s">
        <v>241</v>
      </c>
      <c r="O11" s="358" t="s">
        <v>230</v>
      </c>
      <c r="P11" s="358" t="s">
        <v>241</v>
      </c>
      <c r="Q11" s="358">
        <v>100</v>
      </c>
      <c r="R11" s="358">
        <v>100</v>
      </c>
      <c r="S11" s="358">
        <v>14</v>
      </c>
      <c r="T11" s="358">
        <v>0</v>
      </c>
      <c r="U11" s="358">
        <v>30</v>
      </c>
      <c r="V11" s="343">
        <v>10000000</v>
      </c>
      <c r="AN11" s="273" t="s">
        <v>70</v>
      </c>
      <c r="AO11" s="295" t="e">
        <f>AVERAGE(D咢牙!L:L)</f>
        <v>#DIV/0!</v>
      </c>
      <c r="AP11" s="296">
        <f>COUNT(D咢牙!L:L)</f>
        <v>0</v>
      </c>
      <c r="AQ11" s="297" t="e">
        <f>$D$4/AO11</f>
        <v>#DIV/0!</v>
      </c>
      <c r="AR11" s="298">
        <f>AVERAGE(D咢牙!O:O)</f>
        <v>2</v>
      </c>
      <c r="AS11" s="269">
        <f>COUNT(D咢牙!O:O)</f>
        <v>5</v>
      </c>
      <c r="AT11" s="299">
        <f>$D$5/AR11</f>
        <v>20</v>
      </c>
      <c r="AU11" s="368"/>
      <c r="AV11" s="274" t="s">
        <v>236</v>
      </c>
      <c r="AW11" s="204">
        <f>ROUNDUP(AW10/(RECOVER_AP / $C$5)*RECOVER_DIAMS,0)</f>
        <v>0</v>
      </c>
      <c r="AX11" s="207">
        <f>ROUNDUP(AX10/(RECOVER_AP / $C$5)*RECOVER_DIAMS,0)</f>
        <v>0</v>
      </c>
      <c r="AY11" s="205">
        <f>ROUNDUP(AY10/(RECOVER_AP / $C$5)*RECOVER_DIAMS,0)</f>
        <v>0</v>
      </c>
      <c r="AZ11" s="206">
        <f>ROUNDUP(AZ10/(RECOVER_AP / $C$5)*RECOVER_DIAMS,0)</f>
        <v>0</v>
      </c>
      <c r="BA11" s="220">
        <f>ROUNDUP(BA10/(RECOVER_AP / $C$5)*RECOVER_DIAMS,0)</f>
        <v>0</v>
      </c>
      <c r="BB11" s="230">
        <f t="shared" si="18"/>
        <v>0</v>
      </c>
      <c r="BC11" s="381"/>
      <c r="BD11" s="287" t="s">
        <v>7</v>
      </c>
      <c r="BE11" s="33">
        <f>IF(ISBLANK(AE5),0,VLOOKUP(AE5,$I$4:$V$15,10,FALSE))</f>
        <v>0</v>
      </c>
      <c r="BF11" s="33">
        <f>IF(ISBLANK(AF5),0,VLOOKUP(AF5,$I$4:$V$15,10,FALSE))</f>
        <v>0</v>
      </c>
      <c r="BG11" s="33">
        <f>IF(ISBLANK(AG5),0,VLOOKUP(AG5,$I$4:$V$15,10,FALSE))</f>
        <v>0</v>
      </c>
      <c r="BH11" s="33">
        <f>IF(ISBLANK(AH5),0,VLOOKUP(AH5,$I$4:$V$15,10,FALSE))</f>
        <v>0</v>
      </c>
      <c r="BI11" s="33">
        <f>IF(ISBLANK(AI5),0,VLOOKUP(AI5,$I$4:$V$15,10,FALSE))</f>
        <v>0</v>
      </c>
      <c r="BJ11" s="33">
        <f>IF(ISBLANK(AJ5),0,VLOOKUP(AJ5,$I$4:$V$15,10,FALSE))</f>
        <v>0</v>
      </c>
      <c r="BK11" s="33">
        <f>IF(ISBLANK(AK5),0,VLOOKUP(AK5,$I$4:$V$15,10,FALSE))</f>
        <v>0</v>
      </c>
      <c r="BL11" s="33">
        <f>IF(ISBLANK(AL5),0,VLOOKUP(AL5,$I$4:$V$15,10,FALSE))</f>
        <v>0</v>
      </c>
      <c r="BM11" s="194">
        <f>IF(ISBLANK(AM5),0,VLOOKUP(AM5,$I$4:$V$15,10,FALSE))</f>
        <v>300</v>
      </c>
    </row>
    <row r="12" spans="1:65" ht="15.75" customHeight="1" x14ac:dyDescent="0.25">
      <c r="I12" s="76">
        <v>8</v>
      </c>
      <c r="J12" s="277" t="s">
        <v>241</v>
      </c>
      <c r="K12" s="277" t="s">
        <v>241</v>
      </c>
      <c r="L12" s="277" t="s">
        <v>241</v>
      </c>
      <c r="M12" s="277" t="s">
        <v>241</v>
      </c>
      <c r="N12" s="277" t="s">
        <v>241</v>
      </c>
      <c r="O12" s="277" t="s">
        <v>241</v>
      </c>
      <c r="P12" s="277" t="s">
        <v>241</v>
      </c>
      <c r="Q12" s="277">
        <v>0</v>
      </c>
      <c r="R12" s="277">
        <v>0</v>
      </c>
      <c r="S12" s="277">
        <v>0</v>
      </c>
      <c r="T12" s="277">
        <v>0</v>
      </c>
      <c r="U12" s="277">
        <v>0</v>
      </c>
      <c r="V12" s="343">
        <v>0</v>
      </c>
      <c r="AU12" s="368"/>
      <c r="AV12" s="274" t="s">
        <v>116</v>
      </c>
      <c r="AW12" s="74">
        <f>ROUNDUP(AW9/$AR$9,0)</f>
        <v>0</v>
      </c>
      <c r="AX12" s="71">
        <f t="shared" ref="AX12:BA12" si="19">ROUNDUP(AX9/$AR$9,0)</f>
        <v>0</v>
      </c>
      <c r="AY12" s="72">
        <f t="shared" si="19"/>
        <v>0</v>
      </c>
      <c r="AZ12" s="131">
        <f t="shared" si="19"/>
        <v>0</v>
      </c>
      <c r="BA12" s="73">
        <f t="shared" si="19"/>
        <v>0</v>
      </c>
      <c r="BB12" s="229">
        <f t="shared" si="18"/>
        <v>0</v>
      </c>
      <c r="BC12" s="381"/>
      <c r="BD12" s="192" t="s">
        <v>6</v>
      </c>
      <c r="BE12" s="193">
        <f>IF(ISBLANK(AE6),0,VLOOKUP(AE6,$I$4:$V$15,10,FALSE))</f>
        <v>0</v>
      </c>
      <c r="BF12" s="193">
        <f>IF(ISBLANK(AF6),0,VLOOKUP(AF6,$I$4:$V$15,10,FALSE))</f>
        <v>0</v>
      </c>
      <c r="BG12" s="193">
        <f>IF(ISBLANK(AG6),0,VLOOKUP(AG6,$I$4:$V$15,10,FALSE))</f>
        <v>0</v>
      </c>
      <c r="BH12" s="193">
        <f>IF(ISBLANK(AH6),0,VLOOKUP(AH6,$I$4:$V$15,10,FALSE))</f>
        <v>0</v>
      </c>
      <c r="BI12" s="193">
        <f>IF(ISBLANK(AI6),0,VLOOKUP(AI6,$I$4:$V$15,10,FALSE))</f>
        <v>0</v>
      </c>
      <c r="BJ12" s="193">
        <f>IF(ISBLANK(AJ6),0,VLOOKUP(AJ6,$I$4:$V$15,10,FALSE))</f>
        <v>0</v>
      </c>
      <c r="BK12" s="193">
        <f>IF(ISBLANK(AK6),0,VLOOKUP(AK6,$I$4:$V$15,10,FALSE))</f>
        <v>0</v>
      </c>
      <c r="BL12" s="193">
        <f>IF(ISBLANK(AL6),0,VLOOKUP(AL6,$I$4:$V$15,10,FALSE))</f>
        <v>0</v>
      </c>
      <c r="BM12" s="195">
        <f>IF(ISBLANK(AM6),0,VLOOKUP(AM6,$I$4:$V$15,10,FALSE))</f>
        <v>300</v>
      </c>
    </row>
    <row r="13" spans="1:65" ht="15.75" customHeight="1" x14ac:dyDescent="0.25">
      <c r="I13" s="76">
        <v>21</v>
      </c>
      <c r="J13" s="277" t="s">
        <v>230</v>
      </c>
      <c r="K13" s="277" t="s">
        <v>230</v>
      </c>
      <c r="L13" s="277" t="s">
        <v>230</v>
      </c>
      <c r="M13" s="277" t="s">
        <v>230</v>
      </c>
      <c r="N13" s="277" t="s">
        <v>230</v>
      </c>
      <c r="O13" s="277" t="s">
        <v>230</v>
      </c>
      <c r="P13" s="277" t="s">
        <v>230</v>
      </c>
      <c r="Q13" s="277">
        <v>200</v>
      </c>
      <c r="R13" s="277">
        <v>150</v>
      </c>
      <c r="S13" s="277">
        <v>0</v>
      </c>
      <c r="T13" s="277">
        <v>5</v>
      </c>
      <c r="U13" s="277">
        <v>0</v>
      </c>
      <c r="V13" s="343">
        <v>10000000</v>
      </c>
      <c r="AU13" s="369"/>
      <c r="AV13" s="224" t="s">
        <v>237</v>
      </c>
      <c r="AW13" s="216">
        <f>ROUNDUP(AW10/(RECOVER_AP / $D$5)*RECOVER_DIAMS,0)</f>
        <v>0</v>
      </c>
      <c r="AX13" s="217">
        <f>ROUNDUP(AX10/(RECOVER_AP / $D$5)*RECOVER_DIAMS,0)</f>
        <v>0</v>
      </c>
      <c r="AY13" s="218">
        <f>ROUNDUP(AY10/(RECOVER_AP / $D$5)*RECOVER_DIAMS,0)</f>
        <v>0</v>
      </c>
      <c r="AZ13" s="219">
        <f>ROUNDUP(AZ10/(RECOVER_AP / $D$5)*RECOVER_DIAMS,0)</f>
        <v>0</v>
      </c>
      <c r="BA13" s="225">
        <f>ROUNDUP(BA10/(RECOVER_AP / $D$5)*RECOVER_DIAMS,0)</f>
        <v>0</v>
      </c>
      <c r="BB13" s="231">
        <f t="shared" si="18"/>
        <v>0</v>
      </c>
      <c r="BC13" s="381"/>
      <c r="BD13" s="288" t="s">
        <v>4</v>
      </c>
      <c r="BE13" s="130">
        <f>IF(ISBLANK(AE7),0,VLOOKUP(AE7,$I$4:$V$15,10,FALSE))</f>
        <v>0</v>
      </c>
      <c r="BF13" s="130">
        <f>IF(ISBLANK(AF7),0,VLOOKUP(AF7,$I$4:$V$15,10,FALSE))</f>
        <v>0</v>
      </c>
      <c r="BG13" s="130">
        <f>IF(ISBLANK(AG7),0,VLOOKUP(AG7,$I$4:$V$15,10,FALSE))</f>
        <v>0</v>
      </c>
      <c r="BH13" s="130">
        <f>IF(ISBLANK(AH7),0,VLOOKUP(AH7,$I$4:$V$15,10,FALSE))</f>
        <v>0</v>
      </c>
      <c r="BI13" s="130">
        <f>IF(ISBLANK(AI7),0,VLOOKUP(AI7,$I$4:$V$15,10,FALSE))</f>
        <v>0</v>
      </c>
      <c r="BJ13" s="130">
        <f>IF(ISBLANK(AJ7),0,VLOOKUP(AJ7,$I$4:$V$15,10,FALSE))</f>
        <v>0</v>
      </c>
      <c r="BK13" s="130">
        <f>IF(ISBLANK(AK7),0,VLOOKUP(AK7,$I$4:$V$15,10,FALSE))</f>
        <v>0</v>
      </c>
      <c r="BL13" s="130">
        <f>IF(ISBLANK(AL7),0,VLOOKUP(AL7,$I$4:$V$15,10,FALSE))</f>
        <v>0</v>
      </c>
      <c r="BM13" s="196">
        <f>IF(ISBLANK(AM7),0,VLOOKUP(AM7,$I$4:$V$15,10,FALSE))</f>
        <v>0</v>
      </c>
    </row>
    <row r="14" spans="1:65" ht="15.75" customHeight="1" x14ac:dyDescent="0.25">
      <c r="I14" s="76">
        <v>22</v>
      </c>
      <c r="J14" s="277" t="s">
        <v>230</v>
      </c>
      <c r="K14" s="277" t="s">
        <v>241</v>
      </c>
      <c r="L14" s="277" t="s">
        <v>230</v>
      </c>
      <c r="M14" s="277" t="s">
        <v>230</v>
      </c>
      <c r="N14" s="277" t="s">
        <v>230</v>
      </c>
      <c r="O14" s="277" t="s">
        <v>230</v>
      </c>
      <c r="P14" s="277" t="s">
        <v>230</v>
      </c>
      <c r="Q14" s="277">
        <v>160</v>
      </c>
      <c r="R14" s="277">
        <v>120</v>
      </c>
      <c r="S14" s="277">
        <v>0</v>
      </c>
      <c r="T14" s="277">
        <v>4</v>
      </c>
      <c r="U14" s="277">
        <v>0</v>
      </c>
      <c r="V14" s="343">
        <v>8000000</v>
      </c>
      <c r="AU14" s="367" t="s">
        <v>114</v>
      </c>
      <c r="AV14" s="222" t="s">
        <v>229</v>
      </c>
      <c r="AW14" s="208">
        <f>MAX(SUM(BE16:BM16) - H4 + Z4,0)</f>
        <v>98</v>
      </c>
      <c r="AX14" s="209">
        <f>MAX(SUM(BE17:BM17) - H5 + Z5,0)</f>
        <v>490</v>
      </c>
      <c r="AY14" s="210">
        <f>MAX(SUM(BE18:BM18) - H6 + Z6,0)</f>
        <v>0</v>
      </c>
      <c r="AZ14" s="211">
        <f>MAX(SUM(BE19:BM19) - H7 + Z7,0)</f>
        <v>16</v>
      </c>
      <c r="BA14" s="223">
        <f>MAX(SUM(BE20:BM20) - H8 + Z8,0)</f>
        <v>98</v>
      </c>
      <c r="BB14" s="228">
        <f t="shared" si="18"/>
        <v>702</v>
      </c>
      <c r="BC14" s="382"/>
      <c r="BD14" s="12" t="s">
        <v>3</v>
      </c>
      <c r="BE14" s="13">
        <f>IF(ISBLANK(AE8),0,VLOOKUP(AE8,$I$4:$V$15,10,FALSE))</f>
        <v>0</v>
      </c>
      <c r="BF14" s="13">
        <f>IF(ISBLANK(AF8),0,VLOOKUP(AF8,$I$4:$V$15,10,FALSE))</f>
        <v>0</v>
      </c>
      <c r="BG14" s="13">
        <f>IF(ISBLANK(AG8),0,VLOOKUP(AG8,$I$4:$V$15,10,FALSE))</f>
        <v>0</v>
      </c>
      <c r="BH14" s="13">
        <f>IF(ISBLANK(AH8),0,VLOOKUP(AH8,$I$4:$V$15,10,FALSE))</f>
        <v>0</v>
      </c>
      <c r="BI14" s="13">
        <f>IF(ISBLANK(AI8),0,VLOOKUP(AI8,$I$4:$V$15,10,FALSE))</f>
        <v>0</v>
      </c>
      <c r="BJ14" s="13">
        <f>IF(ISBLANK(AJ8),0,VLOOKUP(AJ8,$I$4:$V$15,10,FALSE))</f>
        <v>0</v>
      </c>
      <c r="BK14" s="13">
        <f>IF(ISBLANK(AK8),0,VLOOKUP(AK8,$I$4:$V$15,10,FALSE))</f>
        <v>0</v>
      </c>
      <c r="BL14" s="13">
        <f>IF(ISBLANK(AL8),0,VLOOKUP(AL8,$I$4:$V$15,10,FALSE))</f>
        <v>0</v>
      </c>
      <c r="BM14" s="113">
        <f>IF(ISBLANK(AM8),0,VLOOKUP(AM8,$I$4:$V$15,10,FALSE))</f>
        <v>300</v>
      </c>
    </row>
    <row r="15" spans="1:65" ht="15.75" customHeight="1" x14ac:dyDescent="0.25">
      <c r="I15" s="313">
        <v>23</v>
      </c>
      <c r="J15" s="314" t="s">
        <v>230</v>
      </c>
      <c r="K15" s="314" t="s">
        <v>241</v>
      </c>
      <c r="L15" s="314" t="s">
        <v>241</v>
      </c>
      <c r="M15" s="314" t="s">
        <v>230</v>
      </c>
      <c r="N15" s="314" t="s">
        <v>230</v>
      </c>
      <c r="O15" s="314" t="s">
        <v>230</v>
      </c>
      <c r="P15" s="314" t="s">
        <v>230</v>
      </c>
      <c r="Q15" s="314">
        <v>0</v>
      </c>
      <c r="R15" s="314">
        <v>0</v>
      </c>
      <c r="S15" s="314">
        <v>0</v>
      </c>
      <c r="T15" s="314">
        <v>0</v>
      </c>
      <c r="U15" s="314">
        <v>0</v>
      </c>
      <c r="V15" s="344">
        <v>0</v>
      </c>
      <c r="AU15" s="368"/>
      <c r="AV15" s="274" t="s">
        <v>116</v>
      </c>
      <c r="AW15" s="74">
        <f>ROUNDUP(AW14/$AR$10,0)</f>
        <v>20</v>
      </c>
      <c r="AX15" s="71">
        <f t="shared" ref="AX15:BA15" si="20">ROUNDUP(AX14/$AR$10,0)</f>
        <v>98</v>
      </c>
      <c r="AY15" s="72">
        <f t="shared" si="20"/>
        <v>0</v>
      </c>
      <c r="AZ15" s="131">
        <f t="shared" si="20"/>
        <v>4</v>
      </c>
      <c r="BA15" s="73">
        <f t="shared" si="20"/>
        <v>20</v>
      </c>
      <c r="BB15" s="229">
        <f t="shared" si="18"/>
        <v>142</v>
      </c>
      <c r="BC15" s="380" t="s">
        <v>114</v>
      </c>
      <c r="BD15" s="283"/>
      <c r="BE15" s="283" t="s">
        <v>55</v>
      </c>
      <c r="BF15" s="283" t="s">
        <v>2</v>
      </c>
      <c r="BG15" s="283" t="s">
        <v>74</v>
      </c>
      <c r="BH15" s="283" t="s">
        <v>0</v>
      </c>
      <c r="BI15" s="283" t="s">
        <v>5</v>
      </c>
      <c r="BJ15" s="283" t="s">
        <v>8</v>
      </c>
      <c r="BK15" s="283" t="s">
        <v>225</v>
      </c>
      <c r="BL15" s="283" t="s">
        <v>131</v>
      </c>
      <c r="BM15" s="284" t="s">
        <v>226</v>
      </c>
    </row>
    <row r="16" spans="1:65" ht="15.75" customHeight="1" x14ac:dyDescent="0.25">
      <c r="AU16" s="369"/>
      <c r="AV16" s="224" t="s">
        <v>237</v>
      </c>
      <c r="AW16" s="216">
        <f>ROUNDUP(AW15/(RECOVER_AP / $D$5)*RECOVER_DIAMS,0)</f>
        <v>200</v>
      </c>
      <c r="AX16" s="217">
        <f>ROUNDUP(AX15/(RECOVER_AP / $D$5)*RECOVER_DIAMS,0)</f>
        <v>980</v>
      </c>
      <c r="AY16" s="218">
        <f>ROUNDUP(AY15/(RECOVER_AP / $D$5)*RECOVER_DIAMS,0)</f>
        <v>0</v>
      </c>
      <c r="AZ16" s="219">
        <f>ROUNDUP(AZ15/(RECOVER_AP / $D$5)*RECOVER_DIAMS,0)</f>
        <v>40</v>
      </c>
      <c r="BA16" s="225">
        <f>ROUNDUP(BA15/(RECOVER_AP / $D$5)*RECOVER_DIAMS,0)</f>
        <v>200</v>
      </c>
      <c r="BB16" s="231">
        <f t="shared" si="18"/>
        <v>1420</v>
      </c>
      <c r="BC16" s="381"/>
      <c r="BD16" s="286" t="s">
        <v>9</v>
      </c>
      <c r="BE16" s="16">
        <f>IF(ISBLANK(AE4),0,VLOOKUP(AE4,$I$4:$V$15,11,FALSE))</f>
        <v>0</v>
      </c>
      <c r="BF16" s="16">
        <f>IF(ISBLANK(AF4),0,VLOOKUP(AF4,$I$4:$V$15,11,FALSE))</f>
        <v>0</v>
      </c>
      <c r="BG16" s="16">
        <f>IF(ISBLANK(AG4),0,VLOOKUP(AG4,$I$4:$V$15,11,FALSE))</f>
        <v>0</v>
      </c>
      <c r="BH16" s="16">
        <f>IF(ISBLANK(AH4),0,VLOOKUP(AH4,$I$4:$V$15,11,FALSE))</f>
        <v>0</v>
      </c>
      <c r="BI16" s="16">
        <f>IF(ISBLANK(AI4),0,VLOOKUP(AI4,$I$4:$V$15,11,FALSE))</f>
        <v>0</v>
      </c>
      <c r="BJ16" s="16">
        <f>IF(ISBLANK(AJ4),0,VLOOKUP(AJ4,$I$4:$V$15,11,FALSE))</f>
        <v>0</v>
      </c>
      <c r="BK16" s="16">
        <f>IF(ISBLANK(AK4),0,VLOOKUP(AK4,$I$4:$V$15,11,FALSE))</f>
        <v>0</v>
      </c>
      <c r="BL16" s="16">
        <f>IF(ISBLANK(AL4),0,VLOOKUP(AL4,$I$4:$V$15,11,FALSE))</f>
        <v>0</v>
      </c>
      <c r="BM16" s="15">
        <f>IF(ISBLANK(AM4),0,VLOOKUP(AM4,$I$4:$V$15,11,FALSE))</f>
        <v>49</v>
      </c>
    </row>
    <row r="17" spans="47:65" ht="15.75" customHeight="1" x14ac:dyDescent="0.25">
      <c r="AU17" s="221" t="s">
        <v>278</v>
      </c>
      <c r="AV17" s="197" t="s">
        <v>229</v>
      </c>
      <c r="AW17" s="392">
        <f>MAX(SUM(BE22:BM26) - G10 + SUM(AA4:AA8),0)</f>
        <v>250</v>
      </c>
      <c r="AX17" s="392"/>
      <c r="AY17" s="392"/>
      <c r="AZ17" s="392"/>
      <c r="BA17" s="392"/>
      <c r="BB17" s="393"/>
      <c r="BC17" s="381"/>
      <c r="BD17" s="287" t="s">
        <v>7</v>
      </c>
      <c r="BE17" s="33">
        <f>IF(ISBLANK(AE5),0,VLOOKUP(AE5,$I$4:$V$15,11,FALSE))</f>
        <v>0</v>
      </c>
      <c r="BF17" s="33">
        <f>IF(ISBLANK(AF5),0,VLOOKUP(AF5,$I$4:$V$15,11,FALSE))</f>
        <v>0</v>
      </c>
      <c r="BG17" s="33">
        <f>IF(ISBLANK(AG5),0,VLOOKUP(AG5,$I$4:$V$15,11,FALSE))</f>
        <v>0</v>
      </c>
      <c r="BH17" s="33">
        <f>IF(ISBLANK(AH5),0,VLOOKUP(AH5,$I$4:$V$15,11,FALSE))</f>
        <v>0</v>
      </c>
      <c r="BI17" s="33">
        <f>IF(ISBLANK(AI5),0,VLOOKUP(AI5,$I$4:$V$15,11,FALSE))</f>
        <v>0</v>
      </c>
      <c r="BJ17" s="33">
        <f>IF(ISBLANK(AJ5),0,VLOOKUP(AJ5,$I$4:$V$15,11,FALSE))</f>
        <v>0</v>
      </c>
      <c r="BK17" s="33">
        <f>IF(ISBLANK(AK5),0,VLOOKUP(AK5,$I$4:$V$15,11,FALSE))</f>
        <v>0</v>
      </c>
      <c r="BL17" s="33">
        <f>IF(ISBLANK(AL5),0,VLOOKUP(AL5,$I$4:$V$15,11,FALSE))</f>
        <v>0</v>
      </c>
      <c r="BM17" s="194">
        <f>IF(ISBLANK(AM5),0,VLOOKUP(AM5,$I$4:$V$15,11,FALSE))</f>
        <v>49</v>
      </c>
    </row>
    <row r="18" spans="47:65" ht="15.75" customHeight="1" x14ac:dyDescent="0.25">
      <c r="AU18" s="367" t="s">
        <v>70</v>
      </c>
      <c r="AV18" s="222" t="s">
        <v>229</v>
      </c>
      <c r="AW18" s="389">
        <f>MAX(SUM(BE28:BM32) - H9 + SUM(AB4:AB8),0)</f>
        <v>563</v>
      </c>
      <c r="AX18" s="389"/>
      <c r="AY18" s="389"/>
      <c r="AZ18" s="389"/>
      <c r="BA18" s="389"/>
      <c r="BB18" s="390"/>
      <c r="BC18" s="381"/>
      <c r="BD18" s="192" t="s">
        <v>6</v>
      </c>
      <c r="BE18" s="193">
        <f>IF(ISBLANK(AE6),0,VLOOKUP(AE6,$I$4:$V$15,11,FALSE))</f>
        <v>0</v>
      </c>
      <c r="BF18" s="193">
        <f>IF(ISBLANK(AF6),0,VLOOKUP(AF6,$I$4:$V$15,11,FALSE))</f>
        <v>0</v>
      </c>
      <c r="BG18" s="193">
        <f>IF(ISBLANK(AG6),0,VLOOKUP(AG6,$I$4:$V$15,11,FALSE))</f>
        <v>0</v>
      </c>
      <c r="BH18" s="193">
        <f>IF(ISBLANK(AH6),0,VLOOKUP(AH6,$I$4:$V$15,11,FALSE))</f>
        <v>0</v>
      </c>
      <c r="BI18" s="193">
        <f>IF(ISBLANK(AI6),0,VLOOKUP(AI6,$I$4:$V$15,11,FALSE))</f>
        <v>0</v>
      </c>
      <c r="BJ18" s="193">
        <f>IF(ISBLANK(AJ6),0,VLOOKUP(AJ6,$I$4:$V$15,11,FALSE))</f>
        <v>0</v>
      </c>
      <c r="BK18" s="193">
        <f>IF(ISBLANK(AK6),0,VLOOKUP(AK6,$I$4:$V$15,11,FALSE))</f>
        <v>0</v>
      </c>
      <c r="BL18" s="193">
        <f>IF(ISBLANK(AL6),0,VLOOKUP(AL6,$I$4:$V$15,11,FALSE))</f>
        <v>0</v>
      </c>
      <c r="BM18" s="195">
        <f>IF(ISBLANK(AM6),0,VLOOKUP(AM6,$I$4:$V$15,11,FALSE))</f>
        <v>49</v>
      </c>
    </row>
    <row r="19" spans="47:65" ht="15.75" customHeight="1" x14ac:dyDescent="0.25">
      <c r="AU19" s="369"/>
      <c r="AV19" s="274" t="s">
        <v>244</v>
      </c>
      <c r="AW19" s="359">
        <f>ROUNDUP(AW18/$AR$11,0)</f>
        <v>282</v>
      </c>
      <c r="AX19" s="359"/>
      <c r="AY19" s="359"/>
      <c r="AZ19" s="359"/>
      <c r="BA19" s="359"/>
      <c r="BB19" s="360"/>
      <c r="BC19" s="381"/>
      <c r="BD19" s="288" t="s">
        <v>4</v>
      </c>
      <c r="BE19" s="130">
        <f>IF(ISBLANK(AE7),0,VLOOKUP(AE7,$I$4:$V$15,11,FALSE))</f>
        <v>0</v>
      </c>
      <c r="BF19" s="130">
        <f>IF(ISBLANK(AF7),0,VLOOKUP(AF7,$I$4:$V$15,11,FALSE))</f>
        <v>0</v>
      </c>
      <c r="BG19" s="130">
        <f>IF(ISBLANK(AG7),0,VLOOKUP(AG7,$I$4:$V$15,11,FALSE))</f>
        <v>0</v>
      </c>
      <c r="BH19" s="130">
        <f>IF(ISBLANK(AH7),0,VLOOKUP(AH7,$I$4:$V$15,11,FALSE))</f>
        <v>0</v>
      </c>
      <c r="BI19" s="130">
        <f>IF(ISBLANK(AI7),0,VLOOKUP(AI7,$I$4:$V$15,11,FALSE))</f>
        <v>0</v>
      </c>
      <c r="BJ19" s="130">
        <f>IF(ISBLANK(AJ7),0,VLOOKUP(AJ7,$I$4:$V$15,11,FALSE))</f>
        <v>0</v>
      </c>
      <c r="BK19" s="130">
        <f>IF(ISBLANK(AK7),0,VLOOKUP(AK7,$I$4:$V$15,11,FALSE))</f>
        <v>0</v>
      </c>
      <c r="BL19" s="130">
        <f>IF(ISBLANK(AL7),0,VLOOKUP(AL7,$I$4:$V$15,11,FALSE))</f>
        <v>0</v>
      </c>
      <c r="BM19" s="196">
        <f>IF(ISBLANK(AM7),0,VLOOKUP(AM7,$I$4:$V$15,11,FALSE))</f>
        <v>0</v>
      </c>
    </row>
    <row r="20" spans="47:65" ht="15.75" customHeight="1" x14ac:dyDescent="0.25">
      <c r="AU20" s="221" t="s">
        <v>94</v>
      </c>
      <c r="AV20" s="197" t="s">
        <v>229</v>
      </c>
      <c r="AW20" s="383">
        <f>MAX(SUM(BE34:BM38) - G11 + SUM(AC4:AC8),0)</f>
        <v>1320000000</v>
      </c>
      <c r="AX20" s="383"/>
      <c r="AY20" s="383"/>
      <c r="AZ20" s="383"/>
      <c r="BA20" s="383"/>
      <c r="BB20" s="384"/>
      <c r="BC20" s="382"/>
      <c r="BD20" s="12" t="s">
        <v>3</v>
      </c>
      <c r="BE20" s="13">
        <f>IF(ISBLANK(AE8),0,VLOOKUP(AE8,$I$4:$V$15,11,FALSE))</f>
        <v>0</v>
      </c>
      <c r="BF20" s="13">
        <f>IF(ISBLANK(AF8),0,VLOOKUP(AF8,$I$4:$V$15,11,FALSE))</f>
        <v>0</v>
      </c>
      <c r="BG20" s="13">
        <f>IF(ISBLANK(AG8),0,VLOOKUP(AG8,$I$4:$V$15,11,FALSE))</f>
        <v>0</v>
      </c>
      <c r="BH20" s="13">
        <f>IF(ISBLANK(AH8),0,VLOOKUP(AH8,$I$4:$V$15,11,FALSE))</f>
        <v>0</v>
      </c>
      <c r="BI20" s="13">
        <f>IF(ISBLANK(AI8),0,VLOOKUP(AI8,$I$4:$V$15,11,FALSE))</f>
        <v>0</v>
      </c>
      <c r="BJ20" s="13">
        <f>IF(ISBLANK(AJ8),0,VLOOKUP(AJ8,$I$4:$V$15,11,FALSE))</f>
        <v>0</v>
      </c>
      <c r="BK20" s="13">
        <f>IF(ISBLANK(AK8),0,VLOOKUP(AK8,$I$4:$V$15,11,FALSE))</f>
        <v>0</v>
      </c>
      <c r="BL20" s="13">
        <f>IF(ISBLANK(AL8),0,VLOOKUP(AL8,$I$4:$V$15,11,FALSE))</f>
        <v>0</v>
      </c>
      <c r="BM20" s="113">
        <f>IF(ISBLANK(AM8),0,VLOOKUP(AM8,$I$4:$V$15,11,FALSE))</f>
        <v>49</v>
      </c>
    </row>
    <row r="21" spans="47:65" ht="15.75" customHeight="1" x14ac:dyDescent="0.25">
      <c r="BC21" s="380" t="s">
        <v>278</v>
      </c>
      <c r="BD21" s="283"/>
      <c r="BE21" s="283" t="s">
        <v>55</v>
      </c>
      <c r="BF21" s="283" t="s">
        <v>2</v>
      </c>
      <c r="BG21" s="283" t="s">
        <v>74</v>
      </c>
      <c r="BH21" s="283" t="s">
        <v>0</v>
      </c>
      <c r="BI21" s="283" t="s">
        <v>5</v>
      </c>
      <c r="BJ21" s="283" t="s">
        <v>8</v>
      </c>
      <c r="BK21" s="283" t="s">
        <v>225</v>
      </c>
      <c r="BL21" s="283" t="s">
        <v>131</v>
      </c>
      <c r="BM21" s="284" t="s">
        <v>226</v>
      </c>
    </row>
    <row r="22" spans="47:65" ht="15.75" customHeight="1" x14ac:dyDescent="0.25">
      <c r="BC22" s="381"/>
      <c r="BD22" s="286" t="s">
        <v>9</v>
      </c>
      <c r="BE22" s="16">
        <f>IF(ISBLANK(AE4),0,VLOOKUP(AE4,$I$4:$V$15,12,FALSE))</f>
        <v>0</v>
      </c>
      <c r="BF22" s="16">
        <f>IF(ISBLANK(AF4),0,VLOOKUP(AF4,$I$4:$V$15,12,FALSE))</f>
        <v>0</v>
      </c>
      <c r="BG22" s="16">
        <f>IF(ISBLANK(AG4),0,VLOOKUP(AG4,$I$4:$V$15,12,FALSE))</f>
        <v>0</v>
      </c>
      <c r="BH22" s="16">
        <f>IF(ISBLANK(AH4),0,VLOOKUP(AH4,$I$4:$V$15,12,FALSE))</f>
        <v>0</v>
      </c>
      <c r="BI22" s="16">
        <f>IF(ISBLANK(AI4),0,VLOOKUP(AI4,$I$4:$V$15,12,FALSE))</f>
        <v>0</v>
      </c>
      <c r="BJ22" s="16">
        <f>IF(ISBLANK(AJ4),0,VLOOKUP(AJ4,$I$4:$V$15,12,FALSE))</f>
        <v>0</v>
      </c>
      <c r="BK22" s="16">
        <f>IF(ISBLANK(AK4),0,VLOOKUP(AK4,$I$4:$V$15,12,FALSE))</f>
        <v>0</v>
      </c>
      <c r="BL22" s="16">
        <f>IF(ISBLANK(AL4),0,VLOOKUP(AL4,$I$4:$V$15,12,FALSE))</f>
        <v>0</v>
      </c>
      <c r="BM22" s="15">
        <f>IF(ISBLANK(AM4),0,VLOOKUP(AM4,$I$4:$V$15,12,FALSE))</f>
        <v>15</v>
      </c>
    </row>
    <row r="23" spans="47:65" ht="15.75" customHeight="1" x14ac:dyDescent="0.25">
      <c r="BC23" s="381"/>
      <c r="BD23" s="287" t="s">
        <v>7</v>
      </c>
      <c r="BE23" s="33">
        <f>IF(ISBLANK(AE5),0,VLOOKUP(AE5,$I$4:$V$15,12,FALSE))</f>
        <v>0</v>
      </c>
      <c r="BF23" s="33">
        <f>IF(ISBLANK(AF5),0,VLOOKUP(AF5,$I$4:$V$15,12,FALSE))</f>
        <v>0</v>
      </c>
      <c r="BG23" s="33">
        <f>IF(ISBLANK(AG5),0,VLOOKUP(AG5,$I$4:$V$15,12,FALSE))</f>
        <v>0</v>
      </c>
      <c r="BH23" s="33">
        <f>IF(ISBLANK(AH5),0,VLOOKUP(AH5,$I$4:$V$15,12,FALSE))</f>
        <v>0</v>
      </c>
      <c r="BI23" s="33">
        <f>IF(ISBLANK(AI5),0,VLOOKUP(AI5,$I$4:$V$15,12,FALSE))</f>
        <v>0</v>
      </c>
      <c r="BJ23" s="33">
        <f>IF(ISBLANK(AJ5),0,VLOOKUP(AJ5,$I$4:$V$15,12,FALSE))</f>
        <v>0</v>
      </c>
      <c r="BK23" s="33">
        <f>IF(ISBLANK(AK5),0,VLOOKUP(AK5,$I$4:$V$15,12,FALSE))</f>
        <v>0</v>
      </c>
      <c r="BL23" s="33">
        <f>IF(ISBLANK(AL5),0,VLOOKUP(AL5,$I$4:$V$15,12,FALSE))</f>
        <v>0</v>
      </c>
      <c r="BM23" s="194">
        <f>IF(ISBLANK(AM5),0,VLOOKUP(AM5,$I$4:$V$15,12,FALSE))</f>
        <v>15</v>
      </c>
    </row>
    <row r="24" spans="47:65" ht="15.75" customHeight="1" x14ac:dyDescent="0.25">
      <c r="BC24" s="381"/>
      <c r="BD24" s="192" t="s">
        <v>6</v>
      </c>
      <c r="BE24" s="193">
        <f>IF(ISBLANK(AE6),0,VLOOKUP(AE6,$I$4:$V$15,12,FALSE))</f>
        <v>0</v>
      </c>
      <c r="BF24" s="193">
        <f>IF(ISBLANK(AF6),0,VLOOKUP(AF6,$I$4:$V$15,12,FALSE))</f>
        <v>0</v>
      </c>
      <c r="BG24" s="193">
        <f>IF(ISBLANK(AG6),0,VLOOKUP(AG6,$I$4:$V$15,12,FALSE))</f>
        <v>0</v>
      </c>
      <c r="BH24" s="193">
        <f>IF(ISBLANK(AH6),0,VLOOKUP(AH6,$I$4:$V$15,12,FALSE))</f>
        <v>0</v>
      </c>
      <c r="BI24" s="193">
        <f>IF(ISBLANK(AI6),0,VLOOKUP(AI6,$I$4:$V$15,12,FALSE))</f>
        <v>0</v>
      </c>
      <c r="BJ24" s="193">
        <f>IF(ISBLANK(AJ6),0,VLOOKUP(AJ6,$I$4:$V$15,12,FALSE))</f>
        <v>0</v>
      </c>
      <c r="BK24" s="193">
        <f>IF(ISBLANK(AK6),0,VLOOKUP(AK6,$I$4:$V$15,12,FALSE))</f>
        <v>0</v>
      </c>
      <c r="BL24" s="193">
        <f>IF(ISBLANK(AL6),0,VLOOKUP(AL6,$I$4:$V$15,12,FALSE))</f>
        <v>0</v>
      </c>
      <c r="BM24" s="195">
        <f>IF(ISBLANK(AM6),0,VLOOKUP(AM6,$I$4:$V$15,12,FALSE))</f>
        <v>15</v>
      </c>
    </row>
    <row r="25" spans="47:65" ht="15.75" customHeight="1" x14ac:dyDescent="0.25">
      <c r="BC25" s="381"/>
      <c r="BD25" s="288" t="s">
        <v>4</v>
      </c>
      <c r="BE25" s="130">
        <f>IF(ISBLANK(AE7),0,VLOOKUP(AE7,$I$4:$V$15,12,FALSE))</f>
        <v>0</v>
      </c>
      <c r="BF25" s="130">
        <f>IF(ISBLANK(AF7),0,VLOOKUP(AF7,$I$4:$V$15,12,FALSE))</f>
        <v>0</v>
      </c>
      <c r="BG25" s="130">
        <f>IF(ISBLANK(AG7),0,VLOOKUP(AG7,$I$4:$V$15,12,FALSE))</f>
        <v>0</v>
      </c>
      <c r="BH25" s="130">
        <f>IF(ISBLANK(AH7),0,VLOOKUP(AH7,$I$4:$V$15,12,FALSE))</f>
        <v>0</v>
      </c>
      <c r="BI25" s="130">
        <f>IF(ISBLANK(AI7),0,VLOOKUP(AI7,$I$4:$V$15,12,FALSE))</f>
        <v>0</v>
      </c>
      <c r="BJ25" s="130">
        <f>IF(ISBLANK(AJ7),0,VLOOKUP(AJ7,$I$4:$V$15,12,FALSE))</f>
        <v>0</v>
      </c>
      <c r="BK25" s="130">
        <f>IF(ISBLANK(AK7),0,VLOOKUP(AK7,$I$4:$V$15,12,FALSE))</f>
        <v>0</v>
      </c>
      <c r="BL25" s="130">
        <f>IF(ISBLANK(AL7),0,VLOOKUP(AL7,$I$4:$V$15,12,FALSE))</f>
        <v>0</v>
      </c>
      <c r="BM25" s="196">
        <f>IF(ISBLANK(AM7),0,VLOOKUP(AM7,$I$4:$V$15,12,FALSE))</f>
        <v>0</v>
      </c>
    </row>
    <row r="26" spans="47:65" ht="15.75" customHeight="1" x14ac:dyDescent="0.25">
      <c r="BC26" s="382"/>
      <c r="BD26" s="12" t="s">
        <v>3</v>
      </c>
      <c r="BE26" s="13">
        <f>IF(ISBLANK(AE8),0,VLOOKUP(AE8,$I$4:$V$15,12,FALSE))</f>
        <v>0</v>
      </c>
      <c r="BF26" s="13">
        <f>IF(ISBLANK(AF8),0,VLOOKUP(AF8,$I$4:$V$15,12,FALSE))</f>
        <v>0</v>
      </c>
      <c r="BG26" s="13">
        <f>IF(ISBLANK(AG8),0,VLOOKUP(AG8,$I$4:$V$15,12,FALSE))</f>
        <v>0</v>
      </c>
      <c r="BH26" s="13">
        <f>IF(ISBLANK(AH8),0,VLOOKUP(AH8,$I$4:$V$15,12,FALSE))</f>
        <v>0</v>
      </c>
      <c r="BI26" s="13">
        <f>IF(ISBLANK(AI8),0,VLOOKUP(AI8,$I$4:$V$15,12,FALSE))</f>
        <v>0</v>
      </c>
      <c r="BJ26" s="13">
        <f>IF(ISBLANK(AJ8),0,VLOOKUP(AJ8,$I$4:$V$15,12,FALSE))</f>
        <v>0</v>
      </c>
      <c r="BK26" s="13">
        <f>IF(ISBLANK(AK8),0,VLOOKUP(AK8,$I$4:$V$15,12,FALSE))</f>
        <v>0</v>
      </c>
      <c r="BL26" s="13">
        <f>IF(ISBLANK(AL8),0,VLOOKUP(AL8,$I$4:$V$15,12,FALSE))</f>
        <v>0</v>
      </c>
      <c r="BM26" s="113">
        <f>IF(ISBLANK(AM8),0,VLOOKUP(AM8,$I$4:$V$15,12,FALSE))</f>
        <v>15</v>
      </c>
    </row>
    <row r="27" spans="47:65" ht="15.75" customHeight="1" x14ac:dyDescent="0.25">
      <c r="BC27" s="380" t="s">
        <v>70</v>
      </c>
      <c r="BD27" s="283"/>
      <c r="BE27" s="283" t="s">
        <v>55</v>
      </c>
      <c r="BF27" s="283" t="s">
        <v>2</v>
      </c>
      <c r="BG27" s="283" t="s">
        <v>74</v>
      </c>
      <c r="BH27" s="283" t="s">
        <v>0</v>
      </c>
      <c r="BI27" s="283" t="s">
        <v>5</v>
      </c>
      <c r="BJ27" s="283" t="s">
        <v>8</v>
      </c>
      <c r="BK27" s="283" t="s">
        <v>225</v>
      </c>
      <c r="BL27" s="283" t="s">
        <v>131</v>
      </c>
      <c r="BM27" s="284" t="s">
        <v>226</v>
      </c>
    </row>
    <row r="28" spans="47:65" ht="15.75" customHeight="1" x14ac:dyDescent="0.25">
      <c r="BC28" s="381"/>
      <c r="BD28" s="286" t="s">
        <v>9</v>
      </c>
      <c r="BE28" s="16">
        <f>IF(ISBLANK(AE4),0,VLOOKUP(AE4,$I$4:$V$15,13,FALSE))</f>
        <v>0</v>
      </c>
      <c r="BF28" s="16">
        <f>IF(ISBLANK(AF4),0,VLOOKUP(AF4,$I$4:$V$15,13,FALSE))</f>
        <v>0</v>
      </c>
      <c r="BG28" s="16">
        <f>IF(ISBLANK(AG4),0,VLOOKUP(AG4,$I$4:$V$15,13,FALSE))</f>
        <v>0</v>
      </c>
      <c r="BH28" s="16">
        <f>IF(ISBLANK(AH4),0,VLOOKUP(AH4,$I$4:$V$15,13,FALSE))</f>
        <v>0</v>
      </c>
      <c r="BI28" s="16">
        <f>IF(ISBLANK(AI4),0,VLOOKUP(AI4,$I$4:$V$15,13,FALSE))</f>
        <v>0</v>
      </c>
      <c r="BJ28" s="16">
        <f>IF(ISBLANK(AJ4),0,VLOOKUP(AJ4,$I$4:$V$15,13,FALSE))</f>
        <v>0</v>
      </c>
      <c r="BK28" s="16">
        <f>IF(ISBLANK(AK4),0,VLOOKUP(AK4,$I$4:$V$15,13,FALSE))</f>
        <v>0</v>
      </c>
      <c r="BL28" s="16">
        <f>IF(ISBLANK(AL4),0,VLOOKUP(AL4,$I$4:$V$15,13,FALSE))</f>
        <v>0</v>
      </c>
      <c r="BM28" s="15">
        <f>IF(ISBLANK(AM4),0,VLOOKUP(AM4,$I$4:$V$15,13,FALSE))</f>
        <v>35</v>
      </c>
    </row>
    <row r="29" spans="47:65" ht="15.75" customHeight="1" x14ac:dyDescent="0.25">
      <c r="BC29" s="381"/>
      <c r="BD29" s="287" t="s">
        <v>7</v>
      </c>
      <c r="BE29" s="33">
        <f>IF(ISBLANK(AE5),0,VLOOKUP(AE5,$I$4:$V$15,13,FALSE))</f>
        <v>0</v>
      </c>
      <c r="BF29" s="33">
        <f>IF(ISBLANK(AF5),0,VLOOKUP(AF5,$I$4:$V$15,13,FALSE))</f>
        <v>0</v>
      </c>
      <c r="BG29" s="33">
        <f>IF(ISBLANK(AG5),0,VLOOKUP(AG5,$I$4:$V$15,13,FALSE))</f>
        <v>0</v>
      </c>
      <c r="BH29" s="33">
        <f>IF(ISBLANK(AH5),0,VLOOKUP(AH5,$I$4:$V$15,13,FALSE))</f>
        <v>0</v>
      </c>
      <c r="BI29" s="33">
        <f>IF(ISBLANK(AI5),0,VLOOKUP(AI5,$I$4:$V$15,13,FALSE))</f>
        <v>0</v>
      </c>
      <c r="BJ29" s="33">
        <f>IF(ISBLANK(AJ5),0,VLOOKUP(AJ5,$I$4:$V$15,13,FALSE))</f>
        <v>0</v>
      </c>
      <c r="BK29" s="33">
        <f>IF(ISBLANK(AK5),0,VLOOKUP(AK5,$I$4:$V$15,13,FALSE))</f>
        <v>0</v>
      </c>
      <c r="BL29" s="33">
        <f>IF(ISBLANK(AL5),0,VLOOKUP(AL5,$I$4:$V$15,13,FALSE))</f>
        <v>0</v>
      </c>
      <c r="BM29" s="194">
        <f>IF(ISBLANK(AM5),0,VLOOKUP(AM5,$I$4:$V$15,13,FALSE))</f>
        <v>35</v>
      </c>
    </row>
    <row r="30" spans="47:65" ht="15.75" customHeight="1" x14ac:dyDescent="0.25">
      <c r="BC30" s="381"/>
      <c r="BD30" s="192" t="s">
        <v>6</v>
      </c>
      <c r="BE30" s="193">
        <f>IF(ISBLANK(AE6),0,VLOOKUP(AE6,$I$4:$V$15,13,FALSE))</f>
        <v>0</v>
      </c>
      <c r="BF30" s="193">
        <f>IF(ISBLANK(AF6),0,VLOOKUP(AF6,$I$4:$V$15,13,FALSE))</f>
        <v>0</v>
      </c>
      <c r="BG30" s="193">
        <f>IF(ISBLANK(AG6),0,VLOOKUP(AG6,$I$4:$V$15,13,FALSE))</f>
        <v>0</v>
      </c>
      <c r="BH30" s="193">
        <f>IF(ISBLANK(AH6),0,VLOOKUP(AH6,$I$4:$V$15,13,FALSE))</f>
        <v>0</v>
      </c>
      <c r="BI30" s="193">
        <f>IF(ISBLANK(AI6),0,VLOOKUP(AI6,$I$4:$V$15,13,FALSE))</f>
        <v>0</v>
      </c>
      <c r="BJ30" s="193">
        <f>IF(ISBLANK(AJ6),0,VLOOKUP(AJ6,$I$4:$V$15,13,FALSE))</f>
        <v>0</v>
      </c>
      <c r="BK30" s="193">
        <f>IF(ISBLANK(AK6),0,VLOOKUP(AK6,$I$4:$V$15,13,FALSE))</f>
        <v>0</v>
      </c>
      <c r="BL30" s="193">
        <f>IF(ISBLANK(AL6),0,VLOOKUP(AL6,$I$4:$V$15,13,FALSE))</f>
        <v>0</v>
      </c>
      <c r="BM30" s="195">
        <f>IF(ISBLANK(AM6),0,VLOOKUP(AM6,$I$4:$V$15,13,FALSE))</f>
        <v>35</v>
      </c>
    </row>
    <row r="31" spans="47:65" ht="15.75" customHeight="1" x14ac:dyDescent="0.25">
      <c r="BC31" s="381"/>
      <c r="BD31" s="288" t="s">
        <v>4</v>
      </c>
      <c r="BE31" s="130">
        <f>IF(ISBLANK(AE7),0,VLOOKUP(AE7,$I$4:$V$15,13,FALSE))</f>
        <v>0</v>
      </c>
      <c r="BF31" s="130">
        <f>IF(ISBLANK(AF7),0,VLOOKUP(AF7,$I$4:$V$15,13,FALSE))</f>
        <v>0</v>
      </c>
      <c r="BG31" s="130">
        <f>IF(ISBLANK(AG7),0,VLOOKUP(AG7,$I$4:$V$15,13,FALSE))</f>
        <v>0</v>
      </c>
      <c r="BH31" s="130">
        <f>IF(ISBLANK(AH7),0,VLOOKUP(AH7,$I$4:$V$15,13,FALSE))</f>
        <v>0</v>
      </c>
      <c r="BI31" s="130">
        <f>IF(ISBLANK(AI7),0,VLOOKUP(AI7,$I$4:$V$15,13,FALSE))</f>
        <v>0</v>
      </c>
      <c r="BJ31" s="130">
        <f>IF(ISBLANK(AJ7),0,VLOOKUP(AJ7,$I$4:$V$15,13,FALSE))</f>
        <v>0</v>
      </c>
      <c r="BK31" s="130">
        <f>IF(ISBLANK(AK7),0,VLOOKUP(AK7,$I$4:$V$15,13,FALSE))</f>
        <v>0</v>
      </c>
      <c r="BL31" s="130">
        <f>IF(ISBLANK(AL7),0,VLOOKUP(AL7,$I$4:$V$15,13,FALSE))</f>
        <v>0</v>
      </c>
      <c r="BM31" s="196">
        <f>IF(ISBLANK(AM7),0,VLOOKUP(AM7,$I$4:$V$15,13,FALSE))</f>
        <v>0</v>
      </c>
    </row>
    <row r="32" spans="47:65" ht="15.75" customHeight="1" x14ac:dyDescent="0.25">
      <c r="BC32" s="382"/>
      <c r="BD32" s="12" t="s">
        <v>3</v>
      </c>
      <c r="BE32" s="13">
        <f>IF(ISBLANK(AE8),0,VLOOKUP(AE8,$I$4:$V$15,13,FALSE))</f>
        <v>0</v>
      </c>
      <c r="BF32" s="13">
        <f>IF(ISBLANK(AF8),0,VLOOKUP(AF8,$I$4:$V$15,13,FALSE))</f>
        <v>0</v>
      </c>
      <c r="BG32" s="13">
        <f>IF(ISBLANK(AG8),0,VLOOKUP(AG8,$I$4:$V$15,13,FALSE))</f>
        <v>0</v>
      </c>
      <c r="BH32" s="13">
        <f>IF(ISBLANK(AH8),0,VLOOKUP(AH8,$I$4:$V$15,13,FALSE))</f>
        <v>0</v>
      </c>
      <c r="BI32" s="13">
        <f>IF(ISBLANK(AI8),0,VLOOKUP(AI8,$I$4:$V$15,13,FALSE))</f>
        <v>0</v>
      </c>
      <c r="BJ32" s="13">
        <f>IF(ISBLANK(AJ8),0,VLOOKUP(AJ8,$I$4:$V$15,13,FALSE))</f>
        <v>0</v>
      </c>
      <c r="BK32" s="13">
        <f>IF(ISBLANK(AK8),0,VLOOKUP(AK8,$I$4:$V$15,13,FALSE))</f>
        <v>0</v>
      </c>
      <c r="BL32" s="13">
        <f>IF(ISBLANK(AL8),0,VLOOKUP(AL8,$I$4:$V$15,13,FALSE))</f>
        <v>0</v>
      </c>
      <c r="BM32" s="113">
        <f>IF(ISBLANK(AM8),0,VLOOKUP(AM8,$I$4:$V$15,13,FALSE))</f>
        <v>35</v>
      </c>
    </row>
    <row r="33" spans="55:65" ht="15.75" customHeight="1" x14ac:dyDescent="0.25">
      <c r="BC33" s="380" t="s">
        <v>94</v>
      </c>
      <c r="BD33" s="283"/>
      <c r="BE33" s="283" t="s">
        <v>55</v>
      </c>
      <c r="BF33" s="283" t="s">
        <v>2</v>
      </c>
      <c r="BG33" s="283" t="s">
        <v>74</v>
      </c>
      <c r="BH33" s="283" t="s">
        <v>0</v>
      </c>
      <c r="BI33" s="283" t="s">
        <v>5</v>
      </c>
      <c r="BJ33" s="283" t="s">
        <v>8</v>
      </c>
      <c r="BK33" s="283" t="s">
        <v>225</v>
      </c>
      <c r="BL33" s="283" t="s">
        <v>131</v>
      </c>
      <c r="BM33" s="284" t="s">
        <v>226</v>
      </c>
    </row>
    <row r="34" spans="55:65" ht="15.75" customHeight="1" x14ac:dyDescent="0.25">
      <c r="BC34" s="381"/>
      <c r="BD34" s="286" t="s">
        <v>9</v>
      </c>
      <c r="BE34" s="333">
        <f>IF(ISBLANK(AE4),0,VLOOKUP(AE4,$I$4:$V$15,14,FALSE))</f>
        <v>0</v>
      </c>
      <c r="BF34" s="333">
        <f>IF(ISBLANK(AF4),0,VLOOKUP(AF4,$I$4:$V$15,14,FALSE))</f>
        <v>0</v>
      </c>
      <c r="BG34" s="333">
        <f>IF(ISBLANK(AG4),0,VLOOKUP(AG4,$I$4:$V$15,14,FALSE))</f>
        <v>0</v>
      </c>
      <c r="BH34" s="333">
        <f>IF(ISBLANK(AH4),0,VLOOKUP(AH4,$I$4:$V$15,14,FALSE))</f>
        <v>0</v>
      </c>
      <c r="BI34" s="333">
        <f>IF(ISBLANK(AI4),0,VLOOKUP(AI4,$I$4:$V$15,14,FALSE))</f>
        <v>0</v>
      </c>
      <c r="BJ34" s="333">
        <f>IF(ISBLANK(AJ4),0,VLOOKUP(AJ4,$I$4:$V$15,14,FALSE))</f>
        <v>0</v>
      </c>
      <c r="BK34" s="333">
        <f>IF(ISBLANK(AK4),0,VLOOKUP(AK4,$I$4:$V$15,14,FALSE))</f>
        <v>0</v>
      </c>
      <c r="BL34" s="333">
        <f>IF(ISBLANK(AL4),0,VLOOKUP(AL4,$I$4:$V$15,14,FALSE))</f>
        <v>0</v>
      </c>
      <c r="BM34" s="334">
        <f>IF(ISBLANK(AM4),0,VLOOKUP(AM4,$I$4:$V$15,14,FALSE))</f>
        <v>52500000</v>
      </c>
    </row>
    <row r="35" spans="55:65" ht="15.75" customHeight="1" x14ac:dyDescent="0.25">
      <c r="BC35" s="381"/>
      <c r="BD35" s="287" t="s">
        <v>7</v>
      </c>
      <c r="BE35" s="335">
        <f>IF(ISBLANK(AE5),0,VLOOKUP(AE5,$I$4:$V$15,14,FALSE))</f>
        <v>0</v>
      </c>
      <c r="BF35" s="335">
        <f>IF(ISBLANK(AF5),0,VLOOKUP(AF5,$I$4:$V$15,14,FALSE))</f>
        <v>0</v>
      </c>
      <c r="BG35" s="335">
        <f>IF(ISBLANK(AG5),0,VLOOKUP(AG5,$I$4:$V$15,14,FALSE))</f>
        <v>0</v>
      </c>
      <c r="BH35" s="335">
        <f>IF(ISBLANK(AH5),0,VLOOKUP(AH5,$I$4:$V$15,14,FALSE))</f>
        <v>0</v>
      </c>
      <c r="BI35" s="335">
        <f>IF(ISBLANK(AI5),0,VLOOKUP(AI5,$I$4:$V$15,14,FALSE))</f>
        <v>0</v>
      </c>
      <c r="BJ35" s="335">
        <f>IF(ISBLANK(AJ5),0,VLOOKUP(AJ5,$I$4:$V$15,14,FALSE))</f>
        <v>0</v>
      </c>
      <c r="BK35" s="335">
        <f>IF(ISBLANK(AK5),0,VLOOKUP(AK5,$I$4:$V$15,14,FALSE))</f>
        <v>0</v>
      </c>
      <c r="BL35" s="335">
        <f>IF(ISBLANK(AL5),0,VLOOKUP(AL5,$I$4:$V$15,14,FALSE))</f>
        <v>0</v>
      </c>
      <c r="BM35" s="336">
        <f>IF(ISBLANK(AM5),0,VLOOKUP(AM5,$I$4:$V$15,14,FALSE))</f>
        <v>52500000</v>
      </c>
    </row>
    <row r="36" spans="55:65" ht="15.75" customHeight="1" x14ac:dyDescent="0.25">
      <c r="BC36" s="381"/>
      <c r="BD36" s="192" t="s">
        <v>6</v>
      </c>
      <c r="BE36" s="337">
        <f>IF(ISBLANK(AE6),0,VLOOKUP(AE6,$I$4:$V$15,14,FALSE))</f>
        <v>0</v>
      </c>
      <c r="BF36" s="337">
        <f>IF(ISBLANK(AF6),0,VLOOKUP(AF6,$I$4:$V$15,14,FALSE))</f>
        <v>0</v>
      </c>
      <c r="BG36" s="337">
        <f>IF(ISBLANK(AG6),0,VLOOKUP(AG6,$I$4:$V$15,14,FALSE))</f>
        <v>0</v>
      </c>
      <c r="BH36" s="337">
        <f>IF(ISBLANK(AH6),0,VLOOKUP(AH6,$I$4:$V$15,14,FALSE))</f>
        <v>0</v>
      </c>
      <c r="BI36" s="337">
        <f>IF(ISBLANK(AI6),0,VLOOKUP(AI6,$I$4:$V$15,14,FALSE))</f>
        <v>0</v>
      </c>
      <c r="BJ36" s="337">
        <f>IF(ISBLANK(AJ6),0,VLOOKUP(AJ6,$I$4:$V$15,14,FALSE))</f>
        <v>0</v>
      </c>
      <c r="BK36" s="337">
        <f>IF(ISBLANK(AK6),0,VLOOKUP(AK6,$I$4:$V$15,14,FALSE))</f>
        <v>0</v>
      </c>
      <c r="BL36" s="337">
        <f>IF(ISBLANK(AL6),0,VLOOKUP(AL6,$I$4:$V$15,14,FALSE))</f>
        <v>0</v>
      </c>
      <c r="BM36" s="338">
        <f>IF(ISBLANK(AM6),0,VLOOKUP(AM6,$I$4:$V$15,14,FALSE))</f>
        <v>52500000</v>
      </c>
    </row>
    <row r="37" spans="55:65" ht="15.75" customHeight="1" x14ac:dyDescent="0.25">
      <c r="BC37" s="381"/>
      <c r="BD37" s="288" t="s">
        <v>4</v>
      </c>
      <c r="BE37" s="339">
        <f>IF(ISBLANK(AE7),0,VLOOKUP(AE7,$I$4:$V$15,14,FALSE))</f>
        <v>0</v>
      </c>
      <c r="BF37" s="339">
        <f>IF(ISBLANK(AF7),0,VLOOKUP(AF7,$I$4:$V$15,14,FALSE))</f>
        <v>0</v>
      </c>
      <c r="BG37" s="339">
        <f>IF(ISBLANK(AG7),0,VLOOKUP(AG7,$I$4:$V$15,14,FALSE))</f>
        <v>0</v>
      </c>
      <c r="BH37" s="339">
        <f>IF(ISBLANK(AH7),0,VLOOKUP(AH7,$I$4:$V$15,14,FALSE))</f>
        <v>0</v>
      </c>
      <c r="BI37" s="339">
        <f>IF(ISBLANK(AI7),0,VLOOKUP(AI7,$I$4:$V$15,14,FALSE))</f>
        <v>0</v>
      </c>
      <c r="BJ37" s="339">
        <f>IF(ISBLANK(AJ7),0,VLOOKUP(AJ7,$I$4:$V$15,14,FALSE))</f>
        <v>0</v>
      </c>
      <c r="BK37" s="339">
        <f>IF(ISBLANK(AK7),0,VLOOKUP(AK7,$I$4:$V$15,14,FALSE))</f>
        <v>0</v>
      </c>
      <c r="BL37" s="339">
        <f>IF(ISBLANK(AL7),0,VLOOKUP(AL7,$I$4:$V$15,14,FALSE))</f>
        <v>0</v>
      </c>
      <c r="BM37" s="340">
        <f>IF(ISBLANK(AM7),0,VLOOKUP(AM7,$I$4:$V$15,14,FALSE))</f>
        <v>0</v>
      </c>
    </row>
    <row r="38" spans="55:65" ht="15.75" customHeight="1" x14ac:dyDescent="0.25">
      <c r="BC38" s="382"/>
      <c r="BD38" s="12" t="s">
        <v>3</v>
      </c>
      <c r="BE38" s="341">
        <f>IF(ISBLANK(AE8),0,VLOOKUP(AE8,$I$4:$V$15,14,FALSE))</f>
        <v>0</v>
      </c>
      <c r="BF38" s="341">
        <f>IF(ISBLANK(AF8),0,VLOOKUP(AF8,$I$4:$V$15,14,FALSE))</f>
        <v>0</v>
      </c>
      <c r="BG38" s="341">
        <f>IF(ISBLANK(AG8),0,VLOOKUP(AG8,$I$4:$V$15,14,FALSE))</f>
        <v>0</v>
      </c>
      <c r="BH38" s="341">
        <f>IF(ISBLANK(AH8),0,VLOOKUP(AH8,$I$4:$V$15,14,FALSE))</f>
        <v>0</v>
      </c>
      <c r="BI38" s="341">
        <f>IF(ISBLANK(AI8),0,VLOOKUP(AI8,$I$4:$V$15,14,FALSE))</f>
        <v>0</v>
      </c>
      <c r="BJ38" s="341">
        <f>IF(ISBLANK(AJ8),0,VLOOKUP(AJ8,$I$4:$V$15,14,FALSE))</f>
        <v>0</v>
      </c>
      <c r="BK38" s="341">
        <f>IF(ISBLANK(AK8),0,VLOOKUP(AK8,$I$4:$V$15,14,FALSE))</f>
        <v>0</v>
      </c>
      <c r="BL38" s="341">
        <f>IF(ISBLANK(AL8),0,VLOOKUP(AL8,$I$4:$V$15,14,FALSE))</f>
        <v>0</v>
      </c>
      <c r="BM38" s="342">
        <f>IF(ISBLANK(AM8),0,VLOOKUP(AM8,$I$4:$V$15,14,FALSE))</f>
        <v>52500000</v>
      </c>
    </row>
  </sheetData>
  <mergeCells count="30">
    <mergeCell ref="BC27:BC32"/>
    <mergeCell ref="BC33:BC38"/>
    <mergeCell ref="AU18:AU19"/>
    <mergeCell ref="AW17:BB17"/>
    <mergeCell ref="E10:F10"/>
    <mergeCell ref="G10:H10"/>
    <mergeCell ref="BC15:BC20"/>
    <mergeCell ref="AW18:BB18"/>
    <mergeCell ref="AW19:BB19"/>
    <mergeCell ref="AW20:BB20"/>
    <mergeCell ref="BC21:BC26"/>
    <mergeCell ref="AU3:AV3"/>
    <mergeCell ref="BC3:BC8"/>
    <mergeCell ref="AU4:AU8"/>
    <mergeCell ref="E9:G9"/>
    <mergeCell ref="AU9:AU13"/>
    <mergeCell ref="BC9:BC14"/>
    <mergeCell ref="E11:F11"/>
    <mergeCell ref="G11:H11"/>
    <mergeCell ref="AU14:AU16"/>
    <mergeCell ref="A1:AM1"/>
    <mergeCell ref="AN1:BM1"/>
    <mergeCell ref="A2:D2"/>
    <mergeCell ref="E2:H2"/>
    <mergeCell ref="I2:V2"/>
    <mergeCell ref="W2:AC2"/>
    <mergeCell ref="AD2:AM2"/>
    <mergeCell ref="AN2:AT2"/>
    <mergeCell ref="AU2:BB2"/>
    <mergeCell ref="BC2:BM2"/>
  </mergeCells>
  <conditionalFormatting sqref="J4:P10 J12:P15">
    <cfRule type="cellIs" dxfId="5" priority="10" operator="equal">
      <formula>"X"</formula>
    </cfRule>
    <cfRule type="cellIs" dxfId="4" priority="52" operator="equal">
      <formula>"O"</formula>
    </cfRule>
  </conditionalFormatting>
  <conditionalFormatting sqref="AE5:AM7">
    <cfRule type="colorScale" priority="3">
      <colorScale>
        <cfvo type="num" val="MIN($I$13:$I$15)"/>
        <cfvo type="percentile" val="50"/>
        <cfvo type="num" val="MAX($I$13:$I$15)"/>
        <color rgb="FFFFBDBD"/>
        <color rgb="FFFFFFBD"/>
        <color rgb="FFBDFFBD"/>
      </colorScale>
    </cfRule>
  </conditionalFormatting>
  <conditionalFormatting sqref="AE4:AM4 AE8:AM8">
    <cfRule type="colorScale" priority="9">
      <colorScale>
        <cfvo type="num" val="MIN($I$4:$I$12)"/>
        <cfvo type="percentile" val="50"/>
        <cfvo type="num" val="MAX($I$4:$I$12)"/>
        <color rgb="FFFFBDBD"/>
        <color rgb="FFFFFFBD"/>
        <color rgb="FFBDFFBD"/>
      </colorScale>
    </cfRule>
  </conditionalFormatting>
  <conditionalFormatting sqref="J11:P11">
    <cfRule type="cellIs" dxfId="1" priority="1" operator="equal">
      <formula>"X"</formula>
    </cfRule>
    <cfRule type="cellIs" dxfId="0" priority="2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578"/>
  <sheetViews>
    <sheetView workbookViewId="0">
      <pane ySplit="4" topLeftCell="A5" activePane="bottomLeft" state="frozen"/>
      <selection pane="bottomLeft" activeCell="M27" sqref="M27"/>
    </sheetView>
  </sheetViews>
  <sheetFormatPr defaultColWidth="9.28515625" defaultRowHeight="15" x14ac:dyDescent="0.25"/>
  <cols>
    <col min="1" max="15" width="4.7109375" style="78" customWidth="1"/>
    <col min="16" max="16" width="9.28515625" style="277"/>
    <col min="17" max="19" width="9.28515625" style="82"/>
    <col min="20" max="21" width="9.28515625" style="119"/>
    <col min="22" max="23" width="9.28515625" style="101"/>
    <col min="24" max="24" width="9.28515625" style="82"/>
    <col min="25" max="16384" width="9.28515625" style="81"/>
  </cols>
  <sheetData>
    <row r="1" spans="1:23" x14ac:dyDescent="0.25">
      <c r="A1" s="79" t="s">
        <v>67</v>
      </c>
      <c r="B1" s="79" t="s">
        <v>67</v>
      </c>
      <c r="C1" s="396" t="s">
        <v>69</v>
      </c>
      <c r="D1" s="396"/>
      <c r="E1" s="396" t="s">
        <v>69</v>
      </c>
      <c r="F1" s="396"/>
      <c r="G1" s="396"/>
      <c r="H1" s="396"/>
      <c r="I1" s="396"/>
      <c r="J1" s="396" t="s">
        <v>73</v>
      </c>
      <c r="K1" s="396"/>
      <c r="L1" s="396"/>
      <c r="M1" s="396" t="s">
        <v>73</v>
      </c>
      <c r="N1" s="396"/>
      <c r="O1" s="396"/>
      <c r="Q1" s="391" t="s">
        <v>77</v>
      </c>
      <c r="R1" s="391" t="s">
        <v>141</v>
      </c>
      <c r="S1" s="391"/>
      <c r="T1" s="391" t="s">
        <v>142</v>
      </c>
      <c r="U1" s="391"/>
      <c r="V1" s="391" t="s">
        <v>115</v>
      </c>
      <c r="W1" s="391"/>
    </row>
    <row r="2" spans="1:23" s="285" customFormat="1" x14ac:dyDescent="0.25">
      <c r="A2" s="79" t="s">
        <v>223</v>
      </c>
      <c r="B2" s="79" t="s">
        <v>88</v>
      </c>
      <c r="C2" s="396" t="s">
        <v>223</v>
      </c>
      <c r="D2" s="396"/>
      <c r="E2" s="396" t="s">
        <v>223</v>
      </c>
      <c r="F2" s="396"/>
      <c r="G2" s="396" t="s">
        <v>88</v>
      </c>
      <c r="H2" s="396"/>
      <c r="I2" s="396"/>
      <c r="J2" s="396" t="s">
        <v>223</v>
      </c>
      <c r="K2" s="396"/>
      <c r="L2" s="396"/>
      <c r="M2" s="396" t="s">
        <v>88</v>
      </c>
      <c r="N2" s="396"/>
      <c r="O2" s="396"/>
      <c r="P2" s="301"/>
      <c r="Q2" s="391"/>
      <c r="R2" s="391"/>
      <c r="S2" s="391"/>
      <c r="T2" s="391"/>
      <c r="U2" s="391"/>
      <c r="V2" s="391"/>
      <c r="W2" s="391"/>
    </row>
    <row r="3" spans="1:23" s="285" customFormat="1" x14ac:dyDescent="0.25">
      <c r="A3" s="79" t="s">
        <v>221</v>
      </c>
      <c r="B3" s="79" t="s">
        <v>221</v>
      </c>
      <c r="C3" s="396" t="s">
        <v>221</v>
      </c>
      <c r="D3" s="396"/>
      <c r="E3" s="396" t="s">
        <v>221</v>
      </c>
      <c r="F3" s="396"/>
      <c r="G3" s="396" t="s">
        <v>221</v>
      </c>
      <c r="H3" s="396"/>
      <c r="I3" s="350" t="s">
        <v>222</v>
      </c>
      <c r="J3" s="396" t="s">
        <v>221</v>
      </c>
      <c r="K3" s="396"/>
      <c r="L3" s="396"/>
      <c r="M3" s="396" t="s">
        <v>221</v>
      </c>
      <c r="N3" s="396"/>
      <c r="O3" s="396"/>
      <c r="P3" s="301"/>
      <c r="Q3" s="391"/>
      <c r="R3" s="391" t="s">
        <v>20</v>
      </c>
      <c r="S3" s="391" t="s">
        <v>19</v>
      </c>
      <c r="T3" s="391" t="s">
        <v>20</v>
      </c>
      <c r="U3" s="391" t="s">
        <v>19</v>
      </c>
      <c r="V3" s="391" t="s">
        <v>20</v>
      </c>
      <c r="W3" s="391" t="s">
        <v>19</v>
      </c>
    </row>
    <row r="4" spans="1:23" x14ac:dyDescent="0.25">
      <c r="A4" s="79" t="s">
        <v>20</v>
      </c>
      <c r="B4" s="79" t="s">
        <v>20</v>
      </c>
      <c r="C4" s="79" t="s">
        <v>20</v>
      </c>
      <c r="D4" s="79" t="s">
        <v>19</v>
      </c>
      <c r="E4" s="350" t="s">
        <v>20</v>
      </c>
      <c r="F4" s="350" t="s">
        <v>19</v>
      </c>
      <c r="G4" s="79" t="s">
        <v>20</v>
      </c>
      <c r="H4" s="79" t="s">
        <v>19</v>
      </c>
      <c r="I4" s="350" t="s">
        <v>19</v>
      </c>
      <c r="J4" s="79" t="s">
        <v>19</v>
      </c>
      <c r="K4" s="79" t="s">
        <v>114</v>
      </c>
      <c r="L4" s="79" t="s">
        <v>70</v>
      </c>
      <c r="M4" s="79" t="s">
        <v>19</v>
      </c>
      <c r="N4" s="79" t="s">
        <v>114</v>
      </c>
      <c r="O4" s="79" t="s">
        <v>70</v>
      </c>
      <c r="Q4" s="391"/>
      <c r="R4" s="391"/>
      <c r="S4" s="391"/>
      <c r="T4" s="391"/>
      <c r="U4" s="391"/>
      <c r="V4" s="391"/>
      <c r="W4" s="391"/>
    </row>
    <row r="5" spans="1:23" x14ac:dyDescent="0.25">
      <c r="E5" s="78">
        <v>3</v>
      </c>
      <c r="F5" s="78">
        <v>3</v>
      </c>
      <c r="G5" s="78">
        <v>3</v>
      </c>
      <c r="H5" s="78">
        <v>5</v>
      </c>
      <c r="I5" s="78">
        <v>3</v>
      </c>
      <c r="M5" s="78">
        <v>3</v>
      </c>
      <c r="N5" s="78">
        <v>5</v>
      </c>
      <c r="O5" s="78">
        <v>2</v>
      </c>
      <c r="Q5" s="82">
        <v>0</v>
      </c>
      <c r="R5" s="101">
        <f>SUM(V6:V$30)</f>
        <v>825</v>
      </c>
      <c r="S5" s="101">
        <f>SUM(W6:W$30)</f>
        <v>135</v>
      </c>
      <c r="T5" s="119">
        <f>SUM(V6:V$20)</f>
        <v>425</v>
      </c>
      <c r="U5" s="119">
        <f>SUM(W6:W$20)</f>
        <v>35</v>
      </c>
      <c r="V5" s="101">
        <v>20</v>
      </c>
      <c r="W5" s="101">
        <v>0</v>
      </c>
    </row>
    <row r="6" spans="1:23" x14ac:dyDescent="0.25">
      <c r="F6" s="78" t="s">
        <v>7</v>
      </c>
      <c r="G6" s="78">
        <v>3</v>
      </c>
      <c r="H6" s="78">
        <v>5</v>
      </c>
      <c r="I6" s="78">
        <v>3</v>
      </c>
      <c r="M6" s="78">
        <v>4</v>
      </c>
      <c r="N6" s="78">
        <v>5</v>
      </c>
      <c r="O6" s="78">
        <v>2</v>
      </c>
      <c r="Q6" s="82">
        <v>1</v>
      </c>
      <c r="R6" s="101">
        <f>SUM(V7:V$30)</f>
        <v>815</v>
      </c>
      <c r="S6" s="101">
        <f>SUM(W7:W$30)</f>
        <v>135</v>
      </c>
      <c r="T6" s="119">
        <f>SUM(V7:V$20)</f>
        <v>415</v>
      </c>
      <c r="U6" s="119">
        <f>SUM(W7:W$20)</f>
        <v>35</v>
      </c>
      <c r="V6" s="101">
        <v>10</v>
      </c>
      <c r="W6" s="101">
        <v>0</v>
      </c>
    </row>
    <row r="7" spans="1:23" x14ac:dyDescent="0.25">
      <c r="G7" s="78">
        <v>3</v>
      </c>
      <c r="H7" s="78">
        <v>5</v>
      </c>
      <c r="I7" s="78">
        <v>3</v>
      </c>
      <c r="M7" s="78">
        <v>3</v>
      </c>
      <c r="N7" s="78">
        <v>5</v>
      </c>
      <c r="O7" s="78">
        <v>2</v>
      </c>
      <c r="Q7" s="82">
        <v>2</v>
      </c>
      <c r="R7" s="101">
        <f>SUM(V8:V$30)</f>
        <v>805</v>
      </c>
      <c r="S7" s="101">
        <f>SUM(W8:W$30)</f>
        <v>135</v>
      </c>
      <c r="T7" s="119">
        <f>SUM(V8:V$20)</f>
        <v>405</v>
      </c>
      <c r="U7" s="119">
        <f>SUM(W8:W$20)</f>
        <v>35</v>
      </c>
      <c r="V7" s="101">
        <v>10</v>
      </c>
      <c r="W7" s="101">
        <v>0</v>
      </c>
    </row>
    <row r="8" spans="1:23" x14ac:dyDescent="0.25">
      <c r="G8" s="78">
        <v>4</v>
      </c>
      <c r="H8" s="78">
        <v>5</v>
      </c>
      <c r="I8" s="78">
        <v>2</v>
      </c>
      <c r="M8" s="78">
        <v>3</v>
      </c>
      <c r="N8" s="78">
        <v>5</v>
      </c>
      <c r="O8" s="78">
        <v>2</v>
      </c>
      <c r="Q8" s="82">
        <v>3</v>
      </c>
      <c r="R8" s="101">
        <f>SUM(V9:V$30)</f>
        <v>785</v>
      </c>
      <c r="S8" s="101">
        <f>SUM(W9:W$30)</f>
        <v>135</v>
      </c>
      <c r="T8" s="119">
        <f>SUM(V9:V$20)</f>
        <v>385</v>
      </c>
      <c r="U8" s="119">
        <f>SUM(W9:W$20)</f>
        <v>35</v>
      </c>
      <c r="V8" s="101">
        <v>20</v>
      </c>
      <c r="W8" s="101">
        <v>0</v>
      </c>
    </row>
    <row r="9" spans="1:23" x14ac:dyDescent="0.25">
      <c r="G9" s="78">
        <v>4</v>
      </c>
      <c r="H9" s="78">
        <v>5</v>
      </c>
      <c r="I9" s="78">
        <v>3</v>
      </c>
      <c r="M9" s="78">
        <v>3</v>
      </c>
      <c r="N9" s="78">
        <v>5</v>
      </c>
      <c r="O9" s="78">
        <v>2</v>
      </c>
      <c r="Q9" s="82">
        <v>4</v>
      </c>
      <c r="R9" s="101">
        <f>SUM(V10:V$30)</f>
        <v>765</v>
      </c>
      <c r="S9" s="101">
        <f>SUM(W10:W$30)</f>
        <v>135</v>
      </c>
      <c r="T9" s="119">
        <f>SUM(V10:V$20)</f>
        <v>365</v>
      </c>
      <c r="U9" s="119">
        <f>SUM(W10:W$20)</f>
        <v>35</v>
      </c>
      <c r="V9" s="101">
        <v>20</v>
      </c>
      <c r="W9" s="101">
        <v>0</v>
      </c>
    </row>
    <row r="10" spans="1:23" x14ac:dyDescent="0.25">
      <c r="G10" s="78">
        <v>3</v>
      </c>
      <c r="H10" s="78">
        <v>5</v>
      </c>
      <c r="I10" s="78">
        <v>3</v>
      </c>
      <c r="Q10" s="82">
        <v>5</v>
      </c>
      <c r="R10" s="101">
        <f>SUM(V11:V$30)</f>
        <v>735</v>
      </c>
      <c r="S10" s="101">
        <f>SUM(W11:W$30)</f>
        <v>135</v>
      </c>
      <c r="T10" s="119">
        <f>SUM(V11:V$20)</f>
        <v>335</v>
      </c>
      <c r="U10" s="119">
        <f>SUM(W11:W$20)</f>
        <v>35</v>
      </c>
      <c r="V10" s="101">
        <v>30</v>
      </c>
      <c r="W10" s="101">
        <v>0</v>
      </c>
    </row>
    <row r="11" spans="1:23" x14ac:dyDescent="0.25">
      <c r="G11" s="78">
        <v>4</v>
      </c>
      <c r="H11" s="78">
        <v>5</v>
      </c>
      <c r="I11" s="78">
        <v>3</v>
      </c>
      <c r="Q11" s="82">
        <v>6</v>
      </c>
      <c r="R11" s="101">
        <f>SUM(V12:V$30)</f>
        <v>705</v>
      </c>
      <c r="S11" s="101">
        <f>SUM(W12:W$30)</f>
        <v>135</v>
      </c>
      <c r="T11" s="119">
        <f>SUM(V12:V$20)</f>
        <v>305</v>
      </c>
      <c r="U11" s="119">
        <f>SUM(W12:W$20)</f>
        <v>35</v>
      </c>
      <c r="V11" s="101">
        <v>30</v>
      </c>
      <c r="W11" s="101">
        <v>0</v>
      </c>
    </row>
    <row r="12" spans="1:23" x14ac:dyDescent="0.25">
      <c r="Q12" s="82">
        <v>7</v>
      </c>
      <c r="R12" s="101">
        <f>SUM(V13:V$30)</f>
        <v>675</v>
      </c>
      <c r="S12" s="101">
        <f>SUM(W13:W$30)</f>
        <v>135</v>
      </c>
      <c r="T12" s="119">
        <f>SUM(V13:V$20)</f>
        <v>275</v>
      </c>
      <c r="U12" s="119">
        <f>SUM(W13:W$20)</f>
        <v>35</v>
      </c>
      <c r="V12" s="101">
        <v>30</v>
      </c>
      <c r="W12" s="101">
        <v>0</v>
      </c>
    </row>
    <row r="13" spans="1:23" x14ac:dyDescent="0.25">
      <c r="Q13" s="82">
        <v>8</v>
      </c>
      <c r="R13" s="101">
        <f>SUM(V14:V$30)</f>
        <v>645</v>
      </c>
      <c r="S13" s="101">
        <f>SUM(W14:W$30)</f>
        <v>135</v>
      </c>
      <c r="T13" s="119">
        <f>SUM(V14:V$20)</f>
        <v>245</v>
      </c>
      <c r="U13" s="119">
        <f>SUM(W14:W$20)</f>
        <v>35</v>
      </c>
      <c r="V13" s="101">
        <v>30</v>
      </c>
      <c r="W13" s="101">
        <v>0</v>
      </c>
    </row>
    <row r="14" spans="1:23" x14ac:dyDescent="0.25">
      <c r="Q14" s="82">
        <v>9</v>
      </c>
      <c r="R14" s="101">
        <f>SUM(V15:V$30)</f>
        <v>615</v>
      </c>
      <c r="S14" s="101">
        <f>SUM(W15:W$30)</f>
        <v>135</v>
      </c>
      <c r="T14" s="119">
        <f>SUM(V15:V$20)</f>
        <v>215</v>
      </c>
      <c r="U14" s="119">
        <f>SUM(W15:W$20)</f>
        <v>35</v>
      </c>
      <c r="V14" s="101">
        <v>30</v>
      </c>
      <c r="W14" s="101">
        <v>0</v>
      </c>
    </row>
    <row r="15" spans="1:23" x14ac:dyDescent="0.25">
      <c r="Q15" s="82">
        <v>10</v>
      </c>
      <c r="R15" s="101">
        <f>SUM(V16:V$30)</f>
        <v>580</v>
      </c>
      <c r="S15" s="101">
        <f>SUM(W16:W$30)</f>
        <v>130</v>
      </c>
      <c r="T15" s="119">
        <f>SUM(V16:V$20)</f>
        <v>180</v>
      </c>
      <c r="U15" s="119">
        <f>SUM(W16:W$20)</f>
        <v>30</v>
      </c>
      <c r="V15" s="101">
        <v>35</v>
      </c>
      <c r="W15" s="101">
        <v>5</v>
      </c>
    </row>
    <row r="16" spans="1:23" x14ac:dyDescent="0.25">
      <c r="Q16" s="82">
        <v>11</v>
      </c>
      <c r="R16" s="101">
        <f>SUM(V17:V$30)</f>
        <v>545</v>
      </c>
      <c r="S16" s="101">
        <f>SUM(W17:W$30)</f>
        <v>125</v>
      </c>
      <c r="T16" s="119">
        <f>SUM(V17:V$20)</f>
        <v>145</v>
      </c>
      <c r="U16" s="119">
        <f>SUM(W17:W$20)</f>
        <v>25</v>
      </c>
      <c r="V16" s="101">
        <v>35</v>
      </c>
      <c r="W16" s="101">
        <v>5</v>
      </c>
    </row>
    <row r="17" spans="17:24" x14ac:dyDescent="0.25">
      <c r="Q17" s="82">
        <v>12</v>
      </c>
      <c r="R17" s="101">
        <f>SUM(V18:V$30)</f>
        <v>510</v>
      </c>
      <c r="S17" s="101">
        <f>SUM(W18:W$30)</f>
        <v>120</v>
      </c>
      <c r="T17" s="119">
        <f>SUM(V18:V$20)</f>
        <v>110</v>
      </c>
      <c r="U17" s="119">
        <f>SUM(W18:W$20)</f>
        <v>20</v>
      </c>
      <c r="V17" s="101">
        <v>35</v>
      </c>
      <c r="W17" s="101">
        <v>5</v>
      </c>
    </row>
    <row r="18" spans="17:24" x14ac:dyDescent="0.25">
      <c r="Q18" s="82">
        <v>13</v>
      </c>
      <c r="R18" s="101">
        <f>SUM(V19:V$30)</f>
        <v>475</v>
      </c>
      <c r="S18" s="101">
        <f>SUM(W19:W$30)</f>
        <v>115</v>
      </c>
      <c r="T18" s="119">
        <f>SUM(V19:V$20)</f>
        <v>75</v>
      </c>
      <c r="U18" s="119">
        <f>SUM(W19:W$20)</f>
        <v>15</v>
      </c>
      <c r="V18" s="101">
        <v>35</v>
      </c>
      <c r="W18" s="101">
        <v>5</v>
      </c>
    </row>
    <row r="19" spans="17:24" x14ac:dyDescent="0.25">
      <c r="Q19" s="82">
        <v>14</v>
      </c>
      <c r="R19" s="101">
        <f>SUM(V20:V$30)</f>
        <v>440</v>
      </c>
      <c r="S19" s="101">
        <f>SUM(W20:W$30)</f>
        <v>110</v>
      </c>
      <c r="T19" s="119">
        <f>SUM(V20:V$20)</f>
        <v>40</v>
      </c>
      <c r="U19" s="119">
        <f>SUM(W20:W$20)</f>
        <v>10</v>
      </c>
      <c r="V19" s="101">
        <v>35</v>
      </c>
      <c r="W19" s="101">
        <v>5</v>
      </c>
    </row>
    <row r="20" spans="17:24" x14ac:dyDescent="0.25">
      <c r="Q20" s="82">
        <v>15</v>
      </c>
      <c r="R20" s="101">
        <f>SUM(V21:V$30)</f>
        <v>400</v>
      </c>
      <c r="S20" s="101">
        <f>SUM(W21:W$30)</f>
        <v>100</v>
      </c>
      <c r="T20" s="119">
        <f>SUM(X21:X$30)</f>
        <v>0</v>
      </c>
      <c r="U20" s="285">
        <v>0</v>
      </c>
      <c r="V20" s="101">
        <v>40</v>
      </c>
      <c r="W20" s="101">
        <v>10</v>
      </c>
      <c r="X20" s="101"/>
    </row>
    <row r="21" spans="17:24" x14ac:dyDescent="0.25">
      <c r="Q21" s="101">
        <v>16</v>
      </c>
      <c r="R21" s="101">
        <f>SUM(V22:V$30)</f>
        <v>360</v>
      </c>
      <c r="S21" s="101">
        <f>SUM(W22:W$30)</f>
        <v>90</v>
      </c>
      <c r="T21" s="119">
        <f>SUM(X22:X$30)</f>
        <v>0</v>
      </c>
      <c r="U21" s="285">
        <v>0</v>
      </c>
      <c r="V21" s="101">
        <v>40</v>
      </c>
      <c r="W21" s="101">
        <v>10</v>
      </c>
      <c r="X21" s="101"/>
    </row>
    <row r="22" spans="17:24" x14ac:dyDescent="0.25">
      <c r="Q22" s="101">
        <v>17</v>
      </c>
      <c r="R22" s="101">
        <f>SUM(V23:V$30)</f>
        <v>320</v>
      </c>
      <c r="S22" s="101">
        <f>SUM(W23:W$30)</f>
        <v>80</v>
      </c>
      <c r="T22" s="119">
        <f>SUM(X23:X$30)</f>
        <v>0</v>
      </c>
      <c r="U22" s="285">
        <v>0</v>
      </c>
      <c r="V22" s="101">
        <v>40</v>
      </c>
      <c r="W22" s="101">
        <v>10</v>
      </c>
      <c r="X22" s="101"/>
    </row>
    <row r="23" spans="17:24" x14ac:dyDescent="0.25">
      <c r="Q23" s="101">
        <v>18</v>
      </c>
      <c r="R23" s="101">
        <f>SUM(V24:V$30)</f>
        <v>280</v>
      </c>
      <c r="S23" s="101">
        <f>SUM(W24:W$30)</f>
        <v>70</v>
      </c>
      <c r="T23" s="119">
        <f>SUM(X24:X$30)</f>
        <v>0</v>
      </c>
      <c r="U23" s="285">
        <v>0</v>
      </c>
      <c r="V23" s="101">
        <v>40</v>
      </c>
      <c r="W23" s="101">
        <v>10</v>
      </c>
      <c r="X23" s="101"/>
    </row>
    <row r="24" spans="17:24" x14ac:dyDescent="0.25">
      <c r="Q24" s="101">
        <v>19</v>
      </c>
      <c r="R24" s="101">
        <f>SUM(V25:V$30)</f>
        <v>240</v>
      </c>
      <c r="S24" s="101">
        <f>SUM(W25:W$30)</f>
        <v>60</v>
      </c>
      <c r="T24" s="119">
        <f>SUM(X25:X$30)</f>
        <v>0</v>
      </c>
      <c r="U24" s="285">
        <v>0</v>
      </c>
      <c r="V24" s="101">
        <v>40</v>
      </c>
      <c r="W24" s="101">
        <v>10</v>
      </c>
      <c r="X24" s="101"/>
    </row>
    <row r="25" spans="17:24" x14ac:dyDescent="0.25">
      <c r="Q25" s="101">
        <v>20</v>
      </c>
      <c r="R25" s="101">
        <f>SUM(V26:V$30)</f>
        <v>200</v>
      </c>
      <c r="S25" s="101">
        <f>SUM(W26:W$30)</f>
        <v>50</v>
      </c>
      <c r="T25" s="119">
        <f>SUM(X26:X$30)</f>
        <v>0</v>
      </c>
      <c r="U25" s="285">
        <v>0</v>
      </c>
      <c r="V25" s="101">
        <v>40</v>
      </c>
      <c r="W25" s="101">
        <v>10</v>
      </c>
      <c r="X25" s="101"/>
    </row>
    <row r="26" spans="17:24" x14ac:dyDescent="0.25">
      <c r="Q26" s="101">
        <v>21</v>
      </c>
      <c r="R26" s="101">
        <f>SUM(V27:V$30)</f>
        <v>160</v>
      </c>
      <c r="S26" s="101">
        <f>SUM(W27:W$30)</f>
        <v>40</v>
      </c>
      <c r="T26" s="119">
        <f>SUM(X27:X$30)</f>
        <v>0</v>
      </c>
      <c r="U26" s="285">
        <v>0</v>
      </c>
      <c r="V26" s="101">
        <v>40</v>
      </c>
      <c r="W26" s="101">
        <v>10</v>
      </c>
      <c r="X26" s="101"/>
    </row>
    <row r="27" spans="17:24" x14ac:dyDescent="0.25">
      <c r="Q27" s="101">
        <v>22</v>
      </c>
      <c r="R27" s="101">
        <f>SUM(V28:V$30)</f>
        <v>120</v>
      </c>
      <c r="S27" s="101">
        <f>SUM(W28:W$30)</f>
        <v>30</v>
      </c>
      <c r="T27" s="119">
        <f>SUM(X28:X$30)</f>
        <v>0</v>
      </c>
      <c r="U27" s="285">
        <v>0</v>
      </c>
      <c r="V27" s="101">
        <v>40</v>
      </c>
      <c r="W27" s="101">
        <v>10</v>
      </c>
      <c r="X27" s="101"/>
    </row>
    <row r="28" spans="17:24" x14ac:dyDescent="0.25">
      <c r="Q28" s="101">
        <v>23</v>
      </c>
      <c r="R28" s="101">
        <f>SUM(V29:V$30)</f>
        <v>80</v>
      </c>
      <c r="S28" s="101">
        <f>SUM(W29:W$30)</f>
        <v>20</v>
      </c>
      <c r="T28" s="119">
        <f>SUM(X29:X$30)</f>
        <v>0</v>
      </c>
      <c r="U28" s="285">
        <v>0</v>
      </c>
      <c r="V28" s="101">
        <v>40</v>
      </c>
      <c r="W28" s="101">
        <v>10</v>
      </c>
      <c r="X28" s="101"/>
    </row>
    <row r="29" spans="17:24" x14ac:dyDescent="0.25">
      <c r="Q29" s="101">
        <v>24</v>
      </c>
      <c r="R29" s="101">
        <f>SUM(V30:V$30)</f>
        <v>40</v>
      </c>
      <c r="S29" s="101">
        <f>SUM(W30:W$30)</f>
        <v>10</v>
      </c>
      <c r="T29" s="119">
        <f>SUM(X30:X$30)</f>
        <v>0</v>
      </c>
      <c r="U29" s="285">
        <v>0</v>
      </c>
      <c r="V29" s="101">
        <v>40</v>
      </c>
      <c r="W29" s="101">
        <v>10</v>
      </c>
      <c r="X29" s="101"/>
    </row>
    <row r="30" spans="17:24" x14ac:dyDescent="0.25">
      <c r="Q30" s="101">
        <v>25</v>
      </c>
      <c r="R30" s="101">
        <v>0</v>
      </c>
      <c r="S30" s="101">
        <v>0</v>
      </c>
      <c r="T30" s="119">
        <v>0</v>
      </c>
      <c r="U30" s="119">
        <v>0</v>
      </c>
      <c r="V30" s="101">
        <v>40</v>
      </c>
      <c r="W30" s="101">
        <v>10</v>
      </c>
    </row>
    <row r="31" spans="17:24" x14ac:dyDescent="0.25">
      <c r="X31" s="81"/>
    </row>
    <row r="32" spans="17:24" x14ac:dyDescent="0.25">
      <c r="Q32" s="81"/>
      <c r="R32" s="81"/>
      <c r="S32" s="81"/>
      <c r="W32" s="81"/>
      <c r="X32" s="81"/>
    </row>
    <row r="33" spans="17:24" x14ac:dyDescent="0.25">
      <c r="Q33" s="81"/>
      <c r="R33" s="81"/>
      <c r="S33" s="81"/>
      <c r="W33" s="81"/>
      <c r="X33" s="81"/>
    </row>
    <row r="34" spans="17:24" x14ac:dyDescent="0.25">
      <c r="Q34" s="81"/>
      <c r="R34" s="81"/>
      <c r="S34" s="81"/>
      <c r="W34" s="81"/>
      <c r="X34" s="81"/>
    </row>
    <row r="35" spans="17:24" x14ac:dyDescent="0.25">
      <c r="Q35" s="81"/>
      <c r="R35" s="81"/>
      <c r="S35" s="81"/>
      <c r="W35" s="81"/>
      <c r="X35" s="81"/>
    </row>
    <row r="36" spans="17:24" x14ac:dyDescent="0.25">
      <c r="Q36" s="81"/>
      <c r="R36" s="81"/>
      <c r="S36" s="81"/>
      <c r="W36" s="81"/>
      <c r="X36" s="81"/>
    </row>
    <row r="37" spans="17:24" x14ac:dyDescent="0.25">
      <c r="Q37" s="81"/>
      <c r="R37" s="81"/>
      <c r="S37" s="81"/>
      <c r="W37" s="81"/>
      <c r="X37" s="81"/>
    </row>
    <row r="38" spans="17:24" x14ac:dyDescent="0.25">
      <c r="Q38" s="81"/>
      <c r="R38" s="81"/>
      <c r="S38" s="81"/>
      <c r="W38" s="81"/>
      <c r="X38" s="81"/>
    </row>
    <row r="39" spans="17:24" x14ac:dyDescent="0.25">
      <c r="Q39" s="81"/>
      <c r="R39" s="81"/>
      <c r="S39" s="81"/>
      <c r="W39" s="81"/>
      <c r="X39" s="81"/>
    </row>
    <row r="40" spans="17:24" x14ac:dyDescent="0.25">
      <c r="Q40" s="81"/>
      <c r="R40" s="81"/>
      <c r="S40" s="81"/>
      <c r="W40" s="81"/>
      <c r="X40" s="81"/>
    </row>
    <row r="41" spans="17:24" x14ac:dyDescent="0.25">
      <c r="Q41" s="81"/>
      <c r="R41" s="81"/>
      <c r="S41" s="81"/>
      <c r="W41" s="81"/>
      <c r="X41" s="81"/>
    </row>
    <row r="42" spans="17:24" x14ac:dyDescent="0.25">
      <c r="Q42" s="81"/>
      <c r="R42" s="81"/>
      <c r="S42" s="81"/>
      <c r="W42" s="81"/>
      <c r="X42" s="81"/>
    </row>
    <row r="43" spans="17:24" x14ac:dyDescent="0.25">
      <c r="Q43" s="81"/>
      <c r="R43" s="81"/>
      <c r="S43" s="81"/>
      <c r="W43" s="81"/>
      <c r="X43" s="81"/>
    </row>
    <row r="44" spans="17:24" x14ac:dyDescent="0.25">
      <c r="Q44" s="81"/>
      <c r="R44" s="81"/>
      <c r="S44" s="81"/>
      <c r="W44" s="81"/>
      <c r="X44" s="81"/>
    </row>
    <row r="45" spans="17:24" x14ac:dyDescent="0.25">
      <c r="Q45" s="81"/>
      <c r="R45" s="81"/>
      <c r="S45" s="81"/>
      <c r="W45" s="81"/>
      <c r="X45" s="81"/>
    </row>
    <row r="46" spans="17:24" x14ac:dyDescent="0.25">
      <c r="Q46" s="81"/>
      <c r="R46" s="81"/>
      <c r="S46" s="81"/>
      <c r="W46" s="81"/>
      <c r="X46" s="81"/>
    </row>
    <row r="47" spans="17:24" x14ac:dyDescent="0.25">
      <c r="Q47" s="81"/>
      <c r="R47" s="81"/>
      <c r="S47" s="81"/>
      <c r="W47" s="81"/>
      <c r="X47" s="81"/>
    </row>
    <row r="48" spans="17:24" x14ac:dyDescent="0.25">
      <c r="Q48" s="81"/>
      <c r="R48" s="81"/>
      <c r="S48" s="81"/>
      <c r="W48" s="81"/>
    </row>
    <row r="125" spans="17:17" x14ac:dyDescent="0.25">
      <c r="Q125" s="17"/>
    </row>
    <row r="126" spans="17:17" x14ac:dyDescent="0.25">
      <c r="Q126" s="17"/>
    </row>
    <row r="127" spans="17:17" x14ac:dyDescent="0.25">
      <c r="Q127" s="17"/>
    </row>
    <row r="128" spans="17:17" x14ac:dyDescent="0.25">
      <c r="Q128" s="17"/>
    </row>
    <row r="129" spans="17:17" x14ac:dyDescent="0.25">
      <c r="Q129" s="17"/>
    </row>
    <row r="142" spans="17:17" ht="15" customHeight="1" x14ac:dyDescent="0.25"/>
    <row r="143" spans="17:17" ht="15" customHeight="1" x14ac:dyDescent="0.25"/>
    <row r="534" spans="17:20" x14ac:dyDescent="0.25">
      <c r="Q534" s="165"/>
      <c r="R534" s="165"/>
      <c r="S534" s="165"/>
      <c r="T534" s="165"/>
    </row>
    <row r="535" spans="17:20" x14ac:dyDescent="0.25">
      <c r="Q535" s="165"/>
      <c r="R535" s="165"/>
      <c r="S535" s="165"/>
      <c r="T535" s="165"/>
    </row>
    <row r="536" spans="17:20" x14ac:dyDescent="0.25">
      <c r="Q536" s="165"/>
      <c r="R536" s="165"/>
      <c r="S536" s="165"/>
      <c r="T536" s="165"/>
    </row>
    <row r="537" spans="17:20" x14ac:dyDescent="0.25">
      <c r="Q537" s="165"/>
      <c r="R537" s="165"/>
      <c r="S537" s="165"/>
      <c r="T537" s="165"/>
    </row>
    <row r="538" spans="17:20" x14ac:dyDescent="0.25">
      <c r="Q538" s="165"/>
      <c r="R538" s="165"/>
      <c r="S538" s="165"/>
      <c r="T538" s="165"/>
    </row>
    <row r="539" spans="17:20" x14ac:dyDescent="0.25">
      <c r="Q539" s="165"/>
      <c r="R539" s="165"/>
      <c r="S539" s="165"/>
      <c r="T539" s="165"/>
    </row>
    <row r="540" spans="17:20" x14ac:dyDescent="0.25">
      <c r="Q540" s="165"/>
      <c r="R540" s="165"/>
      <c r="S540" s="165"/>
      <c r="T540" s="165"/>
    </row>
    <row r="541" spans="17:20" x14ac:dyDescent="0.25">
      <c r="Q541" s="165"/>
      <c r="R541" s="165"/>
      <c r="S541" s="165"/>
      <c r="T541" s="165"/>
    </row>
    <row r="542" spans="17:20" x14ac:dyDescent="0.25">
      <c r="Q542" s="165"/>
      <c r="R542" s="165"/>
      <c r="S542" s="165"/>
      <c r="T542" s="165"/>
    </row>
    <row r="543" spans="17:20" x14ac:dyDescent="0.25">
      <c r="Q543" s="165"/>
      <c r="R543" s="165"/>
      <c r="S543" s="165"/>
      <c r="T543" s="165"/>
    </row>
    <row r="544" spans="17:20" x14ac:dyDescent="0.25">
      <c r="Q544" s="165"/>
    </row>
    <row r="545" spans="17:17" x14ac:dyDescent="0.25">
      <c r="Q545" s="165"/>
    </row>
    <row r="546" spans="17:17" x14ac:dyDescent="0.25">
      <c r="Q546" s="165"/>
    </row>
    <row r="547" spans="17:17" x14ac:dyDescent="0.25">
      <c r="Q547" s="165"/>
    </row>
    <row r="548" spans="17:17" x14ac:dyDescent="0.25">
      <c r="Q548" s="165"/>
    </row>
    <row r="549" spans="17:17" x14ac:dyDescent="0.25">
      <c r="Q549" s="165"/>
    </row>
    <row r="550" spans="17:17" x14ac:dyDescent="0.25">
      <c r="Q550" s="165"/>
    </row>
    <row r="551" spans="17:17" x14ac:dyDescent="0.25">
      <c r="Q551" s="165"/>
    </row>
    <row r="552" spans="17:17" x14ac:dyDescent="0.25">
      <c r="Q552" s="165"/>
    </row>
    <row r="553" spans="17:17" x14ac:dyDescent="0.25">
      <c r="Q553" s="165"/>
    </row>
    <row r="554" spans="17:17" x14ac:dyDescent="0.25">
      <c r="Q554" s="165"/>
    </row>
    <row r="555" spans="17:17" x14ac:dyDescent="0.25">
      <c r="Q555" s="165"/>
    </row>
    <row r="556" spans="17:17" x14ac:dyDescent="0.25">
      <c r="Q556" s="165"/>
    </row>
    <row r="557" spans="17:17" x14ac:dyDescent="0.25">
      <c r="Q557" s="165"/>
    </row>
    <row r="558" spans="17:17" x14ac:dyDescent="0.25">
      <c r="Q558" s="165"/>
    </row>
    <row r="559" spans="17:17" x14ac:dyDescent="0.25">
      <c r="Q559" s="165"/>
    </row>
    <row r="560" spans="17:17" x14ac:dyDescent="0.25">
      <c r="Q560" s="165"/>
    </row>
    <row r="561" spans="17:17" x14ac:dyDescent="0.25">
      <c r="Q561" s="165"/>
    </row>
    <row r="562" spans="17:17" x14ac:dyDescent="0.25">
      <c r="Q562" s="165"/>
    </row>
    <row r="563" spans="17:17" x14ac:dyDescent="0.25">
      <c r="Q563" s="165"/>
    </row>
    <row r="564" spans="17:17" x14ac:dyDescent="0.25">
      <c r="Q564" s="165"/>
    </row>
    <row r="565" spans="17:17" x14ac:dyDescent="0.25">
      <c r="Q565" s="165"/>
    </row>
    <row r="566" spans="17:17" x14ac:dyDescent="0.25">
      <c r="Q566" s="165"/>
    </row>
    <row r="567" spans="17:17" x14ac:dyDescent="0.25">
      <c r="Q567" s="165"/>
    </row>
    <row r="568" spans="17:17" x14ac:dyDescent="0.25">
      <c r="Q568" s="165"/>
    </row>
    <row r="569" spans="17:17" x14ac:dyDescent="0.25">
      <c r="Q569" s="165"/>
    </row>
    <row r="570" spans="17:17" x14ac:dyDescent="0.25">
      <c r="Q570" s="165"/>
    </row>
    <row r="571" spans="17:17" x14ac:dyDescent="0.25">
      <c r="Q571" s="165"/>
    </row>
    <row r="572" spans="17:17" x14ac:dyDescent="0.25">
      <c r="Q572" s="165"/>
    </row>
    <row r="573" spans="17:17" x14ac:dyDescent="0.25">
      <c r="Q573" s="165"/>
    </row>
    <row r="574" spans="17:17" x14ac:dyDescent="0.25">
      <c r="Q574" s="165"/>
    </row>
    <row r="575" spans="17:17" x14ac:dyDescent="0.25">
      <c r="Q575" s="165"/>
    </row>
    <row r="576" spans="17:17" x14ac:dyDescent="0.25">
      <c r="Q576" s="165"/>
    </row>
    <row r="577" spans="17:17" x14ac:dyDescent="0.25">
      <c r="Q577" s="165"/>
    </row>
    <row r="578" spans="17:17" x14ac:dyDescent="0.25">
      <c r="Q578" s="16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4">
    <mergeCell ref="Q1:Q4"/>
    <mergeCell ref="V1:W2"/>
    <mergeCell ref="T1:U2"/>
    <mergeCell ref="R1:S2"/>
    <mergeCell ref="W3:W4"/>
    <mergeCell ref="V3:V4"/>
    <mergeCell ref="U3:U4"/>
    <mergeCell ref="T3:T4"/>
    <mergeCell ref="S3:S4"/>
    <mergeCell ref="R3:R4"/>
    <mergeCell ref="C1:D1"/>
    <mergeCell ref="M1:O1"/>
    <mergeCell ref="M3:O3"/>
    <mergeCell ref="C3:D3"/>
    <mergeCell ref="M2:O2"/>
    <mergeCell ref="C2:D2"/>
    <mergeCell ref="E2:F2"/>
    <mergeCell ref="G3:H3"/>
    <mergeCell ref="J1:L1"/>
    <mergeCell ref="J2:L2"/>
    <mergeCell ref="J3:L3"/>
    <mergeCell ref="G2:I2"/>
    <mergeCell ref="E3:F3"/>
    <mergeCell ref="E1:I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/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134" customWidth="1"/>
  </cols>
  <sheetData>
    <row r="1" spans="1:12" x14ac:dyDescent="0.25">
      <c r="A1" s="120" t="s">
        <v>144</v>
      </c>
      <c r="B1" s="120" t="s">
        <v>145</v>
      </c>
      <c r="C1" s="120" t="s">
        <v>146</v>
      </c>
      <c r="D1" s="120" t="s">
        <v>147</v>
      </c>
      <c r="E1" s="120" t="s">
        <v>148</v>
      </c>
      <c r="F1" s="397" t="s">
        <v>149</v>
      </c>
      <c r="G1" s="397"/>
      <c r="J1" t="s">
        <v>189</v>
      </c>
      <c r="K1" t="s">
        <v>190</v>
      </c>
    </row>
    <row r="2" spans="1:12" x14ac:dyDescent="0.25">
      <c r="A2" s="399">
        <v>8</v>
      </c>
      <c r="B2" s="84">
        <v>51</v>
      </c>
      <c r="C2" s="84">
        <v>0.36</v>
      </c>
      <c r="D2" s="84">
        <f>IF(B2,SUM(B$2:B2),"")</f>
        <v>51</v>
      </c>
      <c r="E2" s="84">
        <f>IF(C2,SUM(C$2:C2),"")</f>
        <v>0.36</v>
      </c>
      <c r="F2" s="399">
        <v>1.54</v>
      </c>
      <c r="G2" s="399"/>
      <c r="I2" t="s">
        <v>193</v>
      </c>
      <c r="J2" s="133">
        <v>43977.583333333336</v>
      </c>
      <c r="K2" s="133">
        <v>43978.017361111109</v>
      </c>
      <c r="L2" s="134">
        <f>K2-J2</f>
        <v>0.43402777777373558</v>
      </c>
    </row>
    <row r="3" spans="1:12" x14ac:dyDescent="0.25">
      <c r="A3" s="399"/>
      <c r="B3" s="84">
        <v>56</v>
      </c>
      <c r="C3" s="84">
        <v>0.42</v>
      </c>
      <c r="D3" s="84">
        <f>IF(B3,SUM(B$2:B3),"")</f>
        <v>107</v>
      </c>
      <c r="E3" s="84">
        <f>IF(C3,SUM(C$2:C3),"")</f>
        <v>0.78</v>
      </c>
      <c r="F3" s="399"/>
      <c r="G3" s="399"/>
      <c r="I3" t="s">
        <v>188</v>
      </c>
      <c r="J3" s="133">
        <v>44008.583333333336</v>
      </c>
      <c r="K3" s="133">
        <v>44010.416666666664</v>
      </c>
      <c r="L3" s="134">
        <f>K3-J3</f>
        <v>1.8333333333284827</v>
      </c>
    </row>
    <row r="4" spans="1:12" x14ac:dyDescent="0.25">
      <c r="A4" s="121"/>
      <c r="B4" s="84">
        <v>41</v>
      </c>
      <c r="C4" s="84">
        <v>0.24</v>
      </c>
      <c r="D4" s="84">
        <f>IF(B4,SUM(B$2:B4),"")</f>
        <v>148</v>
      </c>
      <c r="E4" s="84">
        <f>IF(C4,SUM(C$2:C4),"")</f>
        <v>1.02</v>
      </c>
      <c r="F4" s="397" t="str">
        <f>"Predicted left to " &amp; A2</f>
        <v>Predicted left to 8</v>
      </c>
      <c r="G4" s="397"/>
      <c r="I4" t="s">
        <v>192</v>
      </c>
      <c r="J4" s="133">
        <v>44040.583333333336</v>
      </c>
      <c r="K4" s="133">
        <v>44041.306944444441</v>
      </c>
      <c r="L4" s="134">
        <f>K4-J4</f>
        <v>0.72361111110512866</v>
      </c>
    </row>
    <row r="5" spans="1:12" ht="15" customHeight="1" x14ac:dyDescent="0.25">
      <c r="A5" s="122"/>
      <c r="B5" s="84">
        <v>45</v>
      </c>
      <c r="C5" s="84">
        <v>0.3</v>
      </c>
      <c r="D5" s="84">
        <f>IF(B5,SUM(B$2:B5),"")</f>
        <v>193</v>
      </c>
      <c r="E5" s="84">
        <f>IF(C5,SUM(C$2:C5),"")</f>
        <v>1.32</v>
      </c>
      <c r="F5" s="398">
        <f>IF(F2&gt;=A2,"",_xlfn.FORECAST.LINEAR(A2-F2, D:D, E:E))</f>
        <v>847.89680154979158</v>
      </c>
      <c r="G5" s="397" t="s">
        <v>150</v>
      </c>
      <c r="I5" t="s">
        <v>191</v>
      </c>
      <c r="J5" s="133">
        <v>44071.583333333336</v>
      </c>
      <c r="K5" s="133">
        <v>44074.12222222222</v>
      </c>
      <c r="L5" s="134">
        <f>K5-J5</f>
        <v>2.538888888884685</v>
      </c>
    </row>
    <row r="6" spans="1:12" ht="15" customHeight="1" x14ac:dyDescent="0.25">
      <c r="A6" s="122"/>
      <c r="B6" s="84">
        <v>51</v>
      </c>
      <c r="C6" s="84">
        <v>0.33</v>
      </c>
      <c r="D6" s="84">
        <f>IF(B6,SUM(B$2:B6),"")</f>
        <v>244</v>
      </c>
      <c r="E6" s="84">
        <f>IF(C6,SUM(C$2:C6),"")</f>
        <v>1.6500000000000001</v>
      </c>
      <c r="F6" s="398"/>
      <c r="G6" s="397"/>
    </row>
    <row r="7" spans="1:12" x14ac:dyDescent="0.25">
      <c r="A7" s="84"/>
      <c r="B7" s="84">
        <v>37</v>
      </c>
      <c r="C7" s="84">
        <v>0.32</v>
      </c>
      <c r="D7" s="84">
        <f>IF(B7,SUM(B$2:B7),"")</f>
        <v>281</v>
      </c>
      <c r="E7" s="84">
        <f>IF(C7,SUM(C$2:C7),"")</f>
        <v>1.9700000000000002</v>
      </c>
      <c r="F7" s="397" t="str">
        <f>"Predicted total to " &amp; A2</f>
        <v>Predicted total to 8</v>
      </c>
      <c r="G7" s="397"/>
    </row>
    <row r="8" spans="1:12" x14ac:dyDescent="0.25">
      <c r="A8" s="84"/>
      <c r="B8" s="84">
        <v>78</v>
      </c>
      <c r="C8" s="84">
        <v>0.55000000000000004</v>
      </c>
      <c r="D8" s="84">
        <f>IF(B8,SUM(B$2:B8),"")</f>
        <v>359</v>
      </c>
      <c r="E8" s="84">
        <f>IF(C8,SUM(C$2:C8),"")</f>
        <v>2.5200000000000005</v>
      </c>
      <c r="F8" s="398">
        <f>_xlfn.FORECAST.LINEAR(A2, D:D, E:E)</f>
        <v>1045.5139582186798</v>
      </c>
      <c r="G8" s="397" t="s">
        <v>150</v>
      </c>
    </row>
    <row r="9" spans="1:12" x14ac:dyDescent="0.25">
      <c r="A9" s="84"/>
      <c r="B9" s="84">
        <v>69</v>
      </c>
      <c r="C9" s="84">
        <v>0.61</v>
      </c>
      <c r="D9" s="84">
        <f>IF(B9,SUM(B$2:B9),"")</f>
        <v>428</v>
      </c>
      <c r="E9" s="84">
        <f>IF(C9,SUM(C$2:C9),"")</f>
        <v>3.1300000000000003</v>
      </c>
      <c r="F9" s="398"/>
      <c r="G9" s="397"/>
    </row>
    <row r="10" spans="1:12" x14ac:dyDescent="0.25">
      <c r="B10" s="84">
        <v>54</v>
      </c>
      <c r="C10" s="84">
        <v>0.52</v>
      </c>
      <c r="D10" s="84">
        <f>IF(B10,SUM(B$2:B10),"")</f>
        <v>482</v>
      </c>
      <c r="E10" s="84">
        <f>IF(C10,SUM(C$2:C10),"")</f>
        <v>3.6500000000000004</v>
      </c>
    </row>
    <row r="11" spans="1:12" x14ac:dyDescent="0.25">
      <c r="B11" s="84">
        <v>59</v>
      </c>
      <c r="C11" s="84">
        <v>0.52</v>
      </c>
      <c r="D11" s="84">
        <f>IF(B11,SUM(B$2:B11),"")</f>
        <v>541</v>
      </c>
      <c r="E11" s="84">
        <f>IF(C11,SUM(C$2:C11),"")</f>
        <v>4.17</v>
      </c>
    </row>
    <row r="12" spans="1:12" x14ac:dyDescent="0.25">
      <c r="B12" s="84">
        <v>29</v>
      </c>
      <c r="C12" s="84">
        <v>0.19</v>
      </c>
      <c r="D12" s="84">
        <f>IF(B12,SUM(B$2:B12),"")</f>
        <v>570</v>
      </c>
      <c r="E12" s="84">
        <f>IF(C12,SUM(C$2:C12),"")</f>
        <v>4.3600000000000003</v>
      </c>
    </row>
    <row r="13" spans="1:12" x14ac:dyDescent="0.25">
      <c r="B13" s="84">
        <v>31</v>
      </c>
      <c r="C13" s="84">
        <v>0.15</v>
      </c>
      <c r="D13" s="84">
        <f>IF(B13,SUM(B$2:B13),"")</f>
        <v>601</v>
      </c>
      <c r="E13" s="84">
        <f>IF(C13,SUM(C$2:C13),"")</f>
        <v>4.5100000000000007</v>
      </c>
    </row>
    <row r="14" spans="1:12" x14ac:dyDescent="0.25">
      <c r="B14" s="84"/>
      <c r="C14" s="84"/>
      <c r="D14" s="84" t="str">
        <f>IF(B14,SUM(B$2:B14),"")</f>
        <v/>
      </c>
      <c r="E14" s="84" t="str">
        <f>IF(C14,SUM(C$2:C14),"")</f>
        <v/>
      </c>
    </row>
    <row r="15" spans="1:12" x14ac:dyDescent="0.25">
      <c r="B15" s="84"/>
      <c r="C15" s="84"/>
      <c r="D15" s="84" t="str">
        <f>IF(B15,SUM(B$2:B15),"")</f>
        <v/>
      </c>
      <c r="E15" s="84" t="str">
        <f>IF(C15,SUM(C$2:C15),"")</f>
        <v/>
      </c>
    </row>
    <row r="16" spans="1:12" x14ac:dyDescent="0.25">
      <c r="B16" s="84"/>
      <c r="C16" s="84"/>
      <c r="D16" s="84" t="str">
        <f>IF(B16,SUM(B$2:B16),"")</f>
        <v/>
      </c>
      <c r="E16" s="84" t="str">
        <f>IF(C16,SUM(C$2:C16),"")</f>
        <v/>
      </c>
    </row>
    <row r="17" spans="2:5" x14ac:dyDescent="0.25">
      <c r="B17" s="84"/>
      <c r="C17" s="84"/>
      <c r="D17" s="84" t="str">
        <f>IF(B17,SUM(B$2:B17),"")</f>
        <v/>
      </c>
      <c r="E17" s="84" t="str">
        <f>IF(C17,SUM(C$2:C17),"")</f>
        <v/>
      </c>
    </row>
    <row r="18" spans="2:5" x14ac:dyDescent="0.25">
      <c r="B18" s="84"/>
      <c r="C18" s="84"/>
      <c r="D18" s="84" t="str">
        <f>IF(B18,SUM(B$2:B18),"")</f>
        <v/>
      </c>
      <c r="E18" s="84" t="str">
        <f>IF(C18,SUM(C$2:C18),"")</f>
        <v/>
      </c>
    </row>
    <row r="19" spans="2:5" x14ac:dyDescent="0.25">
      <c r="B19" s="84"/>
      <c r="C19" s="84"/>
      <c r="D19" s="84" t="str">
        <f>IF(B19,SUM(B$2:B19),"")</f>
        <v/>
      </c>
      <c r="E19" s="84" t="str">
        <f>IF(C19,SUM(C$2:C19),"")</f>
        <v/>
      </c>
    </row>
    <row r="20" spans="2:5" x14ac:dyDescent="0.25">
      <c r="B20" s="84"/>
      <c r="C20" s="84"/>
      <c r="D20" s="84" t="str">
        <f>IF(B20,SUM(B$2:B20),"")</f>
        <v/>
      </c>
      <c r="E20" s="84" t="str">
        <f>IF(C20,SUM(C$2:C20),"")</f>
        <v/>
      </c>
    </row>
    <row r="21" spans="2:5" x14ac:dyDescent="0.25">
      <c r="B21" s="84"/>
      <c r="C21" s="84"/>
      <c r="D21" s="84" t="str">
        <f>IF(B21,SUM(B$2:B21),"")</f>
        <v/>
      </c>
      <c r="E21" s="84" t="str">
        <f>IF(C21,SUM(C$2:C21),"")</f>
        <v/>
      </c>
    </row>
    <row r="22" spans="2:5" x14ac:dyDescent="0.25">
      <c r="B22" s="84"/>
      <c r="C22" s="84"/>
      <c r="D22" s="84" t="str">
        <f>IF(B22,SUM(B$2:B22),"")</f>
        <v/>
      </c>
      <c r="E22" s="84" t="str">
        <f>IF(C22,SUM(C$2:C22),"")</f>
        <v/>
      </c>
    </row>
    <row r="23" spans="2:5" x14ac:dyDescent="0.25">
      <c r="B23" s="84"/>
      <c r="C23" s="84"/>
      <c r="D23" s="84" t="str">
        <f>IF(B23,SUM(B$2:B23),"")</f>
        <v/>
      </c>
      <c r="E23" s="84" t="str">
        <f>IF(C23,SUM(C$2:C23),"")</f>
        <v/>
      </c>
    </row>
    <row r="24" spans="2:5" x14ac:dyDescent="0.25">
      <c r="B24" s="84"/>
      <c r="C24" s="84"/>
      <c r="D24" s="84" t="str">
        <f>IF(B24,SUM(B$2:B24),"")</f>
        <v/>
      </c>
      <c r="E24" s="84" t="str">
        <f>IF(C24,SUM(C$2:C24),"")</f>
        <v/>
      </c>
    </row>
    <row r="25" spans="2:5" x14ac:dyDescent="0.25">
      <c r="B25" s="84"/>
      <c r="C25" s="84"/>
      <c r="D25" s="84" t="str">
        <f>IF(B25,SUM(B$2:B25),"")</f>
        <v/>
      </c>
      <c r="E25" s="84" t="str">
        <f>IF(C25,SUM(C$2:C25),"")</f>
        <v/>
      </c>
    </row>
    <row r="26" spans="2:5" x14ac:dyDescent="0.25">
      <c r="B26" s="84"/>
      <c r="C26" s="84"/>
      <c r="D26" s="84" t="str">
        <f>IF(B26,SUM(B$2:B26),"")</f>
        <v/>
      </c>
      <c r="E26" s="84" t="str">
        <f>IF(C26,SUM(C$2:C26),"")</f>
        <v/>
      </c>
    </row>
    <row r="27" spans="2:5" x14ac:dyDescent="0.25">
      <c r="B27" s="84"/>
      <c r="C27" s="84"/>
      <c r="D27" s="84" t="str">
        <f>IF(B27,SUM(B$2:B27),"")</f>
        <v/>
      </c>
      <c r="E27" s="84" t="str">
        <f>IF(C27,SUM(C$2:C27),"")</f>
        <v/>
      </c>
    </row>
    <row r="28" spans="2:5" x14ac:dyDescent="0.25">
      <c r="D28" s="84" t="str">
        <f>IF(B28,SUM(B$2:B28),"")</f>
        <v/>
      </c>
      <c r="E28" s="84" t="str">
        <f>IF(C28,SUM(C$2:C28),"")</f>
        <v/>
      </c>
    </row>
    <row r="29" spans="2:5" x14ac:dyDescent="0.25">
      <c r="D29" s="84" t="str">
        <f>IF(B29,SUM(B$2:B29),"")</f>
        <v/>
      </c>
      <c r="E29" s="84" t="str">
        <f>IF(C29,SUM(C$2:C29),"")</f>
        <v/>
      </c>
    </row>
    <row r="30" spans="2:5" x14ac:dyDescent="0.25">
      <c r="D30" s="84" t="str">
        <f>IF(B30,SUM(B$2:B30),"")</f>
        <v/>
      </c>
      <c r="E30" s="84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AL4" sqref="AL4"/>
    </sheetView>
  </sheetViews>
  <sheetFormatPr defaultRowHeight="15.75" customHeight="1" x14ac:dyDescent="0.25"/>
  <cols>
    <col min="1" max="4" width="5.28515625" style="238" customWidth="1"/>
    <col min="5" max="5" width="3.140625" style="76" customWidth="1"/>
    <col min="6" max="12" width="4.7109375" style="238" customWidth="1"/>
    <col min="13" max="13" width="3.5703125" style="76" customWidth="1"/>
    <col min="14" max="22" width="3.5703125" style="238" customWidth="1"/>
    <col min="23" max="23" width="6.140625" style="76" customWidth="1"/>
    <col min="24" max="27" width="6.42578125" style="243" customWidth="1"/>
    <col min="28" max="28" width="3.85546875" style="76" customWidth="1"/>
    <col min="29" max="29" width="5.5703125" style="243" customWidth="1"/>
    <col min="30" max="35" width="7.7109375" style="243" customWidth="1"/>
    <col min="36" max="36" width="3.7109375" style="76" customWidth="1"/>
    <col min="37" max="37" width="3.7109375" style="243" customWidth="1"/>
    <col min="38" max="45" width="4.28515625" style="243" customWidth="1"/>
    <col min="46" max="46" width="4.28515625" style="244" customWidth="1"/>
    <col min="47" max="16384" width="9.140625" style="238"/>
  </cols>
  <sheetData>
    <row r="1" spans="1:46" ht="30" customHeight="1" x14ac:dyDescent="0.25">
      <c r="A1" s="403" t="s">
        <v>228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365" t="s">
        <v>262</v>
      </c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66"/>
      <c r="AM1" s="366"/>
      <c r="AN1" s="366"/>
      <c r="AO1" s="366"/>
      <c r="AP1" s="366"/>
      <c r="AQ1" s="366"/>
      <c r="AR1" s="366"/>
      <c r="AS1" s="366"/>
      <c r="AT1" s="404"/>
    </row>
    <row r="2" spans="1:46" ht="15.75" customHeight="1" x14ac:dyDescent="0.25">
      <c r="A2" s="377" t="s">
        <v>62</v>
      </c>
      <c r="B2" s="378"/>
      <c r="C2" s="378"/>
      <c r="D2" s="379"/>
      <c r="E2" s="377" t="s">
        <v>246</v>
      </c>
      <c r="F2" s="378"/>
      <c r="G2" s="378"/>
      <c r="H2" s="378"/>
      <c r="I2" s="378"/>
      <c r="J2" s="378"/>
      <c r="K2" s="378"/>
      <c r="L2" s="379"/>
      <c r="M2" s="377" t="s">
        <v>254</v>
      </c>
      <c r="N2" s="378"/>
      <c r="O2" s="378"/>
      <c r="P2" s="378"/>
      <c r="Q2" s="378"/>
      <c r="R2" s="378"/>
      <c r="S2" s="378"/>
      <c r="T2" s="378"/>
      <c r="U2" s="378"/>
      <c r="V2" s="379"/>
      <c r="W2" s="377" t="s">
        <v>259</v>
      </c>
      <c r="X2" s="378"/>
      <c r="Y2" s="378"/>
      <c r="Z2" s="378"/>
      <c r="AA2" s="379"/>
      <c r="AB2" s="377" t="s">
        <v>232</v>
      </c>
      <c r="AC2" s="378"/>
      <c r="AD2" s="378"/>
      <c r="AE2" s="378"/>
      <c r="AF2" s="378"/>
      <c r="AG2" s="378"/>
      <c r="AH2" s="378"/>
      <c r="AI2" s="379"/>
      <c r="AJ2" s="377" t="s">
        <v>233</v>
      </c>
      <c r="AK2" s="378"/>
      <c r="AL2" s="378"/>
      <c r="AM2" s="378"/>
      <c r="AN2" s="378"/>
      <c r="AO2" s="378"/>
      <c r="AP2" s="378"/>
      <c r="AQ2" s="378"/>
      <c r="AR2" s="378"/>
      <c r="AS2" s="378"/>
      <c r="AT2" s="379"/>
    </row>
    <row r="3" spans="1:46" ht="15.75" customHeight="1" x14ac:dyDescent="0.25">
      <c r="A3" s="248"/>
      <c r="B3" s="248" t="s">
        <v>33</v>
      </c>
      <c r="C3" s="248" t="s">
        <v>139</v>
      </c>
      <c r="D3" s="248" t="s">
        <v>72</v>
      </c>
      <c r="E3" s="247" t="s">
        <v>253</v>
      </c>
      <c r="F3" s="248" t="s">
        <v>247</v>
      </c>
      <c r="G3" s="248" t="s">
        <v>248</v>
      </c>
      <c r="H3" s="248" t="s">
        <v>249</v>
      </c>
      <c r="I3" s="248" t="s">
        <v>227</v>
      </c>
      <c r="J3" s="248" t="s">
        <v>250</v>
      </c>
      <c r="K3" s="248" t="s">
        <v>251</v>
      </c>
      <c r="L3" s="248" t="s">
        <v>252</v>
      </c>
      <c r="M3" s="247"/>
      <c r="N3" s="248" t="s">
        <v>55</v>
      </c>
      <c r="O3" s="248" t="s">
        <v>2</v>
      </c>
      <c r="P3" s="248" t="s">
        <v>74</v>
      </c>
      <c r="Q3" s="248" t="s">
        <v>0</v>
      </c>
      <c r="R3" s="248" t="s">
        <v>5</v>
      </c>
      <c r="S3" s="248" t="s">
        <v>8</v>
      </c>
      <c r="T3" s="248" t="s">
        <v>225</v>
      </c>
      <c r="U3" s="248" t="s">
        <v>131</v>
      </c>
      <c r="V3" s="249" t="s">
        <v>226</v>
      </c>
      <c r="W3" s="253"/>
      <c r="X3" s="248" t="s">
        <v>33</v>
      </c>
      <c r="Y3" s="248" t="s">
        <v>139</v>
      </c>
      <c r="Z3" s="248" t="s">
        <v>72</v>
      </c>
      <c r="AA3" s="249" t="s">
        <v>68</v>
      </c>
      <c r="AB3" s="405" t="s">
        <v>258</v>
      </c>
      <c r="AC3" s="406"/>
      <c r="AD3" s="250" t="s">
        <v>9</v>
      </c>
      <c r="AE3" s="251" t="s">
        <v>7</v>
      </c>
      <c r="AF3" s="192" t="s">
        <v>6</v>
      </c>
      <c r="AG3" s="252" t="s">
        <v>4</v>
      </c>
      <c r="AH3" s="75" t="s">
        <v>3</v>
      </c>
      <c r="AI3" s="259" t="s">
        <v>260</v>
      </c>
      <c r="AJ3" s="402" t="s">
        <v>33</v>
      </c>
      <c r="AK3" s="254"/>
      <c r="AL3" s="248" t="s">
        <v>55</v>
      </c>
      <c r="AM3" s="248" t="s">
        <v>2</v>
      </c>
      <c r="AN3" s="248" t="s">
        <v>74</v>
      </c>
      <c r="AO3" s="248" t="s">
        <v>0</v>
      </c>
      <c r="AP3" s="248" t="s">
        <v>5</v>
      </c>
      <c r="AQ3" s="248" t="s">
        <v>8</v>
      </c>
      <c r="AR3" s="248" t="s">
        <v>225</v>
      </c>
      <c r="AS3" s="248" t="s">
        <v>131</v>
      </c>
      <c r="AT3" s="249" t="s">
        <v>226</v>
      </c>
    </row>
    <row r="4" spans="1:46" ht="15.75" customHeight="1" x14ac:dyDescent="0.25">
      <c r="A4" s="250" t="s">
        <v>9</v>
      </c>
      <c r="B4" s="16">
        <v>6610</v>
      </c>
      <c r="C4" s="16">
        <v>2096</v>
      </c>
      <c r="D4" s="16">
        <v>167</v>
      </c>
      <c r="E4" s="76">
        <v>0</v>
      </c>
      <c r="F4" s="243" t="s">
        <v>230</v>
      </c>
      <c r="G4" s="243" t="s">
        <v>230</v>
      </c>
      <c r="H4" s="243" t="s">
        <v>230</v>
      </c>
      <c r="I4" s="243" t="s">
        <v>230</v>
      </c>
      <c r="J4" s="243">
        <v>175</v>
      </c>
      <c r="K4" s="243">
        <v>50</v>
      </c>
      <c r="L4" s="243">
        <v>9</v>
      </c>
      <c r="M4" s="242" t="s">
        <v>9</v>
      </c>
      <c r="N4" s="303">
        <v>4</v>
      </c>
      <c r="O4" s="303">
        <v>4</v>
      </c>
      <c r="P4" s="303">
        <v>4</v>
      </c>
      <c r="Q4" s="303">
        <v>4</v>
      </c>
      <c r="R4" s="303">
        <v>4</v>
      </c>
      <c r="S4" s="303">
        <v>4</v>
      </c>
      <c r="T4" s="303">
        <v>4</v>
      </c>
      <c r="U4" s="303">
        <v>4</v>
      </c>
      <c r="V4" s="304">
        <v>0</v>
      </c>
      <c r="W4" s="239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15">
        <f>SUM(D奇美拉!F:F)/SUM(D奇美拉!E:E)</f>
        <v>0.52841596130592505</v>
      </c>
      <c r="AA4" s="114">
        <f>SUM(D奇美拉!H:H)/SUM(D奇美拉!G:G)</f>
        <v>1.0454545454545454</v>
      </c>
      <c r="AB4" s="367" t="s">
        <v>33</v>
      </c>
      <c r="AC4" s="222" t="s">
        <v>229</v>
      </c>
      <c r="AD4" s="208">
        <f>MAX(0,SUM(AL4:AT4)-B4)</f>
        <v>0</v>
      </c>
      <c r="AE4" s="209">
        <f>MAX(0,SUM(AL5:AT5)-B5)</f>
        <v>0</v>
      </c>
      <c r="AF4" s="210">
        <f>MAX(0,SUM(AL6:AT6)-B6)</f>
        <v>0</v>
      </c>
      <c r="AG4" s="211">
        <f>MAX(0,SUM(AL7:AT7)-B7)</f>
        <v>0</v>
      </c>
      <c r="AH4" s="223">
        <f>MAX(0,SUM(AL8:AT8)-B8)</f>
        <v>0</v>
      </c>
      <c r="AI4" s="332">
        <f>SUM(AD4:AH4)</f>
        <v>0</v>
      </c>
      <c r="AJ4" s="400"/>
      <c r="AK4" s="250" t="s">
        <v>9</v>
      </c>
      <c r="AL4" s="16">
        <f>IF(ISBLANK(N4),0,VLOOKUP(N4,$E$4:$L$8,6,FALSE))</f>
        <v>0</v>
      </c>
      <c r="AM4" s="16">
        <f t="shared" ref="AM4:AM8" si="0">IF(ISBLANK(O4),0,VLOOKUP(O4,$E$4:$L$8,6,FALSE))</f>
        <v>0</v>
      </c>
      <c r="AN4" s="16">
        <f t="shared" ref="AN4:AN8" si="1">IF(ISBLANK(P4),0,VLOOKUP(P4,$E$4:$L$8,6,FALSE))</f>
        <v>0</v>
      </c>
      <c r="AO4" s="16">
        <f t="shared" ref="AO4:AO8" si="2">IF(ISBLANK(Q4),0,VLOOKUP(Q4,$E$4:$L$8,6,FALSE))</f>
        <v>0</v>
      </c>
      <c r="AP4" s="16">
        <f t="shared" ref="AP4:AP8" si="3">IF(ISBLANK(R4),0,VLOOKUP(R4,$E$4:$L$8,6,FALSE))</f>
        <v>0</v>
      </c>
      <c r="AQ4" s="16">
        <f t="shared" ref="AQ4:AQ8" si="4">IF(ISBLANK(S4),0,VLOOKUP(S4,$E$4:$L$8,6,FALSE))</f>
        <v>0</v>
      </c>
      <c r="AR4" s="16">
        <f t="shared" ref="AR4:AR8" si="5">IF(ISBLANK(T4),0,VLOOKUP(T4,$E$4:$L$8,6,FALSE))</f>
        <v>0</v>
      </c>
      <c r="AS4" s="16">
        <f t="shared" ref="AS4:AS8" si="6">IF(ISBLANK(U4),0,VLOOKUP(U4,$E$4:$L$8,6,FALSE))</f>
        <v>0</v>
      </c>
      <c r="AT4" s="15">
        <f t="shared" ref="AT4:AT8" si="7">IF(ISBLANK(V4),0,VLOOKUP(V4,$E$4:$L$8,6,FALSE))</f>
        <v>175</v>
      </c>
    </row>
    <row r="5" spans="1:46" ht="15.75" customHeight="1" x14ac:dyDescent="0.25">
      <c r="A5" s="251" t="s">
        <v>7</v>
      </c>
      <c r="B5" s="33">
        <v>675</v>
      </c>
      <c r="C5" s="33">
        <v>593</v>
      </c>
      <c r="D5" s="33">
        <v>7</v>
      </c>
      <c r="E5" s="76">
        <v>1</v>
      </c>
      <c r="F5" s="243" t="s">
        <v>241</v>
      </c>
      <c r="G5" s="243" t="s">
        <v>230</v>
      </c>
      <c r="H5" s="243" t="s">
        <v>230</v>
      </c>
      <c r="I5" s="243" t="s">
        <v>230</v>
      </c>
      <c r="J5" s="243">
        <v>165</v>
      </c>
      <c r="K5" s="243">
        <v>48</v>
      </c>
      <c r="L5" s="243">
        <v>9</v>
      </c>
      <c r="M5" s="241" t="s">
        <v>7</v>
      </c>
      <c r="N5" s="305">
        <v>4</v>
      </c>
      <c r="O5" s="305">
        <v>4</v>
      </c>
      <c r="P5" s="305">
        <v>4</v>
      </c>
      <c r="Q5" s="305">
        <v>4</v>
      </c>
      <c r="R5" s="305">
        <v>4</v>
      </c>
      <c r="S5" s="305">
        <v>4</v>
      </c>
      <c r="T5" s="305">
        <v>4</v>
      </c>
      <c r="U5" s="305">
        <v>4</v>
      </c>
      <c r="V5" s="306">
        <v>0</v>
      </c>
      <c r="W5" s="239" t="s">
        <v>256</v>
      </c>
      <c r="X5" s="115">
        <f>SUM(D奇美拉!A:A) / SUM(D奇美拉!B:B)</f>
        <v>7.4741676234213544E-2</v>
      </c>
      <c r="Y5" s="115">
        <f>SUM(D奇美拉!C:C) / SUM(D奇美拉!D:D)</f>
        <v>0.18483816013628621</v>
      </c>
      <c r="Z5" s="115">
        <f>SUM(D奇美拉!E:E) / SUM(D奇美拉!F:F)</f>
        <v>1.8924485125858124</v>
      </c>
      <c r="AA5" s="114">
        <f>SUM(D奇美拉!G:G) / SUM(D奇美拉!H:H)</f>
        <v>0.95652173913043481</v>
      </c>
      <c r="AB5" s="368"/>
      <c r="AC5" s="240" t="s">
        <v>13</v>
      </c>
      <c r="AD5" s="16">
        <f>ROUNDUP(AD4/$X$4,0)</f>
        <v>0</v>
      </c>
      <c r="AE5" s="33">
        <f t="shared" ref="AE5:AH5" si="8">ROUNDUP(AE4/$X$4,0)</f>
        <v>0</v>
      </c>
      <c r="AF5" s="193">
        <f t="shared" si="8"/>
        <v>0</v>
      </c>
      <c r="AG5" s="130">
        <f t="shared" si="8"/>
        <v>0</v>
      </c>
      <c r="AH5" s="14">
        <f t="shared" si="8"/>
        <v>0</v>
      </c>
      <c r="AI5" s="263">
        <f t="shared" ref="AI5:AI12" si="9">SUM(AD5:AH5)</f>
        <v>0</v>
      </c>
      <c r="AJ5" s="400"/>
      <c r="AK5" s="251" t="s">
        <v>7</v>
      </c>
      <c r="AL5" s="33">
        <f t="shared" ref="AL5:AL8" si="10">IF(ISBLANK(N5),0,VLOOKUP(N5,$E$4:$L$8,6,FALSE))</f>
        <v>0</v>
      </c>
      <c r="AM5" s="33">
        <f t="shared" si="0"/>
        <v>0</v>
      </c>
      <c r="AN5" s="33">
        <f t="shared" si="1"/>
        <v>0</v>
      </c>
      <c r="AO5" s="33">
        <f t="shared" si="2"/>
        <v>0</v>
      </c>
      <c r="AP5" s="33">
        <f t="shared" si="3"/>
        <v>0</v>
      </c>
      <c r="AQ5" s="33">
        <f t="shared" si="4"/>
        <v>0</v>
      </c>
      <c r="AR5" s="33">
        <f t="shared" si="5"/>
        <v>0</v>
      </c>
      <c r="AS5" s="33">
        <f t="shared" si="6"/>
        <v>0</v>
      </c>
      <c r="AT5" s="194">
        <f t="shared" si="7"/>
        <v>175</v>
      </c>
    </row>
    <row r="6" spans="1:46" ht="15.75" customHeight="1" x14ac:dyDescent="0.25">
      <c r="A6" s="192" t="s">
        <v>6</v>
      </c>
      <c r="B6" s="193">
        <v>409</v>
      </c>
      <c r="C6" s="193">
        <v>225</v>
      </c>
      <c r="D6" s="193">
        <v>12</v>
      </c>
      <c r="E6" s="76">
        <v>2</v>
      </c>
      <c r="F6" s="243" t="s">
        <v>241</v>
      </c>
      <c r="G6" s="243" t="s">
        <v>241</v>
      </c>
      <c r="H6" s="243" t="s">
        <v>230</v>
      </c>
      <c r="I6" s="243" t="s">
        <v>230</v>
      </c>
      <c r="J6" s="243">
        <v>140</v>
      </c>
      <c r="K6" s="243">
        <v>38</v>
      </c>
      <c r="L6" s="243">
        <v>6</v>
      </c>
      <c r="M6" s="246" t="s">
        <v>6</v>
      </c>
      <c r="N6" s="307">
        <v>4</v>
      </c>
      <c r="O6" s="307">
        <v>4</v>
      </c>
      <c r="P6" s="307">
        <v>4</v>
      </c>
      <c r="Q6" s="307">
        <v>4</v>
      </c>
      <c r="R6" s="307">
        <v>4</v>
      </c>
      <c r="S6" s="307">
        <v>4</v>
      </c>
      <c r="T6" s="307">
        <v>4</v>
      </c>
      <c r="U6" s="307">
        <v>4</v>
      </c>
      <c r="V6" s="308">
        <v>0</v>
      </c>
      <c r="W6" s="268" t="s">
        <v>14</v>
      </c>
      <c r="X6" s="269">
        <f>SUM(D奇美拉!A:A)</f>
        <v>651</v>
      </c>
      <c r="Y6" s="269">
        <f>SUM(D奇美拉!C:C)</f>
        <v>651</v>
      </c>
      <c r="Z6" s="269">
        <f>SUM(D奇美拉!E:E)</f>
        <v>827</v>
      </c>
      <c r="AA6" s="270">
        <f>SUM(D奇美拉!G:G)</f>
        <v>440</v>
      </c>
      <c r="AB6" s="369"/>
      <c r="AC6" s="224" t="s">
        <v>257</v>
      </c>
      <c r="AD6" s="216">
        <f>ROUNDUP(AD5/4*30,0)</f>
        <v>0</v>
      </c>
      <c r="AE6" s="217">
        <f t="shared" ref="AE6:AH6" si="11">ROUNDUP(AE5/4*30,0)</f>
        <v>0</v>
      </c>
      <c r="AF6" s="218">
        <f t="shared" si="11"/>
        <v>0</v>
      </c>
      <c r="AG6" s="219">
        <f t="shared" si="11"/>
        <v>0</v>
      </c>
      <c r="AH6" s="225">
        <f t="shared" si="11"/>
        <v>0</v>
      </c>
      <c r="AI6" s="264">
        <f t="shared" si="9"/>
        <v>0</v>
      </c>
      <c r="AJ6" s="400"/>
      <c r="AK6" s="192" t="s">
        <v>6</v>
      </c>
      <c r="AL6" s="193">
        <f t="shared" si="10"/>
        <v>0</v>
      </c>
      <c r="AM6" s="193">
        <f t="shared" si="0"/>
        <v>0</v>
      </c>
      <c r="AN6" s="193">
        <f t="shared" si="1"/>
        <v>0</v>
      </c>
      <c r="AO6" s="193">
        <f t="shared" si="2"/>
        <v>0</v>
      </c>
      <c r="AP6" s="193">
        <f t="shared" si="3"/>
        <v>0</v>
      </c>
      <c r="AQ6" s="193">
        <f t="shared" si="4"/>
        <v>0</v>
      </c>
      <c r="AR6" s="193">
        <f t="shared" si="5"/>
        <v>0</v>
      </c>
      <c r="AS6" s="193">
        <f t="shared" si="6"/>
        <v>0</v>
      </c>
      <c r="AT6" s="195">
        <f t="shared" si="7"/>
        <v>175</v>
      </c>
    </row>
    <row r="7" spans="1:46" ht="15.75" customHeight="1" x14ac:dyDescent="0.25">
      <c r="A7" s="252" t="s">
        <v>4</v>
      </c>
      <c r="B7" s="130">
        <v>1238</v>
      </c>
      <c r="C7" s="130">
        <v>966</v>
      </c>
      <c r="D7" s="130">
        <v>30</v>
      </c>
      <c r="E7" s="76">
        <v>3</v>
      </c>
      <c r="F7" s="243" t="s">
        <v>241</v>
      </c>
      <c r="G7" s="243" t="s">
        <v>241</v>
      </c>
      <c r="H7" s="243" t="s">
        <v>241</v>
      </c>
      <c r="I7" s="243" t="s">
        <v>230</v>
      </c>
      <c r="J7" s="243">
        <v>25</v>
      </c>
      <c r="K7" s="243">
        <v>10</v>
      </c>
      <c r="L7" s="243">
        <v>3</v>
      </c>
      <c r="M7" s="245" t="s">
        <v>4</v>
      </c>
      <c r="N7" s="309">
        <v>4</v>
      </c>
      <c r="O7" s="309">
        <v>4</v>
      </c>
      <c r="P7" s="309">
        <v>4</v>
      </c>
      <c r="Q7" s="309">
        <v>4</v>
      </c>
      <c r="R7" s="309">
        <v>4</v>
      </c>
      <c r="S7" s="309">
        <v>4</v>
      </c>
      <c r="T7" s="309">
        <v>4</v>
      </c>
      <c r="U7" s="309">
        <v>4</v>
      </c>
      <c r="V7" s="310">
        <v>4</v>
      </c>
      <c r="AB7" s="367" t="s">
        <v>139</v>
      </c>
      <c r="AC7" s="222" t="s">
        <v>229</v>
      </c>
      <c r="AD7" s="208">
        <f>MAX(0,SUM(AL10:AT10)-C4)</f>
        <v>0</v>
      </c>
      <c r="AE7" s="209">
        <f>MAX(0,SUM(AL11:AT11)-C5)</f>
        <v>0</v>
      </c>
      <c r="AF7" s="210">
        <f>MAX(0,SUM(AL12:AT12)-C6)</f>
        <v>0</v>
      </c>
      <c r="AG7" s="211">
        <f>MAX(0,SUM(AL13:AT13)-C7)</f>
        <v>0</v>
      </c>
      <c r="AH7" s="223">
        <f>MAX(0,SUM(AL14:AT14)-C8)</f>
        <v>0</v>
      </c>
      <c r="AI7" s="332">
        <f t="shared" si="9"/>
        <v>0</v>
      </c>
      <c r="AJ7" s="400"/>
      <c r="AK7" s="252" t="s">
        <v>4</v>
      </c>
      <c r="AL7" s="130">
        <f t="shared" si="10"/>
        <v>0</v>
      </c>
      <c r="AM7" s="130">
        <f t="shared" si="0"/>
        <v>0</v>
      </c>
      <c r="AN7" s="130">
        <f t="shared" si="1"/>
        <v>0</v>
      </c>
      <c r="AO7" s="130">
        <f t="shared" si="2"/>
        <v>0</v>
      </c>
      <c r="AP7" s="130">
        <f t="shared" si="3"/>
        <v>0</v>
      </c>
      <c r="AQ7" s="130">
        <f t="shared" si="4"/>
        <v>0</v>
      </c>
      <c r="AR7" s="130">
        <f t="shared" si="5"/>
        <v>0</v>
      </c>
      <c r="AS7" s="130">
        <f t="shared" si="6"/>
        <v>0</v>
      </c>
      <c r="AT7" s="196">
        <f t="shared" si="7"/>
        <v>0</v>
      </c>
    </row>
    <row r="8" spans="1:46" ht="15.75" customHeight="1" x14ac:dyDescent="0.25">
      <c r="A8" s="260" t="s">
        <v>3</v>
      </c>
      <c r="B8" s="261">
        <v>1752</v>
      </c>
      <c r="C8" s="261">
        <v>919</v>
      </c>
      <c r="D8" s="261">
        <v>61</v>
      </c>
      <c r="E8" s="265">
        <v>4</v>
      </c>
      <c r="F8" s="266" t="s">
        <v>241</v>
      </c>
      <c r="G8" s="266" t="s">
        <v>241</v>
      </c>
      <c r="H8" s="266" t="s">
        <v>241</v>
      </c>
      <c r="I8" s="266" t="s">
        <v>241</v>
      </c>
      <c r="J8" s="266">
        <v>0</v>
      </c>
      <c r="K8" s="266">
        <v>0</v>
      </c>
      <c r="L8" s="266">
        <v>0</v>
      </c>
      <c r="M8" s="267" t="s">
        <v>3</v>
      </c>
      <c r="N8" s="311">
        <v>4</v>
      </c>
      <c r="O8" s="311">
        <v>4</v>
      </c>
      <c r="P8" s="311">
        <v>4</v>
      </c>
      <c r="Q8" s="311">
        <v>4</v>
      </c>
      <c r="R8" s="311">
        <v>4</v>
      </c>
      <c r="S8" s="311">
        <v>4</v>
      </c>
      <c r="T8" s="311">
        <v>4</v>
      </c>
      <c r="U8" s="311">
        <v>4</v>
      </c>
      <c r="V8" s="312">
        <v>0</v>
      </c>
      <c r="AB8" s="368"/>
      <c r="AC8" s="240" t="s">
        <v>13</v>
      </c>
      <c r="AD8" s="16">
        <f>ROUNDUP(AD7/$Y$4,0)</f>
        <v>0</v>
      </c>
      <c r="AE8" s="33">
        <f t="shared" ref="AE8:AH8" si="12">ROUNDUP(AE7/$Y$4,0)</f>
        <v>0</v>
      </c>
      <c r="AF8" s="193">
        <f t="shared" si="12"/>
        <v>0</v>
      </c>
      <c r="AG8" s="130">
        <f t="shared" si="12"/>
        <v>0</v>
      </c>
      <c r="AH8" s="14">
        <f t="shared" si="12"/>
        <v>0</v>
      </c>
      <c r="AI8" s="263">
        <f t="shared" si="9"/>
        <v>0</v>
      </c>
      <c r="AJ8" s="401"/>
      <c r="AK8" s="260" t="s">
        <v>3</v>
      </c>
      <c r="AL8" s="261">
        <f t="shared" si="10"/>
        <v>0</v>
      </c>
      <c r="AM8" s="261">
        <f t="shared" si="0"/>
        <v>0</v>
      </c>
      <c r="AN8" s="261">
        <f t="shared" si="1"/>
        <v>0</v>
      </c>
      <c r="AO8" s="261">
        <f t="shared" si="2"/>
        <v>0</v>
      </c>
      <c r="AP8" s="261">
        <f t="shared" si="3"/>
        <v>0</v>
      </c>
      <c r="AQ8" s="261">
        <f t="shared" si="4"/>
        <v>0</v>
      </c>
      <c r="AR8" s="261">
        <f t="shared" si="5"/>
        <v>0</v>
      </c>
      <c r="AS8" s="261">
        <f t="shared" si="6"/>
        <v>0</v>
      </c>
      <c r="AT8" s="262">
        <f t="shared" si="7"/>
        <v>175</v>
      </c>
    </row>
    <row r="9" spans="1:46" ht="15.75" customHeight="1" x14ac:dyDescent="0.25">
      <c r="AB9" s="369"/>
      <c r="AC9" s="224" t="s">
        <v>257</v>
      </c>
      <c r="AD9" s="216">
        <f>ROUNDUP(AD8/4*30,0)</f>
        <v>0</v>
      </c>
      <c r="AE9" s="217">
        <f t="shared" ref="AE9:AH9" si="13">ROUNDUP(AE8/4*30,0)</f>
        <v>0</v>
      </c>
      <c r="AF9" s="218">
        <f t="shared" si="13"/>
        <v>0</v>
      </c>
      <c r="AG9" s="219">
        <f t="shared" si="13"/>
        <v>0</v>
      </c>
      <c r="AH9" s="225">
        <f t="shared" si="13"/>
        <v>0</v>
      </c>
      <c r="AI9" s="264">
        <f t="shared" si="9"/>
        <v>0</v>
      </c>
      <c r="AJ9" s="400" t="s">
        <v>139</v>
      </c>
      <c r="AL9" s="240" t="s">
        <v>55</v>
      </c>
      <c r="AM9" s="240" t="s">
        <v>2</v>
      </c>
      <c r="AN9" s="240" t="s">
        <v>74</v>
      </c>
      <c r="AO9" s="240" t="s">
        <v>0</v>
      </c>
      <c r="AP9" s="240" t="s">
        <v>5</v>
      </c>
      <c r="AQ9" s="240" t="s">
        <v>8</v>
      </c>
      <c r="AR9" s="240" t="s">
        <v>225</v>
      </c>
      <c r="AS9" s="240" t="s">
        <v>131</v>
      </c>
      <c r="AT9" s="175" t="s">
        <v>226</v>
      </c>
    </row>
    <row r="10" spans="1:46" ht="15.75" customHeight="1" x14ac:dyDescent="0.25">
      <c r="AB10" s="367" t="s">
        <v>72</v>
      </c>
      <c r="AC10" s="222" t="s">
        <v>229</v>
      </c>
      <c r="AD10" s="208">
        <f>MAX(0,SUM(AL16:AT16)-D4)</f>
        <v>0</v>
      </c>
      <c r="AE10" s="209">
        <f>MAX(0,SUM(AL17:AT17)-D5)</f>
        <v>2</v>
      </c>
      <c r="AF10" s="210">
        <f>MAX(0,SUM(AL18:AT18)-D6)</f>
        <v>0</v>
      </c>
      <c r="AG10" s="211">
        <f>MAX(0,SUM(AL19:AT19)-D7)</f>
        <v>0</v>
      </c>
      <c r="AH10" s="223">
        <f>MAX(0,SUM(AL20:AT20)-D8)</f>
        <v>0</v>
      </c>
      <c r="AI10" s="332">
        <f t="shared" si="9"/>
        <v>2</v>
      </c>
      <c r="AJ10" s="400"/>
      <c r="AK10" s="250" t="s">
        <v>9</v>
      </c>
      <c r="AL10" s="16">
        <f>IF(ISBLANK(N4),0,VLOOKUP(N4,$E$4:$L$8,7,FALSE))</f>
        <v>0</v>
      </c>
      <c r="AM10" s="16">
        <f t="shared" ref="AM10:AT10" si="14">IF(ISBLANK(O4),0,VLOOKUP(O4,$E$4:$L$8,7,FALSE))</f>
        <v>0</v>
      </c>
      <c r="AN10" s="16">
        <f t="shared" si="14"/>
        <v>0</v>
      </c>
      <c r="AO10" s="16">
        <f t="shared" si="14"/>
        <v>0</v>
      </c>
      <c r="AP10" s="16">
        <f t="shared" si="14"/>
        <v>0</v>
      </c>
      <c r="AQ10" s="16">
        <f t="shared" si="14"/>
        <v>0</v>
      </c>
      <c r="AR10" s="16">
        <f t="shared" si="14"/>
        <v>0</v>
      </c>
      <c r="AS10" s="16">
        <f t="shared" si="14"/>
        <v>0</v>
      </c>
      <c r="AT10" s="15">
        <f t="shared" si="14"/>
        <v>50</v>
      </c>
    </row>
    <row r="11" spans="1:46" ht="15.75" customHeight="1" x14ac:dyDescent="0.25">
      <c r="AB11" s="368"/>
      <c r="AC11" s="240" t="s">
        <v>13</v>
      </c>
      <c r="AD11" s="16">
        <f>ROUNDUP(AD10/$Z$4,0)</f>
        <v>0</v>
      </c>
      <c r="AE11" s="33">
        <f t="shared" ref="AE11:AH11" si="15">ROUNDUP(AE10/$Z$4,0)</f>
        <v>4</v>
      </c>
      <c r="AF11" s="193">
        <f t="shared" si="15"/>
        <v>0</v>
      </c>
      <c r="AG11" s="130">
        <f t="shared" si="15"/>
        <v>0</v>
      </c>
      <c r="AH11" s="14">
        <f t="shared" si="15"/>
        <v>0</v>
      </c>
      <c r="AI11" s="263">
        <f t="shared" si="9"/>
        <v>4</v>
      </c>
      <c r="AJ11" s="400"/>
      <c r="AK11" s="251" t="s">
        <v>7</v>
      </c>
      <c r="AL11" s="33">
        <f t="shared" ref="AL11:AT11" si="16">IF(ISBLANK(N5),0,VLOOKUP(N5,$E$4:$L$8,7,FALSE))</f>
        <v>0</v>
      </c>
      <c r="AM11" s="33">
        <f t="shared" si="16"/>
        <v>0</v>
      </c>
      <c r="AN11" s="33">
        <f t="shared" si="16"/>
        <v>0</v>
      </c>
      <c r="AO11" s="33">
        <f t="shared" si="16"/>
        <v>0</v>
      </c>
      <c r="AP11" s="33">
        <f t="shared" si="16"/>
        <v>0</v>
      </c>
      <c r="AQ11" s="33">
        <f t="shared" si="16"/>
        <v>0</v>
      </c>
      <c r="AR11" s="33">
        <f t="shared" si="16"/>
        <v>0</v>
      </c>
      <c r="AS11" s="33">
        <f t="shared" si="16"/>
        <v>0</v>
      </c>
      <c r="AT11" s="194">
        <f t="shared" si="16"/>
        <v>50</v>
      </c>
    </row>
    <row r="12" spans="1:46" ht="15.75" customHeight="1" x14ac:dyDescent="0.25">
      <c r="AB12" s="369"/>
      <c r="AC12" s="224" t="s">
        <v>257</v>
      </c>
      <c r="AD12" s="216">
        <f>ROUNDUP(AD11/4*30,0)</f>
        <v>0</v>
      </c>
      <c r="AE12" s="217">
        <f t="shared" ref="AE12:AH12" si="17">ROUNDUP(AE11/4*30,0)</f>
        <v>30</v>
      </c>
      <c r="AF12" s="218">
        <f t="shared" si="17"/>
        <v>0</v>
      </c>
      <c r="AG12" s="219">
        <f t="shared" si="17"/>
        <v>0</v>
      </c>
      <c r="AH12" s="225">
        <f t="shared" si="17"/>
        <v>0</v>
      </c>
      <c r="AI12" s="264">
        <f t="shared" si="9"/>
        <v>30</v>
      </c>
      <c r="AJ12" s="400"/>
      <c r="AK12" s="192" t="s">
        <v>6</v>
      </c>
      <c r="AL12" s="193">
        <f t="shared" ref="AL12:AT12" si="18">IF(ISBLANK(N6),0,VLOOKUP(N6,$E$4:$L$8,7,FALSE))</f>
        <v>0</v>
      </c>
      <c r="AM12" s="193">
        <f t="shared" si="18"/>
        <v>0</v>
      </c>
      <c r="AN12" s="193">
        <f t="shared" si="18"/>
        <v>0</v>
      </c>
      <c r="AO12" s="193">
        <f t="shared" si="18"/>
        <v>0</v>
      </c>
      <c r="AP12" s="193">
        <f t="shared" si="18"/>
        <v>0</v>
      </c>
      <c r="AQ12" s="193">
        <f t="shared" si="18"/>
        <v>0</v>
      </c>
      <c r="AR12" s="193">
        <f t="shared" si="18"/>
        <v>0</v>
      </c>
      <c r="AS12" s="193">
        <f t="shared" si="18"/>
        <v>0</v>
      </c>
      <c r="AT12" s="195">
        <f t="shared" si="18"/>
        <v>50</v>
      </c>
    </row>
    <row r="13" spans="1:46" ht="15.75" customHeight="1" x14ac:dyDescent="0.25">
      <c r="AJ13" s="400"/>
      <c r="AK13" s="252" t="s">
        <v>4</v>
      </c>
      <c r="AL13" s="130">
        <f t="shared" ref="AL13:AT13" si="19">IF(ISBLANK(N7),0,VLOOKUP(N7,$E$4:$L$8,7,FALSE))</f>
        <v>0</v>
      </c>
      <c r="AM13" s="130">
        <f t="shared" si="19"/>
        <v>0</v>
      </c>
      <c r="AN13" s="130">
        <f t="shared" si="19"/>
        <v>0</v>
      </c>
      <c r="AO13" s="130">
        <f t="shared" si="19"/>
        <v>0</v>
      </c>
      <c r="AP13" s="130">
        <f t="shared" si="19"/>
        <v>0</v>
      </c>
      <c r="AQ13" s="130">
        <f t="shared" si="19"/>
        <v>0</v>
      </c>
      <c r="AR13" s="130">
        <f t="shared" si="19"/>
        <v>0</v>
      </c>
      <c r="AS13" s="130">
        <f t="shared" si="19"/>
        <v>0</v>
      </c>
      <c r="AT13" s="196">
        <f t="shared" si="19"/>
        <v>0</v>
      </c>
    </row>
    <row r="14" spans="1:46" ht="15.75" customHeight="1" x14ac:dyDescent="0.25">
      <c r="AJ14" s="401"/>
      <c r="AK14" s="260" t="s">
        <v>3</v>
      </c>
      <c r="AL14" s="261">
        <f t="shared" ref="AL14:AT14" si="20">IF(ISBLANK(N8),0,VLOOKUP(N8,$E$4:$L$8,7,FALSE))</f>
        <v>0</v>
      </c>
      <c r="AM14" s="261">
        <f t="shared" si="20"/>
        <v>0</v>
      </c>
      <c r="AN14" s="261">
        <f t="shared" si="20"/>
        <v>0</v>
      </c>
      <c r="AO14" s="261">
        <f t="shared" si="20"/>
        <v>0</v>
      </c>
      <c r="AP14" s="261">
        <f t="shared" si="20"/>
        <v>0</v>
      </c>
      <c r="AQ14" s="261">
        <f t="shared" si="20"/>
        <v>0</v>
      </c>
      <c r="AR14" s="261">
        <f t="shared" si="20"/>
        <v>0</v>
      </c>
      <c r="AS14" s="261">
        <f t="shared" si="20"/>
        <v>0</v>
      </c>
      <c r="AT14" s="262">
        <f t="shared" si="20"/>
        <v>50</v>
      </c>
    </row>
    <row r="15" spans="1:46" ht="15.75" customHeight="1" x14ac:dyDescent="0.25">
      <c r="AJ15" s="400" t="s">
        <v>72</v>
      </c>
      <c r="AL15" s="240" t="s">
        <v>55</v>
      </c>
      <c r="AM15" s="240" t="s">
        <v>2</v>
      </c>
      <c r="AN15" s="240" t="s">
        <v>74</v>
      </c>
      <c r="AO15" s="240" t="s">
        <v>0</v>
      </c>
      <c r="AP15" s="240" t="s">
        <v>5</v>
      </c>
      <c r="AQ15" s="240" t="s">
        <v>8</v>
      </c>
      <c r="AR15" s="240" t="s">
        <v>225</v>
      </c>
      <c r="AS15" s="240" t="s">
        <v>131</v>
      </c>
      <c r="AT15" s="175" t="s">
        <v>226</v>
      </c>
    </row>
    <row r="16" spans="1:46" ht="15.75" customHeight="1" x14ac:dyDescent="0.25">
      <c r="AJ16" s="400"/>
      <c r="AK16" s="250" t="s">
        <v>9</v>
      </c>
      <c r="AL16" s="16">
        <f>IF(ISBLANK(N4),0,VLOOKUP(N4,$E$4:$L$8,8,FALSE))</f>
        <v>0</v>
      </c>
      <c r="AM16" s="16">
        <f t="shared" ref="AM16:AT16" si="21">IF(ISBLANK(O4),0,VLOOKUP(O4,$E$4:$L$8,8,FALSE))</f>
        <v>0</v>
      </c>
      <c r="AN16" s="16">
        <f t="shared" si="21"/>
        <v>0</v>
      </c>
      <c r="AO16" s="16">
        <f t="shared" si="21"/>
        <v>0</v>
      </c>
      <c r="AP16" s="16">
        <f t="shared" si="21"/>
        <v>0</v>
      </c>
      <c r="AQ16" s="16">
        <f t="shared" si="21"/>
        <v>0</v>
      </c>
      <c r="AR16" s="16">
        <f t="shared" si="21"/>
        <v>0</v>
      </c>
      <c r="AS16" s="16">
        <f t="shared" si="21"/>
        <v>0</v>
      </c>
      <c r="AT16" s="15">
        <f t="shared" si="21"/>
        <v>9</v>
      </c>
    </row>
    <row r="17" spans="36:46" ht="15.75" customHeight="1" x14ac:dyDescent="0.25">
      <c r="AJ17" s="400"/>
      <c r="AK17" s="251" t="s">
        <v>7</v>
      </c>
      <c r="AL17" s="33">
        <f t="shared" ref="AL17:AT17" si="22">IF(ISBLANK(N5),0,VLOOKUP(N5,$E$4:$L$8,8,FALSE))</f>
        <v>0</v>
      </c>
      <c r="AM17" s="33">
        <f t="shared" si="22"/>
        <v>0</v>
      </c>
      <c r="AN17" s="33">
        <f t="shared" si="22"/>
        <v>0</v>
      </c>
      <c r="AO17" s="33">
        <f t="shared" si="22"/>
        <v>0</v>
      </c>
      <c r="AP17" s="33">
        <f t="shared" si="22"/>
        <v>0</v>
      </c>
      <c r="AQ17" s="33">
        <f t="shared" si="22"/>
        <v>0</v>
      </c>
      <c r="AR17" s="33">
        <f t="shared" si="22"/>
        <v>0</v>
      </c>
      <c r="AS17" s="33">
        <f t="shared" si="22"/>
        <v>0</v>
      </c>
      <c r="AT17" s="194">
        <f t="shared" si="22"/>
        <v>9</v>
      </c>
    </row>
    <row r="18" spans="36:46" ht="15.75" customHeight="1" x14ac:dyDescent="0.25">
      <c r="AJ18" s="400"/>
      <c r="AK18" s="192" t="s">
        <v>6</v>
      </c>
      <c r="AL18" s="193">
        <f t="shared" ref="AL18:AT18" si="23">IF(ISBLANK(N6),0,VLOOKUP(N6,$E$4:$L$8,8,FALSE))</f>
        <v>0</v>
      </c>
      <c r="AM18" s="193">
        <f t="shared" si="23"/>
        <v>0</v>
      </c>
      <c r="AN18" s="193">
        <f t="shared" si="23"/>
        <v>0</v>
      </c>
      <c r="AO18" s="193">
        <f t="shared" si="23"/>
        <v>0</v>
      </c>
      <c r="AP18" s="193">
        <f t="shared" si="23"/>
        <v>0</v>
      </c>
      <c r="AQ18" s="193">
        <f t="shared" si="23"/>
        <v>0</v>
      </c>
      <c r="AR18" s="193">
        <f t="shared" si="23"/>
        <v>0</v>
      </c>
      <c r="AS18" s="193">
        <f t="shared" si="23"/>
        <v>0</v>
      </c>
      <c r="AT18" s="195">
        <f t="shared" si="23"/>
        <v>9</v>
      </c>
    </row>
    <row r="19" spans="36:46" ht="15.75" customHeight="1" x14ac:dyDescent="0.25">
      <c r="AJ19" s="400"/>
      <c r="AK19" s="252" t="s">
        <v>4</v>
      </c>
      <c r="AL19" s="130">
        <f t="shared" ref="AL19:AT19" si="24">IF(ISBLANK(N7),0,VLOOKUP(N7,$E$4:$L$8,8,FALSE))</f>
        <v>0</v>
      </c>
      <c r="AM19" s="130">
        <f t="shared" si="24"/>
        <v>0</v>
      </c>
      <c r="AN19" s="130">
        <f t="shared" si="24"/>
        <v>0</v>
      </c>
      <c r="AO19" s="130">
        <f t="shared" si="24"/>
        <v>0</v>
      </c>
      <c r="AP19" s="130">
        <f t="shared" si="24"/>
        <v>0</v>
      </c>
      <c r="AQ19" s="130">
        <f t="shared" si="24"/>
        <v>0</v>
      </c>
      <c r="AR19" s="130">
        <f t="shared" si="24"/>
        <v>0</v>
      </c>
      <c r="AS19" s="130">
        <f t="shared" si="24"/>
        <v>0</v>
      </c>
      <c r="AT19" s="196">
        <f t="shared" si="24"/>
        <v>0</v>
      </c>
    </row>
    <row r="20" spans="36:46" ht="15.75" customHeight="1" x14ac:dyDescent="0.25">
      <c r="AJ20" s="401"/>
      <c r="AK20" s="260" t="s">
        <v>3</v>
      </c>
      <c r="AL20" s="261">
        <f t="shared" ref="AL20:AT20" si="25">IF(ISBLANK(N8),0,VLOOKUP(N8,$E$4:$L$8,8,FALSE))</f>
        <v>0</v>
      </c>
      <c r="AM20" s="261">
        <f t="shared" si="25"/>
        <v>0</v>
      </c>
      <c r="AN20" s="261">
        <f t="shared" si="25"/>
        <v>0</v>
      </c>
      <c r="AO20" s="261">
        <f t="shared" si="25"/>
        <v>0</v>
      </c>
      <c r="AP20" s="261">
        <f t="shared" si="25"/>
        <v>0</v>
      </c>
      <c r="AQ20" s="261">
        <f t="shared" si="25"/>
        <v>0</v>
      </c>
      <c r="AR20" s="261">
        <f t="shared" si="25"/>
        <v>0</v>
      </c>
      <c r="AS20" s="261">
        <f t="shared" si="25"/>
        <v>0</v>
      </c>
      <c r="AT20" s="262">
        <f t="shared" si="25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10" priority="7" operator="equal">
      <formula>"X"</formula>
    </cfRule>
    <cfRule type="cellIs" dxfId="9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35" customWidth="1"/>
    <col min="2" max="2" width="5.28515625" style="135" customWidth="1"/>
    <col min="3" max="8" width="8.7109375" style="135" customWidth="1"/>
    <col min="9" max="16384" width="9.140625" style="135"/>
  </cols>
  <sheetData>
    <row r="1" spans="1:8" ht="29.25" customHeight="1" x14ac:dyDescent="0.25">
      <c r="A1" s="415" t="s">
        <v>204</v>
      </c>
      <c r="B1" s="416"/>
      <c r="C1" s="416"/>
      <c r="D1" s="416"/>
      <c r="E1" s="416"/>
      <c r="F1" s="416"/>
      <c r="G1" s="416"/>
      <c r="H1" s="417"/>
    </row>
    <row r="2" spans="1:8" s="136" customFormat="1" x14ac:dyDescent="0.25">
      <c r="A2" s="137"/>
      <c r="B2" s="138"/>
      <c r="C2" s="139" t="s">
        <v>197</v>
      </c>
      <c r="D2" s="139" t="s">
        <v>198</v>
      </c>
      <c r="E2" s="139" t="s">
        <v>196</v>
      </c>
      <c r="F2" s="139" t="s">
        <v>201</v>
      </c>
      <c r="G2" s="139" t="s">
        <v>200</v>
      </c>
      <c r="H2" s="140" t="s">
        <v>199</v>
      </c>
    </row>
    <row r="3" spans="1:8" ht="18.75" customHeight="1" x14ac:dyDescent="0.25">
      <c r="A3" s="412" t="s">
        <v>37</v>
      </c>
      <c r="B3" s="141" t="s">
        <v>202</v>
      </c>
      <c r="C3" s="146">
        <v>8</v>
      </c>
      <c r="D3" s="146">
        <v>18</v>
      </c>
      <c r="E3" s="146">
        <v>2</v>
      </c>
      <c r="F3" s="146">
        <v>0</v>
      </c>
      <c r="G3" s="146">
        <v>4</v>
      </c>
      <c r="H3" s="147">
        <v>2</v>
      </c>
    </row>
    <row r="4" spans="1:8" ht="18.75" customHeight="1" x14ac:dyDescent="0.25">
      <c r="A4" s="413"/>
      <c r="B4" s="142" t="s">
        <v>203</v>
      </c>
      <c r="C4" s="148">
        <v>23</v>
      </c>
      <c r="D4" s="148">
        <v>27</v>
      </c>
      <c r="E4" s="148">
        <v>4</v>
      </c>
      <c r="F4" s="148">
        <v>1</v>
      </c>
      <c r="G4" s="148">
        <v>4</v>
      </c>
      <c r="H4" s="149">
        <v>2</v>
      </c>
    </row>
    <row r="5" spans="1:8" ht="18.75" customHeight="1" x14ac:dyDescent="0.25">
      <c r="A5" s="414"/>
      <c r="B5" s="156">
        <v>70</v>
      </c>
      <c r="C5" s="157">
        <v>29</v>
      </c>
      <c r="D5" s="157">
        <v>30</v>
      </c>
      <c r="E5" s="157">
        <v>4</v>
      </c>
      <c r="F5" s="157">
        <v>1</v>
      </c>
      <c r="G5" s="157">
        <v>4</v>
      </c>
      <c r="H5" s="158">
        <v>2</v>
      </c>
    </row>
    <row r="6" spans="1:8" ht="18.75" customHeight="1" x14ac:dyDescent="0.25">
      <c r="A6" s="409" t="s">
        <v>38</v>
      </c>
      <c r="B6" s="143" t="s">
        <v>202</v>
      </c>
      <c r="C6" s="150">
        <v>11</v>
      </c>
      <c r="D6" s="150">
        <v>20</v>
      </c>
      <c r="E6" s="150">
        <v>5</v>
      </c>
      <c r="F6" s="150">
        <v>0</v>
      </c>
      <c r="G6" s="150">
        <v>5</v>
      </c>
      <c r="H6" s="151">
        <v>4</v>
      </c>
    </row>
    <row r="7" spans="1:8" ht="18.75" customHeight="1" x14ac:dyDescent="0.25">
      <c r="A7" s="410"/>
      <c r="B7" s="144" t="s">
        <v>203</v>
      </c>
      <c r="C7" s="152">
        <v>31</v>
      </c>
      <c r="D7" s="152">
        <v>32</v>
      </c>
      <c r="E7" s="152">
        <v>5</v>
      </c>
      <c r="F7" s="152">
        <v>2</v>
      </c>
      <c r="G7" s="152">
        <v>5</v>
      </c>
      <c r="H7" s="153">
        <v>4</v>
      </c>
    </row>
    <row r="8" spans="1:8" ht="18.75" customHeight="1" x14ac:dyDescent="0.25">
      <c r="A8" s="411"/>
      <c r="B8" s="159">
        <v>70</v>
      </c>
      <c r="C8" s="160">
        <v>39</v>
      </c>
      <c r="D8" s="160">
        <v>36</v>
      </c>
      <c r="E8" s="160">
        <v>5</v>
      </c>
      <c r="F8" s="160">
        <v>2</v>
      </c>
      <c r="G8" s="160">
        <v>5</v>
      </c>
      <c r="H8" s="161">
        <v>4</v>
      </c>
    </row>
    <row r="9" spans="1:8" ht="18.75" customHeight="1" x14ac:dyDescent="0.25">
      <c r="A9" s="407" t="s">
        <v>39</v>
      </c>
      <c r="B9" s="145" t="s">
        <v>202</v>
      </c>
      <c r="C9" s="154">
        <v>13</v>
      </c>
      <c r="D9" s="154">
        <v>28</v>
      </c>
      <c r="E9" s="154">
        <v>0</v>
      </c>
      <c r="F9" s="154">
        <v>2</v>
      </c>
      <c r="G9" s="154">
        <v>6</v>
      </c>
      <c r="H9" s="155">
        <v>0</v>
      </c>
    </row>
    <row r="10" spans="1:8" ht="18.75" customHeight="1" x14ac:dyDescent="0.25">
      <c r="A10" s="407"/>
      <c r="B10" s="145" t="s">
        <v>203</v>
      </c>
      <c r="C10" s="154">
        <v>38</v>
      </c>
      <c r="D10" s="154">
        <v>43</v>
      </c>
      <c r="E10" s="154">
        <v>0</v>
      </c>
      <c r="F10" s="154">
        <v>4</v>
      </c>
      <c r="G10" s="154">
        <v>6</v>
      </c>
      <c r="H10" s="155">
        <v>5</v>
      </c>
    </row>
    <row r="11" spans="1:8" ht="18.75" customHeight="1" x14ac:dyDescent="0.25">
      <c r="A11" s="408"/>
      <c r="B11" s="162">
        <v>70</v>
      </c>
      <c r="C11" s="163">
        <v>48</v>
      </c>
      <c r="D11" s="163">
        <v>48</v>
      </c>
      <c r="E11" s="163">
        <v>0</v>
      </c>
      <c r="F11" s="163">
        <v>4</v>
      </c>
      <c r="G11" s="163">
        <v>6</v>
      </c>
      <c r="H11" s="16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8" customWidth="1"/>
    <col min="9" max="9" width="9.140625" style="78"/>
    <col min="10" max="16384" width="9.140625" style="243"/>
  </cols>
  <sheetData>
    <row r="1" spans="1:15" s="240" customFormat="1" ht="15" customHeight="1" x14ac:dyDescent="0.25">
      <c r="A1" s="79" t="s">
        <v>13</v>
      </c>
      <c r="B1" s="79" t="s">
        <v>33</v>
      </c>
      <c r="C1" s="79" t="s">
        <v>13</v>
      </c>
      <c r="D1" s="79" t="s">
        <v>139</v>
      </c>
      <c r="E1" s="79" t="s">
        <v>13</v>
      </c>
      <c r="F1" s="79" t="s">
        <v>72</v>
      </c>
      <c r="G1" s="79" t="s">
        <v>13</v>
      </c>
      <c r="H1" s="79" t="s">
        <v>68</v>
      </c>
      <c r="I1" s="79"/>
    </row>
    <row r="2" spans="1:15" ht="15" customHeight="1" x14ac:dyDescent="0.25">
      <c r="A2" s="78">
        <v>80</v>
      </c>
      <c r="B2" s="78">
        <v>1070</v>
      </c>
      <c r="C2" s="78">
        <v>80</v>
      </c>
      <c r="D2" s="78">
        <v>424</v>
      </c>
      <c r="E2" s="78">
        <v>80</v>
      </c>
      <c r="F2" s="78">
        <v>33</v>
      </c>
      <c r="G2" s="78">
        <v>80</v>
      </c>
      <c r="H2" s="78">
        <v>84</v>
      </c>
    </row>
    <row r="3" spans="1:15" ht="15" customHeight="1" x14ac:dyDescent="0.25">
      <c r="A3" s="78">
        <v>20</v>
      </c>
      <c r="B3" s="78">
        <v>186</v>
      </c>
      <c r="C3" s="78">
        <v>20</v>
      </c>
      <c r="D3" s="78">
        <v>58</v>
      </c>
      <c r="E3" s="78">
        <v>20</v>
      </c>
      <c r="F3" s="78">
        <v>8</v>
      </c>
      <c r="G3" s="78">
        <v>99</v>
      </c>
      <c r="H3" s="78">
        <v>90</v>
      </c>
    </row>
    <row r="4" spans="1:15" ht="15" customHeight="1" x14ac:dyDescent="0.25">
      <c r="A4" s="78">
        <v>99</v>
      </c>
      <c r="B4" s="78">
        <v>1374</v>
      </c>
      <c r="C4" s="78">
        <v>99</v>
      </c>
      <c r="D4" s="78">
        <v>477</v>
      </c>
      <c r="E4" s="78">
        <v>60</v>
      </c>
      <c r="F4" s="78">
        <v>27</v>
      </c>
      <c r="G4" s="78">
        <v>99</v>
      </c>
      <c r="H4" s="78">
        <v>98</v>
      </c>
    </row>
    <row r="5" spans="1:15" ht="15" customHeight="1" x14ac:dyDescent="0.25">
      <c r="A5" s="78">
        <v>99</v>
      </c>
      <c r="B5" s="78">
        <v>1262</v>
      </c>
      <c r="C5" s="78">
        <v>99</v>
      </c>
      <c r="D5" s="78">
        <v>410</v>
      </c>
      <c r="E5" s="78">
        <v>50</v>
      </c>
      <c r="F5" s="78">
        <v>48</v>
      </c>
      <c r="G5" s="78">
        <v>37</v>
      </c>
      <c r="H5" s="78">
        <v>36</v>
      </c>
    </row>
    <row r="6" spans="1:15" ht="15" customHeight="1" x14ac:dyDescent="0.25">
      <c r="A6" s="78">
        <v>37</v>
      </c>
      <c r="B6" s="78">
        <v>490</v>
      </c>
      <c r="C6" s="78">
        <v>37</v>
      </c>
      <c r="D6" s="78">
        <v>142</v>
      </c>
      <c r="E6" s="78">
        <v>66</v>
      </c>
      <c r="F6" s="78">
        <v>41</v>
      </c>
      <c r="G6" s="78">
        <v>99</v>
      </c>
      <c r="H6" s="78">
        <v>116</v>
      </c>
    </row>
    <row r="7" spans="1:15" ht="15" customHeight="1" x14ac:dyDescent="0.25">
      <c r="A7" s="78">
        <v>99</v>
      </c>
      <c r="B7" s="78">
        <v>1358</v>
      </c>
      <c r="C7" s="78">
        <v>99</v>
      </c>
      <c r="D7" s="78">
        <v>479</v>
      </c>
      <c r="E7" s="78">
        <v>99</v>
      </c>
      <c r="F7" s="78">
        <v>45</v>
      </c>
      <c r="G7" s="78">
        <v>26</v>
      </c>
      <c r="H7" s="78">
        <v>36</v>
      </c>
    </row>
    <row r="8" spans="1:15" ht="15" customHeight="1" x14ac:dyDescent="0.25">
      <c r="A8" s="78">
        <v>26</v>
      </c>
      <c r="B8" s="78">
        <v>360</v>
      </c>
      <c r="C8" s="78">
        <v>26</v>
      </c>
      <c r="D8" s="78">
        <v>192</v>
      </c>
      <c r="E8" s="78">
        <v>99</v>
      </c>
      <c r="F8" s="78">
        <v>46</v>
      </c>
    </row>
    <row r="9" spans="1:15" ht="15" customHeight="1" x14ac:dyDescent="0.25">
      <c r="A9" s="78">
        <v>191</v>
      </c>
      <c r="B9" s="78">
        <v>2610</v>
      </c>
      <c r="C9" s="78">
        <v>191</v>
      </c>
      <c r="D9" s="78">
        <v>1340</v>
      </c>
      <c r="E9" s="78">
        <v>37</v>
      </c>
      <c r="F9" s="78">
        <v>18</v>
      </c>
    </row>
    <row r="10" spans="1:15" ht="15" customHeight="1" x14ac:dyDescent="0.25">
      <c r="E10" s="78">
        <v>99</v>
      </c>
      <c r="F10" s="78">
        <v>59</v>
      </c>
    </row>
    <row r="11" spans="1:15" ht="15" customHeight="1" x14ac:dyDescent="0.25">
      <c r="E11" s="78">
        <v>26</v>
      </c>
      <c r="F11" s="78">
        <v>15</v>
      </c>
    </row>
    <row r="12" spans="1:15" ht="15" customHeight="1" x14ac:dyDescent="0.25">
      <c r="E12" s="78">
        <v>191</v>
      </c>
      <c r="F12" s="78">
        <v>97</v>
      </c>
    </row>
    <row r="15" spans="1:15" ht="15" customHeight="1" x14ac:dyDescent="0.25">
      <c r="M15" s="289"/>
      <c r="N15" s="289"/>
      <c r="O15" s="289"/>
    </row>
    <row r="16" spans="1:15" ht="15" customHeight="1" x14ac:dyDescent="0.25">
      <c r="N16" s="277"/>
      <c r="O16" s="27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80"/>
  <sheetViews>
    <sheetView topLeftCell="A160" workbookViewId="0">
      <selection activeCell="L168" sqref="L168"/>
    </sheetView>
  </sheetViews>
  <sheetFormatPr defaultColWidth="9.140625" defaultRowHeight="15" x14ac:dyDescent="0.25"/>
  <cols>
    <col min="1" max="1" width="16.5703125" style="87" customWidth="1"/>
    <col min="2" max="2" width="27.140625" style="117" customWidth="1"/>
    <col min="3" max="5" width="9.140625" style="84" customWidth="1"/>
    <col min="6" max="6" width="9.140625" style="86" customWidth="1"/>
    <col min="7" max="7" width="8.7109375" style="86" hidden="1" customWidth="1"/>
    <col min="8" max="9" width="9.140625" style="86" customWidth="1"/>
    <col min="10" max="10" width="10.140625" style="92" customWidth="1"/>
    <col min="11" max="11" width="9.140625" style="84" customWidth="1"/>
    <col min="12" max="13" width="10.5703125" style="84" customWidth="1"/>
    <col min="14" max="16384" width="9.140625" style="84"/>
  </cols>
  <sheetData>
    <row r="1" spans="1:13" s="89" customFormat="1" ht="15" customHeight="1" x14ac:dyDescent="0.25">
      <c r="A1" s="94"/>
      <c r="B1" s="116"/>
      <c r="C1" s="94"/>
      <c r="D1" s="94"/>
      <c r="E1" s="418" t="s">
        <v>109</v>
      </c>
      <c r="F1" s="418"/>
      <c r="G1" s="418"/>
      <c r="H1" s="418"/>
      <c r="I1" s="418"/>
      <c r="J1" s="418"/>
      <c r="L1" s="391" t="s">
        <v>110</v>
      </c>
      <c r="M1" s="391"/>
    </row>
    <row r="2" spans="1:13" s="89" customFormat="1" ht="15" customHeight="1" x14ac:dyDescent="0.25">
      <c r="A2" s="94"/>
      <c r="B2" s="116"/>
      <c r="C2" s="94"/>
      <c r="D2" s="94"/>
      <c r="E2" s="98" t="s">
        <v>107</v>
      </c>
      <c r="F2" s="98" t="s">
        <v>108</v>
      </c>
      <c r="G2" s="98"/>
      <c r="H2" s="96" t="s">
        <v>106</v>
      </c>
      <c r="I2" s="95" t="s">
        <v>45</v>
      </c>
      <c r="J2" s="99" t="s">
        <v>1</v>
      </c>
      <c r="L2" s="89" t="s">
        <v>93</v>
      </c>
      <c r="M2" s="89" t="s">
        <v>94</v>
      </c>
    </row>
    <row r="3" spans="1:13" s="88" customFormat="1" ht="15" customHeight="1" x14ac:dyDescent="0.25">
      <c r="A3" s="93"/>
      <c r="B3" s="116"/>
      <c r="C3" s="93"/>
      <c r="D3" s="93"/>
      <c r="E3" s="97" cm="1">
        <f t="array" ref="E3">SUMIF($F6:$F99999,"&gt;0") / SCOUT_DAYS_FROM_EARLIEST * 30</f>
        <v>18369.677951875863</v>
      </c>
      <c r="F3" s="97" cm="1">
        <f t="array" ref="F3">SUMIF($H6:$H99999,"&gt;0") / SCOUT_DAYS_FROM_EARLIEST * 30</f>
        <v>55701.972967043643</v>
      </c>
      <c r="G3" s="97"/>
      <c r="H3" s="97" cm="1">
        <f t="array" ref="H3">(SUMIF($F6:$F99999,"&gt;0") + SUMIF($H6:$H99999,"&gt;0")) / SCOUT_DAYS_FROM_EARLIEST * 30</f>
        <v>74071.650918919506</v>
      </c>
      <c r="I3" s="97" cm="1">
        <f t="array" ref="I3">(SUMIF($F6:$F99999,"&lt;0") + SUMIF($H6:$H99999,"&lt;0")) / SCOUT_DAYS_FROM_EARLIEST * 30</f>
        <v>-75171.319014666762</v>
      </c>
      <c r="J3" s="97">
        <f>H3+I3</f>
        <v>-1099.6680957472563</v>
      </c>
      <c r="L3" s="10" cm="1">
        <f t="array" ref="L3">SUM(L6:L99999) / SCOUT_DAYS_FROM_EARLIEST * 30</f>
        <v>60424.572755990208</v>
      </c>
      <c r="M3" s="100" cm="1">
        <f t="array" ref="M3">SUM(M6:M99999) / SCOUT_DAYS_FROM_EARLIEST * 30</f>
        <v>1126.5993570878943</v>
      </c>
    </row>
    <row r="4" spans="1:13" s="90" customFormat="1" ht="15" customHeight="1" x14ac:dyDescent="0.25">
      <c r="A4" s="419" t="s">
        <v>80</v>
      </c>
      <c r="B4" s="406" t="s">
        <v>85</v>
      </c>
      <c r="C4" s="406" t="s">
        <v>34</v>
      </c>
      <c r="D4" s="406"/>
      <c r="E4" s="406"/>
      <c r="F4" s="406" t="s">
        <v>35</v>
      </c>
      <c r="G4" s="406"/>
      <c r="H4" s="406"/>
      <c r="I4" s="406"/>
      <c r="J4" s="406"/>
      <c r="K4" s="110" t="s">
        <v>109</v>
      </c>
      <c r="L4" s="406" t="s">
        <v>95</v>
      </c>
      <c r="M4" s="406"/>
    </row>
    <row r="5" spans="1:13" s="83" customFormat="1" ht="15" customHeight="1" x14ac:dyDescent="0.25">
      <c r="A5" s="420"/>
      <c r="B5" s="376"/>
      <c r="C5" s="83" t="s">
        <v>81</v>
      </c>
      <c r="D5" s="83" t="s">
        <v>82</v>
      </c>
      <c r="E5" s="83" t="s">
        <v>84</v>
      </c>
      <c r="F5" s="85" t="s">
        <v>81</v>
      </c>
      <c r="G5" s="112" t="s">
        <v>137</v>
      </c>
      <c r="H5" s="85" t="s">
        <v>82</v>
      </c>
      <c r="I5" s="85" t="s">
        <v>84</v>
      </c>
      <c r="J5" s="18" t="s">
        <v>94</v>
      </c>
      <c r="K5" s="111" t="s">
        <v>81</v>
      </c>
      <c r="L5" s="83" t="s">
        <v>93</v>
      </c>
      <c r="M5" s="83" t="s">
        <v>94</v>
      </c>
    </row>
    <row r="6" spans="1:13" x14ac:dyDescent="0.25">
      <c r="A6" s="87">
        <v>43906.670138888891</v>
      </c>
      <c r="B6" s="117" t="s">
        <v>83</v>
      </c>
      <c r="C6" s="84">
        <v>123380</v>
      </c>
      <c r="D6" s="84">
        <v>2869</v>
      </c>
      <c r="E6" s="84">
        <f t="shared" ref="E6:E37" si="0">SUM(C6:D6)</f>
        <v>126249</v>
      </c>
      <c r="F6" s="86">
        <v>0</v>
      </c>
      <c r="G6" s="86">
        <f>SUMIF(F$6:F6,"&gt;0")</f>
        <v>0</v>
      </c>
      <c r="H6" s="86">
        <v>0</v>
      </c>
      <c r="I6" s="86">
        <f t="shared" ref="I6:I37" si="1">SUM(F6,H6)</f>
        <v>0</v>
      </c>
      <c r="J6" s="91">
        <f t="shared" ref="J6:J37" si="2">I6/4200*80</f>
        <v>0</v>
      </c>
      <c r="K6" s="86" t="e">
        <f t="shared" ref="K6:K42" si="3">IFERROR(G6 - _xlfn.XLOOKUP(A6-31, $A$6:$A$14999,G$6:G$14999,"",-1,2),NA())</f>
        <v>#N/A</v>
      </c>
    </row>
    <row r="7" spans="1:13" x14ac:dyDescent="0.25">
      <c r="A7" s="87">
        <v>43908.03125</v>
      </c>
      <c r="B7" s="117" t="s">
        <v>88</v>
      </c>
      <c r="C7" s="84">
        <v>123455</v>
      </c>
      <c r="D7" s="84">
        <v>2799</v>
      </c>
      <c r="E7" s="84">
        <f t="shared" si="0"/>
        <v>126254</v>
      </c>
      <c r="F7" s="86">
        <f t="shared" ref="F7:F38" si="4">C7-C6</f>
        <v>75</v>
      </c>
      <c r="G7" s="86">
        <f>SUMIF(F$6:F7,"&gt;0")</f>
        <v>75</v>
      </c>
      <c r="H7" s="86">
        <f t="shared" ref="H7:H38" si="5">D7-D6</f>
        <v>-70</v>
      </c>
      <c r="I7" s="86">
        <f t="shared" si="1"/>
        <v>5</v>
      </c>
      <c r="J7" s="91">
        <f t="shared" si="2"/>
        <v>9.5238095238095247E-2</v>
      </c>
      <c r="K7" s="86" t="e">
        <f t="shared" si="3"/>
        <v>#N/A</v>
      </c>
    </row>
    <row r="8" spans="1:13" x14ac:dyDescent="0.25">
      <c r="A8" s="87">
        <v>43908.07916666667</v>
      </c>
      <c r="B8" s="117" t="s">
        <v>87</v>
      </c>
      <c r="C8" s="84">
        <v>123605</v>
      </c>
      <c r="D8" s="84">
        <v>2609</v>
      </c>
      <c r="E8" s="84">
        <f t="shared" si="0"/>
        <v>126214</v>
      </c>
      <c r="F8" s="86">
        <f t="shared" si="4"/>
        <v>150</v>
      </c>
      <c r="G8" s="86">
        <f>SUMIF(F$6:F8,"&gt;0")</f>
        <v>225</v>
      </c>
      <c r="H8" s="86">
        <f t="shared" si="5"/>
        <v>-190</v>
      </c>
      <c r="I8" s="86">
        <f t="shared" si="1"/>
        <v>-40</v>
      </c>
      <c r="J8" s="91">
        <f t="shared" si="2"/>
        <v>-0.76190476190476197</v>
      </c>
      <c r="K8" s="86" t="e">
        <f t="shared" si="3"/>
        <v>#N/A</v>
      </c>
    </row>
    <row r="9" spans="1:13" x14ac:dyDescent="0.25">
      <c r="A9" s="87">
        <v>43908.806944444441</v>
      </c>
      <c r="B9" s="117" t="s">
        <v>88</v>
      </c>
      <c r="C9" s="84">
        <v>123605</v>
      </c>
      <c r="D9" s="84">
        <v>2369</v>
      </c>
      <c r="E9" s="84">
        <f t="shared" si="0"/>
        <v>125974</v>
      </c>
      <c r="F9" s="86">
        <f t="shared" si="4"/>
        <v>0</v>
      </c>
      <c r="G9" s="86">
        <f>SUMIF(F$6:F9,"&gt;0")</f>
        <v>225</v>
      </c>
      <c r="H9" s="86">
        <f t="shared" si="5"/>
        <v>-240</v>
      </c>
      <c r="I9" s="86">
        <f t="shared" si="1"/>
        <v>-240</v>
      </c>
      <c r="J9" s="91">
        <f t="shared" si="2"/>
        <v>-4.5714285714285712</v>
      </c>
      <c r="K9" s="86" t="e">
        <f t="shared" si="3"/>
        <v>#N/A</v>
      </c>
    </row>
    <row r="10" spans="1:13" x14ac:dyDescent="0.25">
      <c r="A10" s="87">
        <v>43909.091666666667</v>
      </c>
      <c r="B10" s="117" t="s">
        <v>88</v>
      </c>
      <c r="C10" s="84">
        <v>123605</v>
      </c>
      <c r="D10" s="84">
        <v>2239</v>
      </c>
      <c r="E10" s="84">
        <f t="shared" si="0"/>
        <v>125844</v>
      </c>
      <c r="F10" s="86">
        <f t="shared" si="4"/>
        <v>0</v>
      </c>
      <c r="G10" s="86">
        <f>SUMIF(F$6:F10,"&gt;0")</f>
        <v>225</v>
      </c>
      <c r="H10" s="86">
        <f t="shared" si="5"/>
        <v>-130</v>
      </c>
      <c r="I10" s="86">
        <f t="shared" si="1"/>
        <v>-130</v>
      </c>
      <c r="J10" s="91">
        <f t="shared" si="2"/>
        <v>-2.4761904761904763</v>
      </c>
      <c r="K10" s="86" t="e">
        <f t="shared" si="3"/>
        <v>#N/A</v>
      </c>
    </row>
    <row r="11" spans="1:13" x14ac:dyDescent="0.25">
      <c r="A11" s="87">
        <v>43909.416666666664</v>
      </c>
      <c r="B11" s="117" t="s">
        <v>87</v>
      </c>
      <c r="C11" s="84">
        <v>123605</v>
      </c>
      <c r="D11" s="84">
        <v>1869</v>
      </c>
      <c r="E11" s="84">
        <f t="shared" si="0"/>
        <v>125474</v>
      </c>
      <c r="F11" s="86">
        <f t="shared" si="4"/>
        <v>0</v>
      </c>
      <c r="G11" s="86">
        <f>SUMIF(F$6:F11,"&gt;0")</f>
        <v>225</v>
      </c>
      <c r="H11" s="86">
        <f t="shared" si="5"/>
        <v>-370</v>
      </c>
      <c r="I11" s="86">
        <f t="shared" si="1"/>
        <v>-370</v>
      </c>
      <c r="J11" s="91">
        <f t="shared" si="2"/>
        <v>-7.0476190476190483</v>
      </c>
      <c r="K11" s="86" t="e">
        <f t="shared" si="3"/>
        <v>#N/A</v>
      </c>
    </row>
    <row r="12" spans="1:13" x14ac:dyDescent="0.25">
      <c r="A12" s="87">
        <v>43910.165972222225</v>
      </c>
      <c r="B12" s="117" t="s">
        <v>86</v>
      </c>
      <c r="C12" s="84">
        <v>124105</v>
      </c>
      <c r="D12" s="84">
        <v>1869</v>
      </c>
      <c r="E12" s="84">
        <f t="shared" si="0"/>
        <v>125974</v>
      </c>
      <c r="F12" s="86">
        <f t="shared" si="4"/>
        <v>500</v>
      </c>
      <c r="G12" s="86">
        <f>SUMIF(F$6:F12,"&gt;0")</f>
        <v>725</v>
      </c>
      <c r="H12" s="86">
        <f t="shared" si="5"/>
        <v>0</v>
      </c>
      <c r="I12" s="86">
        <f t="shared" si="1"/>
        <v>500</v>
      </c>
      <c r="J12" s="91">
        <f t="shared" si="2"/>
        <v>9.5238095238095237</v>
      </c>
      <c r="K12" s="86" t="e">
        <f t="shared" si="3"/>
        <v>#N/A</v>
      </c>
    </row>
    <row r="13" spans="1:13" x14ac:dyDescent="0.25">
      <c r="A13" s="87">
        <v>43911.053472222222</v>
      </c>
      <c r="B13" s="117" t="s">
        <v>88</v>
      </c>
      <c r="C13" s="84">
        <v>124755</v>
      </c>
      <c r="D13" s="84">
        <v>1259</v>
      </c>
      <c r="E13" s="84">
        <f t="shared" si="0"/>
        <v>126014</v>
      </c>
      <c r="F13" s="86">
        <f t="shared" si="4"/>
        <v>650</v>
      </c>
      <c r="G13" s="86">
        <f>SUMIF(F$6:F13,"&gt;0")</f>
        <v>1375</v>
      </c>
      <c r="H13" s="86">
        <f t="shared" si="5"/>
        <v>-610</v>
      </c>
      <c r="I13" s="86">
        <f t="shared" si="1"/>
        <v>40</v>
      </c>
      <c r="J13" s="91">
        <f t="shared" si="2"/>
        <v>0.76190476190476197</v>
      </c>
      <c r="K13" s="86" t="e">
        <f t="shared" si="3"/>
        <v>#N/A</v>
      </c>
    </row>
    <row r="14" spans="1:13" x14ac:dyDescent="0.25">
      <c r="A14" s="87">
        <v>43912.175694444442</v>
      </c>
      <c r="B14" s="117" t="s">
        <v>89</v>
      </c>
      <c r="C14" s="84">
        <v>124755</v>
      </c>
      <c r="D14" s="84">
        <v>4819</v>
      </c>
      <c r="E14" s="84">
        <f t="shared" si="0"/>
        <v>129574</v>
      </c>
      <c r="F14" s="86">
        <f t="shared" si="4"/>
        <v>0</v>
      </c>
      <c r="G14" s="86">
        <f>SUMIF(F$6:F14,"&gt;0")</f>
        <v>1375</v>
      </c>
      <c r="H14" s="86">
        <f t="shared" si="5"/>
        <v>3560</v>
      </c>
      <c r="I14" s="86">
        <f t="shared" si="1"/>
        <v>3560</v>
      </c>
      <c r="J14" s="91">
        <f t="shared" si="2"/>
        <v>67.80952380952381</v>
      </c>
      <c r="K14" s="86" t="e">
        <f t="shared" si="3"/>
        <v>#N/A</v>
      </c>
      <c r="L14" s="84">
        <v>4200</v>
      </c>
      <c r="M14" s="84">
        <v>80</v>
      </c>
    </row>
    <row r="15" spans="1:13" x14ac:dyDescent="0.25">
      <c r="A15" s="87">
        <v>43913.067361111112</v>
      </c>
      <c r="B15" s="117" t="s">
        <v>88</v>
      </c>
      <c r="C15" s="84">
        <v>125905</v>
      </c>
      <c r="D15" s="84">
        <v>4609</v>
      </c>
      <c r="E15" s="84">
        <f t="shared" si="0"/>
        <v>130514</v>
      </c>
      <c r="F15" s="86">
        <f t="shared" si="4"/>
        <v>1150</v>
      </c>
      <c r="G15" s="86">
        <f>SUMIF(F$6:F15,"&gt;0")</f>
        <v>2525</v>
      </c>
      <c r="H15" s="86">
        <f t="shared" si="5"/>
        <v>-210</v>
      </c>
      <c r="I15" s="86">
        <f t="shared" si="1"/>
        <v>940</v>
      </c>
      <c r="J15" s="91">
        <f t="shared" si="2"/>
        <v>17.904761904761905</v>
      </c>
      <c r="K15" s="86" t="e">
        <f t="shared" si="3"/>
        <v>#N/A</v>
      </c>
    </row>
    <row r="16" spans="1:13" x14ac:dyDescent="0.25">
      <c r="A16" s="87">
        <v>43913.322916666664</v>
      </c>
      <c r="B16" s="118" t="s">
        <v>90</v>
      </c>
      <c r="C16" s="84">
        <v>127105</v>
      </c>
      <c r="D16" s="84">
        <v>4429</v>
      </c>
      <c r="E16" s="84">
        <f t="shared" si="0"/>
        <v>131534</v>
      </c>
      <c r="F16" s="86">
        <f t="shared" si="4"/>
        <v>1200</v>
      </c>
      <c r="G16" s="86">
        <f>SUMIF(F$6:F16,"&gt;0")</f>
        <v>3725</v>
      </c>
      <c r="H16" s="86">
        <f t="shared" si="5"/>
        <v>-180</v>
      </c>
      <c r="I16" s="86">
        <f t="shared" si="1"/>
        <v>1020</v>
      </c>
      <c r="J16" s="91">
        <f t="shared" si="2"/>
        <v>19.428571428571427</v>
      </c>
      <c r="K16" s="86" t="e">
        <f t="shared" si="3"/>
        <v>#N/A</v>
      </c>
      <c r="L16" s="84">
        <v>525</v>
      </c>
      <c r="M16" s="84">
        <v>8</v>
      </c>
    </row>
    <row r="17" spans="1:13" x14ac:dyDescent="0.25">
      <c r="A17" s="87">
        <v>43913.785416666666</v>
      </c>
      <c r="B17" s="117" t="s">
        <v>91</v>
      </c>
      <c r="C17" s="84">
        <v>127430</v>
      </c>
      <c r="D17" s="84">
        <v>4684</v>
      </c>
      <c r="E17" s="84">
        <f t="shared" si="0"/>
        <v>132114</v>
      </c>
      <c r="F17" s="86">
        <f t="shared" si="4"/>
        <v>325</v>
      </c>
      <c r="G17" s="86">
        <f>SUMIF(F$6:F17,"&gt;0")</f>
        <v>4050</v>
      </c>
      <c r="H17" s="86">
        <f t="shared" si="5"/>
        <v>255</v>
      </c>
      <c r="I17" s="86">
        <f t="shared" si="1"/>
        <v>580</v>
      </c>
      <c r="J17" s="91">
        <f t="shared" si="2"/>
        <v>11.047619047619047</v>
      </c>
      <c r="K17" s="86" t="e">
        <f t="shared" si="3"/>
        <v>#N/A</v>
      </c>
      <c r="L17" s="84">
        <v>480</v>
      </c>
      <c r="M17" s="84">
        <v>8</v>
      </c>
    </row>
    <row r="18" spans="1:13" x14ac:dyDescent="0.25">
      <c r="A18" s="87">
        <v>43914.361805555556</v>
      </c>
      <c r="C18" s="84">
        <v>127505</v>
      </c>
      <c r="D18" s="84">
        <v>4674</v>
      </c>
      <c r="E18" s="84">
        <f t="shared" si="0"/>
        <v>132179</v>
      </c>
      <c r="F18" s="86">
        <f t="shared" si="4"/>
        <v>75</v>
      </c>
      <c r="G18" s="86">
        <f>SUMIF(F$6:F18,"&gt;0")</f>
        <v>4125</v>
      </c>
      <c r="H18" s="86">
        <f t="shared" si="5"/>
        <v>-10</v>
      </c>
      <c r="I18" s="86">
        <f t="shared" si="1"/>
        <v>65</v>
      </c>
      <c r="J18" s="91">
        <f t="shared" si="2"/>
        <v>1.2380952380952381</v>
      </c>
      <c r="K18" s="86" t="e">
        <f t="shared" si="3"/>
        <v>#N/A</v>
      </c>
    </row>
    <row r="19" spans="1:13" x14ac:dyDescent="0.25">
      <c r="A19" s="87">
        <v>43916.006249999999</v>
      </c>
      <c r="B19" s="118"/>
      <c r="C19" s="84">
        <v>127580</v>
      </c>
      <c r="D19" s="84">
        <v>4544</v>
      </c>
      <c r="E19" s="84">
        <f t="shared" si="0"/>
        <v>132124</v>
      </c>
      <c r="F19" s="86">
        <f t="shared" si="4"/>
        <v>75</v>
      </c>
      <c r="G19" s="86">
        <f>SUMIF(F$6:F19,"&gt;0")</f>
        <v>4200</v>
      </c>
      <c r="H19" s="86">
        <f t="shared" si="5"/>
        <v>-130</v>
      </c>
      <c r="I19" s="86">
        <f t="shared" si="1"/>
        <v>-55</v>
      </c>
      <c r="J19" s="91">
        <f t="shared" si="2"/>
        <v>-1.0476190476190477</v>
      </c>
      <c r="K19" s="86" t="e">
        <f t="shared" si="3"/>
        <v>#N/A</v>
      </c>
    </row>
    <row r="20" spans="1:13" x14ac:dyDescent="0.25">
      <c r="A20" s="87">
        <v>43917.041666666664</v>
      </c>
      <c r="C20" s="84">
        <v>127655</v>
      </c>
      <c r="D20" s="84">
        <v>4394</v>
      </c>
      <c r="E20" s="84">
        <f t="shared" si="0"/>
        <v>132049</v>
      </c>
      <c r="F20" s="86">
        <f t="shared" si="4"/>
        <v>75</v>
      </c>
      <c r="G20" s="86">
        <f>SUMIF(F$6:F20,"&gt;0")</f>
        <v>4275</v>
      </c>
      <c r="H20" s="86">
        <f t="shared" si="5"/>
        <v>-150</v>
      </c>
      <c r="I20" s="86">
        <f t="shared" si="1"/>
        <v>-75</v>
      </c>
      <c r="J20" s="91">
        <f t="shared" si="2"/>
        <v>-1.4285714285714284</v>
      </c>
      <c r="K20" s="86" t="e">
        <f t="shared" si="3"/>
        <v>#N/A</v>
      </c>
    </row>
    <row r="21" spans="1:13" x14ac:dyDescent="0.25">
      <c r="A21" s="87">
        <v>43917.057638888888</v>
      </c>
      <c r="B21" s="117" t="s">
        <v>92</v>
      </c>
      <c r="C21" s="84">
        <v>98855</v>
      </c>
      <c r="D21" s="84">
        <v>29264</v>
      </c>
      <c r="E21" s="84">
        <f t="shared" si="0"/>
        <v>128119</v>
      </c>
      <c r="F21" s="86">
        <f t="shared" si="4"/>
        <v>-28800</v>
      </c>
      <c r="G21" s="86">
        <f>SUMIF(F$6:F21,"&gt;0")</f>
        <v>4275</v>
      </c>
      <c r="H21" s="86">
        <f t="shared" si="5"/>
        <v>24870</v>
      </c>
      <c r="I21" s="86">
        <f t="shared" si="1"/>
        <v>-3930</v>
      </c>
      <c r="J21" s="91">
        <f t="shared" si="2"/>
        <v>-74.857142857142861</v>
      </c>
      <c r="K21" s="86" t="e">
        <f t="shared" si="3"/>
        <v>#N/A</v>
      </c>
      <c r="L21" s="84">
        <v>27300</v>
      </c>
      <c r="M21" s="84">
        <v>450</v>
      </c>
    </row>
    <row r="22" spans="1:13" x14ac:dyDescent="0.25">
      <c r="A22" s="87">
        <v>43917.583333333336</v>
      </c>
      <c r="B22" s="117" t="s">
        <v>96</v>
      </c>
      <c r="C22" s="84">
        <v>101385</v>
      </c>
      <c r="D22" s="84">
        <v>29274</v>
      </c>
      <c r="E22" s="84">
        <f t="shared" si="0"/>
        <v>130659</v>
      </c>
      <c r="F22" s="86">
        <f t="shared" si="4"/>
        <v>2530</v>
      </c>
      <c r="G22" s="86">
        <f>SUMIF(F$6:F22,"&gt;0")</f>
        <v>6805</v>
      </c>
      <c r="H22" s="86">
        <f t="shared" si="5"/>
        <v>10</v>
      </c>
      <c r="I22" s="86">
        <f t="shared" si="1"/>
        <v>2540</v>
      </c>
      <c r="J22" s="91">
        <f t="shared" si="2"/>
        <v>48.38095238095238</v>
      </c>
      <c r="K22" s="86" t="e">
        <f t="shared" si="3"/>
        <v>#N/A</v>
      </c>
    </row>
    <row r="23" spans="1:13" x14ac:dyDescent="0.25">
      <c r="A23" s="87">
        <v>43918.371527777781</v>
      </c>
      <c r="B23" s="117" t="s">
        <v>96</v>
      </c>
      <c r="C23" s="84">
        <v>105880</v>
      </c>
      <c r="D23" s="84">
        <v>29824</v>
      </c>
      <c r="E23" s="84">
        <f t="shared" si="0"/>
        <v>135704</v>
      </c>
      <c r="F23" s="86">
        <f t="shared" si="4"/>
        <v>4495</v>
      </c>
      <c r="G23" s="86">
        <f>SUMIF(F$6:F23,"&gt;0")</f>
        <v>11300</v>
      </c>
      <c r="H23" s="86">
        <f t="shared" si="5"/>
        <v>550</v>
      </c>
      <c r="I23" s="86">
        <f t="shared" si="1"/>
        <v>5045</v>
      </c>
      <c r="J23" s="91">
        <f t="shared" si="2"/>
        <v>96.095238095238088</v>
      </c>
      <c r="K23" s="86" t="e">
        <f t="shared" si="3"/>
        <v>#N/A</v>
      </c>
      <c r="L23" s="84">
        <v>830</v>
      </c>
      <c r="M23" s="84">
        <v>10</v>
      </c>
    </row>
    <row r="24" spans="1:13" x14ac:dyDescent="0.25">
      <c r="A24" s="87">
        <v>43918.573611111111</v>
      </c>
      <c r="C24" s="84">
        <v>106030</v>
      </c>
      <c r="D24" s="84">
        <v>28364</v>
      </c>
      <c r="E24" s="84">
        <f t="shared" si="0"/>
        <v>134394</v>
      </c>
      <c r="F24" s="86">
        <f t="shared" si="4"/>
        <v>150</v>
      </c>
      <c r="G24" s="86">
        <f>SUMIF(F$6:F24,"&gt;0")</f>
        <v>11450</v>
      </c>
      <c r="H24" s="86">
        <f t="shared" si="5"/>
        <v>-1460</v>
      </c>
      <c r="I24" s="86">
        <f t="shared" si="1"/>
        <v>-1310</v>
      </c>
      <c r="J24" s="91">
        <f t="shared" si="2"/>
        <v>-24.952380952380953</v>
      </c>
      <c r="K24" s="86" t="e">
        <f t="shared" si="3"/>
        <v>#N/A</v>
      </c>
    </row>
    <row r="25" spans="1:13" x14ac:dyDescent="0.25">
      <c r="A25" s="87">
        <v>43918.981249999997</v>
      </c>
      <c r="C25" s="84">
        <v>106190</v>
      </c>
      <c r="D25" s="84">
        <v>28334</v>
      </c>
      <c r="E25" s="84">
        <f t="shared" si="0"/>
        <v>134524</v>
      </c>
      <c r="F25" s="86">
        <f t="shared" si="4"/>
        <v>160</v>
      </c>
      <c r="G25" s="86">
        <f>SUMIF(F$6:F25,"&gt;0")</f>
        <v>11610</v>
      </c>
      <c r="H25" s="86">
        <f t="shared" si="5"/>
        <v>-30</v>
      </c>
      <c r="I25" s="86">
        <f t="shared" si="1"/>
        <v>130</v>
      </c>
      <c r="J25" s="91">
        <f t="shared" si="2"/>
        <v>2.4761904761904763</v>
      </c>
      <c r="K25" s="86" t="e">
        <f t="shared" si="3"/>
        <v>#N/A</v>
      </c>
    </row>
    <row r="26" spans="1:13" x14ac:dyDescent="0.25">
      <c r="A26" s="87">
        <v>43920.088194444441</v>
      </c>
      <c r="C26" s="84">
        <v>107155</v>
      </c>
      <c r="D26" s="84">
        <v>28519</v>
      </c>
      <c r="E26" s="84">
        <f t="shared" si="0"/>
        <v>135674</v>
      </c>
      <c r="F26" s="86">
        <f t="shared" si="4"/>
        <v>965</v>
      </c>
      <c r="G26" s="86">
        <f>SUMIF(F$6:F26,"&gt;0")</f>
        <v>12575</v>
      </c>
      <c r="H26" s="86">
        <f t="shared" si="5"/>
        <v>185</v>
      </c>
      <c r="I26" s="86">
        <f t="shared" si="1"/>
        <v>1150</v>
      </c>
      <c r="J26" s="91">
        <f t="shared" si="2"/>
        <v>21.904761904761905</v>
      </c>
      <c r="K26" s="86" t="e">
        <f t="shared" si="3"/>
        <v>#N/A</v>
      </c>
      <c r="L26" s="84">
        <v>525</v>
      </c>
      <c r="M26" s="84">
        <v>8</v>
      </c>
    </row>
    <row r="27" spans="1:13" x14ac:dyDescent="0.25">
      <c r="A27" s="87">
        <v>43921.71597222222</v>
      </c>
      <c r="C27" s="84">
        <v>109405</v>
      </c>
      <c r="D27" s="84">
        <v>28439</v>
      </c>
      <c r="E27" s="84">
        <f t="shared" si="0"/>
        <v>137844</v>
      </c>
      <c r="F27" s="86">
        <f t="shared" si="4"/>
        <v>2250</v>
      </c>
      <c r="G27" s="86">
        <f>SUMIF(F$6:F27,"&gt;0")</f>
        <v>14825</v>
      </c>
      <c r="H27" s="86">
        <f t="shared" si="5"/>
        <v>-80</v>
      </c>
      <c r="I27" s="86">
        <f t="shared" si="1"/>
        <v>2170</v>
      </c>
      <c r="J27" s="91">
        <f t="shared" si="2"/>
        <v>41.333333333333336</v>
      </c>
      <c r="K27" s="86" t="e">
        <f t="shared" si="3"/>
        <v>#N/A</v>
      </c>
    </row>
    <row r="28" spans="1:13" x14ac:dyDescent="0.25">
      <c r="A28" s="87">
        <v>43921.895138888889</v>
      </c>
      <c r="B28" s="117" t="s">
        <v>97</v>
      </c>
      <c r="C28" s="84">
        <v>109405</v>
      </c>
      <c r="D28" s="84">
        <v>28079</v>
      </c>
      <c r="E28" s="84">
        <f t="shared" si="0"/>
        <v>137484</v>
      </c>
      <c r="F28" s="86">
        <f t="shared" si="4"/>
        <v>0</v>
      </c>
      <c r="G28" s="86">
        <f>SUMIF(F$6:F28,"&gt;0")</f>
        <v>14825</v>
      </c>
      <c r="H28" s="86">
        <f t="shared" si="5"/>
        <v>-360</v>
      </c>
      <c r="I28" s="86">
        <f t="shared" si="1"/>
        <v>-360</v>
      </c>
      <c r="J28" s="91">
        <f t="shared" si="2"/>
        <v>-6.8571428571428577</v>
      </c>
      <c r="K28" s="86" t="e">
        <f t="shared" si="3"/>
        <v>#N/A</v>
      </c>
    </row>
    <row r="29" spans="1:13" x14ac:dyDescent="0.25">
      <c r="A29" s="87">
        <v>43922.277083333334</v>
      </c>
      <c r="B29" s="117" t="s">
        <v>98</v>
      </c>
      <c r="C29" s="84">
        <v>109630</v>
      </c>
      <c r="D29" s="84">
        <v>27599</v>
      </c>
      <c r="E29" s="84">
        <f t="shared" si="0"/>
        <v>137229</v>
      </c>
      <c r="F29" s="86">
        <f t="shared" si="4"/>
        <v>225</v>
      </c>
      <c r="G29" s="86">
        <f>SUMIF(F$6:F29,"&gt;0")</f>
        <v>15050</v>
      </c>
      <c r="H29" s="86">
        <f t="shared" si="5"/>
        <v>-480</v>
      </c>
      <c r="I29" s="86">
        <f t="shared" si="1"/>
        <v>-255</v>
      </c>
      <c r="J29" s="91">
        <f t="shared" si="2"/>
        <v>-4.8571428571428568</v>
      </c>
      <c r="K29" s="86" t="e">
        <f t="shared" si="3"/>
        <v>#N/A</v>
      </c>
    </row>
    <row r="30" spans="1:13" x14ac:dyDescent="0.25">
      <c r="A30" s="87">
        <v>43923.402777777781</v>
      </c>
      <c r="B30" s="117" t="s">
        <v>99</v>
      </c>
      <c r="C30" s="84">
        <v>82775</v>
      </c>
      <c r="D30" s="84">
        <v>22639</v>
      </c>
      <c r="E30" s="84">
        <f t="shared" si="0"/>
        <v>105414</v>
      </c>
      <c r="F30" s="86">
        <f t="shared" si="4"/>
        <v>-26855</v>
      </c>
      <c r="G30" s="86">
        <f>SUMIF(F$6:F30,"&gt;0")</f>
        <v>15050</v>
      </c>
      <c r="H30" s="86">
        <f t="shared" si="5"/>
        <v>-4960</v>
      </c>
      <c r="I30" s="86">
        <f t="shared" si="1"/>
        <v>-31815</v>
      </c>
      <c r="J30" s="91">
        <f t="shared" si="2"/>
        <v>-606</v>
      </c>
      <c r="K30" s="86" t="e">
        <f t="shared" si="3"/>
        <v>#N/A</v>
      </c>
    </row>
    <row r="31" spans="1:13" x14ac:dyDescent="0.25">
      <c r="A31" s="87">
        <v>43924.678472222222</v>
      </c>
      <c r="C31" s="84">
        <v>83165</v>
      </c>
      <c r="D31" s="84">
        <v>23189</v>
      </c>
      <c r="E31" s="84">
        <f t="shared" si="0"/>
        <v>106354</v>
      </c>
      <c r="F31" s="86">
        <f t="shared" si="4"/>
        <v>390</v>
      </c>
      <c r="G31" s="86">
        <f>SUMIF(F$6:F31,"&gt;0")</f>
        <v>15440</v>
      </c>
      <c r="H31" s="86">
        <f t="shared" si="5"/>
        <v>550</v>
      </c>
      <c r="I31" s="86">
        <f t="shared" si="1"/>
        <v>940</v>
      </c>
      <c r="J31" s="91">
        <f t="shared" si="2"/>
        <v>17.904761904761905</v>
      </c>
      <c r="K31" s="86" t="e">
        <f t="shared" si="3"/>
        <v>#N/A</v>
      </c>
      <c r="L31" s="84">
        <v>480</v>
      </c>
      <c r="M31" s="84">
        <v>8</v>
      </c>
    </row>
    <row r="32" spans="1:13" x14ac:dyDescent="0.25">
      <c r="A32" s="87">
        <v>43925.526388888888</v>
      </c>
      <c r="C32" s="84">
        <v>83265</v>
      </c>
      <c r="D32" s="84">
        <v>22979</v>
      </c>
      <c r="E32" s="84">
        <f t="shared" si="0"/>
        <v>106244</v>
      </c>
      <c r="F32" s="86">
        <f t="shared" si="4"/>
        <v>100</v>
      </c>
      <c r="G32" s="86">
        <f>SUMIF(F$6:F32,"&gt;0")</f>
        <v>15540</v>
      </c>
      <c r="H32" s="86">
        <f t="shared" si="5"/>
        <v>-210</v>
      </c>
      <c r="I32" s="86">
        <f t="shared" si="1"/>
        <v>-110</v>
      </c>
      <c r="J32" s="91">
        <f t="shared" si="2"/>
        <v>-2.0952380952380953</v>
      </c>
      <c r="K32" s="86" t="e">
        <f t="shared" si="3"/>
        <v>#N/A</v>
      </c>
    </row>
    <row r="33" spans="1:13" x14ac:dyDescent="0.25">
      <c r="A33" s="87">
        <v>43927</v>
      </c>
      <c r="C33" s="84">
        <v>84715</v>
      </c>
      <c r="D33" s="84">
        <v>22959</v>
      </c>
      <c r="E33" s="84">
        <f t="shared" si="0"/>
        <v>107674</v>
      </c>
      <c r="F33" s="86">
        <f t="shared" si="4"/>
        <v>1450</v>
      </c>
      <c r="G33" s="86">
        <f>SUMIF(F$6:F33,"&gt;0")</f>
        <v>16990</v>
      </c>
      <c r="H33" s="86">
        <f t="shared" si="5"/>
        <v>-20</v>
      </c>
      <c r="I33" s="86">
        <f t="shared" si="1"/>
        <v>1430</v>
      </c>
      <c r="J33" s="91">
        <f t="shared" si="2"/>
        <v>27.238095238095241</v>
      </c>
      <c r="K33" s="86" t="e">
        <f t="shared" si="3"/>
        <v>#N/A</v>
      </c>
    </row>
    <row r="34" spans="1:13" x14ac:dyDescent="0.25">
      <c r="A34" s="87">
        <v>43927.095833333333</v>
      </c>
      <c r="B34" s="117" t="s">
        <v>100</v>
      </c>
      <c r="C34" s="84">
        <v>83515</v>
      </c>
      <c r="D34" s="84">
        <v>22899</v>
      </c>
      <c r="E34" s="84">
        <f t="shared" si="0"/>
        <v>106414</v>
      </c>
      <c r="F34" s="86">
        <f t="shared" si="4"/>
        <v>-1200</v>
      </c>
      <c r="G34" s="86">
        <f>SUMIF(F$6:F34,"&gt;0")</f>
        <v>16990</v>
      </c>
      <c r="H34" s="86">
        <f t="shared" si="5"/>
        <v>-60</v>
      </c>
      <c r="I34" s="86">
        <f t="shared" si="1"/>
        <v>-1260</v>
      </c>
      <c r="J34" s="91">
        <f t="shared" si="2"/>
        <v>-24</v>
      </c>
      <c r="K34" s="86" t="e">
        <f t="shared" si="3"/>
        <v>#N/A</v>
      </c>
    </row>
    <row r="35" spans="1:13" x14ac:dyDescent="0.25">
      <c r="A35" s="87">
        <v>43927.667361111111</v>
      </c>
      <c r="C35" s="84">
        <v>83930</v>
      </c>
      <c r="D35" s="84">
        <v>22919</v>
      </c>
      <c r="E35" s="84">
        <f t="shared" si="0"/>
        <v>106849</v>
      </c>
      <c r="F35" s="86">
        <f t="shared" si="4"/>
        <v>415</v>
      </c>
      <c r="G35" s="86">
        <f>SUMIF(F$6:F35,"&gt;0")</f>
        <v>17405</v>
      </c>
      <c r="H35" s="86">
        <f t="shared" si="5"/>
        <v>20</v>
      </c>
      <c r="I35" s="86">
        <f t="shared" si="1"/>
        <v>435</v>
      </c>
      <c r="J35" s="91">
        <f t="shared" si="2"/>
        <v>8.2857142857142865</v>
      </c>
      <c r="K35" s="86" t="e">
        <f t="shared" si="3"/>
        <v>#N/A</v>
      </c>
    </row>
    <row r="36" spans="1:13" x14ac:dyDescent="0.25">
      <c r="A36" s="87">
        <v>43929.050694444442</v>
      </c>
      <c r="C36" s="84">
        <v>84305</v>
      </c>
      <c r="D36" s="84">
        <v>23324</v>
      </c>
      <c r="E36" s="84">
        <f t="shared" si="0"/>
        <v>107629</v>
      </c>
      <c r="F36" s="86">
        <f t="shared" si="4"/>
        <v>375</v>
      </c>
      <c r="G36" s="86">
        <f>SUMIF(F$6:F36,"&gt;0")</f>
        <v>17780</v>
      </c>
      <c r="H36" s="86">
        <f t="shared" si="5"/>
        <v>405</v>
      </c>
      <c r="I36" s="86">
        <f t="shared" si="1"/>
        <v>780</v>
      </c>
      <c r="J36" s="91">
        <f t="shared" si="2"/>
        <v>14.857142857142858</v>
      </c>
      <c r="K36" s="86" t="e">
        <f t="shared" si="3"/>
        <v>#N/A</v>
      </c>
    </row>
    <row r="37" spans="1:13" x14ac:dyDescent="0.25">
      <c r="A37" s="87">
        <v>43929.833333333336</v>
      </c>
      <c r="C37" s="84">
        <v>87405</v>
      </c>
      <c r="D37" s="84">
        <v>22834</v>
      </c>
      <c r="E37" s="84">
        <f t="shared" si="0"/>
        <v>110239</v>
      </c>
      <c r="F37" s="86">
        <f t="shared" si="4"/>
        <v>3100</v>
      </c>
      <c r="G37" s="86">
        <f>SUMIF(F$6:F37,"&gt;0")</f>
        <v>20880</v>
      </c>
      <c r="H37" s="86">
        <f t="shared" si="5"/>
        <v>-490</v>
      </c>
      <c r="I37" s="86">
        <f t="shared" si="1"/>
        <v>2610</v>
      </c>
      <c r="J37" s="91">
        <f t="shared" si="2"/>
        <v>49.714285714285715</v>
      </c>
      <c r="K37" s="86" t="e">
        <f t="shared" si="3"/>
        <v>#N/A</v>
      </c>
    </row>
    <row r="38" spans="1:13" x14ac:dyDescent="0.25">
      <c r="A38" s="87">
        <v>43930.692361111112</v>
      </c>
      <c r="C38" s="84">
        <v>87855</v>
      </c>
      <c r="D38" s="84">
        <v>23254</v>
      </c>
      <c r="E38" s="84">
        <f t="shared" ref="E38:E77" si="6">SUM(C38:D38)</f>
        <v>111109</v>
      </c>
      <c r="F38" s="86">
        <f t="shared" si="4"/>
        <v>450</v>
      </c>
      <c r="G38" s="86">
        <f>SUMIF(F$6:F38,"&gt;0")</f>
        <v>21330</v>
      </c>
      <c r="H38" s="86">
        <f t="shared" si="5"/>
        <v>420</v>
      </c>
      <c r="I38" s="86">
        <f t="shared" ref="I38:I69" si="7">SUM(F38,H38)</f>
        <v>870</v>
      </c>
      <c r="J38" s="91">
        <f t="shared" ref="J38:J64" si="8">I38/4200*80</f>
        <v>16.571428571428573</v>
      </c>
      <c r="K38" s="86" t="e">
        <f t="shared" si="3"/>
        <v>#N/A</v>
      </c>
    </row>
    <row r="39" spans="1:13" x14ac:dyDescent="0.25">
      <c r="A39" s="87">
        <v>43931.674305555556</v>
      </c>
      <c r="C39" s="84">
        <v>88580</v>
      </c>
      <c r="D39" s="84">
        <v>23284</v>
      </c>
      <c r="E39" s="84">
        <f t="shared" si="6"/>
        <v>111864</v>
      </c>
      <c r="F39" s="86">
        <f t="shared" ref="F39:F64" si="9">C39-C38</f>
        <v>725</v>
      </c>
      <c r="G39" s="86">
        <f>SUMIF(F$6:F39,"&gt;0")</f>
        <v>22055</v>
      </c>
      <c r="H39" s="86">
        <f t="shared" ref="H39:H64" si="10">D39-D38</f>
        <v>30</v>
      </c>
      <c r="I39" s="86">
        <f t="shared" si="7"/>
        <v>755</v>
      </c>
      <c r="J39" s="91">
        <f t="shared" si="8"/>
        <v>14.380952380952381</v>
      </c>
      <c r="K39" s="86" t="e">
        <f t="shared" si="3"/>
        <v>#N/A</v>
      </c>
      <c r="L39" s="84">
        <v>480</v>
      </c>
      <c r="M39" s="84">
        <v>8</v>
      </c>
    </row>
    <row r="40" spans="1:13" x14ac:dyDescent="0.25">
      <c r="A40" s="87">
        <v>43932.163194444445</v>
      </c>
      <c r="C40" s="84">
        <v>88680</v>
      </c>
      <c r="D40" s="84">
        <v>23224</v>
      </c>
      <c r="E40" s="84">
        <f t="shared" si="6"/>
        <v>111904</v>
      </c>
      <c r="F40" s="86">
        <f t="shared" si="9"/>
        <v>100</v>
      </c>
      <c r="G40" s="86">
        <f>SUMIF(F$6:F40,"&gt;0")</f>
        <v>22155</v>
      </c>
      <c r="H40" s="86">
        <f t="shared" si="10"/>
        <v>-60</v>
      </c>
      <c r="I40" s="86">
        <f t="shared" si="7"/>
        <v>40</v>
      </c>
      <c r="J40" s="91">
        <f t="shared" si="8"/>
        <v>0.76190476190476197</v>
      </c>
      <c r="K40" s="86" t="e">
        <f t="shared" si="3"/>
        <v>#N/A</v>
      </c>
    </row>
    <row r="41" spans="1:13" x14ac:dyDescent="0.25">
      <c r="A41" s="87">
        <v>43934.073611111111</v>
      </c>
      <c r="C41" s="84">
        <v>43445</v>
      </c>
      <c r="D41" s="84">
        <v>17324</v>
      </c>
      <c r="E41" s="84">
        <f t="shared" si="6"/>
        <v>60769</v>
      </c>
      <c r="F41" s="86">
        <f t="shared" si="9"/>
        <v>-45235</v>
      </c>
      <c r="G41" s="86">
        <f>SUMIF(F$6:F41,"&gt;0")</f>
        <v>22155</v>
      </c>
      <c r="H41" s="86">
        <f t="shared" si="10"/>
        <v>-5900</v>
      </c>
      <c r="I41" s="86">
        <f t="shared" si="7"/>
        <v>-51135</v>
      </c>
      <c r="J41" s="91">
        <f t="shared" si="8"/>
        <v>-974</v>
      </c>
      <c r="K41" s="86" t="e">
        <f t="shared" si="3"/>
        <v>#N/A</v>
      </c>
    </row>
    <row r="42" spans="1:13" x14ac:dyDescent="0.25">
      <c r="A42" s="87">
        <v>43935.863888888889</v>
      </c>
      <c r="C42" s="84">
        <v>46125</v>
      </c>
      <c r="D42" s="84">
        <v>16939</v>
      </c>
      <c r="E42" s="84">
        <f t="shared" si="6"/>
        <v>63064</v>
      </c>
      <c r="F42" s="86">
        <f t="shared" si="9"/>
        <v>2680</v>
      </c>
      <c r="G42" s="86">
        <f>SUMIF(F$6:F42,"&gt;0")</f>
        <v>24835</v>
      </c>
      <c r="H42" s="86">
        <f t="shared" si="10"/>
        <v>-385</v>
      </c>
      <c r="I42" s="86">
        <f t="shared" si="7"/>
        <v>2295</v>
      </c>
      <c r="J42" s="91">
        <f t="shared" si="8"/>
        <v>43.714285714285708</v>
      </c>
      <c r="K42" s="86" t="e">
        <f t="shared" si="3"/>
        <v>#N/A</v>
      </c>
    </row>
    <row r="43" spans="1:13" x14ac:dyDescent="0.25">
      <c r="A43" s="87">
        <v>43936.243055555555</v>
      </c>
      <c r="C43" s="84">
        <v>46500</v>
      </c>
      <c r="D43" s="84">
        <v>17459</v>
      </c>
      <c r="E43" s="84">
        <f t="shared" si="6"/>
        <v>63959</v>
      </c>
      <c r="F43" s="86">
        <f t="shared" si="9"/>
        <v>375</v>
      </c>
      <c r="G43" s="86">
        <f>SUMIF(F$6:F43,"&gt;0")</f>
        <v>25210</v>
      </c>
      <c r="H43" s="86">
        <f t="shared" si="10"/>
        <v>520</v>
      </c>
      <c r="I43" s="86">
        <f t="shared" si="7"/>
        <v>895</v>
      </c>
      <c r="J43" s="91">
        <f t="shared" si="8"/>
        <v>17.047619047619047</v>
      </c>
      <c r="K43" s="86" t="e">
        <f>IFERROR(G43 - _xlfn.XLOOKUP(A43-31, $A$6:$A$14999,G$6:G$14999,"",-1,2),NA())</f>
        <v>#N/A</v>
      </c>
    </row>
    <row r="44" spans="1:13" x14ac:dyDescent="0.25">
      <c r="A44" s="87">
        <v>43938.306944444441</v>
      </c>
      <c r="C44" s="84">
        <v>46650</v>
      </c>
      <c r="D44" s="84">
        <v>17389</v>
      </c>
      <c r="E44" s="84">
        <f t="shared" si="6"/>
        <v>64039</v>
      </c>
      <c r="F44" s="86">
        <f t="shared" si="9"/>
        <v>150</v>
      </c>
      <c r="G44" s="86">
        <f>SUMIF(F$6:F44,"&gt;0")</f>
        <v>25360</v>
      </c>
      <c r="H44" s="86">
        <f t="shared" si="10"/>
        <v>-70</v>
      </c>
      <c r="I44" s="86">
        <f t="shared" si="7"/>
        <v>80</v>
      </c>
      <c r="J44" s="91">
        <f t="shared" si="8"/>
        <v>1.5238095238095239</v>
      </c>
      <c r="K44" s="86">
        <f t="shared" ref="K44:K107" si="11">IFERROR(G44 - _xlfn.XLOOKUP(A44-31, $A$6:$A$14999,G$6:G$14999,"",-1,2),NA())</f>
        <v>25360</v>
      </c>
    </row>
    <row r="45" spans="1:13" x14ac:dyDescent="0.25">
      <c r="A45" s="87">
        <v>43939.205555555556</v>
      </c>
      <c r="C45" s="84">
        <v>47100</v>
      </c>
      <c r="D45" s="84">
        <v>17429</v>
      </c>
      <c r="E45" s="84">
        <f t="shared" si="6"/>
        <v>64529</v>
      </c>
      <c r="F45" s="86">
        <f t="shared" si="9"/>
        <v>450</v>
      </c>
      <c r="G45" s="86">
        <f>SUMIF(F$6:F45,"&gt;0")</f>
        <v>25810</v>
      </c>
      <c r="H45" s="86">
        <f t="shared" si="10"/>
        <v>40</v>
      </c>
      <c r="I45" s="86">
        <f t="shared" si="7"/>
        <v>490</v>
      </c>
      <c r="J45" s="91">
        <f t="shared" si="8"/>
        <v>9.3333333333333339</v>
      </c>
      <c r="K45" s="86">
        <f t="shared" si="11"/>
        <v>25585</v>
      </c>
    </row>
    <row r="46" spans="1:13" x14ac:dyDescent="0.25">
      <c r="A46" s="87">
        <v>43940.149305555555</v>
      </c>
      <c r="B46" s="117" t="s">
        <v>101</v>
      </c>
      <c r="C46" s="84">
        <v>47875</v>
      </c>
      <c r="D46" s="84">
        <v>20219</v>
      </c>
      <c r="E46" s="84">
        <f t="shared" si="6"/>
        <v>68094</v>
      </c>
      <c r="F46" s="86">
        <f t="shared" si="9"/>
        <v>775</v>
      </c>
      <c r="G46" s="86">
        <f>SUMIF(F$6:F46,"&gt;0")</f>
        <v>26585</v>
      </c>
      <c r="H46" s="86">
        <f t="shared" si="10"/>
        <v>2790</v>
      </c>
      <c r="I46" s="86">
        <f t="shared" si="7"/>
        <v>3565</v>
      </c>
      <c r="J46" s="91">
        <f t="shared" si="8"/>
        <v>67.904761904761898</v>
      </c>
      <c r="K46" s="86">
        <f t="shared" si="11"/>
        <v>26360</v>
      </c>
      <c r="L46" s="84">
        <v>4200</v>
      </c>
      <c r="M46" s="84">
        <v>80</v>
      </c>
    </row>
    <row r="47" spans="1:13" x14ac:dyDescent="0.25">
      <c r="A47" s="87">
        <v>43941.243055555555</v>
      </c>
      <c r="C47" s="84">
        <v>53675</v>
      </c>
      <c r="D47" s="84">
        <v>20119</v>
      </c>
      <c r="E47" s="84">
        <f t="shared" si="6"/>
        <v>73794</v>
      </c>
      <c r="F47" s="86">
        <f t="shared" si="9"/>
        <v>5800</v>
      </c>
      <c r="G47" s="86">
        <f>SUMIF(F$6:F47,"&gt;0")</f>
        <v>32385</v>
      </c>
      <c r="H47" s="86">
        <f t="shared" si="10"/>
        <v>-100</v>
      </c>
      <c r="I47" s="86">
        <f t="shared" si="7"/>
        <v>5700</v>
      </c>
      <c r="J47" s="91">
        <f t="shared" si="8"/>
        <v>108.57142857142858</v>
      </c>
      <c r="K47" s="86">
        <f t="shared" si="11"/>
        <v>31660</v>
      </c>
    </row>
    <row r="48" spans="1:13" x14ac:dyDescent="0.25">
      <c r="A48" s="87">
        <v>43942.540277777778</v>
      </c>
      <c r="C48" s="84">
        <v>55000</v>
      </c>
      <c r="D48" s="84">
        <v>20164</v>
      </c>
      <c r="E48" s="84">
        <f t="shared" si="6"/>
        <v>75164</v>
      </c>
      <c r="F48" s="86">
        <f t="shared" si="9"/>
        <v>1325</v>
      </c>
      <c r="G48" s="86">
        <f>SUMIF(F$6:F48,"&gt;0")</f>
        <v>33710</v>
      </c>
      <c r="H48" s="86">
        <f t="shared" si="10"/>
        <v>45</v>
      </c>
      <c r="I48" s="86">
        <f t="shared" si="7"/>
        <v>1370</v>
      </c>
      <c r="J48" s="91">
        <f t="shared" si="8"/>
        <v>26.095238095238095</v>
      </c>
      <c r="K48" s="86">
        <f t="shared" si="11"/>
        <v>32335</v>
      </c>
    </row>
    <row r="49" spans="1:13" x14ac:dyDescent="0.25">
      <c r="A49" s="87">
        <v>43943.21875</v>
      </c>
      <c r="C49" s="84">
        <v>55450</v>
      </c>
      <c r="D49" s="84">
        <v>20154</v>
      </c>
      <c r="E49" s="84">
        <f t="shared" si="6"/>
        <v>75604</v>
      </c>
      <c r="F49" s="86">
        <f t="shared" si="9"/>
        <v>450</v>
      </c>
      <c r="G49" s="86">
        <f>SUMIF(F$6:F49,"&gt;0")</f>
        <v>34160</v>
      </c>
      <c r="H49" s="86">
        <f t="shared" si="10"/>
        <v>-10</v>
      </c>
      <c r="I49" s="86">
        <f t="shared" si="7"/>
        <v>440</v>
      </c>
      <c r="J49" s="91">
        <f t="shared" si="8"/>
        <v>8.3809523809523814</v>
      </c>
      <c r="K49" s="86">
        <f t="shared" si="11"/>
        <v>32785</v>
      </c>
    </row>
    <row r="50" spans="1:13" x14ac:dyDescent="0.25">
      <c r="A50" s="87">
        <v>43944.036805555559</v>
      </c>
      <c r="C50" s="84">
        <v>55625</v>
      </c>
      <c r="D50" s="84">
        <v>20064</v>
      </c>
      <c r="E50" s="84">
        <f t="shared" si="6"/>
        <v>75689</v>
      </c>
      <c r="F50" s="86">
        <f t="shared" si="9"/>
        <v>175</v>
      </c>
      <c r="G50" s="86">
        <f>SUMIF(F$6:F50,"&gt;0")</f>
        <v>34335</v>
      </c>
      <c r="H50" s="86">
        <f t="shared" si="10"/>
        <v>-90</v>
      </c>
      <c r="I50" s="86">
        <f t="shared" si="7"/>
        <v>85</v>
      </c>
      <c r="J50" s="91">
        <f t="shared" si="8"/>
        <v>1.6190476190476191</v>
      </c>
      <c r="K50" s="86">
        <f t="shared" si="11"/>
        <v>32960</v>
      </c>
    </row>
    <row r="51" spans="1:13" x14ac:dyDescent="0.25">
      <c r="A51" s="87">
        <v>43945.34097222222</v>
      </c>
      <c r="B51" s="117" t="s">
        <v>102</v>
      </c>
      <c r="C51" s="84">
        <v>54575</v>
      </c>
      <c r="D51" s="84">
        <v>20014</v>
      </c>
      <c r="E51" s="84">
        <f t="shared" si="6"/>
        <v>74589</v>
      </c>
      <c r="F51" s="86">
        <f t="shared" si="9"/>
        <v>-1050</v>
      </c>
      <c r="G51" s="86">
        <f>SUMIF(F$6:F51,"&gt;0")</f>
        <v>34335</v>
      </c>
      <c r="H51" s="86">
        <f t="shared" si="10"/>
        <v>-50</v>
      </c>
      <c r="I51" s="86">
        <f t="shared" si="7"/>
        <v>-1100</v>
      </c>
      <c r="J51" s="91">
        <f t="shared" si="8"/>
        <v>-20.952380952380953</v>
      </c>
      <c r="K51" s="86">
        <f t="shared" si="11"/>
        <v>30285</v>
      </c>
    </row>
    <row r="52" spans="1:13" x14ac:dyDescent="0.25">
      <c r="A52" s="87">
        <v>43946.38958333333</v>
      </c>
      <c r="B52" s="117" t="s">
        <v>101</v>
      </c>
      <c r="C52" s="84">
        <v>54750</v>
      </c>
      <c r="D52" s="84">
        <v>18604</v>
      </c>
      <c r="E52" s="84">
        <f t="shared" si="6"/>
        <v>73354</v>
      </c>
      <c r="F52" s="86">
        <f t="shared" si="9"/>
        <v>175</v>
      </c>
      <c r="G52" s="86">
        <f>SUMIF(F$6:F52,"&gt;0")</f>
        <v>34510</v>
      </c>
      <c r="H52" s="86">
        <f t="shared" si="10"/>
        <v>-1410</v>
      </c>
      <c r="I52" s="86">
        <f t="shared" si="7"/>
        <v>-1235</v>
      </c>
      <c r="J52" s="91">
        <f t="shared" si="8"/>
        <v>-23.523809523809526</v>
      </c>
      <c r="K52" s="86">
        <f t="shared" si="11"/>
        <v>30385</v>
      </c>
    </row>
    <row r="53" spans="1:13" x14ac:dyDescent="0.25">
      <c r="A53" s="87">
        <v>43948.865277777775</v>
      </c>
      <c r="C53" s="84">
        <v>55025</v>
      </c>
      <c r="D53" s="84">
        <v>18979</v>
      </c>
      <c r="E53" s="84">
        <f t="shared" si="6"/>
        <v>74004</v>
      </c>
      <c r="F53" s="86">
        <f t="shared" si="9"/>
        <v>275</v>
      </c>
      <c r="G53" s="86">
        <f>SUMIF(F$6:F53,"&gt;0")</f>
        <v>34785</v>
      </c>
      <c r="H53" s="86">
        <f t="shared" si="10"/>
        <v>375</v>
      </c>
      <c r="I53" s="86">
        <f t="shared" si="7"/>
        <v>650</v>
      </c>
      <c r="J53" s="91">
        <f t="shared" si="8"/>
        <v>12.380952380952381</v>
      </c>
      <c r="K53" s="86">
        <f t="shared" si="11"/>
        <v>27980</v>
      </c>
      <c r="L53" s="84">
        <v>480</v>
      </c>
      <c r="M53" s="84">
        <v>8</v>
      </c>
    </row>
    <row r="54" spans="1:13" x14ac:dyDescent="0.25">
      <c r="A54" s="87">
        <v>43949.308333333334</v>
      </c>
      <c r="C54" s="84">
        <v>56850</v>
      </c>
      <c r="D54" s="84">
        <v>18829</v>
      </c>
      <c r="E54" s="84">
        <f t="shared" si="6"/>
        <v>75679</v>
      </c>
      <c r="F54" s="86">
        <f t="shared" si="9"/>
        <v>1825</v>
      </c>
      <c r="G54" s="86">
        <f>SUMIF(F$6:F54,"&gt;0")</f>
        <v>36610</v>
      </c>
      <c r="H54" s="86">
        <f t="shared" si="10"/>
        <v>-150</v>
      </c>
      <c r="I54" s="86">
        <f t="shared" si="7"/>
        <v>1675</v>
      </c>
      <c r="J54" s="91">
        <f t="shared" si="8"/>
        <v>31.904761904761905</v>
      </c>
      <c r="K54" s="86">
        <f t="shared" si="11"/>
        <v>29805</v>
      </c>
    </row>
    <row r="55" spans="1:13" x14ac:dyDescent="0.25">
      <c r="A55" s="87">
        <v>43950.438888888886</v>
      </c>
      <c r="C55" s="84">
        <v>57475</v>
      </c>
      <c r="D55" s="84">
        <v>23169</v>
      </c>
      <c r="E55" s="84">
        <f t="shared" si="6"/>
        <v>80644</v>
      </c>
      <c r="F55" s="86">
        <f t="shared" si="9"/>
        <v>625</v>
      </c>
      <c r="G55" s="86">
        <f>SUMIF(F$6:F55,"&gt;0")</f>
        <v>37235</v>
      </c>
      <c r="H55" s="86">
        <f t="shared" si="10"/>
        <v>4340</v>
      </c>
      <c r="I55" s="86">
        <f t="shared" si="7"/>
        <v>4965</v>
      </c>
      <c r="J55" s="91">
        <f t="shared" si="8"/>
        <v>94.571428571428569</v>
      </c>
      <c r="K55" s="86">
        <f t="shared" si="11"/>
        <v>25625</v>
      </c>
      <c r="L55" s="84">
        <v>4000</v>
      </c>
      <c r="M55" s="84">
        <v>80</v>
      </c>
    </row>
    <row r="56" spans="1:13" x14ac:dyDescent="0.25">
      <c r="A56" s="87">
        <v>43951.15625</v>
      </c>
      <c r="B56" s="117" t="s">
        <v>103</v>
      </c>
      <c r="C56" s="84">
        <v>38725</v>
      </c>
      <c r="D56" s="84">
        <v>28749</v>
      </c>
      <c r="E56" s="84">
        <f t="shared" si="6"/>
        <v>67474</v>
      </c>
      <c r="F56" s="86">
        <f t="shared" si="9"/>
        <v>-18750</v>
      </c>
      <c r="G56" s="86">
        <f>SUMIF(F$6:F56,"&gt;0")</f>
        <v>37235</v>
      </c>
      <c r="H56" s="86">
        <f t="shared" si="10"/>
        <v>5580</v>
      </c>
      <c r="I56" s="86">
        <f t="shared" si="7"/>
        <v>-13170</v>
      </c>
      <c r="J56" s="91">
        <f t="shared" si="8"/>
        <v>-250.85714285714286</v>
      </c>
      <c r="K56" s="86">
        <f t="shared" si="11"/>
        <v>24660</v>
      </c>
      <c r="L56" s="84">
        <v>8700</v>
      </c>
      <c r="M56" s="84">
        <v>139</v>
      </c>
    </row>
    <row r="57" spans="1:13" x14ac:dyDescent="0.25">
      <c r="A57" s="87">
        <v>43952</v>
      </c>
      <c r="B57" s="117" t="s">
        <v>104</v>
      </c>
      <c r="C57" s="84">
        <v>39600</v>
      </c>
      <c r="D57" s="84">
        <v>39209</v>
      </c>
      <c r="E57" s="84">
        <f t="shared" si="6"/>
        <v>78809</v>
      </c>
      <c r="F57" s="86">
        <f t="shared" si="9"/>
        <v>875</v>
      </c>
      <c r="G57" s="86">
        <f>SUMIF(F$6:F57,"&gt;0")</f>
        <v>38110</v>
      </c>
      <c r="H57" s="86">
        <f t="shared" si="10"/>
        <v>10460</v>
      </c>
      <c r="I57" s="86">
        <f t="shared" si="7"/>
        <v>11335</v>
      </c>
      <c r="J57" s="91">
        <f t="shared" si="8"/>
        <v>215.90476190476193</v>
      </c>
      <c r="K57" s="86">
        <f t="shared" si="11"/>
        <v>25535</v>
      </c>
      <c r="L57" s="84">
        <v>10000</v>
      </c>
      <c r="M57" s="84">
        <v>200</v>
      </c>
    </row>
    <row r="58" spans="1:13" x14ac:dyDescent="0.25">
      <c r="A58" s="87">
        <v>43954.614583333336</v>
      </c>
      <c r="C58" s="84">
        <v>41275</v>
      </c>
      <c r="D58" s="84">
        <v>43769</v>
      </c>
      <c r="E58" s="84">
        <f t="shared" si="6"/>
        <v>85044</v>
      </c>
      <c r="F58" s="86">
        <f t="shared" si="9"/>
        <v>1675</v>
      </c>
      <c r="G58" s="86">
        <f>SUMIF(F$6:F58,"&gt;0")</f>
        <v>39785</v>
      </c>
      <c r="H58" s="86">
        <f t="shared" si="10"/>
        <v>4560</v>
      </c>
      <c r="I58" s="86">
        <f t="shared" si="7"/>
        <v>6235</v>
      </c>
      <c r="J58" s="91">
        <f t="shared" si="8"/>
        <v>118.76190476190476</v>
      </c>
      <c r="K58" s="86">
        <f t="shared" si="11"/>
        <v>24735</v>
      </c>
    </row>
    <row r="59" spans="1:13" x14ac:dyDescent="0.25">
      <c r="A59" s="87">
        <v>43955.05972222222</v>
      </c>
      <c r="B59" s="117" t="s">
        <v>105</v>
      </c>
      <c r="C59" s="84">
        <v>25675</v>
      </c>
      <c r="D59" s="84">
        <v>27604</v>
      </c>
      <c r="E59" s="84">
        <f t="shared" si="6"/>
        <v>53279</v>
      </c>
      <c r="F59" s="86">
        <f t="shared" si="9"/>
        <v>-15600</v>
      </c>
      <c r="G59" s="86">
        <f>SUMIF(F$6:F59,"&gt;0")</f>
        <v>39785</v>
      </c>
      <c r="H59" s="86">
        <f t="shared" si="10"/>
        <v>-16165</v>
      </c>
      <c r="I59" s="86">
        <f t="shared" si="7"/>
        <v>-31765</v>
      </c>
      <c r="J59" s="91">
        <f t="shared" si="8"/>
        <v>-605.04761904761904</v>
      </c>
      <c r="K59" s="86">
        <f t="shared" si="11"/>
        <v>24735</v>
      </c>
      <c r="L59" s="84">
        <v>1880</v>
      </c>
      <c r="M59" s="84">
        <v>28</v>
      </c>
    </row>
    <row r="60" spans="1:13" x14ac:dyDescent="0.25">
      <c r="A60" s="87">
        <v>43958.044444444444</v>
      </c>
      <c r="C60" s="84">
        <v>28100</v>
      </c>
      <c r="D60" s="84">
        <v>26954</v>
      </c>
      <c r="E60" s="84">
        <f t="shared" si="6"/>
        <v>55054</v>
      </c>
      <c r="F60" s="86">
        <f t="shared" si="9"/>
        <v>2425</v>
      </c>
      <c r="G60" s="86">
        <f>SUMIF(F$6:F60,"&gt;0")</f>
        <v>42210</v>
      </c>
      <c r="H60" s="86">
        <f t="shared" si="10"/>
        <v>-650</v>
      </c>
      <c r="I60" s="86">
        <f t="shared" si="7"/>
        <v>1775</v>
      </c>
      <c r="J60" s="91">
        <f t="shared" si="8"/>
        <v>33.80952380952381</v>
      </c>
      <c r="K60" s="86">
        <f t="shared" si="11"/>
        <v>25220</v>
      </c>
    </row>
    <row r="61" spans="1:13" x14ac:dyDescent="0.25">
      <c r="A61" s="87">
        <v>43959.105555555558</v>
      </c>
      <c r="C61" s="84">
        <v>28650</v>
      </c>
      <c r="D61" s="84">
        <v>27054</v>
      </c>
      <c r="E61" s="84">
        <f t="shared" si="6"/>
        <v>55704</v>
      </c>
      <c r="F61" s="86">
        <f t="shared" si="9"/>
        <v>550</v>
      </c>
      <c r="G61" s="86">
        <f>SUMIF(F$6:F61,"&gt;0")</f>
        <v>42760</v>
      </c>
      <c r="H61" s="86">
        <f t="shared" si="10"/>
        <v>100</v>
      </c>
      <c r="I61" s="86">
        <f t="shared" si="7"/>
        <v>650</v>
      </c>
      <c r="J61" s="91">
        <f t="shared" si="8"/>
        <v>12.380952380952381</v>
      </c>
      <c r="K61" s="86">
        <f t="shared" si="11"/>
        <v>25355</v>
      </c>
    </row>
    <row r="62" spans="1:13" x14ac:dyDescent="0.25">
      <c r="A62" s="87">
        <v>43960.885416666664</v>
      </c>
      <c r="C62" s="84">
        <v>29410</v>
      </c>
      <c r="D62" s="84">
        <v>27444</v>
      </c>
      <c r="E62" s="84">
        <f t="shared" si="6"/>
        <v>56854</v>
      </c>
      <c r="F62" s="86">
        <f t="shared" si="9"/>
        <v>760</v>
      </c>
      <c r="G62" s="86">
        <f>SUMIF(F$6:F62,"&gt;0")</f>
        <v>43520</v>
      </c>
      <c r="H62" s="86">
        <f t="shared" si="10"/>
        <v>390</v>
      </c>
      <c r="I62" s="86">
        <f t="shared" si="7"/>
        <v>1150</v>
      </c>
      <c r="J62" s="91">
        <f t="shared" si="8"/>
        <v>21.904761904761905</v>
      </c>
      <c r="K62" s="86">
        <f t="shared" si="11"/>
        <v>22640</v>
      </c>
    </row>
    <row r="63" spans="1:13" x14ac:dyDescent="0.25">
      <c r="A63" s="87">
        <v>43962.688888888886</v>
      </c>
      <c r="C63" s="84">
        <v>31560</v>
      </c>
      <c r="D63" s="84">
        <v>27959</v>
      </c>
      <c r="E63" s="84">
        <f t="shared" si="6"/>
        <v>59519</v>
      </c>
      <c r="F63" s="86">
        <f t="shared" si="9"/>
        <v>2150</v>
      </c>
      <c r="G63" s="86">
        <f>SUMIF(F$6:F63,"&gt;0")</f>
        <v>45670</v>
      </c>
      <c r="H63" s="86">
        <f t="shared" si="10"/>
        <v>515</v>
      </c>
      <c r="I63" s="86">
        <f t="shared" si="7"/>
        <v>2665</v>
      </c>
      <c r="J63" s="91">
        <f t="shared" si="8"/>
        <v>50.761904761904759</v>
      </c>
      <c r="K63" s="86">
        <f t="shared" si="11"/>
        <v>23615</v>
      </c>
      <c r="L63" s="84">
        <v>480</v>
      </c>
      <c r="M63" s="84">
        <v>8</v>
      </c>
    </row>
    <row r="64" spans="1:13" x14ac:dyDescent="0.25">
      <c r="A64" s="87">
        <v>43963.163194444445</v>
      </c>
      <c r="B64" s="117" t="s">
        <v>111</v>
      </c>
      <c r="C64" s="84">
        <v>410</v>
      </c>
      <c r="D64" s="84">
        <v>12929</v>
      </c>
      <c r="E64" s="84">
        <f t="shared" si="6"/>
        <v>13339</v>
      </c>
      <c r="F64" s="86">
        <f t="shared" si="9"/>
        <v>-31150</v>
      </c>
      <c r="G64" s="86">
        <f>SUMIF(F$6:F64,"&gt;0")</f>
        <v>45670</v>
      </c>
      <c r="H64" s="86">
        <f t="shared" si="10"/>
        <v>-15030</v>
      </c>
      <c r="I64" s="86">
        <f t="shared" si="7"/>
        <v>-46180</v>
      </c>
      <c r="J64" s="91">
        <f t="shared" si="8"/>
        <v>-879.61904761904759</v>
      </c>
      <c r="K64" s="86">
        <f t="shared" si="11"/>
        <v>23515</v>
      </c>
      <c r="L64" s="84">
        <v>21000</v>
      </c>
      <c r="M64" s="84">
        <v>400</v>
      </c>
    </row>
    <row r="65" spans="1:13" x14ac:dyDescent="0.25">
      <c r="A65" s="87">
        <v>43964.32916666667</v>
      </c>
      <c r="C65" s="84">
        <v>2090</v>
      </c>
      <c r="D65" s="84">
        <v>12999</v>
      </c>
      <c r="E65" s="84">
        <f t="shared" si="6"/>
        <v>15089</v>
      </c>
      <c r="F65" s="86">
        <f t="shared" ref="F65:F73" si="12">C65-C64</f>
        <v>1680</v>
      </c>
      <c r="G65" s="86">
        <f>SUMIF(F$6:F65,"&gt;0")</f>
        <v>47350</v>
      </c>
      <c r="H65" s="86">
        <f t="shared" ref="H65:H73" si="13">D65-D64</f>
        <v>70</v>
      </c>
      <c r="I65" s="86">
        <f t="shared" si="7"/>
        <v>1750</v>
      </c>
      <c r="J65" s="91">
        <f t="shared" ref="J65:J73" si="14">I65/4200*80</f>
        <v>33.333333333333336</v>
      </c>
      <c r="K65" s="86">
        <f t="shared" si="11"/>
        <v>25195</v>
      </c>
    </row>
    <row r="66" spans="1:13" x14ac:dyDescent="0.25">
      <c r="A66" s="87">
        <v>43965.566666666666</v>
      </c>
      <c r="C66" s="84">
        <v>2265</v>
      </c>
      <c r="D66" s="84">
        <v>13049</v>
      </c>
      <c r="E66" s="84">
        <f t="shared" si="6"/>
        <v>15314</v>
      </c>
      <c r="F66" s="86">
        <f t="shared" si="12"/>
        <v>175</v>
      </c>
      <c r="G66" s="86">
        <f>SUMIF(F$6:F66,"&gt;0")</f>
        <v>47525</v>
      </c>
      <c r="H66" s="86">
        <f t="shared" si="13"/>
        <v>50</v>
      </c>
      <c r="I66" s="86">
        <f t="shared" si="7"/>
        <v>225</v>
      </c>
      <c r="J66" s="91">
        <f t="shared" si="14"/>
        <v>4.2857142857142856</v>
      </c>
      <c r="K66" s="86">
        <f t="shared" si="11"/>
        <v>25370</v>
      </c>
    </row>
    <row r="67" spans="1:13" x14ac:dyDescent="0.25">
      <c r="A67" s="87">
        <v>43967.663194444445</v>
      </c>
      <c r="C67" s="84">
        <v>3090</v>
      </c>
      <c r="D67" s="84">
        <v>13179</v>
      </c>
      <c r="E67" s="84">
        <f t="shared" si="6"/>
        <v>16269</v>
      </c>
      <c r="F67" s="86">
        <f t="shared" si="12"/>
        <v>825</v>
      </c>
      <c r="G67" s="86">
        <f>SUMIF(F$6:F67,"&gt;0")</f>
        <v>48350</v>
      </c>
      <c r="H67" s="86">
        <f t="shared" si="13"/>
        <v>130</v>
      </c>
      <c r="I67" s="86">
        <f t="shared" si="7"/>
        <v>955</v>
      </c>
      <c r="J67" s="91">
        <f t="shared" si="14"/>
        <v>18.19047619047619</v>
      </c>
      <c r="K67" s="86">
        <f t="shared" si="11"/>
        <v>23140</v>
      </c>
    </row>
    <row r="68" spans="1:13" x14ac:dyDescent="0.25">
      <c r="A68" s="87">
        <v>43968.384722222225</v>
      </c>
      <c r="C68" s="84">
        <v>3165</v>
      </c>
      <c r="D68" s="84">
        <v>13229</v>
      </c>
      <c r="E68" s="84">
        <f t="shared" si="6"/>
        <v>16394</v>
      </c>
      <c r="F68" s="86">
        <f t="shared" si="12"/>
        <v>75</v>
      </c>
      <c r="G68" s="86">
        <f>SUMIF(F$6:F68,"&gt;0")</f>
        <v>48425</v>
      </c>
      <c r="H68" s="86">
        <f t="shared" si="13"/>
        <v>50</v>
      </c>
      <c r="I68" s="86">
        <f t="shared" si="7"/>
        <v>125</v>
      </c>
      <c r="J68" s="91">
        <f t="shared" si="14"/>
        <v>2.3809523809523809</v>
      </c>
      <c r="K68" s="86">
        <f t="shared" si="11"/>
        <v>23215</v>
      </c>
    </row>
    <row r="69" spans="1:13" x14ac:dyDescent="0.25">
      <c r="A69" s="87">
        <v>43972.179861111108</v>
      </c>
      <c r="B69" s="117" t="s">
        <v>112</v>
      </c>
      <c r="C69" s="84">
        <v>4565</v>
      </c>
      <c r="D69" s="84">
        <v>12724</v>
      </c>
      <c r="E69" s="84">
        <f t="shared" si="6"/>
        <v>17289</v>
      </c>
      <c r="F69" s="86">
        <f t="shared" si="12"/>
        <v>1400</v>
      </c>
      <c r="G69" s="86">
        <f>SUMIF(F$6:F69,"&gt;0")</f>
        <v>49825</v>
      </c>
      <c r="H69" s="86">
        <f t="shared" si="13"/>
        <v>-505</v>
      </c>
      <c r="I69" s="86">
        <f t="shared" si="7"/>
        <v>895</v>
      </c>
      <c r="J69" s="91">
        <f t="shared" si="14"/>
        <v>17.047619047619047</v>
      </c>
      <c r="K69" s="86">
        <f t="shared" si="11"/>
        <v>23240</v>
      </c>
      <c r="L69" s="84">
        <v>480</v>
      </c>
      <c r="M69" s="84">
        <v>8</v>
      </c>
    </row>
    <row r="70" spans="1:13" x14ac:dyDescent="0.25">
      <c r="A70" s="87">
        <v>43973.69027777778</v>
      </c>
      <c r="C70" s="84">
        <v>8705</v>
      </c>
      <c r="D70" s="84">
        <v>13324</v>
      </c>
      <c r="E70" s="84">
        <f t="shared" si="6"/>
        <v>22029</v>
      </c>
      <c r="F70" s="86">
        <f t="shared" si="12"/>
        <v>4140</v>
      </c>
      <c r="G70" s="86">
        <f>SUMIF(F$6:F70,"&gt;0")</f>
        <v>53965</v>
      </c>
      <c r="H70" s="86">
        <f t="shared" si="13"/>
        <v>600</v>
      </c>
      <c r="I70" s="86">
        <f t="shared" ref="I70:I88" si="15">SUM(F70,H70)</f>
        <v>4740</v>
      </c>
      <c r="J70" s="91">
        <f t="shared" si="14"/>
        <v>90.285714285714278</v>
      </c>
      <c r="K70" s="86">
        <f t="shared" si="11"/>
        <v>20255</v>
      </c>
    </row>
    <row r="71" spans="1:13" x14ac:dyDescent="0.25">
      <c r="A71" s="87">
        <v>43975.210416666669</v>
      </c>
      <c r="C71" s="84">
        <v>8830</v>
      </c>
      <c r="D71" s="84">
        <v>13364</v>
      </c>
      <c r="E71" s="84">
        <f t="shared" si="6"/>
        <v>22194</v>
      </c>
      <c r="F71" s="86">
        <f t="shared" si="12"/>
        <v>125</v>
      </c>
      <c r="G71" s="86">
        <f>SUMIF(F$6:F71,"&gt;0")</f>
        <v>54090</v>
      </c>
      <c r="H71" s="86">
        <f t="shared" si="13"/>
        <v>40</v>
      </c>
      <c r="I71" s="86">
        <f t="shared" si="15"/>
        <v>165</v>
      </c>
      <c r="J71" s="91">
        <f t="shared" si="14"/>
        <v>3.1428571428571428</v>
      </c>
      <c r="K71" s="86">
        <f t="shared" si="11"/>
        <v>19755</v>
      </c>
    </row>
    <row r="72" spans="1:13" x14ac:dyDescent="0.25">
      <c r="A72" s="87">
        <v>43976.195833333331</v>
      </c>
      <c r="B72" s="117" t="s">
        <v>113</v>
      </c>
      <c r="C72" s="84">
        <v>8980</v>
      </c>
      <c r="D72" s="84">
        <v>3109</v>
      </c>
      <c r="E72" s="84">
        <f t="shared" si="6"/>
        <v>12089</v>
      </c>
      <c r="F72" s="86">
        <f t="shared" si="12"/>
        <v>150</v>
      </c>
      <c r="G72" s="86">
        <f>SUMIF(F$6:F72,"&gt;0")</f>
        <v>54240</v>
      </c>
      <c r="H72" s="86">
        <f t="shared" si="13"/>
        <v>-10255</v>
      </c>
      <c r="I72" s="86">
        <f t="shared" si="15"/>
        <v>-10105</v>
      </c>
      <c r="J72" s="91">
        <f t="shared" si="14"/>
        <v>-192.47619047619048</v>
      </c>
      <c r="K72" s="86">
        <f t="shared" si="11"/>
        <v>19905</v>
      </c>
      <c r="L72" s="84">
        <v>4680</v>
      </c>
      <c r="M72" s="84">
        <v>88</v>
      </c>
    </row>
    <row r="73" spans="1:13" x14ac:dyDescent="0.25">
      <c r="A73" s="87">
        <v>43978.722222222219</v>
      </c>
      <c r="C73" s="84">
        <v>10180</v>
      </c>
      <c r="D73" s="84">
        <v>3069</v>
      </c>
      <c r="E73" s="84">
        <f t="shared" si="6"/>
        <v>13249</v>
      </c>
      <c r="F73" s="86">
        <f t="shared" si="12"/>
        <v>1200</v>
      </c>
      <c r="G73" s="86">
        <f>SUMIF(F$6:F73,"&gt;0")</f>
        <v>55440</v>
      </c>
      <c r="H73" s="86">
        <f t="shared" si="13"/>
        <v>-40</v>
      </c>
      <c r="I73" s="86">
        <f t="shared" si="15"/>
        <v>1160</v>
      </c>
      <c r="J73" s="91">
        <f t="shared" si="14"/>
        <v>22.095238095238095</v>
      </c>
      <c r="K73" s="86">
        <f t="shared" si="11"/>
        <v>20930</v>
      </c>
    </row>
    <row r="74" spans="1:13" x14ac:dyDescent="0.25">
      <c r="A74" s="87">
        <v>43981.043055555558</v>
      </c>
      <c r="C74" s="84">
        <v>16520</v>
      </c>
      <c r="D74" s="84">
        <v>3659</v>
      </c>
      <c r="E74" s="84">
        <f t="shared" si="6"/>
        <v>20179</v>
      </c>
      <c r="F74" s="86">
        <f t="shared" ref="F74" si="16">C74-C73</f>
        <v>6340</v>
      </c>
      <c r="G74" s="86">
        <f>SUMIF(F$6:F74,"&gt;0")</f>
        <v>61780</v>
      </c>
      <c r="H74" s="86">
        <f t="shared" ref="H74" si="17">D74-D73</f>
        <v>590</v>
      </c>
      <c r="I74" s="86">
        <f t="shared" si="15"/>
        <v>6930</v>
      </c>
      <c r="J74" s="91">
        <f t="shared" ref="J74" si="18">I74/4200*80</f>
        <v>132</v>
      </c>
      <c r="K74" s="86">
        <f t="shared" si="11"/>
        <v>25170</v>
      </c>
      <c r="L74" s="84">
        <v>480</v>
      </c>
      <c r="M74" s="84">
        <v>8</v>
      </c>
    </row>
    <row r="75" spans="1:13" x14ac:dyDescent="0.25">
      <c r="A75" s="87">
        <v>43982.99722222222</v>
      </c>
      <c r="C75" s="84">
        <v>17070</v>
      </c>
      <c r="D75" s="84">
        <v>3229</v>
      </c>
      <c r="E75" s="84">
        <f t="shared" si="6"/>
        <v>20299</v>
      </c>
      <c r="F75" s="86">
        <f t="shared" ref="F75" si="19">C75-C74</f>
        <v>550</v>
      </c>
      <c r="G75" s="86">
        <f>SUMIF(F$6:F75,"&gt;0")</f>
        <v>62330</v>
      </c>
      <c r="H75" s="86">
        <f t="shared" ref="H75" si="20">D75-D74</f>
        <v>-430</v>
      </c>
      <c r="I75" s="86">
        <f t="shared" si="15"/>
        <v>120</v>
      </c>
      <c r="J75" s="91">
        <f t="shared" ref="J75" si="21">I75/4200*80</f>
        <v>2.2857142857142856</v>
      </c>
      <c r="K75" s="86">
        <f t="shared" si="11"/>
        <v>25095</v>
      </c>
    </row>
    <row r="76" spans="1:13" x14ac:dyDescent="0.25">
      <c r="A76" s="87">
        <v>43984.083333333336</v>
      </c>
      <c r="B76" s="117" t="s">
        <v>133</v>
      </c>
      <c r="C76" s="84">
        <v>4280</v>
      </c>
      <c r="D76" s="84">
        <v>3124</v>
      </c>
      <c r="E76" s="84">
        <f t="shared" si="6"/>
        <v>7404</v>
      </c>
      <c r="F76" s="86">
        <f t="shared" ref="F76" si="22">C76-C75</f>
        <v>-12790</v>
      </c>
      <c r="G76" s="86">
        <f>SUMIF(F$6:F76,"&gt;0")</f>
        <v>62330</v>
      </c>
      <c r="H76" s="86">
        <f t="shared" ref="H76" si="23">D76-D75</f>
        <v>-105</v>
      </c>
      <c r="I76" s="86">
        <f t="shared" si="15"/>
        <v>-12895</v>
      </c>
      <c r="J76" s="91">
        <f t="shared" ref="J76" si="24">I76/4200*80</f>
        <v>-245.61904761904765</v>
      </c>
      <c r="K76" s="86">
        <f t="shared" si="11"/>
        <v>24220</v>
      </c>
    </row>
    <row r="77" spans="1:13" x14ac:dyDescent="0.25">
      <c r="A77" s="87">
        <v>43986.056250000001</v>
      </c>
      <c r="C77" s="84">
        <v>4905</v>
      </c>
      <c r="D77" s="84">
        <v>3164</v>
      </c>
      <c r="E77" s="84">
        <f t="shared" si="6"/>
        <v>8069</v>
      </c>
      <c r="F77" s="86">
        <f t="shared" ref="F77" si="25">C77-C76</f>
        <v>625</v>
      </c>
      <c r="G77" s="86">
        <f>SUMIF(F$6:F77,"&gt;0")</f>
        <v>62955</v>
      </c>
      <c r="H77" s="86">
        <f t="shared" ref="H77" si="26">D77-D76</f>
        <v>40</v>
      </c>
      <c r="I77" s="86">
        <f t="shared" si="15"/>
        <v>665</v>
      </c>
      <c r="J77" s="91">
        <f t="shared" ref="J77" si="27">I77/4200*80</f>
        <v>12.666666666666666</v>
      </c>
      <c r="K77" s="86">
        <f t="shared" si="11"/>
        <v>23170</v>
      </c>
    </row>
    <row r="78" spans="1:13" x14ac:dyDescent="0.25">
      <c r="A78" s="87">
        <v>43987.148611111108</v>
      </c>
      <c r="C78" s="84">
        <v>5155</v>
      </c>
      <c r="D78" s="84">
        <v>3184</v>
      </c>
      <c r="E78" s="84">
        <f t="shared" ref="E78" si="28">SUM(C78:D78)</f>
        <v>8339</v>
      </c>
      <c r="F78" s="86">
        <f t="shared" ref="F78" si="29">C78-C77</f>
        <v>250</v>
      </c>
      <c r="G78" s="86">
        <f>SUMIF(F$6:F78,"&gt;0")</f>
        <v>63205</v>
      </c>
      <c r="H78" s="86">
        <f t="shared" ref="H78" si="30">D78-D77</f>
        <v>20</v>
      </c>
      <c r="I78" s="86">
        <f t="shared" si="15"/>
        <v>270</v>
      </c>
      <c r="J78" s="91">
        <f t="shared" ref="J78" si="31">I78/4200*80</f>
        <v>5.1428571428571423</v>
      </c>
      <c r="K78" s="86">
        <f t="shared" si="11"/>
        <v>23420</v>
      </c>
    </row>
    <row r="79" spans="1:13" x14ac:dyDescent="0.25">
      <c r="A79" s="87">
        <v>43988.245138888888</v>
      </c>
      <c r="C79" s="84">
        <v>5280</v>
      </c>
      <c r="D79" s="84">
        <v>3204</v>
      </c>
      <c r="E79" s="84">
        <f t="shared" ref="E79" si="32">SUM(C79:D79)</f>
        <v>8484</v>
      </c>
      <c r="F79" s="86">
        <f t="shared" ref="F79" si="33">C79-C78</f>
        <v>125</v>
      </c>
      <c r="G79" s="86">
        <f>SUMIF(F$6:F79,"&gt;0")</f>
        <v>63330</v>
      </c>
      <c r="H79" s="86">
        <f t="shared" ref="H79" si="34">D79-D78</f>
        <v>20</v>
      </c>
      <c r="I79" s="86">
        <f t="shared" si="15"/>
        <v>145</v>
      </c>
      <c r="J79" s="91">
        <f t="shared" ref="J79" si="35">I79/4200*80</f>
        <v>2.7619047619047619</v>
      </c>
      <c r="K79" s="86">
        <f t="shared" si="11"/>
        <v>23545</v>
      </c>
    </row>
    <row r="80" spans="1:13" x14ac:dyDescent="0.25">
      <c r="A80" s="87">
        <v>43989.779166666667</v>
      </c>
      <c r="B80" s="117" t="s">
        <v>134</v>
      </c>
      <c r="C80" s="84">
        <v>5455</v>
      </c>
      <c r="D80" s="84">
        <v>2124</v>
      </c>
      <c r="E80" s="84">
        <f t="shared" ref="E80:E94" si="36">SUM(C80:D80)</f>
        <v>7579</v>
      </c>
      <c r="F80" s="86">
        <f t="shared" ref="F80" si="37">C80-C79</f>
        <v>175</v>
      </c>
      <c r="G80" s="86">
        <f>SUMIF(F$6:F80,"&gt;0")</f>
        <v>63505</v>
      </c>
      <c r="H80" s="86">
        <f t="shared" ref="H80" si="38">D80-D79</f>
        <v>-1080</v>
      </c>
      <c r="I80" s="86">
        <f t="shared" si="15"/>
        <v>-905</v>
      </c>
      <c r="J80" s="91">
        <f t="shared" ref="J80" si="39">I80/4200*80</f>
        <v>-17.238095238095241</v>
      </c>
      <c r="K80" s="86">
        <f t="shared" si="11"/>
        <v>21295</v>
      </c>
      <c r="L80" s="84">
        <v>14400</v>
      </c>
      <c r="M80" s="84">
        <v>280</v>
      </c>
    </row>
    <row r="81" spans="1:13" x14ac:dyDescent="0.25">
      <c r="A81" s="87">
        <v>43990.398611111108</v>
      </c>
      <c r="B81" s="117" t="s">
        <v>135</v>
      </c>
      <c r="C81" s="84">
        <v>5805</v>
      </c>
      <c r="D81" s="84">
        <v>2674</v>
      </c>
      <c r="E81" s="84">
        <f t="shared" si="36"/>
        <v>8479</v>
      </c>
      <c r="F81" s="86">
        <f t="shared" ref="F81" si="40">C81-C80</f>
        <v>350</v>
      </c>
      <c r="G81" s="86">
        <f>SUMIF(F$6:F81,"&gt;0")</f>
        <v>63855</v>
      </c>
      <c r="H81" s="86">
        <f t="shared" ref="H81" si="41">D81-D80</f>
        <v>550</v>
      </c>
      <c r="I81" s="86">
        <f t="shared" si="15"/>
        <v>900</v>
      </c>
      <c r="J81" s="91">
        <f t="shared" ref="J81" si="42">I81/4200*80</f>
        <v>17.142857142857142</v>
      </c>
      <c r="K81" s="86">
        <f t="shared" si="11"/>
        <v>21095</v>
      </c>
    </row>
    <row r="82" spans="1:13" x14ac:dyDescent="0.25">
      <c r="A82" s="87">
        <v>43991.67291666667</v>
      </c>
      <c r="C82" s="84">
        <v>6255</v>
      </c>
      <c r="D82" s="84">
        <v>2694</v>
      </c>
      <c r="E82" s="84">
        <f t="shared" si="36"/>
        <v>8949</v>
      </c>
      <c r="F82" s="86">
        <f t="shared" ref="F82:F84" si="43">C82-C81</f>
        <v>450</v>
      </c>
      <c r="G82" s="86">
        <f>SUMIF(F$6:F82,"&gt;0")</f>
        <v>64305</v>
      </c>
      <c r="H82" s="86">
        <f>D82-D81</f>
        <v>20</v>
      </c>
      <c r="I82" s="86">
        <f t="shared" si="15"/>
        <v>470</v>
      </c>
      <c r="J82" s="91">
        <f t="shared" ref="J82" si="44">I82/4200*80</f>
        <v>8.9523809523809526</v>
      </c>
      <c r="K82" s="86">
        <f t="shared" si="11"/>
        <v>21545</v>
      </c>
    </row>
    <row r="83" spans="1:13" x14ac:dyDescent="0.25">
      <c r="A83" s="87">
        <v>43992.845138888886</v>
      </c>
      <c r="B83" s="118"/>
      <c r="C83" s="84">
        <v>6505</v>
      </c>
      <c r="D83" s="84">
        <v>2564</v>
      </c>
      <c r="E83" s="84">
        <f t="shared" si="36"/>
        <v>9069</v>
      </c>
      <c r="F83" s="86">
        <f t="shared" si="43"/>
        <v>250</v>
      </c>
      <c r="G83" s="86">
        <f>SUMIF(F$6:F83,"&gt;0")</f>
        <v>64555</v>
      </c>
      <c r="H83" s="86">
        <f>D83-D82</f>
        <v>-130</v>
      </c>
      <c r="I83" s="86">
        <f t="shared" si="15"/>
        <v>120</v>
      </c>
      <c r="J83" s="91">
        <f t="shared" ref="J83" si="45">I83/4200*80</f>
        <v>2.2857142857142856</v>
      </c>
      <c r="K83" s="86">
        <f t="shared" si="11"/>
        <v>21035</v>
      </c>
    </row>
    <row r="84" spans="1:13" x14ac:dyDescent="0.25">
      <c r="A84" s="87">
        <v>43994.252083333333</v>
      </c>
      <c r="C84" s="84">
        <v>7615</v>
      </c>
      <c r="D84" s="84">
        <v>2604</v>
      </c>
      <c r="E84" s="84">
        <f t="shared" si="36"/>
        <v>10219</v>
      </c>
      <c r="F84" s="86">
        <f t="shared" si="43"/>
        <v>1110</v>
      </c>
      <c r="G84" s="86">
        <f>SUMIF(F$6:F84,"&gt;0")</f>
        <v>65665</v>
      </c>
      <c r="H84" s="86">
        <f>D84-D83</f>
        <v>40</v>
      </c>
      <c r="I84" s="86">
        <f t="shared" si="15"/>
        <v>1150</v>
      </c>
      <c r="J84" s="91">
        <f t="shared" ref="J84" si="46">I84/4200*80</f>
        <v>21.904761904761905</v>
      </c>
      <c r="K84" s="86">
        <f t="shared" si="11"/>
        <v>19995</v>
      </c>
    </row>
    <row r="85" spans="1:13" x14ac:dyDescent="0.25">
      <c r="A85" s="87">
        <v>43995.438888888886</v>
      </c>
      <c r="C85" s="84">
        <v>7840</v>
      </c>
      <c r="D85" s="84">
        <v>3149</v>
      </c>
      <c r="E85" s="84">
        <f t="shared" si="36"/>
        <v>10989</v>
      </c>
      <c r="F85" s="86">
        <f t="shared" ref="F85" si="47">C85-C84</f>
        <v>225</v>
      </c>
      <c r="G85" s="86">
        <f>SUMIF(F$6:F85,"&gt;0")</f>
        <v>65890</v>
      </c>
      <c r="H85" s="86">
        <f t="shared" ref="H85" si="48">D85-D84</f>
        <v>545</v>
      </c>
      <c r="I85" s="86">
        <f t="shared" si="15"/>
        <v>770</v>
      </c>
      <c r="J85" s="91">
        <f t="shared" ref="J85" si="49">I85/4200*80</f>
        <v>14.666666666666666</v>
      </c>
      <c r="K85" s="86">
        <f t="shared" si="11"/>
        <v>18540</v>
      </c>
      <c r="L85" s="84">
        <v>480</v>
      </c>
      <c r="M85" s="84">
        <v>8</v>
      </c>
    </row>
    <row r="86" spans="1:13" x14ac:dyDescent="0.25">
      <c r="A86" s="87">
        <v>43996.808333333334</v>
      </c>
      <c r="C86" s="84">
        <v>7900</v>
      </c>
      <c r="D86" s="84">
        <v>3199</v>
      </c>
      <c r="E86" s="84">
        <f t="shared" si="36"/>
        <v>11099</v>
      </c>
      <c r="F86" s="86">
        <f t="shared" ref="F86" si="50">C86-C85</f>
        <v>60</v>
      </c>
      <c r="G86" s="86">
        <f>SUMIF(F$6:F86,"&gt;0")</f>
        <v>65950</v>
      </c>
      <c r="H86" s="86">
        <f t="shared" ref="H86" si="51">D86-D85</f>
        <v>50</v>
      </c>
      <c r="I86" s="86">
        <f t="shared" si="15"/>
        <v>110</v>
      </c>
      <c r="J86" s="91">
        <f t="shared" ref="J86" si="52">I86/4200*80</f>
        <v>2.0952380952380953</v>
      </c>
      <c r="K86" s="86">
        <f t="shared" si="11"/>
        <v>18425</v>
      </c>
    </row>
    <row r="87" spans="1:13" x14ac:dyDescent="0.25">
      <c r="A87" s="87">
        <v>43998.213888888888</v>
      </c>
      <c r="C87" s="84">
        <v>8335</v>
      </c>
      <c r="D87" s="84">
        <v>3239</v>
      </c>
      <c r="E87" s="84">
        <f t="shared" si="36"/>
        <v>11574</v>
      </c>
      <c r="F87" s="86">
        <f t="shared" ref="F87" si="53">C87-C86</f>
        <v>435</v>
      </c>
      <c r="G87" s="86">
        <f>SUMIF(F$6:F87,"&gt;0")</f>
        <v>66385</v>
      </c>
      <c r="H87" s="86">
        <f t="shared" ref="H87" si="54">D87-D86</f>
        <v>40</v>
      </c>
      <c r="I87" s="86">
        <f t="shared" si="15"/>
        <v>475</v>
      </c>
      <c r="J87" s="91">
        <f t="shared" ref="J87" si="55">I87/4200*80</f>
        <v>9.0476190476190474</v>
      </c>
      <c r="K87" s="86">
        <f t="shared" si="11"/>
        <v>18860</v>
      </c>
    </row>
    <row r="88" spans="1:13" x14ac:dyDescent="0.25">
      <c r="A88" s="87">
        <v>43999.474999999999</v>
      </c>
      <c r="C88" s="84">
        <v>8455</v>
      </c>
      <c r="D88" s="84">
        <v>3259</v>
      </c>
      <c r="E88" s="84">
        <f t="shared" si="36"/>
        <v>11714</v>
      </c>
      <c r="F88" s="86">
        <f t="shared" ref="F88" si="56">C88-C87</f>
        <v>120</v>
      </c>
      <c r="G88" s="86">
        <f>SUMIF(F$6:F88,"&gt;0")</f>
        <v>66505</v>
      </c>
      <c r="H88" s="86">
        <f t="shared" ref="H88" si="57">D88-D87</f>
        <v>20</v>
      </c>
      <c r="I88" s="86">
        <f t="shared" si="15"/>
        <v>140</v>
      </c>
      <c r="J88" s="91">
        <f t="shared" ref="J88" si="58">I88/4200*80</f>
        <v>2.6666666666666665</v>
      </c>
      <c r="K88" s="86">
        <f t="shared" si="11"/>
        <v>18080</v>
      </c>
    </row>
    <row r="89" spans="1:13" x14ac:dyDescent="0.25">
      <c r="A89" s="87">
        <v>44000.15</v>
      </c>
      <c r="C89" s="84">
        <v>8815</v>
      </c>
      <c r="D89" s="84">
        <v>3279</v>
      </c>
      <c r="E89" s="84">
        <f t="shared" si="36"/>
        <v>12094</v>
      </c>
      <c r="F89" s="86">
        <f t="shared" ref="F89" si="59">C89-C88</f>
        <v>360</v>
      </c>
      <c r="G89" s="86">
        <f>SUMIF(F$6:F89,"&gt;0")</f>
        <v>66865</v>
      </c>
      <c r="H89" s="86">
        <f t="shared" ref="H89" si="60">D89-D88</f>
        <v>20</v>
      </c>
      <c r="I89" s="86">
        <f t="shared" ref="I89" si="61">SUM(F89,H89)</f>
        <v>380</v>
      </c>
      <c r="J89" s="91">
        <f t="shared" ref="J89" si="62">I89/4200*80</f>
        <v>7.2380952380952381</v>
      </c>
      <c r="K89" s="86">
        <f t="shared" si="11"/>
        <v>18440</v>
      </c>
    </row>
    <row r="90" spans="1:13" x14ac:dyDescent="0.25">
      <c r="A90" s="87">
        <v>44001.390972222223</v>
      </c>
      <c r="C90" s="84">
        <v>10865</v>
      </c>
      <c r="D90" s="84">
        <v>3269</v>
      </c>
      <c r="E90" s="84">
        <f t="shared" si="36"/>
        <v>14134</v>
      </c>
      <c r="F90" s="86">
        <f t="shared" ref="F90" si="63">C90-C89</f>
        <v>2050</v>
      </c>
      <c r="G90" s="86">
        <f>SUMIF(F$6:F90,"&gt;0")</f>
        <v>68915</v>
      </c>
      <c r="H90" s="86">
        <f t="shared" ref="H90" si="64">D90-D89</f>
        <v>-10</v>
      </c>
      <c r="I90" s="86">
        <f t="shared" ref="I90" si="65">SUM(F90,H90)</f>
        <v>2040</v>
      </c>
      <c r="J90" s="91">
        <f t="shared" ref="J90" si="66">I90/4200*80</f>
        <v>38.857142857142854</v>
      </c>
      <c r="K90" s="86">
        <f t="shared" si="11"/>
        <v>20490</v>
      </c>
    </row>
    <row r="91" spans="1:13" x14ac:dyDescent="0.25">
      <c r="A91" s="87">
        <v>44001.631249999999</v>
      </c>
      <c r="C91" s="84">
        <v>11265</v>
      </c>
      <c r="D91" s="84">
        <v>129694</v>
      </c>
      <c r="E91" s="84">
        <f t="shared" si="36"/>
        <v>140959</v>
      </c>
      <c r="F91" s="86">
        <f t="shared" ref="F91" si="67">C91-C90</f>
        <v>400</v>
      </c>
      <c r="G91" s="86">
        <f>SUMIF(F$6:F91,"&gt;0")</f>
        <v>69315</v>
      </c>
      <c r="H91" s="86">
        <f t="shared" ref="H91" si="68">D91-D90</f>
        <v>126425</v>
      </c>
      <c r="I91" s="86">
        <f t="shared" ref="I91" si="69">SUM(F91,H91)</f>
        <v>126825</v>
      </c>
      <c r="J91" s="91">
        <f t="shared" ref="J91" si="70">I91/4200*80</f>
        <v>2415.7142857142858</v>
      </c>
      <c r="K91" s="86">
        <f t="shared" si="11"/>
        <v>20890</v>
      </c>
      <c r="L91" s="84">
        <v>126325</v>
      </c>
      <c r="M91" s="84">
        <v>2407</v>
      </c>
    </row>
    <row r="92" spans="1:13" x14ac:dyDescent="0.25">
      <c r="A92" s="87">
        <v>44002.870833333334</v>
      </c>
      <c r="B92" s="117" t="s">
        <v>138</v>
      </c>
      <c r="C92" s="84">
        <v>515</v>
      </c>
      <c r="D92" s="84">
        <v>124314</v>
      </c>
      <c r="E92" s="84">
        <f t="shared" si="36"/>
        <v>124829</v>
      </c>
      <c r="F92" s="86">
        <f t="shared" ref="F92" si="71">C92-C91</f>
        <v>-10750</v>
      </c>
      <c r="G92" s="86">
        <f>SUMIF(F$6:F92,"&gt;0")</f>
        <v>69315</v>
      </c>
      <c r="H92" s="86">
        <f t="shared" ref="H92" si="72">D92-D91</f>
        <v>-5380</v>
      </c>
      <c r="I92" s="86">
        <f t="shared" ref="I92" si="73">SUM(F92,H92)</f>
        <v>-16130</v>
      </c>
      <c r="J92" s="91">
        <f t="shared" ref="J92" si="74">I92/4200*80</f>
        <v>-307.23809523809524</v>
      </c>
      <c r="K92" s="86">
        <f t="shared" si="11"/>
        <v>20890</v>
      </c>
    </row>
    <row r="93" spans="1:13" x14ac:dyDescent="0.25">
      <c r="A93" s="87">
        <v>44004.211111111108</v>
      </c>
      <c r="C93" s="84">
        <v>5360</v>
      </c>
      <c r="D93" s="84">
        <v>124819</v>
      </c>
      <c r="E93" s="84">
        <f t="shared" si="36"/>
        <v>130179</v>
      </c>
      <c r="F93" s="86">
        <f t="shared" ref="F93" si="75">C93-C92</f>
        <v>4845</v>
      </c>
      <c r="G93" s="86">
        <f>SUMIF(F$6:F93,"&gt;0")</f>
        <v>74160</v>
      </c>
      <c r="H93" s="86">
        <f t="shared" ref="H93" si="76">D93-D92</f>
        <v>505</v>
      </c>
      <c r="I93" s="86">
        <f t="shared" ref="I93" si="77">SUM(F93,H93)</f>
        <v>5350</v>
      </c>
      <c r="J93" s="91">
        <f t="shared" ref="J93" si="78">I93/4200*80</f>
        <v>101.9047619047619</v>
      </c>
      <c r="K93" s="86">
        <f t="shared" si="11"/>
        <v>24335</v>
      </c>
      <c r="L93" s="84">
        <v>480</v>
      </c>
      <c r="M93" s="84">
        <v>8</v>
      </c>
    </row>
    <row r="94" spans="1:13" x14ac:dyDescent="0.25">
      <c r="A94" s="87">
        <v>44005.135416666664</v>
      </c>
      <c r="C94" s="84">
        <v>5885</v>
      </c>
      <c r="D94" s="84">
        <v>124839</v>
      </c>
      <c r="E94" s="84">
        <f t="shared" si="36"/>
        <v>130724</v>
      </c>
      <c r="F94" s="86">
        <f t="shared" ref="F94" si="79">C94-C93</f>
        <v>525</v>
      </c>
      <c r="G94" s="86">
        <f>SUMIF(F$6:F94,"&gt;0")</f>
        <v>74685</v>
      </c>
      <c r="H94" s="86">
        <f t="shared" ref="H94" si="80">D94-D93</f>
        <v>20</v>
      </c>
      <c r="I94" s="86">
        <f t="shared" ref="I94" si="81">SUM(F94,H94)</f>
        <v>545</v>
      </c>
      <c r="J94" s="91">
        <f t="shared" ref="J94" si="82">I94/4200*80</f>
        <v>10.380952380952381</v>
      </c>
      <c r="K94" s="86">
        <f t="shared" si="11"/>
        <v>20720</v>
      </c>
    </row>
    <row r="95" spans="1:13" x14ac:dyDescent="0.25">
      <c r="A95" s="87">
        <v>44006.804861111108</v>
      </c>
      <c r="C95" s="84">
        <v>6485</v>
      </c>
      <c r="D95" s="84">
        <v>124889</v>
      </c>
      <c r="E95" s="84">
        <f t="shared" ref="E95:E96" si="83">SUM(C95:D95)</f>
        <v>131374</v>
      </c>
      <c r="F95" s="86">
        <f t="shared" ref="F95" si="84">C95-C94</f>
        <v>600</v>
      </c>
      <c r="G95" s="86">
        <f>SUMIF(F$6:F95,"&gt;0")</f>
        <v>75285</v>
      </c>
      <c r="H95" s="86">
        <f t="shared" ref="H95" si="85">D95-D94</f>
        <v>50</v>
      </c>
      <c r="I95" s="86">
        <f t="shared" ref="I95" si="86">SUM(F95,H95)</f>
        <v>650</v>
      </c>
      <c r="J95" s="91">
        <f t="shared" ref="J95" si="87">I95/4200*80</f>
        <v>12.380952380952381</v>
      </c>
      <c r="K95" s="86">
        <f t="shared" si="11"/>
        <v>21195</v>
      </c>
    </row>
    <row r="96" spans="1:13" x14ac:dyDescent="0.25">
      <c r="A96" s="87">
        <v>44007.118055555555</v>
      </c>
      <c r="B96" s="117" t="s">
        <v>140</v>
      </c>
      <c r="C96" s="84">
        <v>6610</v>
      </c>
      <c r="D96" s="84">
        <v>109939</v>
      </c>
      <c r="E96" s="84">
        <f t="shared" si="83"/>
        <v>116549</v>
      </c>
      <c r="F96" s="86">
        <f t="shared" ref="F96" si="88">C96-C95</f>
        <v>125</v>
      </c>
      <c r="G96" s="86">
        <f>SUMIF(F$6:F96,"&gt;0")</f>
        <v>75410</v>
      </c>
      <c r="H96" s="86">
        <f t="shared" ref="H96" si="89">D96-D95</f>
        <v>-14950</v>
      </c>
      <c r="I96" s="86">
        <f t="shared" ref="I96" si="90">SUM(F96,H96)</f>
        <v>-14825</v>
      </c>
      <c r="J96" s="91">
        <f t="shared" ref="J96" si="91">I96/4200*80</f>
        <v>-282.38095238095235</v>
      </c>
      <c r="K96" s="86">
        <f t="shared" si="11"/>
        <v>21320</v>
      </c>
    </row>
    <row r="97" spans="1:13" x14ac:dyDescent="0.25">
      <c r="A97" s="87">
        <v>44008.402083333334</v>
      </c>
      <c r="B97" s="117" t="s">
        <v>143</v>
      </c>
      <c r="C97" s="84">
        <v>8260</v>
      </c>
      <c r="D97" s="84">
        <v>110115</v>
      </c>
      <c r="E97" s="84">
        <f t="shared" ref="E97" si="92">SUM(C97:D97)</f>
        <v>118375</v>
      </c>
      <c r="F97" s="86">
        <f t="shared" ref="F97" si="93">C97-C96</f>
        <v>1650</v>
      </c>
      <c r="G97" s="86">
        <f>SUMIF(F$6:F97,"&gt;0")</f>
        <v>77060</v>
      </c>
      <c r="H97" s="86">
        <f t="shared" ref="H97" si="94">D97-D96</f>
        <v>176</v>
      </c>
      <c r="I97" s="86">
        <f t="shared" ref="I97" si="95">SUM(F97,H97)</f>
        <v>1826</v>
      </c>
      <c r="J97" s="91">
        <f t="shared" ref="J97" si="96">I97/4200*80</f>
        <v>34.780952380952378</v>
      </c>
      <c r="K97" s="86">
        <f t="shared" si="11"/>
        <v>22820</v>
      </c>
    </row>
    <row r="98" spans="1:13" x14ac:dyDescent="0.25">
      <c r="A98" s="87">
        <v>44009.829861111109</v>
      </c>
      <c r="C98" s="84">
        <v>8985</v>
      </c>
      <c r="D98" s="84">
        <v>110065</v>
      </c>
      <c r="E98" s="84">
        <f t="shared" ref="E98" si="97">SUM(C98:D98)</f>
        <v>119050</v>
      </c>
      <c r="F98" s="86">
        <f t="shared" ref="F98" si="98">C98-C97</f>
        <v>725</v>
      </c>
      <c r="G98" s="86">
        <f>SUMIF(F$6:F98,"&gt;0")</f>
        <v>77785</v>
      </c>
      <c r="H98" s="86">
        <f t="shared" ref="H98" si="99">D98-D97</f>
        <v>-50</v>
      </c>
      <c r="I98" s="86">
        <f t="shared" ref="I98" si="100">SUM(F98,H98)</f>
        <v>675</v>
      </c>
      <c r="J98" s="91">
        <f t="shared" ref="J98" si="101">I98/4200*80</f>
        <v>12.857142857142858</v>
      </c>
      <c r="K98" s="86">
        <f t="shared" si="11"/>
        <v>22345</v>
      </c>
    </row>
    <row r="99" spans="1:13" x14ac:dyDescent="0.25">
      <c r="A99" s="87">
        <v>44010.193055555559</v>
      </c>
      <c r="C99" s="84">
        <v>9460</v>
      </c>
      <c r="D99" s="84">
        <v>110115</v>
      </c>
      <c r="E99" s="84">
        <f t="shared" ref="E99" si="102">SUM(C99:D99)</f>
        <v>119575</v>
      </c>
      <c r="F99" s="86">
        <f t="shared" ref="F99" si="103">C99-C98</f>
        <v>475</v>
      </c>
      <c r="G99" s="86">
        <f>SUMIF(F$6:F99,"&gt;0")</f>
        <v>78260</v>
      </c>
      <c r="H99" s="86">
        <f t="shared" ref="H99" si="104">D99-D98</f>
        <v>50</v>
      </c>
      <c r="I99" s="86">
        <f t="shared" ref="I99" si="105">SUM(F99,H99)</f>
        <v>525</v>
      </c>
      <c r="J99" s="91">
        <f t="shared" ref="J99" si="106">I99/4200*80</f>
        <v>10</v>
      </c>
      <c r="K99" s="86">
        <f t="shared" si="11"/>
        <v>22820</v>
      </c>
    </row>
    <row r="100" spans="1:13" x14ac:dyDescent="0.25">
      <c r="A100" s="87">
        <v>44011.334027777775</v>
      </c>
      <c r="B100" s="117" t="s">
        <v>151</v>
      </c>
      <c r="C100" s="84">
        <v>9960</v>
      </c>
      <c r="D100" s="84">
        <v>108380</v>
      </c>
      <c r="E100" s="84">
        <f t="shared" ref="E100:E101" si="107">SUM(C100:D100)</f>
        <v>118340</v>
      </c>
      <c r="F100" s="86">
        <f t="shared" ref="F100" si="108">C100-C99</f>
        <v>500</v>
      </c>
      <c r="G100" s="86">
        <f>SUMIF(F$6:F100,"&gt;0")</f>
        <v>78760</v>
      </c>
      <c r="H100" s="86">
        <f t="shared" ref="H100" si="109">D100-D99</f>
        <v>-1735</v>
      </c>
      <c r="I100" s="86">
        <f t="shared" ref="I100" si="110">SUM(F100,H100)</f>
        <v>-1235</v>
      </c>
      <c r="J100" s="91">
        <f t="shared" ref="J100" si="111">I100/4200*80</f>
        <v>-23.523809523809526</v>
      </c>
      <c r="K100" s="86">
        <f t="shared" si="11"/>
        <v>23320</v>
      </c>
    </row>
    <row r="101" spans="1:13" x14ac:dyDescent="0.25">
      <c r="A101" s="87">
        <v>44012.677083333336</v>
      </c>
      <c r="B101" s="117" t="s">
        <v>152</v>
      </c>
      <c r="C101" s="84">
        <v>1015</v>
      </c>
      <c r="D101" s="84">
        <v>99790</v>
      </c>
      <c r="E101" s="84">
        <f t="shared" si="107"/>
        <v>100805</v>
      </c>
      <c r="F101" s="86">
        <f t="shared" ref="F101" si="112">C101-C100</f>
        <v>-8945</v>
      </c>
      <c r="G101" s="86">
        <f>SUMIF(F$6:F101,"&gt;0")</f>
        <v>78760</v>
      </c>
      <c r="H101" s="86">
        <f t="shared" ref="H101" si="113">D101-D100</f>
        <v>-8590</v>
      </c>
      <c r="I101" s="86">
        <f t="shared" ref="I101" si="114">SUM(F101,H101)</f>
        <v>-17535</v>
      </c>
      <c r="J101" s="91">
        <f t="shared" ref="J101" si="115">I101/4200*80</f>
        <v>-334</v>
      </c>
      <c r="K101" s="86">
        <f t="shared" si="11"/>
        <v>16980</v>
      </c>
    </row>
    <row r="102" spans="1:13" x14ac:dyDescent="0.25">
      <c r="A102" s="87">
        <v>44013.338888888888</v>
      </c>
      <c r="B102" s="117" t="s">
        <v>154</v>
      </c>
      <c r="C102" s="84">
        <v>1115</v>
      </c>
      <c r="D102" s="84">
        <v>156010</v>
      </c>
      <c r="E102" s="84">
        <f t="shared" ref="E102:E123" si="116">SUM(C102:D102)</f>
        <v>157125</v>
      </c>
      <c r="F102" s="86">
        <f t="shared" ref="F102" si="117">C102-C101</f>
        <v>100</v>
      </c>
      <c r="G102" s="86">
        <f>SUMIF(F$6:F102,"&gt;0")</f>
        <v>78860</v>
      </c>
      <c r="H102" s="86">
        <f t="shared" ref="H102" si="118">D102-D101</f>
        <v>56220</v>
      </c>
      <c r="I102" s="86">
        <f t="shared" ref="I102" si="119">SUM(F102,H102)</f>
        <v>56320</v>
      </c>
      <c r="J102" s="91">
        <f t="shared" ref="J102" si="120">I102/4200*80</f>
        <v>1072.7619047619048</v>
      </c>
      <c r="K102" s="86">
        <f t="shared" si="11"/>
        <v>17080</v>
      </c>
      <c r="L102" s="84">
        <v>56200</v>
      </c>
      <c r="M102" s="84">
        <v>1080</v>
      </c>
    </row>
    <row r="103" spans="1:13" x14ac:dyDescent="0.25">
      <c r="A103" s="87">
        <v>44014.411805555559</v>
      </c>
      <c r="C103" s="84">
        <v>1215</v>
      </c>
      <c r="D103" s="84">
        <v>156560</v>
      </c>
      <c r="E103" s="84">
        <f t="shared" si="116"/>
        <v>157775</v>
      </c>
      <c r="F103" s="86">
        <f t="shared" ref="F103" si="121">C103-C102</f>
        <v>100</v>
      </c>
      <c r="G103" s="86">
        <f>SUMIF(F$6:F103,"&gt;0")</f>
        <v>78960</v>
      </c>
      <c r="H103" s="86">
        <f t="shared" ref="H103" si="122">D103-D102</f>
        <v>550</v>
      </c>
      <c r="I103" s="86">
        <f t="shared" ref="I103" si="123">SUM(F103,H103)</f>
        <v>650</v>
      </c>
      <c r="J103" s="91">
        <f t="shared" ref="J103" si="124">I103/4200*80</f>
        <v>12.380952380952381</v>
      </c>
      <c r="K103" s="86">
        <f t="shared" si="11"/>
        <v>16630</v>
      </c>
    </row>
    <row r="104" spans="1:13" x14ac:dyDescent="0.25">
      <c r="A104" s="87">
        <v>44015.19027777778</v>
      </c>
      <c r="C104" s="84">
        <v>1440</v>
      </c>
      <c r="D104" s="84">
        <v>156580</v>
      </c>
      <c r="E104" s="84">
        <f t="shared" si="116"/>
        <v>158020</v>
      </c>
      <c r="F104" s="86">
        <f t="shared" ref="F104" si="125">C104-C103</f>
        <v>225</v>
      </c>
      <c r="G104" s="86">
        <f>SUMIF(F$6:F104,"&gt;0")</f>
        <v>79185</v>
      </c>
      <c r="H104" s="86">
        <f t="shared" ref="H104" si="126">D104-D103</f>
        <v>20</v>
      </c>
      <c r="I104" s="86">
        <f t="shared" ref="I104" si="127">SUM(F104,H104)</f>
        <v>245</v>
      </c>
      <c r="J104" s="91">
        <f t="shared" ref="J104" si="128">I104/4200*80</f>
        <v>4.666666666666667</v>
      </c>
      <c r="K104" s="86">
        <f t="shared" si="11"/>
        <v>16855</v>
      </c>
    </row>
    <row r="105" spans="1:13" x14ac:dyDescent="0.25">
      <c r="A105" s="87">
        <v>44017.495138888888</v>
      </c>
      <c r="B105" s="117" t="s">
        <v>151</v>
      </c>
      <c r="C105" s="84">
        <v>1640</v>
      </c>
      <c r="D105" s="84">
        <v>156170</v>
      </c>
      <c r="E105" s="84">
        <f t="shared" si="116"/>
        <v>157810</v>
      </c>
      <c r="F105" s="86">
        <f t="shared" ref="F105" si="129">C105-C104</f>
        <v>200</v>
      </c>
      <c r="G105" s="86">
        <f>SUMIF(F$6:F105,"&gt;0")</f>
        <v>79385</v>
      </c>
      <c r="H105" s="86">
        <f t="shared" ref="H105" si="130">D105-D104</f>
        <v>-410</v>
      </c>
      <c r="I105" s="86">
        <f t="shared" ref="I105" si="131">SUM(F105,H105)</f>
        <v>-210</v>
      </c>
      <c r="J105" s="91">
        <f t="shared" ref="J105" si="132">I105/4200*80</f>
        <v>-4</v>
      </c>
      <c r="K105" s="86">
        <f t="shared" si="11"/>
        <v>16430</v>
      </c>
    </row>
    <row r="106" spans="1:13" x14ac:dyDescent="0.25">
      <c r="A106" s="87">
        <v>44018.415277777778</v>
      </c>
      <c r="C106" s="84">
        <v>1740</v>
      </c>
      <c r="D106" s="84">
        <v>156245</v>
      </c>
      <c r="E106" s="84">
        <f t="shared" si="116"/>
        <v>157985</v>
      </c>
      <c r="F106" s="86">
        <f t="shared" ref="F106" si="133">C106-C105</f>
        <v>100</v>
      </c>
      <c r="G106" s="86">
        <f>SUMIF(F$6:F106,"&gt;0")</f>
        <v>79485</v>
      </c>
      <c r="H106" s="86">
        <f t="shared" ref="H106" si="134">D106-D105</f>
        <v>75</v>
      </c>
      <c r="I106" s="86">
        <f t="shared" ref="I106" si="135">SUM(F106,H106)</f>
        <v>175</v>
      </c>
      <c r="J106" s="91">
        <f t="shared" ref="J106" si="136">I106/4200*80</f>
        <v>3.333333333333333</v>
      </c>
      <c r="K106" s="86">
        <f t="shared" si="11"/>
        <v>16280</v>
      </c>
      <c r="L106" s="84">
        <v>480</v>
      </c>
      <c r="M106" s="84">
        <v>8</v>
      </c>
    </row>
    <row r="107" spans="1:13" x14ac:dyDescent="0.25">
      <c r="A107" s="87">
        <v>44019.758333333331</v>
      </c>
      <c r="C107" s="84">
        <v>2065</v>
      </c>
      <c r="D107" s="84">
        <v>156175</v>
      </c>
      <c r="E107" s="84">
        <f t="shared" si="116"/>
        <v>158240</v>
      </c>
      <c r="F107" s="86">
        <f t="shared" ref="F107" si="137">C107-C106</f>
        <v>325</v>
      </c>
      <c r="G107" s="86">
        <f>SUMIF(F$6:F107,"&gt;0")</f>
        <v>79810</v>
      </c>
      <c r="H107" s="86">
        <f t="shared" ref="H107" si="138">D107-D106</f>
        <v>-70</v>
      </c>
      <c r="I107" s="86">
        <f t="shared" ref="I107" si="139">SUM(F107,H107)</f>
        <v>255</v>
      </c>
      <c r="J107" s="91">
        <f t="shared" ref="J107" si="140">I107/4200*80</f>
        <v>4.8571428571428568</v>
      </c>
      <c r="K107" s="86">
        <f t="shared" si="11"/>
        <v>16480</v>
      </c>
    </row>
    <row r="108" spans="1:13" x14ac:dyDescent="0.25">
      <c r="A108" s="87">
        <v>44020.353472222225</v>
      </c>
      <c r="C108" s="84">
        <v>2565</v>
      </c>
      <c r="D108" s="84">
        <v>156755</v>
      </c>
      <c r="E108" s="84">
        <f t="shared" si="116"/>
        <v>159320</v>
      </c>
      <c r="F108" s="86">
        <f t="shared" ref="F108" si="141">C108-C107</f>
        <v>500</v>
      </c>
      <c r="G108" s="86">
        <f>SUMIF(F$6:F108,"&gt;0")</f>
        <v>80310</v>
      </c>
      <c r="H108" s="86">
        <f t="shared" ref="H108" si="142">D108-D107</f>
        <v>580</v>
      </c>
      <c r="I108" s="86">
        <f t="shared" ref="I108" si="143">SUM(F108,H108)</f>
        <v>1080</v>
      </c>
      <c r="J108" s="91">
        <f t="shared" ref="J108" si="144">I108/4200*80</f>
        <v>20.571428571428569</v>
      </c>
      <c r="K108" s="86">
        <f t="shared" ref="K108:K140" si="145">IFERROR(G108 - _xlfn.XLOOKUP(A108-31, $A$6:$A$14999,G$6:G$14999,"",-1,2),NA())</f>
        <v>16980</v>
      </c>
    </row>
    <row r="109" spans="1:13" x14ac:dyDescent="0.25">
      <c r="A109" s="87">
        <v>44021.128472222219</v>
      </c>
      <c r="C109" s="84">
        <v>2965</v>
      </c>
      <c r="D109" s="84">
        <v>156805</v>
      </c>
      <c r="E109" s="84">
        <f t="shared" si="116"/>
        <v>159770</v>
      </c>
      <c r="F109" s="86">
        <f t="shared" ref="F109" si="146">C109-C108</f>
        <v>400</v>
      </c>
      <c r="G109" s="86">
        <f>SUMIF(F$6:F109,"&gt;0")</f>
        <v>80710</v>
      </c>
      <c r="H109" s="86">
        <f t="shared" ref="H109" si="147">D109-D108</f>
        <v>50</v>
      </c>
      <c r="I109" s="86">
        <f t="shared" ref="I109" si="148">SUM(F109,H109)</f>
        <v>450</v>
      </c>
      <c r="J109" s="91">
        <f t="shared" ref="J109" si="149">I109/4200*80</f>
        <v>8.5714285714285712</v>
      </c>
      <c r="K109" s="86">
        <f t="shared" si="145"/>
        <v>17205</v>
      </c>
    </row>
    <row r="110" spans="1:13" x14ac:dyDescent="0.25">
      <c r="A110" s="87">
        <v>44023.706250000003</v>
      </c>
      <c r="C110" s="84">
        <v>3165</v>
      </c>
      <c r="D110" s="84">
        <v>156855</v>
      </c>
      <c r="E110" s="84">
        <f t="shared" si="116"/>
        <v>160020</v>
      </c>
      <c r="F110" s="86">
        <f t="shared" ref="F110" si="150">C110-C109</f>
        <v>200</v>
      </c>
      <c r="G110" s="86">
        <f>SUMIF(F$6:F110,"&gt;0")</f>
        <v>80910</v>
      </c>
      <c r="H110" s="86">
        <f t="shared" ref="H110" si="151">D110-D109</f>
        <v>50</v>
      </c>
      <c r="I110" s="86">
        <f t="shared" ref="I110" si="152">SUM(F110,H110)</f>
        <v>250</v>
      </c>
      <c r="J110" s="91">
        <f t="shared" ref="J110" si="153">I110/4200*80</f>
        <v>4.7619047619047619</v>
      </c>
      <c r="K110" s="86">
        <f t="shared" si="145"/>
        <v>16605</v>
      </c>
    </row>
    <row r="111" spans="1:13" x14ac:dyDescent="0.25">
      <c r="A111" s="87">
        <v>44024.893055555556</v>
      </c>
      <c r="C111" s="84">
        <v>3265</v>
      </c>
      <c r="D111" s="84">
        <v>156855</v>
      </c>
      <c r="E111" s="84">
        <f t="shared" si="116"/>
        <v>160120</v>
      </c>
      <c r="F111" s="86">
        <f t="shared" ref="F111" si="154">C111-C110</f>
        <v>100</v>
      </c>
      <c r="G111" s="86">
        <f>SUMIF(F$6:F111,"&gt;0")</f>
        <v>81010</v>
      </c>
      <c r="H111" s="86">
        <f t="shared" ref="H111" si="155">D111-D110</f>
        <v>0</v>
      </c>
      <c r="I111" s="86">
        <f t="shared" ref="I111" si="156">SUM(F111,H111)</f>
        <v>100</v>
      </c>
      <c r="J111" s="91">
        <f t="shared" ref="J111" si="157">I111/4200*80</f>
        <v>1.9047619047619047</v>
      </c>
      <c r="K111" s="86">
        <f t="shared" si="145"/>
        <v>16455</v>
      </c>
    </row>
    <row r="112" spans="1:13" x14ac:dyDescent="0.25">
      <c r="A112" s="87">
        <v>44026.388194444444</v>
      </c>
      <c r="C112" s="84">
        <v>4645</v>
      </c>
      <c r="D112" s="84">
        <v>157600</v>
      </c>
      <c r="E112" s="84">
        <f t="shared" si="116"/>
        <v>162245</v>
      </c>
      <c r="F112" s="86">
        <f t="shared" ref="F112" si="158">C112-C111</f>
        <v>1380</v>
      </c>
      <c r="G112" s="86">
        <f>SUMIF(F$6:F112,"&gt;0")</f>
        <v>82390</v>
      </c>
      <c r="H112" s="86">
        <f t="shared" ref="H112" si="159">D112-D111</f>
        <v>745</v>
      </c>
      <c r="I112" s="86">
        <f t="shared" ref="I112" si="160">SUM(F112,H112)</f>
        <v>2125</v>
      </c>
      <c r="J112" s="91">
        <f t="shared" ref="J112" si="161">I112/4200*80</f>
        <v>40.476190476190474</v>
      </c>
      <c r="K112" s="86">
        <f t="shared" si="145"/>
        <v>16725</v>
      </c>
      <c r="L112" s="84">
        <v>480</v>
      </c>
      <c r="M112" s="84">
        <v>8</v>
      </c>
    </row>
    <row r="113" spans="1:13" x14ac:dyDescent="0.25">
      <c r="A113" s="87">
        <v>44027.654166666667</v>
      </c>
      <c r="B113" s="117" t="s">
        <v>168</v>
      </c>
      <c r="C113" s="84">
        <v>1155</v>
      </c>
      <c r="D113" s="84">
        <v>125170</v>
      </c>
      <c r="E113" s="84">
        <f t="shared" si="116"/>
        <v>126325</v>
      </c>
      <c r="F113" s="86">
        <f t="shared" ref="F113" si="162">C113-C112</f>
        <v>-3490</v>
      </c>
      <c r="G113" s="86">
        <f>SUMIF(F$6:F113,"&gt;0")</f>
        <v>82390</v>
      </c>
      <c r="H113" s="86">
        <f t="shared" ref="H113" si="163">D113-D112</f>
        <v>-32430</v>
      </c>
      <c r="I113" s="86">
        <f t="shared" ref="I113" si="164">SUM(F113,H113)</f>
        <v>-35920</v>
      </c>
      <c r="J113" s="91">
        <f t="shared" ref="J113" si="165">I113/4200*80</f>
        <v>-684.19047619047615</v>
      </c>
      <c r="K113" s="86">
        <f t="shared" si="145"/>
        <v>16500</v>
      </c>
    </row>
    <row r="114" spans="1:13" x14ac:dyDescent="0.25">
      <c r="A114" s="87">
        <v>44030.856249999997</v>
      </c>
      <c r="C114" s="84">
        <v>2345</v>
      </c>
      <c r="D114" s="84">
        <v>125320</v>
      </c>
      <c r="E114" s="84">
        <f t="shared" si="116"/>
        <v>127665</v>
      </c>
      <c r="F114" s="86">
        <f t="shared" ref="F114" si="166">C114-C113</f>
        <v>1190</v>
      </c>
      <c r="G114" s="86">
        <f>SUMIF(F$6:F114,"&gt;0")</f>
        <v>83580</v>
      </c>
      <c r="H114" s="86">
        <f t="shared" ref="H114" si="167">D114-D113</f>
        <v>150</v>
      </c>
      <c r="I114" s="86">
        <f t="shared" ref="I114" si="168">SUM(F114,H114)</f>
        <v>1340</v>
      </c>
      <c r="J114" s="91">
        <f t="shared" ref="J114" si="169">I114/4200*80</f>
        <v>25.523809523809522</v>
      </c>
      <c r="K114" s="86">
        <f t="shared" si="145"/>
        <v>17075</v>
      </c>
    </row>
    <row r="115" spans="1:13" x14ac:dyDescent="0.25">
      <c r="A115" s="87">
        <v>44031.893750000003</v>
      </c>
      <c r="C115" s="84">
        <v>3405</v>
      </c>
      <c r="D115" s="84">
        <v>125370</v>
      </c>
      <c r="E115" s="84">
        <f t="shared" si="116"/>
        <v>128775</v>
      </c>
      <c r="F115" s="86">
        <f t="shared" ref="F115" si="170">C115-C114</f>
        <v>1060</v>
      </c>
      <c r="G115" s="86">
        <f>SUMIF(F$6:F115,"&gt;0")</f>
        <v>84640</v>
      </c>
      <c r="H115" s="86">
        <f t="shared" ref="H115" si="171">D115-D114</f>
        <v>50</v>
      </c>
      <c r="I115" s="86">
        <f t="shared" ref="I115" si="172">SUM(F115,H115)</f>
        <v>1110</v>
      </c>
      <c r="J115" s="91">
        <f t="shared" ref="J115" si="173">I115/4200*80</f>
        <v>21.142857142857142</v>
      </c>
      <c r="K115" s="86">
        <f t="shared" si="145"/>
        <v>17775</v>
      </c>
    </row>
    <row r="116" spans="1:13" x14ac:dyDescent="0.25">
      <c r="A116" s="87">
        <v>44033.117361111108</v>
      </c>
      <c r="B116" s="117" t="s">
        <v>169</v>
      </c>
      <c r="C116" s="84">
        <v>5430</v>
      </c>
      <c r="D116" s="84">
        <v>125525</v>
      </c>
      <c r="E116" s="84">
        <f t="shared" si="116"/>
        <v>130955</v>
      </c>
      <c r="F116" s="86">
        <f t="shared" ref="F116" si="174">C116-C115</f>
        <v>2025</v>
      </c>
      <c r="G116" s="86">
        <f>SUMIF(F$6:F116,"&gt;0")</f>
        <v>86665</v>
      </c>
      <c r="H116" s="86">
        <f t="shared" ref="H116" si="175">D116-D115</f>
        <v>155</v>
      </c>
      <c r="I116" s="86">
        <f t="shared" ref="I116" si="176">SUM(F116,H116)</f>
        <v>2180</v>
      </c>
      <c r="J116" s="91">
        <f t="shared" ref="J116" si="177">I116/4200*80</f>
        <v>41.523809523809526</v>
      </c>
      <c r="K116" s="86">
        <f t="shared" si="145"/>
        <v>17350</v>
      </c>
    </row>
    <row r="117" spans="1:13" x14ac:dyDescent="0.25">
      <c r="A117" s="87">
        <v>44033.922222222223</v>
      </c>
      <c r="B117" s="117" t="s">
        <v>170</v>
      </c>
      <c r="C117" s="84">
        <v>7430</v>
      </c>
      <c r="D117" s="84">
        <v>125515</v>
      </c>
      <c r="E117" s="84">
        <f t="shared" si="116"/>
        <v>132945</v>
      </c>
      <c r="F117" s="86">
        <f t="shared" ref="F117" si="178">C117-C116</f>
        <v>2000</v>
      </c>
      <c r="G117" s="86">
        <f>SUMIF(F$6:F117,"&gt;0")</f>
        <v>88665</v>
      </c>
      <c r="H117" s="86">
        <f t="shared" ref="H117" si="179">D117-D116</f>
        <v>-10</v>
      </c>
      <c r="I117" s="86">
        <f t="shared" ref="I117" si="180">SUM(F117,H117)</f>
        <v>1990</v>
      </c>
      <c r="J117" s="91">
        <f t="shared" ref="J117" si="181">I117/4200*80</f>
        <v>37.904761904761905</v>
      </c>
      <c r="K117" s="86">
        <f t="shared" si="145"/>
        <v>19350</v>
      </c>
    </row>
    <row r="118" spans="1:13" x14ac:dyDescent="0.25">
      <c r="A118" s="87">
        <v>44035.056250000001</v>
      </c>
      <c r="B118" s="117" t="s">
        <v>172</v>
      </c>
      <c r="C118" s="84">
        <v>8755</v>
      </c>
      <c r="D118" s="84">
        <v>125505</v>
      </c>
      <c r="E118" s="84">
        <f t="shared" si="116"/>
        <v>134260</v>
      </c>
      <c r="F118" s="86">
        <f t="shared" ref="F118" si="182">C118-C117</f>
        <v>1325</v>
      </c>
      <c r="G118" s="86">
        <f>SUMIF(F$6:F118,"&gt;0")</f>
        <v>89990</v>
      </c>
      <c r="H118" s="86">
        <f t="shared" ref="H118" si="183">D118-D117</f>
        <v>-10</v>
      </c>
      <c r="I118" s="86">
        <f t="shared" ref="I118" si="184">SUM(F118,H118)</f>
        <v>1315</v>
      </c>
      <c r="J118" s="91">
        <f t="shared" ref="J118" si="185">I118/4200*80</f>
        <v>25.047619047619047</v>
      </c>
      <c r="K118" s="86">
        <f t="shared" si="145"/>
        <v>20675</v>
      </c>
    </row>
    <row r="119" spans="1:13" x14ac:dyDescent="0.25">
      <c r="A119" s="87">
        <v>44036.682638888888</v>
      </c>
      <c r="B119" s="117" t="s">
        <v>91</v>
      </c>
      <c r="C119" s="84">
        <v>9405</v>
      </c>
      <c r="D119" s="84">
        <v>125555</v>
      </c>
      <c r="E119" s="84">
        <f t="shared" si="116"/>
        <v>134960</v>
      </c>
      <c r="F119" s="86">
        <f t="shared" ref="F119" si="186">C119-C118</f>
        <v>650</v>
      </c>
      <c r="G119" s="86">
        <f>SUMIF(F$6:F119,"&gt;0")</f>
        <v>90640</v>
      </c>
      <c r="H119" s="86">
        <f t="shared" ref="H119" si="187">D119-D118</f>
        <v>50</v>
      </c>
      <c r="I119" s="86">
        <f t="shared" ref="I119" si="188">SUM(F119,H119)</f>
        <v>700</v>
      </c>
      <c r="J119" s="91">
        <f t="shared" ref="J119" si="189">I119/4200*80</f>
        <v>13.333333333333332</v>
      </c>
      <c r="K119" s="86">
        <f t="shared" si="145"/>
        <v>15955</v>
      </c>
    </row>
    <row r="120" spans="1:13" x14ac:dyDescent="0.25">
      <c r="A120" s="87">
        <v>44038.184027777781</v>
      </c>
      <c r="C120" s="84">
        <v>9780</v>
      </c>
      <c r="D120" s="84">
        <v>125685</v>
      </c>
      <c r="E120" s="84">
        <f t="shared" si="116"/>
        <v>135465</v>
      </c>
      <c r="F120" s="86">
        <f t="shared" ref="F120" si="190">C120-C119</f>
        <v>375</v>
      </c>
      <c r="G120" s="86">
        <f>SUMIF(F$6:F120,"&gt;0")</f>
        <v>91015</v>
      </c>
      <c r="H120" s="86">
        <f t="shared" ref="H120" si="191">D120-D119</f>
        <v>130</v>
      </c>
      <c r="I120" s="86">
        <f t="shared" ref="I120" si="192">SUM(F120,H120)</f>
        <v>505</v>
      </c>
      <c r="J120" s="91">
        <f t="shared" ref="J120" si="193">I120/4200*80</f>
        <v>9.6190476190476186</v>
      </c>
      <c r="K120" s="86">
        <f t="shared" si="145"/>
        <v>15605</v>
      </c>
    </row>
    <row r="121" spans="1:13" x14ac:dyDescent="0.25">
      <c r="A121" s="87">
        <v>44039.043749999997</v>
      </c>
      <c r="B121" s="117" t="s">
        <v>171</v>
      </c>
      <c r="C121" s="84">
        <v>9805</v>
      </c>
      <c r="D121" s="84">
        <v>125535</v>
      </c>
      <c r="E121" s="84">
        <f t="shared" si="116"/>
        <v>135340</v>
      </c>
      <c r="F121" s="86">
        <f t="shared" ref="F121" si="194">C121-C120</f>
        <v>25</v>
      </c>
      <c r="G121" s="86">
        <f>SUMIF(F$6:F121,"&gt;0")</f>
        <v>91040</v>
      </c>
      <c r="H121" s="86">
        <f t="shared" ref="H121" si="195">D121-D120</f>
        <v>-150</v>
      </c>
      <c r="I121" s="86">
        <f t="shared" ref="I121" si="196">SUM(F121,H121)</f>
        <v>-125</v>
      </c>
      <c r="J121" s="91">
        <f t="shared" ref="J121" si="197">I121/4200*80</f>
        <v>-2.3809523809523809</v>
      </c>
      <c r="K121" s="86">
        <f t="shared" si="145"/>
        <v>15630</v>
      </c>
    </row>
    <row r="122" spans="1:13" x14ac:dyDescent="0.25">
      <c r="A122" s="87">
        <v>44039.479861111111</v>
      </c>
      <c r="B122" s="117" t="s">
        <v>173</v>
      </c>
      <c r="C122" s="84">
        <v>10455</v>
      </c>
      <c r="D122" s="84">
        <v>125960</v>
      </c>
      <c r="E122" s="84">
        <f t="shared" si="116"/>
        <v>136415</v>
      </c>
      <c r="F122" s="86">
        <f t="shared" ref="F122" si="198">C122-C121</f>
        <v>650</v>
      </c>
      <c r="G122" s="86">
        <f>SUMIF(F$6:F122,"&gt;0")</f>
        <v>91690</v>
      </c>
      <c r="H122" s="86">
        <f t="shared" ref="H122" si="199">D122-D121</f>
        <v>425</v>
      </c>
      <c r="I122" s="86">
        <f t="shared" ref="I122" si="200">SUM(F122,H122)</f>
        <v>1075</v>
      </c>
      <c r="J122" s="91">
        <f t="shared" ref="J122" si="201">I122/4200*80</f>
        <v>20.476190476190474</v>
      </c>
      <c r="K122" s="86">
        <f t="shared" si="145"/>
        <v>14630</v>
      </c>
      <c r="L122" s="84">
        <v>480</v>
      </c>
      <c r="M122" s="84">
        <v>8</v>
      </c>
    </row>
    <row r="123" spans="1:13" x14ac:dyDescent="0.25">
      <c r="A123" s="87">
        <v>44041.791666666664</v>
      </c>
      <c r="B123" s="117" t="s">
        <v>176</v>
      </c>
      <c r="C123" s="84">
        <v>12380</v>
      </c>
      <c r="D123" s="84">
        <v>124950</v>
      </c>
      <c r="E123" s="84">
        <f t="shared" si="116"/>
        <v>137330</v>
      </c>
      <c r="F123" s="86">
        <f t="shared" ref="F123:F124" si="202">C123-C122</f>
        <v>1925</v>
      </c>
      <c r="G123" s="86">
        <f>SUMIF(F$6:F123,"&gt;0")</f>
        <v>93615</v>
      </c>
      <c r="H123" s="86">
        <f t="shared" ref="H123:H124" si="203">D123-D122</f>
        <v>-1010</v>
      </c>
      <c r="I123" s="86">
        <f t="shared" ref="I123:I124" si="204">SUM(F123,H123)</f>
        <v>915</v>
      </c>
      <c r="J123" s="91">
        <f t="shared" ref="J123:J124" si="205">I123/4200*80</f>
        <v>17.428571428571431</v>
      </c>
      <c r="K123" s="86">
        <f t="shared" si="145"/>
        <v>15355</v>
      </c>
    </row>
    <row r="124" spans="1:13" x14ac:dyDescent="0.25">
      <c r="A124" s="87">
        <v>44042.136111111111</v>
      </c>
      <c r="B124" s="117" t="s">
        <v>175</v>
      </c>
      <c r="C124" s="84">
        <v>380</v>
      </c>
      <c r="D124" s="84">
        <v>121350</v>
      </c>
      <c r="E124" s="84">
        <f t="shared" ref="E124:E134" si="206">SUM(C124:D124)</f>
        <v>121730</v>
      </c>
      <c r="F124" s="86">
        <f t="shared" si="202"/>
        <v>-12000</v>
      </c>
      <c r="G124" s="86">
        <f>SUMIF(F$6:F124,"&gt;0")</f>
        <v>93615</v>
      </c>
      <c r="H124" s="86">
        <f t="shared" si="203"/>
        <v>-3600</v>
      </c>
      <c r="I124" s="86">
        <f t="shared" si="204"/>
        <v>-15600</v>
      </c>
      <c r="J124" s="91">
        <f t="shared" si="205"/>
        <v>-297.14285714285717</v>
      </c>
      <c r="K124" s="86">
        <f t="shared" si="145"/>
        <v>15355</v>
      </c>
    </row>
    <row r="125" spans="1:13" x14ac:dyDescent="0.25">
      <c r="A125" s="87">
        <v>44044.12222222222</v>
      </c>
      <c r="B125" s="117" t="s">
        <v>177</v>
      </c>
      <c r="C125" s="84">
        <v>1290</v>
      </c>
      <c r="D125" s="84">
        <v>122670</v>
      </c>
      <c r="E125" s="84">
        <f t="shared" si="206"/>
        <v>123960</v>
      </c>
      <c r="F125" s="86">
        <f t="shared" ref="F125" si="207">C125-C124</f>
        <v>910</v>
      </c>
      <c r="G125" s="86">
        <f>SUMIF(F$6:F125,"&gt;0")</f>
        <v>94525</v>
      </c>
      <c r="H125" s="86">
        <f t="shared" ref="H125" si="208">D125-D124</f>
        <v>1320</v>
      </c>
      <c r="I125" s="86">
        <f t="shared" ref="I125" si="209">SUM(F125,H125)</f>
        <v>2230</v>
      </c>
      <c r="J125" s="91">
        <f t="shared" ref="J125" si="210">I125/4200*80</f>
        <v>42.476190476190474</v>
      </c>
      <c r="K125" s="86">
        <f t="shared" si="145"/>
        <v>15765</v>
      </c>
      <c r="L125" s="84">
        <v>700</v>
      </c>
      <c r="M125" s="84">
        <v>10</v>
      </c>
    </row>
    <row r="126" spans="1:13" x14ac:dyDescent="0.2">
      <c r="A126" s="87">
        <v>44045.277777777781</v>
      </c>
      <c r="B126" s="129" t="s">
        <v>178</v>
      </c>
      <c r="C126" s="84">
        <v>1715</v>
      </c>
      <c r="D126" s="84">
        <v>122720</v>
      </c>
      <c r="E126" s="84">
        <f t="shared" si="206"/>
        <v>124435</v>
      </c>
      <c r="F126" s="86">
        <f t="shared" ref="F126" si="211">C126-C125</f>
        <v>425</v>
      </c>
      <c r="G126" s="86">
        <f>SUMIF(F$6:F126,"&gt;0")</f>
        <v>94950</v>
      </c>
      <c r="H126" s="86">
        <f t="shared" ref="H126" si="212">D126-D125</f>
        <v>50</v>
      </c>
      <c r="I126" s="86">
        <f t="shared" ref="I126" si="213">SUM(F126,H126)</f>
        <v>475</v>
      </c>
      <c r="J126" s="91">
        <f t="shared" ref="J126" si="214">I126/4200*80</f>
        <v>9.0476190476190474</v>
      </c>
      <c r="K126" s="86">
        <f t="shared" si="145"/>
        <v>16090</v>
      </c>
    </row>
    <row r="127" spans="1:13" x14ac:dyDescent="0.25">
      <c r="A127" s="87">
        <v>44047.069444444445</v>
      </c>
      <c r="B127" s="117" t="s">
        <v>179</v>
      </c>
      <c r="C127" s="84">
        <v>2240</v>
      </c>
      <c r="D127" s="84">
        <v>121750</v>
      </c>
      <c r="E127" s="84">
        <f t="shared" si="206"/>
        <v>123990</v>
      </c>
      <c r="F127" s="86">
        <f t="shared" ref="F127" si="215">C127-C126</f>
        <v>525</v>
      </c>
      <c r="G127" s="86">
        <f>SUMIF(F$6:F127,"&gt;0")</f>
        <v>95475</v>
      </c>
      <c r="H127" s="86">
        <f t="shared" ref="H127" si="216">D127-D126</f>
        <v>-970</v>
      </c>
      <c r="I127" s="86">
        <f t="shared" ref="I127" si="217">SUM(F127,H127)</f>
        <v>-445</v>
      </c>
      <c r="J127" s="91">
        <f t="shared" ref="J127" si="218">I127/4200*80</f>
        <v>-8.4761904761904763</v>
      </c>
      <c r="K127" s="86">
        <f t="shared" si="145"/>
        <v>16290</v>
      </c>
    </row>
    <row r="128" spans="1:13" x14ac:dyDescent="0.25">
      <c r="A128" s="87">
        <v>44048.241666666669</v>
      </c>
      <c r="C128" s="84">
        <v>2240</v>
      </c>
      <c r="D128" s="84">
        <v>121800</v>
      </c>
      <c r="E128" s="84">
        <f t="shared" si="206"/>
        <v>124040</v>
      </c>
      <c r="F128" s="86">
        <f t="shared" ref="F128" si="219">C128-C127</f>
        <v>0</v>
      </c>
      <c r="G128" s="86">
        <f>SUMIF(F$6:F128,"&gt;0")</f>
        <v>95475</v>
      </c>
      <c r="H128" s="86">
        <f t="shared" ref="H128" si="220">D128-D127</f>
        <v>50</v>
      </c>
      <c r="I128" s="86">
        <f t="shared" ref="I128" si="221">SUM(F128,H128)</f>
        <v>50</v>
      </c>
      <c r="J128" s="91">
        <f t="shared" ref="J128" si="222">I128/4200*80</f>
        <v>0.95238095238095233</v>
      </c>
      <c r="K128" s="86">
        <f t="shared" si="145"/>
        <v>16290</v>
      </c>
    </row>
    <row r="129" spans="1:13" x14ac:dyDescent="0.25">
      <c r="A129" s="87">
        <v>44050.146527777775</v>
      </c>
      <c r="C129" s="84">
        <v>2840</v>
      </c>
      <c r="D129" s="84">
        <v>122330</v>
      </c>
      <c r="E129" s="84">
        <f t="shared" si="206"/>
        <v>125170</v>
      </c>
      <c r="F129" s="86">
        <f t="shared" ref="F129" si="223">C129-C128</f>
        <v>600</v>
      </c>
      <c r="G129" s="86">
        <f>SUMIF(F$6:F129,"&gt;0")</f>
        <v>96075</v>
      </c>
      <c r="H129" s="86">
        <f t="shared" ref="H129" si="224">D129-D128</f>
        <v>530</v>
      </c>
      <c r="I129" s="86">
        <f t="shared" ref="I129" si="225">SUM(F129,H129)</f>
        <v>1130</v>
      </c>
      <c r="J129" s="91">
        <f t="shared" ref="J129" si="226">I129/4200*80</f>
        <v>21.523809523809522</v>
      </c>
      <c r="K129" s="86">
        <f t="shared" si="145"/>
        <v>16590</v>
      </c>
    </row>
    <row r="130" spans="1:13" x14ac:dyDescent="0.25">
      <c r="A130" s="87">
        <v>44051.536805555559</v>
      </c>
      <c r="C130" s="84">
        <v>3240</v>
      </c>
      <c r="D130" s="84">
        <v>123005</v>
      </c>
      <c r="E130" s="84">
        <f t="shared" si="206"/>
        <v>126245</v>
      </c>
      <c r="F130" s="86">
        <f t="shared" ref="F130" si="227">C130-C129</f>
        <v>400</v>
      </c>
      <c r="G130" s="86">
        <f>SUMIF(F$6:F130,"&gt;0")</f>
        <v>96475</v>
      </c>
      <c r="H130" s="86">
        <f t="shared" ref="H130" si="228">D130-D129</f>
        <v>675</v>
      </c>
      <c r="I130" s="86">
        <f t="shared" ref="I130" si="229">SUM(F130,H130)</f>
        <v>1075</v>
      </c>
      <c r="J130" s="91">
        <f t="shared" ref="J130" si="230">I130/4200*80</f>
        <v>20.476190476190474</v>
      </c>
      <c r="K130" s="86">
        <f t="shared" si="145"/>
        <v>16165</v>
      </c>
    </row>
    <row r="131" spans="1:13" x14ac:dyDescent="0.25">
      <c r="A131" s="87">
        <v>44052.595138888886</v>
      </c>
      <c r="C131" s="84">
        <v>3340</v>
      </c>
      <c r="D131" s="84">
        <v>123055</v>
      </c>
      <c r="E131" s="84">
        <f t="shared" si="206"/>
        <v>126395</v>
      </c>
      <c r="F131" s="86">
        <f t="shared" ref="F131" si="231">C131-C130</f>
        <v>100</v>
      </c>
      <c r="G131" s="86">
        <f>SUMIF(F$6:F131,"&gt;0")</f>
        <v>96575</v>
      </c>
      <c r="H131" s="86">
        <f t="shared" ref="H131" si="232">D131-D130</f>
        <v>50</v>
      </c>
      <c r="I131" s="86">
        <f t="shared" ref="I131" si="233">SUM(F131,H131)</f>
        <v>150</v>
      </c>
      <c r="J131" s="91">
        <f t="shared" ref="J131" si="234">I131/4200*80</f>
        <v>2.8571428571428568</v>
      </c>
      <c r="K131" s="86">
        <f t="shared" si="145"/>
        <v>15865</v>
      </c>
    </row>
    <row r="132" spans="1:13" x14ac:dyDescent="0.25">
      <c r="A132" s="87">
        <v>44053.20416666667</v>
      </c>
      <c r="C132" s="84">
        <v>3515</v>
      </c>
      <c r="D132" s="84">
        <v>123105</v>
      </c>
      <c r="E132" s="84">
        <f t="shared" si="206"/>
        <v>126620</v>
      </c>
      <c r="F132" s="86">
        <f t="shared" ref="F132" si="235">C132-C131</f>
        <v>175</v>
      </c>
      <c r="G132" s="86">
        <f>SUMIF(F$6:F132,"&gt;0")</f>
        <v>96750</v>
      </c>
      <c r="H132" s="86">
        <f t="shared" ref="H132" si="236">D132-D131</f>
        <v>50</v>
      </c>
      <c r="I132" s="86">
        <f t="shared" ref="I132" si="237">SUM(F132,H132)</f>
        <v>225</v>
      </c>
      <c r="J132" s="91">
        <f t="shared" ref="J132" si="238">I132/4200*80</f>
        <v>4.2857142857142856</v>
      </c>
      <c r="K132" s="86">
        <f t="shared" si="145"/>
        <v>16040</v>
      </c>
    </row>
    <row r="133" spans="1:13" x14ac:dyDescent="0.25">
      <c r="A133" s="87">
        <v>44056.448611111111</v>
      </c>
      <c r="B133" s="117" t="s">
        <v>180</v>
      </c>
      <c r="C133" s="84">
        <v>4885</v>
      </c>
      <c r="D133" s="84">
        <v>123285</v>
      </c>
      <c r="E133" s="84">
        <f t="shared" si="206"/>
        <v>128170</v>
      </c>
      <c r="F133" s="86">
        <f t="shared" ref="F133" si="239">C133-C132</f>
        <v>1370</v>
      </c>
      <c r="G133" s="86">
        <f>SUMIF(F$6:F133,"&gt;0")</f>
        <v>98120</v>
      </c>
      <c r="H133" s="86">
        <f t="shared" ref="H133" si="240">D133-D132</f>
        <v>180</v>
      </c>
      <c r="I133" s="86">
        <f t="shared" ref="I133" si="241">SUM(F133,H133)</f>
        <v>1550</v>
      </c>
      <c r="J133" s="91">
        <f t="shared" ref="J133" si="242">I133/4200*80</f>
        <v>29.523809523809526</v>
      </c>
      <c r="K133" s="86">
        <f t="shared" si="145"/>
        <v>17110</v>
      </c>
    </row>
    <row r="134" spans="1:13" x14ac:dyDescent="0.25">
      <c r="A134" s="87">
        <v>44057.05</v>
      </c>
      <c r="B134" s="117" t="s">
        <v>182</v>
      </c>
      <c r="C134" s="84">
        <v>85</v>
      </c>
      <c r="D134" s="84">
        <v>118455</v>
      </c>
      <c r="E134" s="84">
        <f t="shared" si="206"/>
        <v>118540</v>
      </c>
      <c r="F134" s="86">
        <f t="shared" ref="F134" si="243">C134-C133</f>
        <v>-4800</v>
      </c>
      <c r="G134" s="86">
        <f>SUMIF(F$6:F134,"&gt;0")</f>
        <v>98120</v>
      </c>
      <c r="H134" s="86">
        <f t="shared" ref="H134" si="244">D134-D133</f>
        <v>-4830</v>
      </c>
      <c r="I134" s="86">
        <f t="shared" ref="I134" si="245">SUM(F134,H134)</f>
        <v>-9630</v>
      </c>
      <c r="J134" s="91">
        <f t="shared" ref="J134" si="246">I134/4200*80</f>
        <v>-183.42857142857142</v>
      </c>
      <c r="K134" s="86">
        <f t="shared" si="145"/>
        <v>17110</v>
      </c>
    </row>
    <row r="135" spans="1:13" x14ac:dyDescent="0.25">
      <c r="A135" s="87">
        <v>44058.041666666664</v>
      </c>
      <c r="C135" s="84">
        <v>145</v>
      </c>
      <c r="D135" s="84">
        <v>118505</v>
      </c>
      <c r="E135" s="84">
        <f t="shared" ref="E135:E180" si="247">SUM(C135:D135)</f>
        <v>118650</v>
      </c>
      <c r="F135" s="86">
        <f t="shared" ref="F135" si="248">C135-C134</f>
        <v>60</v>
      </c>
      <c r="G135" s="86">
        <f>SUMIF(F$6:F135,"&gt;0")</f>
        <v>98180</v>
      </c>
      <c r="H135" s="86">
        <f t="shared" ref="H135" si="249">D135-D134</f>
        <v>50</v>
      </c>
      <c r="I135" s="86">
        <f t="shared" ref="I135" si="250">SUM(F135,H135)</f>
        <v>110</v>
      </c>
      <c r="J135" s="91">
        <f t="shared" ref="J135" si="251">I135/4200*80</f>
        <v>2.0952380952380953</v>
      </c>
      <c r="K135" s="86">
        <f t="shared" si="145"/>
        <v>15790</v>
      </c>
    </row>
    <row r="136" spans="1:13" x14ac:dyDescent="0.25">
      <c r="A136" s="87">
        <v>44059.04583333333</v>
      </c>
      <c r="C136" s="84">
        <v>435</v>
      </c>
      <c r="D136" s="84">
        <v>118605</v>
      </c>
      <c r="E136" s="84">
        <f t="shared" si="247"/>
        <v>119040</v>
      </c>
      <c r="F136" s="86">
        <f t="shared" ref="F136" si="252">C136-C135</f>
        <v>290</v>
      </c>
      <c r="G136" s="86">
        <f>SUMIF(F$6:F136,"&gt;0")</f>
        <v>98470</v>
      </c>
      <c r="H136" s="86">
        <f t="shared" ref="H136" si="253">D136-D135</f>
        <v>100</v>
      </c>
      <c r="I136" s="86">
        <f t="shared" ref="I136" si="254">SUM(F136,H136)</f>
        <v>390</v>
      </c>
      <c r="J136" s="91">
        <f t="shared" ref="J136" si="255">I136/4200*80</f>
        <v>7.4285714285714288</v>
      </c>
      <c r="K136" s="86">
        <f t="shared" si="145"/>
        <v>16080</v>
      </c>
    </row>
    <row r="137" spans="1:13" x14ac:dyDescent="0.25">
      <c r="A137" s="87">
        <v>44060.220833333333</v>
      </c>
      <c r="B137" s="117" t="s">
        <v>177</v>
      </c>
      <c r="C137" s="84">
        <v>875</v>
      </c>
      <c r="D137" s="84">
        <v>127155</v>
      </c>
      <c r="E137" s="84">
        <f t="shared" si="247"/>
        <v>128030</v>
      </c>
      <c r="F137" s="86">
        <f t="shared" ref="F137" si="256">C137-C136</f>
        <v>440</v>
      </c>
      <c r="G137" s="86">
        <f>SUMIF(F$6:F137,"&gt;0")</f>
        <v>98910</v>
      </c>
      <c r="H137" s="86">
        <f t="shared" ref="H137" si="257">D137-D136</f>
        <v>8550</v>
      </c>
      <c r="I137" s="86">
        <f t="shared" ref="I137" si="258">SUM(F137,H137)</f>
        <v>8990</v>
      </c>
      <c r="J137" s="91">
        <f t="shared" ref="J137" si="259">I137/4200*80</f>
        <v>171.23809523809524</v>
      </c>
      <c r="K137" s="86">
        <f t="shared" si="145"/>
        <v>16520</v>
      </c>
      <c r="L137" s="84">
        <v>8500</v>
      </c>
      <c r="M137" s="84">
        <v>123</v>
      </c>
    </row>
    <row r="138" spans="1:13" x14ac:dyDescent="0.25">
      <c r="A138" s="87">
        <v>44061.787499999999</v>
      </c>
      <c r="B138" s="117" t="s">
        <v>183</v>
      </c>
      <c r="C138" s="84">
        <v>4325</v>
      </c>
      <c r="D138" s="84">
        <v>127205</v>
      </c>
      <c r="E138" s="84">
        <f t="shared" si="247"/>
        <v>131530</v>
      </c>
      <c r="F138" s="86">
        <f t="shared" ref="F138" si="260">C138-C137</f>
        <v>3450</v>
      </c>
      <c r="G138" s="86">
        <f>SUMIF(F$6:F138,"&gt;0")</f>
        <v>102360</v>
      </c>
      <c r="H138" s="86">
        <f t="shared" ref="H138" si="261">D138-D137</f>
        <v>50</v>
      </c>
      <c r="I138" s="86">
        <f t="shared" ref="I138" si="262">SUM(F138,H138)</f>
        <v>3500</v>
      </c>
      <c r="J138" s="91">
        <f t="shared" ref="J138" si="263">I138/4200*80</f>
        <v>66.666666666666671</v>
      </c>
      <c r="K138" s="86">
        <f t="shared" si="145"/>
        <v>19970</v>
      </c>
    </row>
    <row r="139" spans="1:13" x14ac:dyDescent="0.25">
      <c r="A139" s="87">
        <v>44062.935416666667</v>
      </c>
      <c r="C139" s="84">
        <v>4450</v>
      </c>
      <c r="D139" s="84">
        <v>126785</v>
      </c>
      <c r="E139" s="84">
        <f t="shared" si="247"/>
        <v>131235</v>
      </c>
      <c r="F139" s="86">
        <f t="shared" ref="F139" si="264">C139-C138</f>
        <v>125</v>
      </c>
      <c r="G139" s="86">
        <f>SUMIF(F$6:F139,"&gt;0")</f>
        <v>102485</v>
      </c>
      <c r="H139" s="86">
        <f t="shared" ref="H139" si="265">D139-D138</f>
        <v>-420</v>
      </c>
      <c r="I139" s="86">
        <f t="shared" ref="I139" si="266">SUM(F139,H139)</f>
        <v>-295</v>
      </c>
      <c r="J139" s="91">
        <f t="shared" ref="J139" si="267">I139/4200*80</f>
        <v>-5.6190476190476186</v>
      </c>
      <c r="K139" s="86">
        <f t="shared" si="145"/>
        <v>17845</v>
      </c>
    </row>
    <row r="140" spans="1:13" x14ac:dyDescent="0.25">
      <c r="A140" s="87">
        <v>44063.970138888886</v>
      </c>
      <c r="C140" s="84">
        <v>5100</v>
      </c>
      <c r="D140" s="84">
        <v>126835</v>
      </c>
      <c r="E140" s="84">
        <f t="shared" si="247"/>
        <v>131935</v>
      </c>
      <c r="F140" s="86">
        <f t="shared" ref="F140" si="268">C140-C139</f>
        <v>650</v>
      </c>
      <c r="G140" s="86">
        <f>SUMIF(F$6:F140,"&gt;0")</f>
        <v>103135</v>
      </c>
      <c r="H140" s="86">
        <f t="shared" ref="H140" si="269">D140-D139</f>
        <v>50</v>
      </c>
      <c r="I140" s="86">
        <f t="shared" ref="I140" si="270">SUM(F140,H140)</f>
        <v>700</v>
      </c>
      <c r="J140" s="91">
        <f t="shared" ref="J140" si="271">I140/4200*80</f>
        <v>13.333333333333332</v>
      </c>
      <c r="K140" s="86">
        <f t="shared" si="145"/>
        <v>18495</v>
      </c>
    </row>
    <row r="141" spans="1:13" x14ac:dyDescent="0.25">
      <c r="A141" s="87">
        <v>44064.947222222225</v>
      </c>
      <c r="B141" s="117" t="s">
        <v>184</v>
      </c>
      <c r="C141" s="84">
        <v>5325</v>
      </c>
      <c r="D141" s="84">
        <v>137335</v>
      </c>
      <c r="E141" s="84">
        <f t="shared" si="247"/>
        <v>142660</v>
      </c>
      <c r="F141" s="86">
        <f t="shared" ref="F141" si="272">C141-C140</f>
        <v>225</v>
      </c>
      <c r="G141" s="86">
        <f>SUMIF(F$6:F141,"&gt;0")</f>
        <v>103360</v>
      </c>
      <c r="H141" s="86">
        <f t="shared" ref="H141" si="273">D141-D140</f>
        <v>10500</v>
      </c>
      <c r="I141" s="86">
        <f t="shared" ref="I141" si="274">SUM(F141,H141)</f>
        <v>10725</v>
      </c>
      <c r="J141" s="91">
        <f t="shared" ref="J141" si="275">I141/4200*80</f>
        <v>204.28571428571428</v>
      </c>
      <c r="K141" s="86">
        <f t="shared" ref="K141" si="276">IFERROR(G141 - _xlfn.XLOOKUP(A141-31, $A$6:$A$14999,G$6:G$14999,"",-1,2),NA())</f>
        <v>14695</v>
      </c>
      <c r="L141" s="84">
        <v>10450</v>
      </c>
      <c r="M141" s="84">
        <v>206</v>
      </c>
    </row>
    <row r="142" spans="1:13" x14ac:dyDescent="0.25">
      <c r="A142" s="87">
        <v>44066.272222222222</v>
      </c>
      <c r="C142" s="84">
        <v>6475</v>
      </c>
      <c r="D142" s="84">
        <v>137435</v>
      </c>
      <c r="E142" s="84">
        <f t="shared" si="247"/>
        <v>143910</v>
      </c>
      <c r="F142" s="86">
        <f t="shared" ref="F142" si="277">C142-C141</f>
        <v>1150</v>
      </c>
      <c r="G142" s="86">
        <f>SUMIF(F$6:F142,"&gt;0")</f>
        <v>104510</v>
      </c>
      <c r="H142" s="86">
        <f t="shared" ref="H142" si="278">D142-D141</f>
        <v>100</v>
      </c>
      <c r="I142" s="86">
        <f t="shared" ref="I142" si="279">SUM(F142,H142)</f>
        <v>1250</v>
      </c>
      <c r="J142" s="91">
        <f t="shared" ref="J142" si="280">I142/4200*80</f>
        <v>23.80952380952381</v>
      </c>
      <c r="K142" s="86">
        <f t="shared" ref="K142" si="281">IFERROR(G142 - _xlfn.XLOOKUP(A142-31, $A$6:$A$14999,G$6:G$14999,"",-1,2),NA())</f>
        <v>14520</v>
      </c>
    </row>
    <row r="143" spans="1:13" x14ac:dyDescent="0.25">
      <c r="A143" s="87">
        <v>44067.181250000001</v>
      </c>
      <c r="B143" s="118"/>
      <c r="C143" s="84">
        <v>6900</v>
      </c>
      <c r="D143" s="84">
        <v>137485</v>
      </c>
      <c r="E143" s="84">
        <f t="shared" si="247"/>
        <v>144385</v>
      </c>
      <c r="F143" s="86">
        <f t="shared" ref="F143" si="282">C143-C142</f>
        <v>425</v>
      </c>
      <c r="G143" s="86">
        <f>SUMIF(F$6:F143,"&gt;0")</f>
        <v>104935</v>
      </c>
      <c r="H143" s="86">
        <f t="shared" ref="H143" si="283">D143-D142</f>
        <v>50</v>
      </c>
      <c r="I143" s="86">
        <f t="shared" ref="I143" si="284">SUM(F143,H143)</f>
        <v>475</v>
      </c>
      <c r="J143" s="91">
        <f t="shared" ref="J143" si="285">I143/4200*80</f>
        <v>9.0476190476190474</v>
      </c>
      <c r="K143" s="86">
        <f t="shared" ref="K143" si="286">IFERROR(G143 - _xlfn.XLOOKUP(A143-31, $A$6:$A$14999,G$6:G$14999,"",-1,2),NA())</f>
        <v>14945</v>
      </c>
    </row>
    <row r="144" spans="1:13" x14ac:dyDescent="0.25">
      <c r="A144" s="87">
        <v>44068.261111111111</v>
      </c>
      <c r="B144" s="117" t="s">
        <v>185</v>
      </c>
      <c r="C144" s="84">
        <v>7000</v>
      </c>
      <c r="D144" s="84">
        <v>137565</v>
      </c>
      <c r="E144" s="84">
        <f t="shared" si="247"/>
        <v>144565</v>
      </c>
      <c r="F144" s="86">
        <f t="shared" ref="F144" si="287">C144-C143</f>
        <v>100</v>
      </c>
      <c r="G144" s="86">
        <f>SUMIF(F$6:F144,"&gt;0")</f>
        <v>105035</v>
      </c>
      <c r="H144" s="86">
        <f t="shared" ref="H144" si="288">D144-D143</f>
        <v>80</v>
      </c>
      <c r="I144" s="86">
        <f t="shared" ref="I144" si="289">SUM(F144,H144)</f>
        <v>180</v>
      </c>
      <c r="J144" s="91">
        <f t="shared" ref="J144" si="290">I144/4200*80</f>
        <v>3.4285714285714288</v>
      </c>
      <c r="K144" s="86">
        <f t="shared" ref="K144" si="291">IFERROR(G144 - _xlfn.XLOOKUP(A144-31, $A$6:$A$14999,G$6:G$14999,"",-1,2),NA())</f>
        <v>14395</v>
      </c>
      <c r="L144" s="84">
        <v>480</v>
      </c>
      <c r="M144" s="84">
        <v>10</v>
      </c>
    </row>
    <row r="145" spans="1:13" x14ac:dyDescent="0.25">
      <c r="A145" s="87">
        <v>44071.268055555556</v>
      </c>
      <c r="C145" s="84">
        <v>9775</v>
      </c>
      <c r="D145" s="84">
        <v>137710</v>
      </c>
      <c r="E145" s="84">
        <f t="shared" si="247"/>
        <v>147485</v>
      </c>
      <c r="F145" s="86">
        <f t="shared" ref="F145" si="292">C145-C144</f>
        <v>2775</v>
      </c>
      <c r="G145" s="86">
        <f>SUMIF(F$6:F145,"&gt;0")</f>
        <v>107810</v>
      </c>
      <c r="H145" s="86">
        <f t="shared" ref="H145" si="293">D145-D144</f>
        <v>145</v>
      </c>
      <c r="I145" s="86">
        <f t="shared" ref="I145" si="294">SUM(F145,H145)</f>
        <v>2920</v>
      </c>
      <c r="J145" s="91">
        <f t="shared" ref="J145" si="295">I145/4200*80</f>
        <v>55.61904761904762</v>
      </c>
      <c r="K145" s="86">
        <f t="shared" ref="K145" si="296">IFERROR(G145 - _xlfn.XLOOKUP(A145-31, $A$6:$A$14999,G$6:G$14999,"",-1,2),NA())</f>
        <v>16120</v>
      </c>
    </row>
    <row r="146" spans="1:13" x14ac:dyDescent="0.25">
      <c r="A146" s="87">
        <v>44073.192361111112</v>
      </c>
      <c r="B146" s="117" t="s">
        <v>187</v>
      </c>
      <c r="C146" s="84">
        <v>925</v>
      </c>
      <c r="D146" s="84">
        <v>102125</v>
      </c>
      <c r="E146" s="84">
        <f t="shared" si="247"/>
        <v>103050</v>
      </c>
      <c r="F146" s="86">
        <f t="shared" ref="F146" si="297">C146-C145</f>
        <v>-8850</v>
      </c>
      <c r="G146" s="86">
        <f>SUMIF(F$6:F146,"&gt;0")</f>
        <v>107810</v>
      </c>
      <c r="H146" s="86">
        <f t="shared" ref="H146" si="298">D146-D145</f>
        <v>-35585</v>
      </c>
      <c r="I146" s="86">
        <f t="shared" ref="I146" si="299">SUM(F146,H146)</f>
        <v>-44435</v>
      </c>
      <c r="J146" s="91">
        <f t="shared" ref="J146" si="300">I146/4200*80</f>
        <v>-846.38095238095229</v>
      </c>
      <c r="K146" s="86">
        <f t="shared" ref="K146" si="301">IFERROR(G146 - _xlfn.XLOOKUP(A146-31, $A$6:$A$14999,G$6:G$14999,"",-1,2),NA())</f>
        <v>14195</v>
      </c>
      <c r="L146" s="84">
        <v>525</v>
      </c>
      <c r="M146" s="84">
        <v>7</v>
      </c>
    </row>
    <row r="147" spans="1:13" x14ac:dyDescent="0.25">
      <c r="A147" s="87">
        <v>44075.066666666666</v>
      </c>
      <c r="B147" s="117" t="s">
        <v>194</v>
      </c>
      <c r="C147" s="84">
        <v>1250</v>
      </c>
      <c r="D147" s="84">
        <v>99385</v>
      </c>
      <c r="E147" s="84">
        <f t="shared" si="247"/>
        <v>100635</v>
      </c>
      <c r="F147" s="86">
        <f t="shared" ref="F147" si="302">C147-C146</f>
        <v>325</v>
      </c>
      <c r="G147" s="86">
        <f>SUMIF(F$6:F147,"&gt;0")</f>
        <v>108135</v>
      </c>
      <c r="H147" s="86">
        <f t="shared" ref="H147" si="303">D147-D146</f>
        <v>-2740</v>
      </c>
      <c r="I147" s="86">
        <f t="shared" ref="I147" si="304">SUM(F147,H147)</f>
        <v>-2415</v>
      </c>
      <c r="J147" s="91">
        <f t="shared" ref="J147" si="305">I147/4200*80</f>
        <v>-46</v>
      </c>
      <c r="K147" s="86">
        <f t="shared" ref="K147" si="306">IFERROR(G147 - _xlfn.XLOOKUP(A147-31, $A$6:$A$14999,G$6:G$14999,"",-1,2),NA())</f>
        <v>14520</v>
      </c>
    </row>
    <row r="148" spans="1:13" x14ac:dyDescent="0.25">
      <c r="A148" s="87">
        <v>44076.088888888888</v>
      </c>
      <c r="B148" s="117" t="s">
        <v>195</v>
      </c>
      <c r="C148" s="84">
        <v>1905</v>
      </c>
      <c r="D148" s="84">
        <v>99305</v>
      </c>
      <c r="E148" s="84">
        <f t="shared" si="247"/>
        <v>101210</v>
      </c>
      <c r="F148" s="86">
        <f t="shared" ref="F148" si="307">C148-C147</f>
        <v>655</v>
      </c>
      <c r="G148" s="86">
        <f>SUMIF(F$6:F148,"&gt;0")</f>
        <v>108790</v>
      </c>
      <c r="H148" s="86">
        <f t="shared" ref="H148" si="308">D148-D147</f>
        <v>-80</v>
      </c>
      <c r="I148" s="86">
        <f t="shared" ref="I148" si="309">SUM(F148,H148)</f>
        <v>575</v>
      </c>
      <c r="J148" s="91">
        <f t="shared" ref="J148" si="310">I148/4200*80</f>
        <v>10.952380952380953</v>
      </c>
      <c r="K148" s="86">
        <f t="shared" ref="K148" si="311">IFERROR(G148 - _xlfn.XLOOKUP(A148-31, $A$6:$A$14999,G$6:G$14999,"",-1,2),NA())</f>
        <v>14265</v>
      </c>
    </row>
    <row r="149" spans="1:13" x14ac:dyDescent="0.25">
      <c r="A149" s="87">
        <v>44077.094444444447</v>
      </c>
      <c r="C149" s="84">
        <v>2005</v>
      </c>
      <c r="D149" s="84">
        <v>99355</v>
      </c>
      <c r="E149" s="84">
        <f t="shared" si="247"/>
        <v>101360</v>
      </c>
      <c r="F149" s="86">
        <f t="shared" ref="F149" si="312">C149-C148</f>
        <v>100</v>
      </c>
      <c r="G149" s="86">
        <f>SUMIF(F$6:F149,"&gt;0")</f>
        <v>108890</v>
      </c>
      <c r="H149" s="86">
        <f t="shared" ref="H149" si="313">D149-D148</f>
        <v>50</v>
      </c>
      <c r="I149" s="86">
        <f t="shared" ref="I149" si="314">SUM(F149,H149)</f>
        <v>150</v>
      </c>
      <c r="J149" s="91">
        <f t="shared" ref="J149" si="315">I149/4200*80</f>
        <v>2.8571428571428568</v>
      </c>
      <c r="K149" s="86">
        <f t="shared" ref="K149" si="316">IFERROR(G149 - _xlfn.XLOOKUP(A149-31, $A$6:$A$14999,G$6:G$14999,"",-1,2),NA())</f>
        <v>13940</v>
      </c>
    </row>
    <row r="150" spans="1:13" x14ac:dyDescent="0.25">
      <c r="A150" s="87">
        <v>44078.844444444447</v>
      </c>
      <c r="C150" s="84">
        <v>2105</v>
      </c>
      <c r="D150" s="84">
        <v>99405</v>
      </c>
      <c r="E150" s="84">
        <f t="shared" si="247"/>
        <v>101510</v>
      </c>
      <c r="F150" s="86">
        <f t="shared" ref="F150" si="317">C150-C149</f>
        <v>100</v>
      </c>
      <c r="G150" s="86">
        <f>SUMIF(F$6:F150,"&gt;0")</f>
        <v>108990</v>
      </c>
      <c r="H150" s="86">
        <f t="shared" ref="H150" si="318">D150-D149</f>
        <v>50</v>
      </c>
      <c r="I150" s="86">
        <f t="shared" ref="I150" si="319">SUM(F150,H150)</f>
        <v>150</v>
      </c>
      <c r="J150" s="91">
        <f t="shared" ref="J150" si="320">I150/4200*80</f>
        <v>2.8571428571428568</v>
      </c>
      <c r="K150" s="86">
        <f t="shared" ref="K150" si="321">IFERROR(G150 - _xlfn.XLOOKUP(A150-31, $A$6:$A$14999,G$6:G$14999,"",-1,2),NA())</f>
        <v>13515</v>
      </c>
    </row>
    <row r="151" spans="1:13" x14ac:dyDescent="0.25">
      <c r="A151" s="87">
        <v>44080.875</v>
      </c>
      <c r="C151" s="84">
        <v>2505</v>
      </c>
      <c r="D151" s="84">
        <v>173560</v>
      </c>
      <c r="E151" s="84">
        <f t="shared" si="247"/>
        <v>176065</v>
      </c>
      <c r="F151" s="86">
        <f t="shared" ref="F151" si="322">C151-C150</f>
        <v>400</v>
      </c>
      <c r="G151" s="86">
        <f>SUMIF(F$6:F151,"&gt;0")</f>
        <v>109390</v>
      </c>
      <c r="H151" s="86">
        <f t="shared" ref="H151" si="323">D151-D150</f>
        <v>74155</v>
      </c>
      <c r="I151" s="86">
        <f t="shared" ref="I151" si="324">SUM(F151,H151)</f>
        <v>74555</v>
      </c>
      <c r="J151" s="91">
        <f t="shared" ref="J151" si="325">I151/4200*80</f>
        <v>1420.0952380952381</v>
      </c>
      <c r="K151" s="86">
        <f t="shared" ref="K151" si="326">IFERROR(G151 - _xlfn.XLOOKUP(A151-31, $A$6:$A$14999,G$6:G$14999,"",-1,2),NA())</f>
        <v>13915</v>
      </c>
      <c r="L151" s="84">
        <v>73525</v>
      </c>
      <c r="M151" s="84">
        <v>1407</v>
      </c>
    </row>
    <row r="152" spans="1:13" x14ac:dyDescent="0.25">
      <c r="A152" s="87">
        <v>44081.661111111112</v>
      </c>
      <c r="C152" s="84">
        <v>2805</v>
      </c>
      <c r="D152" s="84">
        <v>174135</v>
      </c>
      <c r="E152" s="84">
        <f t="shared" si="247"/>
        <v>176940</v>
      </c>
      <c r="F152" s="86">
        <f t="shared" ref="F152" si="327">C152-C151</f>
        <v>300</v>
      </c>
      <c r="G152" s="86">
        <f>SUMIF(F$6:F152,"&gt;0")</f>
        <v>109690</v>
      </c>
      <c r="H152" s="86">
        <f t="shared" ref="H152" si="328">D152-D151</f>
        <v>575</v>
      </c>
      <c r="I152" s="86">
        <f t="shared" ref="I152" si="329">SUM(F152,H152)</f>
        <v>875</v>
      </c>
      <c r="J152" s="91">
        <f t="shared" ref="J152" si="330">I152/4200*80</f>
        <v>16.666666666666668</v>
      </c>
      <c r="K152" s="86">
        <f t="shared" ref="K152" si="331">IFERROR(G152 - _xlfn.XLOOKUP(A152-31, $A$6:$A$14999,G$6:G$14999,"",-1,2),NA())</f>
        <v>13615</v>
      </c>
      <c r="L152" s="84">
        <v>525</v>
      </c>
      <c r="M152" s="84">
        <v>7</v>
      </c>
    </row>
    <row r="153" spans="1:13" x14ac:dyDescent="0.25">
      <c r="A153" s="87">
        <v>44082.099305555559</v>
      </c>
      <c r="C153" s="84">
        <v>3180</v>
      </c>
      <c r="D153" s="84">
        <v>174185</v>
      </c>
      <c r="E153" s="84">
        <f t="shared" si="247"/>
        <v>177365</v>
      </c>
      <c r="F153" s="86">
        <f t="shared" ref="F153" si="332">C153-C152</f>
        <v>375</v>
      </c>
      <c r="G153" s="86">
        <f>SUMIF(F$6:F153,"&gt;0")</f>
        <v>110065</v>
      </c>
      <c r="H153" s="86">
        <f t="shared" ref="H153" si="333">D153-D152</f>
        <v>50</v>
      </c>
      <c r="I153" s="86">
        <f t="shared" ref="I153" si="334">SUM(F153,H153)</f>
        <v>425</v>
      </c>
      <c r="J153" s="91">
        <f t="shared" ref="J153" si="335">I153/4200*80</f>
        <v>8.0952380952380949</v>
      </c>
      <c r="K153" s="86">
        <f t="shared" ref="K153" si="336">IFERROR(G153 - _xlfn.XLOOKUP(A153-31, $A$6:$A$14999,G$6:G$14999,"",-1,2),NA())</f>
        <v>13990</v>
      </c>
    </row>
    <row r="154" spans="1:13" x14ac:dyDescent="0.25">
      <c r="A154" s="87">
        <v>44083.069444444445</v>
      </c>
      <c r="C154" s="84">
        <v>3230</v>
      </c>
      <c r="D154" s="84">
        <v>174235</v>
      </c>
      <c r="E154" s="84">
        <f t="shared" si="247"/>
        <v>177465</v>
      </c>
      <c r="F154" s="86">
        <f t="shared" ref="F154" si="337">C154-C153</f>
        <v>50</v>
      </c>
      <c r="G154" s="86">
        <f>SUMIF(F$6:F154,"&gt;0")</f>
        <v>110115</v>
      </c>
      <c r="H154" s="86">
        <f t="shared" ref="H154" si="338">D154-D153</f>
        <v>50</v>
      </c>
      <c r="I154" s="86">
        <f t="shared" ref="I154" si="339">SUM(F154,H154)</f>
        <v>100</v>
      </c>
      <c r="J154" s="91">
        <f t="shared" ref="J154" si="340">I154/4200*80</f>
        <v>1.9047619047619047</v>
      </c>
      <c r="K154" s="86">
        <f t="shared" ref="K154" si="341">IFERROR(G154 - _xlfn.XLOOKUP(A154-31, $A$6:$A$14999,G$6:G$14999,"",-1,2),NA())</f>
        <v>13640</v>
      </c>
    </row>
    <row r="155" spans="1:13" x14ac:dyDescent="0.25">
      <c r="A155" s="87">
        <v>44084.088194444441</v>
      </c>
      <c r="B155" s="117" t="s">
        <v>205</v>
      </c>
      <c r="C155" s="84">
        <v>3330</v>
      </c>
      <c r="D155" s="84">
        <v>173785</v>
      </c>
      <c r="E155" s="84">
        <f t="shared" si="247"/>
        <v>177115</v>
      </c>
      <c r="F155" s="86">
        <f t="shared" ref="F155" si="342">C155-C154</f>
        <v>100</v>
      </c>
      <c r="G155" s="86">
        <f>SUMIF(F$6:F155,"&gt;0")</f>
        <v>110215</v>
      </c>
      <c r="H155" s="86">
        <f t="shared" ref="H155" si="343">D155-D154</f>
        <v>-450</v>
      </c>
      <c r="I155" s="86">
        <f t="shared" ref="I155" si="344">SUM(F155,H155)</f>
        <v>-350</v>
      </c>
      <c r="J155" s="91">
        <f t="shared" ref="J155" si="345">I155/4200*80</f>
        <v>-6.6666666666666661</v>
      </c>
      <c r="K155" s="86">
        <f t="shared" ref="K155" si="346">IFERROR(G155 - _xlfn.XLOOKUP(A155-31, $A$6:$A$14999,G$6:G$14999,"",-1,2),NA())</f>
        <v>13640</v>
      </c>
    </row>
    <row r="156" spans="1:13" x14ac:dyDescent="0.25">
      <c r="A156" s="87">
        <v>44085.643055555556</v>
      </c>
      <c r="B156" s="117" t="s">
        <v>207</v>
      </c>
      <c r="C156" s="84">
        <v>4210</v>
      </c>
      <c r="D156" s="84">
        <v>174415</v>
      </c>
      <c r="E156" s="84">
        <f t="shared" si="247"/>
        <v>178625</v>
      </c>
      <c r="F156" s="86">
        <f t="shared" ref="F156" si="347">C156-C155</f>
        <v>880</v>
      </c>
      <c r="G156" s="86">
        <f>SUMIF(F$6:F156,"&gt;0")</f>
        <v>111095</v>
      </c>
      <c r="H156" s="86">
        <f t="shared" ref="H156" si="348">D156-D155</f>
        <v>630</v>
      </c>
      <c r="I156" s="86">
        <f t="shared" ref="I156" si="349">SUM(F156,H156)</f>
        <v>1510</v>
      </c>
      <c r="J156" s="91">
        <f t="shared" ref="J156" si="350">I156/4200*80</f>
        <v>28.761904761904763</v>
      </c>
      <c r="K156" s="86">
        <f t="shared" ref="K156" si="351">IFERROR(G156 - _xlfn.XLOOKUP(A156-31, $A$6:$A$14999,G$6:G$14999,"",-1,2),NA())</f>
        <v>14345</v>
      </c>
      <c r="L156" s="84">
        <v>480</v>
      </c>
      <c r="M156" s="84">
        <v>10</v>
      </c>
    </row>
    <row r="157" spans="1:13" x14ac:dyDescent="0.25">
      <c r="A157" s="87">
        <v>44086.419444444444</v>
      </c>
      <c r="B157" s="117" t="s">
        <v>208</v>
      </c>
      <c r="C157" s="84">
        <v>610</v>
      </c>
      <c r="D157" s="84">
        <v>131185</v>
      </c>
      <c r="E157" s="84">
        <f t="shared" si="247"/>
        <v>131795</v>
      </c>
      <c r="F157" s="86">
        <f t="shared" ref="F157" si="352">C157-C156</f>
        <v>-3600</v>
      </c>
      <c r="G157" s="86">
        <f>SUMIF(F$6:F157,"&gt;0")</f>
        <v>111095</v>
      </c>
      <c r="H157" s="86">
        <f t="shared" ref="H157" si="353">D157-D156</f>
        <v>-43230</v>
      </c>
      <c r="I157" s="86">
        <f t="shared" ref="I157" si="354">SUM(F157,H157)</f>
        <v>-46830</v>
      </c>
      <c r="J157" s="91">
        <f t="shared" ref="J157" si="355">I157/4200*80</f>
        <v>-892</v>
      </c>
      <c r="K157" s="86">
        <f t="shared" ref="K157" si="356">IFERROR(G157 - _xlfn.XLOOKUP(A157-31, $A$6:$A$14999,G$6:G$14999,"",-1,2),NA())</f>
        <v>14345</v>
      </c>
    </row>
    <row r="158" spans="1:13" x14ac:dyDescent="0.25">
      <c r="A158" s="87">
        <v>44087.070138888892</v>
      </c>
      <c r="C158" s="84">
        <v>670</v>
      </c>
      <c r="D158" s="84">
        <v>131235</v>
      </c>
      <c r="E158" s="84">
        <f t="shared" si="247"/>
        <v>131905</v>
      </c>
      <c r="F158" s="86">
        <f t="shared" ref="F158" si="357">C158-C157</f>
        <v>60</v>
      </c>
      <c r="G158" s="86">
        <f>SUMIF(F$6:F158,"&gt;0")</f>
        <v>111155</v>
      </c>
      <c r="H158" s="86">
        <f t="shared" ref="H158" si="358">D158-D157</f>
        <v>50</v>
      </c>
      <c r="I158" s="86">
        <f t="shared" ref="I158" si="359">SUM(F158,H158)</f>
        <v>110</v>
      </c>
      <c r="J158" s="91">
        <f t="shared" ref="J158" si="360">I158/4200*80</f>
        <v>2.0952380952380953</v>
      </c>
      <c r="K158" s="86">
        <f t="shared" ref="K158" si="361">IFERROR(G158 - _xlfn.XLOOKUP(A158-31, $A$6:$A$14999,G$6:G$14999,"",-1,2),NA())</f>
        <v>14405</v>
      </c>
    </row>
    <row r="159" spans="1:13" x14ac:dyDescent="0.25">
      <c r="A159" s="87">
        <v>44089.077777777777</v>
      </c>
      <c r="C159" s="84">
        <v>1250</v>
      </c>
      <c r="D159" s="84">
        <v>131335</v>
      </c>
      <c r="E159" s="84">
        <f t="shared" si="247"/>
        <v>132585</v>
      </c>
      <c r="F159" s="86">
        <f t="shared" ref="F159" si="362">C159-C158</f>
        <v>580</v>
      </c>
      <c r="G159" s="86">
        <f>SUMIF(F$6:F159,"&gt;0")</f>
        <v>111735</v>
      </c>
      <c r="H159" s="86">
        <f t="shared" ref="H159" si="363">D159-D158</f>
        <v>100</v>
      </c>
      <c r="I159" s="86">
        <f t="shared" ref="I159" si="364">SUM(F159,H159)</f>
        <v>680</v>
      </c>
      <c r="J159" s="91">
        <f t="shared" ref="J159" si="365">I159/4200*80</f>
        <v>12.952380952380953</v>
      </c>
      <c r="K159" s="86">
        <f t="shared" ref="K159" si="366">IFERROR(G159 - _xlfn.XLOOKUP(A159-31, $A$6:$A$14999,G$6:G$14999,"",-1,2),NA())</f>
        <v>13555</v>
      </c>
    </row>
    <row r="160" spans="1:13" x14ac:dyDescent="0.25">
      <c r="A160" s="87">
        <v>44090.068055555559</v>
      </c>
      <c r="C160" s="84">
        <v>1610</v>
      </c>
      <c r="D160" s="84">
        <v>131385</v>
      </c>
      <c r="E160" s="84">
        <f t="shared" si="247"/>
        <v>132995</v>
      </c>
      <c r="F160" s="86">
        <f t="shared" ref="F160" si="367">C160-C159</f>
        <v>360</v>
      </c>
      <c r="G160" s="86">
        <f>SUMIF(F$6:F160,"&gt;0")</f>
        <v>112095</v>
      </c>
      <c r="H160" s="86">
        <f t="shared" ref="H160" si="368">D160-D159</f>
        <v>50</v>
      </c>
      <c r="I160" s="86">
        <f t="shared" ref="I160" si="369">SUM(F160,H160)</f>
        <v>410</v>
      </c>
      <c r="J160" s="91">
        <f t="shared" ref="J160" si="370">I160/4200*80</f>
        <v>7.8095238095238093</v>
      </c>
      <c r="K160" s="86">
        <f t="shared" ref="K160" si="371">IFERROR(G160 - _xlfn.XLOOKUP(A160-31, $A$6:$A$14999,G$6:G$14999,"",-1,2),NA())</f>
        <v>13625</v>
      </c>
    </row>
    <row r="161" spans="1:13" x14ac:dyDescent="0.25">
      <c r="A161" s="87">
        <v>44091.87777777778</v>
      </c>
      <c r="C161" s="84">
        <v>2030</v>
      </c>
      <c r="D161" s="84">
        <v>131435</v>
      </c>
      <c r="E161" s="84">
        <f t="shared" si="247"/>
        <v>133465</v>
      </c>
      <c r="F161" s="86">
        <f t="shared" ref="F161" si="372">C161-C160</f>
        <v>420</v>
      </c>
      <c r="G161" s="86">
        <f>SUMIF(F$6:F161,"&gt;0")</f>
        <v>112515</v>
      </c>
      <c r="H161" s="86">
        <f t="shared" ref="H161" si="373">D161-D160</f>
        <v>50</v>
      </c>
      <c r="I161" s="86">
        <f t="shared" ref="I161" si="374">SUM(F161,H161)</f>
        <v>470</v>
      </c>
      <c r="J161" s="91">
        <f t="shared" ref="J161" si="375">I161/4200*80</f>
        <v>8.9523809523809526</v>
      </c>
      <c r="K161" s="86">
        <f t="shared" ref="K161" si="376">IFERROR(G161 - _xlfn.XLOOKUP(A161-31, $A$6:$A$14999,G$6:G$14999,"",-1,2),NA())</f>
        <v>13605</v>
      </c>
    </row>
    <row r="162" spans="1:13" x14ac:dyDescent="0.25">
      <c r="A162" s="87">
        <v>44092.488194444442</v>
      </c>
      <c r="B162" s="117" t="s">
        <v>209</v>
      </c>
      <c r="C162" s="84">
        <v>2090</v>
      </c>
      <c r="D162" s="84">
        <v>131015</v>
      </c>
      <c r="E162" s="84">
        <f t="shared" si="247"/>
        <v>133105</v>
      </c>
      <c r="F162" s="86">
        <f t="shared" ref="F162" si="377">C162-C161</f>
        <v>60</v>
      </c>
      <c r="G162" s="86">
        <f>SUMIF(F$6:F162,"&gt;0")</f>
        <v>112575</v>
      </c>
      <c r="H162" s="86">
        <f t="shared" ref="H162" si="378">D162-D161</f>
        <v>-420</v>
      </c>
      <c r="I162" s="86">
        <f t="shared" ref="I162" si="379">SUM(F162,H162)</f>
        <v>-360</v>
      </c>
      <c r="J162" s="91">
        <f t="shared" ref="J162" si="380">I162/4200*80</f>
        <v>-6.8571428571428577</v>
      </c>
      <c r="K162" s="86">
        <f t="shared" ref="K162" si="381">IFERROR(G162 - _xlfn.XLOOKUP(A162-31, $A$6:$A$14999,G$6:G$14999,"",-1,2),NA())</f>
        <v>13665</v>
      </c>
      <c r="L162" s="84">
        <v>480</v>
      </c>
      <c r="M162" s="84">
        <v>10</v>
      </c>
    </row>
    <row r="163" spans="1:13" x14ac:dyDescent="0.25">
      <c r="A163" s="87">
        <v>44093.272916666669</v>
      </c>
      <c r="C163" s="84">
        <v>2150</v>
      </c>
      <c r="D163" s="84">
        <v>131065</v>
      </c>
      <c r="E163" s="84">
        <f t="shared" si="247"/>
        <v>133215</v>
      </c>
      <c r="F163" s="86">
        <f t="shared" ref="F163" si="382">C163-C162</f>
        <v>60</v>
      </c>
      <c r="G163" s="86">
        <f>SUMIF(F$6:F163,"&gt;0")</f>
        <v>112635</v>
      </c>
      <c r="H163" s="86">
        <f t="shared" ref="H163" si="383">D163-D162</f>
        <v>50</v>
      </c>
      <c r="I163" s="86">
        <f t="shared" ref="I163" si="384">SUM(F163,H163)</f>
        <v>110</v>
      </c>
      <c r="J163" s="91">
        <f t="shared" ref="J163" si="385">I163/4200*80</f>
        <v>2.0952380952380953</v>
      </c>
      <c r="K163" s="86">
        <f t="shared" ref="K163" si="386">IFERROR(G163 - _xlfn.XLOOKUP(A163-31, $A$6:$A$14999,G$6:G$14999,"",-1,2),NA())</f>
        <v>10275</v>
      </c>
    </row>
    <row r="164" spans="1:13" x14ac:dyDescent="0.25">
      <c r="A164" s="87">
        <v>44094.209027777775</v>
      </c>
      <c r="C164" s="84">
        <v>2210</v>
      </c>
      <c r="D164" s="84">
        <v>131115</v>
      </c>
      <c r="E164" s="84">
        <f t="shared" si="247"/>
        <v>133325</v>
      </c>
      <c r="F164" s="86">
        <f t="shared" ref="F164" si="387">C164-C163</f>
        <v>60</v>
      </c>
      <c r="G164" s="86">
        <f>SUMIF(F$6:F164,"&gt;0")</f>
        <v>112695</v>
      </c>
      <c r="H164" s="86">
        <f t="shared" ref="H164" si="388">D164-D163</f>
        <v>50</v>
      </c>
      <c r="I164" s="86">
        <f t="shared" ref="I164" si="389">SUM(F164,H164)</f>
        <v>110</v>
      </c>
      <c r="J164" s="91">
        <f t="shared" ref="J164" si="390">I164/4200*80</f>
        <v>2.0952380952380953</v>
      </c>
      <c r="K164" s="86">
        <f t="shared" ref="K164" si="391">IFERROR(G164 - _xlfn.XLOOKUP(A164-31, $A$6:$A$14999,G$6:G$14999,"",-1,2),NA())</f>
        <v>10210</v>
      </c>
    </row>
    <row r="165" spans="1:13" x14ac:dyDescent="0.25">
      <c r="A165" s="87">
        <v>44095.466666666667</v>
      </c>
      <c r="B165" s="117" t="s">
        <v>218</v>
      </c>
      <c r="C165" s="84">
        <v>3785</v>
      </c>
      <c r="D165" s="84">
        <v>131690</v>
      </c>
      <c r="E165" s="84">
        <f t="shared" si="247"/>
        <v>135475</v>
      </c>
      <c r="F165" s="86">
        <f t="shared" ref="F165" si="392">C165-C164</f>
        <v>1575</v>
      </c>
      <c r="G165" s="86">
        <f>SUMIF(F$6:F165,"&gt;0")</f>
        <v>114270</v>
      </c>
      <c r="H165" s="86">
        <f t="shared" ref="H165" si="393">D165-D164</f>
        <v>575</v>
      </c>
      <c r="I165" s="86">
        <f t="shared" ref="I165" si="394">SUM(F165,H165)</f>
        <v>2150</v>
      </c>
      <c r="J165" s="91">
        <f t="shared" ref="J165" si="395">I165/4200*80</f>
        <v>40.952380952380949</v>
      </c>
      <c r="K165" s="86">
        <f t="shared" ref="K165" si="396">IFERROR(G165 - _xlfn.XLOOKUP(A165-31, $A$6:$A$14999,G$6:G$14999,"",-1,2),NA())</f>
        <v>11135</v>
      </c>
      <c r="L165" s="84">
        <v>525</v>
      </c>
      <c r="M165" s="84">
        <v>7</v>
      </c>
    </row>
    <row r="166" spans="1:13" x14ac:dyDescent="0.25">
      <c r="A166" s="87">
        <v>44096.39166666667</v>
      </c>
      <c r="C166" s="84">
        <v>4335</v>
      </c>
      <c r="D166" s="84">
        <v>131740</v>
      </c>
      <c r="E166" s="84">
        <f t="shared" si="247"/>
        <v>136075</v>
      </c>
      <c r="F166" s="86">
        <f t="shared" ref="F166" si="397">C166-C165</f>
        <v>550</v>
      </c>
      <c r="G166" s="86">
        <f>SUMIF(F$6:F166,"&gt;0")</f>
        <v>114820</v>
      </c>
      <c r="H166" s="86">
        <f t="shared" ref="H166" si="398">D166-D165</f>
        <v>50</v>
      </c>
      <c r="I166" s="86">
        <f t="shared" ref="I166" si="399">SUM(F166,H166)</f>
        <v>600</v>
      </c>
      <c r="J166" s="91">
        <f t="shared" ref="J166" si="400">I166/4200*80</f>
        <v>11.428571428571427</v>
      </c>
      <c r="K166" s="86">
        <f t="shared" ref="K166" si="401">IFERROR(G166 - _xlfn.XLOOKUP(A166-31, $A$6:$A$14999,G$6:G$14999,"",-1,2),NA())</f>
        <v>11460</v>
      </c>
    </row>
    <row r="167" spans="1:13" x14ac:dyDescent="0.25">
      <c r="A167" s="87">
        <v>44097.388888888891</v>
      </c>
      <c r="C167" s="84">
        <v>4585</v>
      </c>
      <c r="D167" s="84">
        <v>131790</v>
      </c>
      <c r="E167" s="84">
        <f t="shared" si="247"/>
        <v>136375</v>
      </c>
      <c r="F167" s="86">
        <f t="shared" ref="F167" si="402">C167-C166</f>
        <v>250</v>
      </c>
      <c r="G167" s="86">
        <f>SUMIF(F$6:F167,"&gt;0")</f>
        <v>115070</v>
      </c>
      <c r="H167" s="86">
        <f t="shared" ref="H167" si="403">D167-D166</f>
        <v>50</v>
      </c>
      <c r="I167" s="86">
        <f t="shared" ref="I167" si="404">SUM(F167,H167)</f>
        <v>300</v>
      </c>
      <c r="J167" s="91">
        <f t="shared" ref="J167" si="405">I167/4200*80</f>
        <v>5.7142857142857135</v>
      </c>
      <c r="K167" s="86">
        <f t="shared" ref="K167" si="406">IFERROR(G167 - _xlfn.XLOOKUP(A167-31, $A$6:$A$14999,G$6:G$14999,"",-1,2),NA())</f>
        <v>10560</v>
      </c>
    </row>
    <row r="168" spans="1:13" x14ac:dyDescent="0.25">
      <c r="A168" s="87">
        <v>44098.445833333331</v>
      </c>
      <c r="B168" s="117" t="s">
        <v>219</v>
      </c>
      <c r="C168" s="84">
        <v>4760</v>
      </c>
      <c r="D168" s="84">
        <v>131770</v>
      </c>
      <c r="E168" s="84">
        <f t="shared" si="247"/>
        <v>136530</v>
      </c>
      <c r="F168" s="86">
        <f t="shared" ref="F168" si="407">C168-C167</f>
        <v>175</v>
      </c>
      <c r="G168" s="86">
        <f>SUMIF(F$6:F168,"&gt;0")</f>
        <v>115245</v>
      </c>
      <c r="H168" s="86">
        <f t="shared" ref="H168" si="408">D168-D167</f>
        <v>-20</v>
      </c>
      <c r="I168" s="86">
        <f t="shared" ref="I168" si="409">SUM(F168,H168)</f>
        <v>155</v>
      </c>
      <c r="J168" s="91">
        <f t="shared" ref="J168" si="410">I168/4200*80</f>
        <v>2.9523809523809526</v>
      </c>
      <c r="K168" s="86">
        <f t="shared" ref="K168" si="411">IFERROR(G168 - _xlfn.XLOOKUP(A168-31, $A$6:$A$14999,G$6:G$14999,"",-1,2),NA())</f>
        <v>10310</v>
      </c>
    </row>
    <row r="169" spans="1:13" x14ac:dyDescent="0.25">
      <c r="A169" s="87">
        <v>44099.1</v>
      </c>
      <c r="B169" s="117" t="s">
        <v>220</v>
      </c>
      <c r="C169" s="84">
        <v>6125</v>
      </c>
      <c r="D169" s="84">
        <v>137890</v>
      </c>
      <c r="E169" s="84">
        <f t="shared" si="247"/>
        <v>144015</v>
      </c>
      <c r="F169" s="86">
        <f t="shared" ref="F169" si="412">C169-C168</f>
        <v>1365</v>
      </c>
      <c r="G169" s="86">
        <f>SUMIF(F$6:F169,"&gt;0")</f>
        <v>116610</v>
      </c>
      <c r="H169" s="86">
        <f t="shared" ref="H169" si="413">D169-D168</f>
        <v>6120</v>
      </c>
      <c r="I169" s="86">
        <f t="shared" ref="I169" si="414">SUM(F169,H169)</f>
        <v>7485</v>
      </c>
      <c r="J169" s="91">
        <f t="shared" ref="J169" si="415">I169/4200*80</f>
        <v>142.57142857142858</v>
      </c>
      <c r="K169" s="86">
        <f t="shared" ref="K169" si="416">IFERROR(G169 - _xlfn.XLOOKUP(A169-31, $A$6:$A$14999,G$6:G$14999,"",-1,2),NA())</f>
        <v>11675</v>
      </c>
    </row>
    <row r="170" spans="1:13" x14ac:dyDescent="0.25">
      <c r="A170" s="87">
        <v>44100.588888888888</v>
      </c>
      <c r="B170" s="117" t="s">
        <v>261</v>
      </c>
      <c r="C170" s="84">
        <v>6510</v>
      </c>
      <c r="D170" s="84">
        <v>133590</v>
      </c>
      <c r="E170" s="84">
        <f t="shared" si="247"/>
        <v>140100</v>
      </c>
      <c r="F170" s="86">
        <f t="shared" ref="F170" si="417">C170-C169</f>
        <v>385</v>
      </c>
      <c r="G170" s="86">
        <f>SUMIF(F$6:F170,"&gt;0")</f>
        <v>116995</v>
      </c>
      <c r="H170" s="86">
        <f t="shared" ref="H170" si="418">D170-D169</f>
        <v>-4300</v>
      </c>
      <c r="I170" s="86">
        <f t="shared" ref="I170" si="419">SUM(F170,H170)</f>
        <v>-3915</v>
      </c>
      <c r="J170" s="91">
        <f t="shared" ref="J170" si="420">I170/4200*80</f>
        <v>-74.571428571428569</v>
      </c>
      <c r="K170" s="86">
        <f t="shared" ref="K170" si="421">IFERROR(G170 - _xlfn.XLOOKUP(A170-31, $A$6:$A$14999,G$6:G$14999,"",-1,2),NA())</f>
        <v>11960</v>
      </c>
    </row>
    <row r="171" spans="1:13" x14ac:dyDescent="0.25">
      <c r="A171" s="87">
        <v>44101.04791666667</v>
      </c>
      <c r="B171" s="117" t="s">
        <v>242</v>
      </c>
      <c r="C171" s="84">
        <v>3760</v>
      </c>
      <c r="D171" s="84">
        <v>133590</v>
      </c>
      <c r="E171" s="84">
        <f t="shared" si="247"/>
        <v>137350</v>
      </c>
      <c r="F171" s="86">
        <f t="shared" ref="F171" si="422">C171-C170</f>
        <v>-2750</v>
      </c>
      <c r="G171" s="86">
        <f>SUMIF(F$6:F171,"&gt;0")</f>
        <v>116995</v>
      </c>
      <c r="H171" s="86">
        <f t="shared" ref="H171" si="423">D171-D170</f>
        <v>0</v>
      </c>
      <c r="I171" s="86">
        <f t="shared" ref="I171" si="424">SUM(F171,H171)</f>
        <v>-2750</v>
      </c>
      <c r="J171" s="91">
        <f t="shared" ref="J171" si="425">I171/4200*80</f>
        <v>-52.38095238095238</v>
      </c>
      <c r="K171" s="86">
        <f t="shared" ref="K171" si="426">IFERROR(G171 - _xlfn.XLOOKUP(A171-31, $A$6:$A$14999,G$6:G$14999,"",-1,2),NA())</f>
        <v>11960</v>
      </c>
    </row>
    <row r="172" spans="1:13" x14ac:dyDescent="0.25">
      <c r="A172" s="87">
        <v>44101.078472222223</v>
      </c>
      <c r="B172" s="117" t="s">
        <v>270</v>
      </c>
      <c r="C172" s="84">
        <v>4410</v>
      </c>
      <c r="D172" s="84">
        <v>140540</v>
      </c>
      <c r="E172" s="84">
        <f t="shared" si="247"/>
        <v>144950</v>
      </c>
      <c r="F172" s="86">
        <f t="shared" ref="F172" si="427">C172-C171</f>
        <v>650</v>
      </c>
      <c r="G172" s="86">
        <f>SUMIF(F$6:F172,"&gt;0")</f>
        <v>117645</v>
      </c>
      <c r="H172" s="86">
        <f t="shared" ref="H172" si="428">D172-D171</f>
        <v>6950</v>
      </c>
      <c r="I172" s="86">
        <f t="shared" ref="I172" si="429">SUM(F172,H172)</f>
        <v>7600</v>
      </c>
      <c r="J172" s="91">
        <f t="shared" ref="J172" si="430">I172/4200*80</f>
        <v>144.76190476190476</v>
      </c>
      <c r="K172" s="86">
        <f t="shared" ref="K172" si="431">IFERROR(G172 - _xlfn.XLOOKUP(A172-31, $A$6:$A$14999,G$6:G$14999,"",-1,2),NA())</f>
        <v>12610</v>
      </c>
      <c r="L172" s="84">
        <v>6900</v>
      </c>
      <c r="M172" s="84">
        <v>97</v>
      </c>
    </row>
    <row r="173" spans="1:13" x14ac:dyDescent="0.25">
      <c r="A173" s="87">
        <v>44102.477083333331</v>
      </c>
      <c r="B173" s="117" t="s">
        <v>242</v>
      </c>
      <c r="C173" s="84">
        <v>100</v>
      </c>
      <c r="D173" s="84">
        <v>140170</v>
      </c>
      <c r="E173" s="84">
        <f t="shared" si="247"/>
        <v>140270</v>
      </c>
      <c r="F173" s="86">
        <f t="shared" ref="F173" si="432">C173-C172</f>
        <v>-4310</v>
      </c>
      <c r="G173" s="86">
        <f>SUMIF(F$6:F173,"&gt;0")</f>
        <v>117645</v>
      </c>
      <c r="H173" s="86">
        <f t="shared" ref="H173" si="433">D173-D172</f>
        <v>-370</v>
      </c>
      <c r="I173" s="86">
        <f t="shared" ref="I173" si="434">SUM(F173,H173)</f>
        <v>-4680</v>
      </c>
      <c r="J173" s="91">
        <f t="shared" ref="J173" si="435">I173/4200*80</f>
        <v>-89.142857142857139</v>
      </c>
      <c r="K173" s="86">
        <f t="shared" ref="K173" si="436">IFERROR(G173 - _xlfn.XLOOKUP(A173-31, $A$6:$A$14999,G$6:G$14999,"",-1,2),NA())</f>
        <v>9835</v>
      </c>
    </row>
    <row r="174" spans="1:13" x14ac:dyDescent="0.25">
      <c r="A174" s="87">
        <v>44103.054166666669</v>
      </c>
      <c r="C174" s="84">
        <v>10</v>
      </c>
      <c r="D174" s="84">
        <v>137400</v>
      </c>
      <c r="E174" s="84">
        <f t="shared" si="247"/>
        <v>137410</v>
      </c>
      <c r="F174" s="86">
        <f t="shared" ref="F174" si="437">C174-C173</f>
        <v>-90</v>
      </c>
      <c r="G174" s="86">
        <f>SUMIF(F$6:F174,"&gt;0")</f>
        <v>117645</v>
      </c>
      <c r="H174" s="86">
        <f t="shared" ref="H174" si="438">D174-D173</f>
        <v>-2770</v>
      </c>
      <c r="I174" s="86">
        <f t="shared" ref="I174" si="439">SUM(F174,H174)</f>
        <v>-2860</v>
      </c>
      <c r="J174" s="91">
        <f t="shared" ref="J174" si="440">I174/4200*80</f>
        <v>-54.476190476190482</v>
      </c>
      <c r="K174" s="86">
        <f t="shared" ref="K174" si="441">IFERROR(G174 - _xlfn.XLOOKUP(A174-31, $A$6:$A$14999,G$6:G$14999,"",-1,2),NA())</f>
        <v>9835</v>
      </c>
    </row>
    <row r="175" spans="1:13" x14ac:dyDescent="0.25">
      <c r="A175" s="87">
        <v>44103.058333333334</v>
      </c>
      <c r="B175" s="117" t="s">
        <v>280</v>
      </c>
      <c r="C175" s="84">
        <v>210</v>
      </c>
      <c r="D175" s="84">
        <v>145430</v>
      </c>
      <c r="E175" s="84">
        <f t="shared" si="247"/>
        <v>145640</v>
      </c>
      <c r="F175" s="86">
        <f t="shared" ref="F175" si="442">C175-C174</f>
        <v>200</v>
      </c>
      <c r="G175" s="86">
        <f>SUMIF(F$6:F175,"&gt;0")</f>
        <v>117845</v>
      </c>
      <c r="H175" s="86">
        <f t="shared" ref="H175" si="443">D175-D174</f>
        <v>8030</v>
      </c>
      <c r="I175" s="86">
        <f t="shared" ref="I175" si="444">SUM(F175,H175)</f>
        <v>8230</v>
      </c>
      <c r="J175" s="91">
        <f t="shared" ref="J175" si="445">I175/4200*80</f>
        <v>156.76190476190476</v>
      </c>
      <c r="K175" s="86">
        <f t="shared" ref="K175" si="446">IFERROR(G175 - _xlfn.XLOOKUP(A175-31, $A$6:$A$14999,G$6:G$14999,"",-1,2),NA())</f>
        <v>10035</v>
      </c>
      <c r="L175" s="84">
        <v>8000</v>
      </c>
      <c r="M175" s="84">
        <v>160</v>
      </c>
    </row>
    <row r="176" spans="1:13" x14ac:dyDescent="0.25">
      <c r="A176" s="87">
        <v>44104.373611111114</v>
      </c>
      <c r="B176" s="117" t="s">
        <v>282</v>
      </c>
      <c r="C176" s="84">
        <v>920</v>
      </c>
      <c r="D176" s="84">
        <v>117010</v>
      </c>
      <c r="E176" s="84">
        <f t="shared" si="247"/>
        <v>117930</v>
      </c>
      <c r="F176" s="86">
        <f t="shared" ref="F176:F178" si="447">C176-C175</f>
        <v>710</v>
      </c>
      <c r="G176" s="86">
        <f>SUMIF(F$6:F176,"&gt;0")</f>
        <v>118555</v>
      </c>
      <c r="H176" s="86">
        <f t="shared" ref="H176:H178" si="448">D176-D175</f>
        <v>-28420</v>
      </c>
      <c r="I176" s="86">
        <f t="shared" ref="I176:I178" si="449">SUM(F176,H176)</f>
        <v>-27710</v>
      </c>
      <c r="J176" s="91">
        <f t="shared" ref="J176:J178" si="450">I176/4200*80</f>
        <v>-527.80952380952374</v>
      </c>
      <c r="K176" s="86">
        <f t="shared" ref="K176:K178" si="451">IFERROR(G176 - _xlfn.XLOOKUP(A176-31, $A$6:$A$14999,G$6:G$14999,"",-1,2),NA())</f>
        <v>10745</v>
      </c>
    </row>
    <row r="177" spans="1:11" x14ac:dyDescent="0.25">
      <c r="A177" s="87">
        <v>44104.456944444442</v>
      </c>
      <c r="B177" s="117" t="s">
        <v>284</v>
      </c>
      <c r="C177" s="84">
        <v>830</v>
      </c>
      <c r="D177" s="84">
        <v>117010</v>
      </c>
      <c r="E177" s="84">
        <f t="shared" si="247"/>
        <v>117840</v>
      </c>
      <c r="F177" s="86">
        <f t="shared" si="447"/>
        <v>-90</v>
      </c>
      <c r="G177" s="86">
        <f>SUMIF(F$6:F177,"&gt;0")</f>
        <v>118555</v>
      </c>
      <c r="H177" s="86">
        <f t="shared" si="448"/>
        <v>0</v>
      </c>
      <c r="I177" s="86">
        <f t="shared" si="449"/>
        <v>-90</v>
      </c>
      <c r="J177" s="91">
        <f t="shared" si="450"/>
        <v>-1.7142857142857144</v>
      </c>
      <c r="K177" s="86">
        <f t="shared" si="451"/>
        <v>10745</v>
      </c>
    </row>
    <row r="178" spans="1:11" x14ac:dyDescent="0.25">
      <c r="A178" s="87">
        <v>44104.540277777778</v>
      </c>
      <c r="B178" s="117" t="s">
        <v>285</v>
      </c>
      <c r="C178" s="84">
        <v>1830</v>
      </c>
      <c r="D178" s="84">
        <v>117010</v>
      </c>
      <c r="E178" s="84">
        <f t="shared" si="247"/>
        <v>118840</v>
      </c>
      <c r="F178" s="86">
        <f t="shared" si="447"/>
        <v>1000</v>
      </c>
      <c r="G178" s="86">
        <f>SUMIF(F$6:F178,"&gt;0")</f>
        <v>119555</v>
      </c>
      <c r="H178" s="86">
        <f t="shared" si="448"/>
        <v>0</v>
      </c>
      <c r="I178" s="86">
        <f t="shared" si="449"/>
        <v>1000</v>
      </c>
      <c r="J178" s="91">
        <f t="shared" si="450"/>
        <v>19.047619047619047</v>
      </c>
      <c r="K178" s="86">
        <f t="shared" si="451"/>
        <v>11745</v>
      </c>
    </row>
    <row r="179" spans="1:11" x14ac:dyDescent="0.25">
      <c r="A179" s="87">
        <v>44105.105555555558</v>
      </c>
      <c r="B179" s="117" t="s">
        <v>287</v>
      </c>
      <c r="C179" s="84">
        <v>1150</v>
      </c>
      <c r="D179" s="84">
        <v>115230</v>
      </c>
      <c r="E179" s="84">
        <f t="shared" si="247"/>
        <v>116380</v>
      </c>
      <c r="F179" s="86">
        <f t="shared" ref="F179" si="452">C179-C178</f>
        <v>-680</v>
      </c>
      <c r="G179" s="86">
        <f>SUMIF(F$6:F179,"&gt;0")</f>
        <v>119555</v>
      </c>
      <c r="H179" s="86">
        <f t="shared" ref="H179" si="453">D179-D178</f>
        <v>-1780</v>
      </c>
      <c r="I179" s="86">
        <f t="shared" ref="I179" si="454">SUM(F179,H179)</f>
        <v>-2460</v>
      </c>
      <c r="J179" s="91">
        <f t="shared" ref="J179" si="455">I179/4200*80</f>
        <v>-46.857142857142861</v>
      </c>
      <c r="K179" s="86">
        <f t="shared" ref="K179" si="456">IFERROR(G179 - _xlfn.XLOOKUP(A179-31, $A$6:$A$14999,G$6:G$14999,"",-1,2),NA())</f>
        <v>11745</v>
      </c>
    </row>
    <row r="180" spans="1:11" x14ac:dyDescent="0.25">
      <c r="A180" s="87">
        <v>44106.066666666666</v>
      </c>
      <c r="B180" s="117" t="s">
        <v>288</v>
      </c>
      <c r="C180" s="84">
        <v>3690</v>
      </c>
      <c r="D180" s="84">
        <v>115250</v>
      </c>
      <c r="E180" s="84">
        <f t="shared" si="247"/>
        <v>118940</v>
      </c>
      <c r="F180" s="86">
        <f t="shared" ref="F180" si="457">C180-C179</f>
        <v>2540</v>
      </c>
      <c r="G180" s="86">
        <f>SUMIF(F$6:F180,"&gt;0")</f>
        <v>122095</v>
      </c>
      <c r="H180" s="86">
        <f t="shared" ref="H180" si="458">D180-D179</f>
        <v>20</v>
      </c>
      <c r="I180" s="86">
        <f t="shared" ref="I180" si="459">SUM(F180,H180)</f>
        <v>2560</v>
      </c>
      <c r="J180" s="91">
        <f t="shared" ref="J180" si="460">I180/4200*80</f>
        <v>48.761904761904766</v>
      </c>
      <c r="K180" s="86">
        <f t="shared" ref="K180" si="461">IFERROR(G180 - _xlfn.XLOOKUP(A180-31, $A$6:$A$14999,G$6:G$14999,"",-1,2),NA())</f>
        <v>13960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J17"/>
  <sheetViews>
    <sheetView workbookViewId="0">
      <selection activeCell="B18" sqref="B18"/>
    </sheetView>
  </sheetViews>
  <sheetFormatPr defaultRowHeight="15" x14ac:dyDescent="0.25"/>
  <cols>
    <col min="1" max="1" width="15.85546875" style="87" customWidth="1"/>
    <col min="2" max="2" width="26.28515625" style="21" customWidth="1"/>
    <col min="3" max="4" width="9.140625" style="84"/>
    <col min="5" max="5" width="9.140625" style="171"/>
    <col min="6" max="8" width="9.140625" style="86"/>
    <col min="9" max="9" width="9.140625" style="84"/>
    <col min="10" max="10" width="9.140625" style="86"/>
    <col min="11" max="16384" width="9.140625" style="84"/>
  </cols>
  <sheetData>
    <row r="1" spans="1:10" s="21" customFormat="1" ht="15" customHeight="1" x14ac:dyDescent="0.25">
      <c r="A1" s="169" t="s">
        <v>210</v>
      </c>
      <c r="B1" s="166" t="s">
        <v>85</v>
      </c>
      <c r="C1" s="166" t="s">
        <v>211</v>
      </c>
      <c r="D1" s="166" t="s">
        <v>212</v>
      </c>
      <c r="E1" s="172" t="s">
        <v>129</v>
      </c>
      <c r="F1" s="167" t="s">
        <v>213</v>
      </c>
      <c r="G1" s="167" t="s">
        <v>214</v>
      </c>
      <c r="H1" s="167" t="s">
        <v>215</v>
      </c>
      <c r="I1" s="166" t="s">
        <v>10</v>
      </c>
      <c r="J1" s="168" t="s">
        <v>216</v>
      </c>
    </row>
    <row r="2" spans="1:10" x14ac:dyDescent="0.25">
      <c r="A2" s="87">
        <v>44092.113194444442</v>
      </c>
      <c r="B2" s="21" t="s">
        <v>83</v>
      </c>
      <c r="C2" s="84">
        <v>7</v>
      </c>
      <c r="D2" s="84">
        <v>0</v>
      </c>
      <c r="E2" s="170">
        <f t="shared" ref="E2:E15" si="0">C2+D2*10</f>
        <v>7</v>
      </c>
      <c r="F2" s="86">
        <v>0</v>
      </c>
      <c r="G2" s="86">
        <v>0</v>
      </c>
      <c r="H2" s="86">
        <v>0</v>
      </c>
      <c r="I2" s="84">
        <f t="shared" ref="I2:I15" si="1">E2*120</f>
        <v>840</v>
      </c>
      <c r="J2" s="86">
        <v>0</v>
      </c>
    </row>
    <row r="3" spans="1:10" x14ac:dyDescent="0.25">
      <c r="A3" s="87">
        <v>44092.487500000003</v>
      </c>
      <c r="C3" s="84">
        <v>8</v>
      </c>
      <c r="D3" s="84">
        <v>0</v>
      </c>
      <c r="E3" s="170">
        <f t="shared" si="0"/>
        <v>8</v>
      </c>
      <c r="F3" s="86">
        <f t="shared" ref="F3:H4" si="2">C3-C2</f>
        <v>1</v>
      </c>
      <c r="G3" s="86">
        <f t="shared" si="2"/>
        <v>0</v>
      </c>
      <c r="H3" s="86">
        <f t="shared" si="2"/>
        <v>1</v>
      </c>
      <c r="I3" s="84">
        <f t="shared" si="1"/>
        <v>960</v>
      </c>
      <c r="J3" s="86">
        <f t="shared" ref="J3:J17" si="3">I3-I2</f>
        <v>120</v>
      </c>
    </row>
    <row r="4" spans="1:10" x14ac:dyDescent="0.25">
      <c r="A4" s="87">
        <v>44093.272916666669</v>
      </c>
      <c r="C4" s="84">
        <v>9</v>
      </c>
      <c r="D4" s="84">
        <v>0</v>
      </c>
      <c r="E4" s="170">
        <f t="shared" si="0"/>
        <v>9</v>
      </c>
      <c r="F4" s="86">
        <f t="shared" si="2"/>
        <v>1</v>
      </c>
      <c r="G4" s="86">
        <f t="shared" si="2"/>
        <v>0</v>
      </c>
      <c r="H4" s="86">
        <f t="shared" si="2"/>
        <v>1</v>
      </c>
      <c r="I4" s="84">
        <f t="shared" si="1"/>
        <v>1080</v>
      </c>
      <c r="J4" s="86">
        <f t="shared" si="3"/>
        <v>120</v>
      </c>
    </row>
    <row r="5" spans="1:10" x14ac:dyDescent="0.25">
      <c r="A5" s="87">
        <v>44094.209027777775</v>
      </c>
      <c r="C5" s="84">
        <v>10</v>
      </c>
      <c r="D5" s="84">
        <v>0</v>
      </c>
      <c r="E5" s="170">
        <f t="shared" si="0"/>
        <v>10</v>
      </c>
      <c r="F5" s="86">
        <f t="shared" ref="F5" si="4">C5-C4</f>
        <v>1</v>
      </c>
      <c r="G5" s="86">
        <f t="shared" ref="G5" si="5">D5-D4</f>
        <v>0</v>
      </c>
      <c r="H5" s="86">
        <f t="shared" ref="H5" si="6">E5-E4</f>
        <v>1</v>
      </c>
      <c r="I5" s="84">
        <f t="shared" si="1"/>
        <v>1200</v>
      </c>
      <c r="J5" s="86">
        <f t="shared" si="3"/>
        <v>120</v>
      </c>
    </row>
    <row r="6" spans="1:10" x14ac:dyDescent="0.25">
      <c r="A6" s="87">
        <v>44095.466666666667</v>
      </c>
      <c r="B6" s="21" t="s">
        <v>217</v>
      </c>
      <c r="C6" s="84">
        <v>22</v>
      </c>
      <c r="D6" s="84">
        <v>1</v>
      </c>
      <c r="E6" s="171">
        <f t="shared" si="0"/>
        <v>32</v>
      </c>
      <c r="F6" s="86">
        <f t="shared" ref="F6" si="7">C6-C5</f>
        <v>12</v>
      </c>
      <c r="G6" s="86">
        <f t="shared" ref="G6" si="8">D6-D5</f>
        <v>1</v>
      </c>
      <c r="H6" s="86">
        <f t="shared" ref="H6" si="9">E6-E5</f>
        <v>22</v>
      </c>
      <c r="I6" s="84">
        <f t="shared" si="1"/>
        <v>3840</v>
      </c>
      <c r="J6" s="86">
        <f t="shared" si="3"/>
        <v>2640</v>
      </c>
    </row>
    <row r="7" spans="1:10" x14ac:dyDescent="0.25">
      <c r="A7" s="87">
        <v>44096.39166666667</v>
      </c>
      <c r="C7" s="84">
        <v>28</v>
      </c>
      <c r="D7" s="84">
        <v>1</v>
      </c>
      <c r="E7" s="171">
        <f t="shared" si="0"/>
        <v>38</v>
      </c>
      <c r="F7" s="86">
        <f t="shared" ref="F7" si="10">C7-C6</f>
        <v>6</v>
      </c>
      <c r="G7" s="86">
        <f t="shared" ref="G7" si="11">D7-D6</f>
        <v>0</v>
      </c>
      <c r="H7" s="86">
        <f t="shared" ref="H7" si="12">E7-E6</f>
        <v>6</v>
      </c>
      <c r="I7" s="84">
        <f t="shared" si="1"/>
        <v>4560</v>
      </c>
      <c r="J7" s="86">
        <f t="shared" si="3"/>
        <v>720</v>
      </c>
    </row>
    <row r="8" spans="1:10" x14ac:dyDescent="0.25">
      <c r="A8" s="87">
        <v>44097.388888888891</v>
      </c>
      <c r="C8" s="84">
        <v>31</v>
      </c>
      <c r="D8" s="84">
        <v>1</v>
      </c>
      <c r="E8" s="171">
        <f t="shared" si="0"/>
        <v>41</v>
      </c>
      <c r="F8" s="86">
        <f t="shared" ref="F8" si="13">C8-C7</f>
        <v>3</v>
      </c>
      <c r="G8" s="86">
        <f t="shared" ref="G8" si="14">D8-D7</f>
        <v>0</v>
      </c>
      <c r="H8" s="86">
        <f t="shared" ref="H8" si="15">E8-E7</f>
        <v>3</v>
      </c>
      <c r="I8" s="84">
        <f t="shared" si="1"/>
        <v>4920</v>
      </c>
      <c r="J8" s="86">
        <f t="shared" si="3"/>
        <v>360</v>
      </c>
    </row>
    <row r="9" spans="1:10" x14ac:dyDescent="0.25">
      <c r="A9" s="87">
        <v>44098.446527777778</v>
      </c>
      <c r="C9" s="84">
        <v>34</v>
      </c>
      <c r="D9" s="84">
        <v>1</v>
      </c>
      <c r="E9" s="171">
        <f t="shared" si="0"/>
        <v>44</v>
      </c>
      <c r="F9" s="86">
        <f t="shared" ref="F9" si="16">C9-C8</f>
        <v>3</v>
      </c>
      <c r="G9" s="86">
        <f t="shared" ref="G9" si="17">D9-D8</f>
        <v>0</v>
      </c>
      <c r="H9" s="86">
        <f t="shared" ref="H9" si="18">E9-E8</f>
        <v>3</v>
      </c>
      <c r="I9" s="84">
        <f t="shared" si="1"/>
        <v>5280</v>
      </c>
      <c r="J9" s="86">
        <f t="shared" si="3"/>
        <v>360</v>
      </c>
    </row>
    <row r="10" spans="1:10" x14ac:dyDescent="0.25">
      <c r="A10" s="87">
        <v>44099.100694444445</v>
      </c>
      <c r="C10" s="84">
        <v>38</v>
      </c>
      <c r="D10" s="84">
        <v>2</v>
      </c>
      <c r="E10" s="171">
        <f t="shared" si="0"/>
        <v>58</v>
      </c>
      <c r="F10" s="86">
        <f t="shared" ref="F10" si="19">C10-C9</f>
        <v>4</v>
      </c>
      <c r="G10" s="86">
        <f t="shared" ref="G10" si="20">D10-D9</f>
        <v>1</v>
      </c>
      <c r="H10" s="86">
        <f t="shared" ref="H10" si="21">E10-E9</f>
        <v>14</v>
      </c>
      <c r="I10" s="84">
        <f t="shared" si="1"/>
        <v>6960</v>
      </c>
      <c r="J10" s="86">
        <f t="shared" si="3"/>
        <v>1680</v>
      </c>
    </row>
    <row r="11" spans="1:10" x14ac:dyDescent="0.25">
      <c r="A11" s="87">
        <v>44100.588194444441</v>
      </c>
      <c r="C11" s="84">
        <v>43</v>
      </c>
      <c r="D11" s="84">
        <v>3</v>
      </c>
      <c r="E11" s="171">
        <f t="shared" si="0"/>
        <v>73</v>
      </c>
      <c r="F11" s="86">
        <f t="shared" ref="F11" si="22">C11-C10</f>
        <v>5</v>
      </c>
      <c r="G11" s="86">
        <f t="shared" ref="G11" si="23">D11-D10</f>
        <v>1</v>
      </c>
      <c r="H11" s="86">
        <f t="shared" ref="H11" si="24">E11-E10</f>
        <v>15</v>
      </c>
      <c r="I11" s="84">
        <f t="shared" si="1"/>
        <v>8760</v>
      </c>
      <c r="J11" s="86">
        <f t="shared" si="3"/>
        <v>1800</v>
      </c>
    </row>
    <row r="12" spans="1:10" x14ac:dyDescent="0.25">
      <c r="A12" s="87">
        <v>44101.048611111109</v>
      </c>
      <c r="C12" s="84">
        <v>44</v>
      </c>
      <c r="D12" s="84">
        <v>3</v>
      </c>
      <c r="E12" s="171">
        <f t="shared" si="0"/>
        <v>74</v>
      </c>
      <c r="F12" s="86">
        <f t="shared" ref="F12" si="25">C12-C11</f>
        <v>1</v>
      </c>
      <c r="G12" s="86">
        <f t="shared" ref="G12" si="26">D12-D11</f>
        <v>0</v>
      </c>
      <c r="H12" s="86">
        <f t="shared" ref="H12" si="27">E12-E11</f>
        <v>1</v>
      </c>
      <c r="I12" s="84">
        <f t="shared" si="1"/>
        <v>8880</v>
      </c>
      <c r="J12" s="86">
        <f t="shared" si="3"/>
        <v>120</v>
      </c>
    </row>
    <row r="13" spans="1:10" x14ac:dyDescent="0.25">
      <c r="A13" s="87">
        <v>44102.477777777778</v>
      </c>
      <c r="C13" s="84">
        <v>48</v>
      </c>
      <c r="D13" s="84">
        <v>3</v>
      </c>
      <c r="E13" s="171">
        <f t="shared" si="0"/>
        <v>78</v>
      </c>
      <c r="F13" s="86">
        <f t="shared" ref="F13" si="28">C13-C12</f>
        <v>4</v>
      </c>
      <c r="G13" s="86">
        <f t="shared" ref="G13" si="29">D13-D12</f>
        <v>0</v>
      </c>
      <c r="H13" s="86">
        <f t="shared" ref="H13" si="30">E13-E12</f>
        <v>4</v>
      </c>
      <c r="I13" s="84">
        <f t="shared" si="1"/>
        <v>9360</v>
      </c>
      <c r="J13" s="86">
        <f t="shared" si="3"/>
        <v>480</v>
      </c>
    </row>
    <row r="14" spans="1:10" x14ac:dyDescent="0.25">
      <c r="A14" s="87">
        <v>44103.055555555555</v>
      </c>
      <c r="C14" s="84">
        <v>49</v>
      </c>
      <c r="D14" s="84">
        <v>3</v>
      </c>
      <c r="E14" s="171">
        <f t="shared" si="0"/>
        <v>79</v>
      </c>
      <c r="F14" s="86">
        <f t="shared" ref="F14" si="31">C14-C13</f>
        <v>1</v>
      </c>
      <c r="G14" s="86">
        <f t="shared" ref="G14" si="32">D14-D13</f>
        <v>0</v>
      </c>
      <c r="H14" s="86">
        <f t="shared" ref="H14" si="33">E14-E13</f>
        <v>1</v>
      </c>
      <c r="I14" s="84">
        <f t="shared" si="1"/>
        <v>9480</v>
      </c>
      <c r="J14" s="86">
        <f t="shared" si="3"/>
        <v>120</v>
      </c>
    </row>
    <row r="15" spans="1:10" x14ac:dyDescent="0.25">
      <c r="A15" s="87">
        <v>44105.106249999997</v>
      </c>
      <c r="B15" s="21" t="s">
        <v>286</v>
      </c>
      <c r="C15" s="84">
        <v>0</v>
      </c>
      <c r="D15" s="84">
        <v>0</v>
      </c>
      <c r="E15" s="171">
        <f t="shared" si="0"/>
        <v>0</v>
      </c>
      <c r="F15" s="86">
        <f t="shared" ref="F15:F16" si="34">C15-C14</f>
        <v>-49</v>
      </c>
      <c r="G15" s="86">
        <f t="shared" ref="G15:G16" si="35">D15-D14</f>
        <v>-3</v>
      </c>
      <c r="H15" s="86">
        <f t="shared" ref="H15:H16" si="36">E15-E14</f>
        <v>-79</v>
      </c>
      <c r="I15" s="84">
        <f t="shared" si="1"/>
        <v>0</v>
      </c>
      <c r="J15" s="86">
        <f t="shared" si="3"/>
        <v>-9480</v>
      </c>
    </row>
    <row r="16" spans="1:10" x14ac:dyDescent="0.25">
      <c r="A16" s="87">
        <v>44105.106249999997</v>
      </c>
      <c r="C16" s="84">
        <v>9</v>
      </c>
      <c r="D16" s="84">
        <v>1</v>
      </c>
      <c r="E16" s="171">
        <f>C16+D16*10</f>
        <v>19</v>
      </c>
      <c r="F16" s="86">
        <f t="shared" si="34"/>
        <v>9</v>
      </c>
      <c r="G16" s="86">
        <f t="shared" si="35"/>
        <v>1</v>
      </c>
      <c r="H16" s="86">
        <f t="shared" si="36"/>
        <v>19</v>
      </c>
      <c r="I16" s="84">
        <f>E16*120</f>
        <v>2280</v>
      </c>
      <c r="J16" s="86">
        <f t="shared" si="3"/>
        <v>2280</v>
      </c>
    </row>
    <row r="17" spans="1:10" x14ac:dyDescent="0.25">
      <c r="A17" s="87">
        <v>44106.066666666666</v>
      </c>
      <c r="B17" s="21" t="s">
        <v>288</v>
      </c>
      <c r="C17" s="84">
        <v>29</v>
      </c>
      <c r="D17" s="84">
        <v>1</v>
      </c>
      <c r="E17" s="171">
        <f>C17+D17*10</f>
        <v>39</v>
      </c>
      <c r="F17" s="86">
        <f t="shared" ref="F17" si="37">C17-C16</f>
        <v>20</v>
      </c>
      <c r="G17" s="86">
        <f t="shared" ref="G17" si="38">D17-D16</f>
        <v>0</v>
      </c>
      <c r="H17" s="86">
        <f t="shared" ref="H17" si="39">E17-E16</f>
        <v>20</v>
      </c>
      <c r="I17" s="84">
        <f>E17*120</f>
        <v>4680</v>
      </c>
      <c r="J17" s="86">
        <f t="shared" si="3"/>
        <v>2400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P26"/>
  <sheetViews>
    <sheetView workbookViewId="0">
      <selection activeCell="C33" sqref="C33"/>
    </sheetView>
  </sheetViews>
  <sheetFormatPr defaultColWidth="9.140625" defaultRowHeight="17.100000000000001" customHeight="1" x14ac:dyDescent="0.25"/>
  <cols>
    <col min="1" max="2" width="11.5703125" style="105" customWidth="1"/>
    <col min="3" max="3" width="46.5703125" style="103" customWidth="1"/>
    <col min="4" max="4" width="7.7109375" style="125" customWidth="1"/>
    <col min="5" max="5" width="8.42578125" style="127" customWidth="1"/>
    <col min="6" max="7" width="9.140625" style="80"/>
    <col min="8" max="8" width="9.140625" style="80" customWidth="1"/>
    <col min="9" max="9" width="9.140625" style="19" customWidth="1"/>
    <col min="10" max="16384" width="9.140625" style="103"/>
  </cols>
  <sheetData>
    <row r="1" spans="1:16" s="106" customFormat="1" ht="17.100000000000001" customHeight="1" x14ac:dyDescent="0.25">
      <c r="A1" s="126"/>
      <c r="B1" s="126"/>
      <c r="C1" s="126"/>
      <c r="D1" s="126"/>
      <c r="E1" s="353" t="s">
        <v>129</v>
      </c>
      <c r="F1" s="351" t="s">
        <v>128</v>
      </c>
      <c r="G1" s="351"/>
      <c r="H1" s="351" t="s">
        <v>128</v>
      </c>
      <c r="I1" s="353"/>
      <c r="K1" s="397" t="s">
        <v>17</v>
      </c>
      <c r="L1" s="107" t="s">
        <v>46</v>
      </c>
      <c r="M1" s="107" t="s">
        <v>130</v>
      </c>
      <c r="N1" s="107" t="s">
        <v>81</v>
      </c>
      <c r="O1" s="107" t="s">
        <v>132</v>
      </c>
      <c r="P1" s="108" t="s">
        <v>131</v>
      </c>
    </row>
    <row r="2" spans="1:16" s="106" customFormat="1" ht="17.100000000000001" customHeight="1" x14ac:dyDescent="0.25">
      <c r="A2" s="354"/>
      <c r="B2" s="354"/>
      <c r="C2" s="354"/>
      <c r="D2" s="354"/>
      <c r="E2" s="355">
        <f>SUM(E4:E1048576)</f>
        <v>7099</v>
      </c>
      <c r="F2" s="356">
        <f ca="1">E2/(NOW()-$A$4)</f>
        <v>27.994341043923708</v>
      </c>
      <c r="G2" s="356"/>
      <c r="H2" s="356">
        <f>AVERAGE(H4:H1048576)</f>
        <v>26.952395100450026</v>
      </c>
      <c r="I2" s="357"/>
      <c r="K2" s="397"/>
      <c r="L2" s="128">
        <v>49</v>
      </c>
      <c r="M2" s="128">
        <v>3</v>
      </c>
      <c r="N2" s="128">
        <v>360</v>
      </c>
      <c r="O2" s="128">
        <v>140470</v>
      </c>
      <c r="P2" s="106">
        <v>11</v>
      </c>
    </row>
    <row r="3" spans="1:16" s="104" customFormat="1" ht="17.100000000000001" customHeight="1" x14ac:dyDescent="0.25">
      <c r="A3" s="352" t="s">
        <v>118</v>
      </c>
      <c r="B3" s="352" t="s">
        <v>120</v>
      </c>
      <c r="C3" s="349" t="s">
        <v>117</v>
      </c>
      <c r="D3" s="349" t="s">
        <v>158</v>
      </c>
      <c r="E3" s="353" t="s">
        <v>119</v>
      </c>
      <c r="F3" s="351" t="s">
        <v>128</v>
      </c>
      <c r="G3" s="349" t="s">
        <v>159</v>
      </c>
      <c r="H3" s="351" t="s">
        <v>128</v>
      </c>
      <c r="I3" s="353" t="s">
        <v>283</v>
      </c>
      <c r="K3" s="421" t="s">
        <v>18</v>
      </c>
      <c r="L3" s="107" t="s">
        <v>46</v>
      </c>
      <c r="M3" s="107" t="s">
        <v>130</v>
      </c>
      <c r="N3" s="107" t="s">
        <v>81</v>
      </c>
      <c r="O3" s="108" t="s">
        <v>132</v>
      </c>
      <c r="P3" s="104" t="s">
        <v>155</v>
      </c>
    </row>
    <row r="4" spans="1:16" ht="17.100000000000001" customHeight="1" x14ac:dyDescent="0.25">
      <c r="A4" s="105">
        <v>43853</v>
      </c>
      <c r="B4" s="105">
        <v>43859</v>
      </c>
      <c r="C4" s="103" t="s">
        <v>121</v>
      </c>
      <c r="D4" s="125">
        <v>1</v>
      </c>
      <c r="E4" s="127">
        <v>762</v>
      </c>
      <c r="F4" s="80">
        <f t="shared" ref="F4:F21" si="0">E4/(B4-A4)</f>
        <v>127</v>
      </c>
      <c r="G4" s="80">
        <f>E4/D4</f>
        <v>762</v>
      </c>
      <c r="H4" s="80">
        <f>G4/(B4-A4)</f>
        <v>127</v>
      </c>
      <c r="I4" s="19" t="e">
        <f>NA()</f>
        <v>#N/A</v>
      </c>
      <c r="K4" s="421"/>
      <c r="L4" s="103">
        <v>0</v>
      </c>
      <c r="M4" s="103">
        <v>0</v>
      </c>
      <c r="N4" s="103">
        <v>360</v>
      </c>
      <c r="O4" s="103">
        <v>117670</v>
      </c>
      <c r="P4" s="123">
        <v>21</v>
      </c>
    </row>
    <row r="5" spans="1:16" ht="17.100000000000001" customHeight="1" x14ac:dyDescent="0.25">
      <c r="A5" s="105">
        <v>43859</v>
      </c>
      <c r="B5" s="105">
        <v>43878</v>
      </c>
      <c r="C5" s="103" t="s">
        <v>160</v>
      </c>
      <c r="D5" s="125">
        <v>2</v>
      </c>
      <c r="E5" s="127">
        <v>217</v>
      </c>
      <c r="F5" s="80">
        <f t="shared" si="0"/>
        <v>11.421052631578947</v>
      </c>
      <c r="G5" s="80">
        <f t="shared" ref="G5:G21" si="1">E5/D5</f>
        <v>108.5</v>
      </c>
      <c r="H5" s="80">
        <f t="shared" ref="H5:H21" si="2">G5/(B5-A5)</f>
        <v>5.7105263157894735</v>
      </c>
      <c r="I5" s="19" t="e">
        <f>NA()</f>
        <v>#N/A</v>
      </c>
    </row>
    <row r="6" spans="1:16" ht="17.100000000000001" customHeight="1" x14ac:dyDescent="0.25">
      <c r="A6" s="105">
        <v>43865</v>
      </c>
      <c r="B6" s="105">
        <v>43878</v>
      </c>
      <c r="C6" s="103" t="s">
        <v>161</v>
      </c>
      <c r="D6" s="125">
        <v>2</v>
      </c>
      <c r="E6" s="127">
        <v>224</v>
      </c>
      <c r="F6" s="80">
        <f t="shared" si="0"/>
        <v>17.23076923076923</v>
      </c>
      <c r="G6" s="80">
        <f t="shared" si="1"/>
        <v>112</v>
      </c>
      <c r="H6" s="80">
        <f t="shared" si="2"/>
        <v>8.615384615384615</v>
      </c>
      <c r="I6" s="19" t="e">
        <f>NA()</f>
        <v>#N/A</v>
      </c>
      <c r="O6" s="103" t="s">
        <v>129</v>
      </c>
      <c r="P6" s="103">
        <f>-((L4-L2) + (M4-M2) * 10 + (N4-N2) / 120 + (O4-O2) / 120 + P2)</f>
        <v>258</v>
      </c>
    </row>
    <row r="7" spans="1:16" ht="17.100000000000001" customHeight="1" x14ac:dyDescent="0.25">
      <c r="A7" s="105">
        <v>43875</v>
      </c>
      <c r="B7" s="105">
        <v>43889</v>
      </c>
      <c r="C7" s="103" t="s">
        <v>162</v>
      </c>
      <c r="D7" s="125">
        <v>2</v>
      </c>
      <c r="E7" s="127">
        <v>250</v>
      </c>
      <c r="F7" s="80">
        <f t="shared" si="0"/>
        <v>17.857142857142858</v>
      </c>
      <c r="G7" s="80">
        <f t="shared" si="1"/>
        <v>125</v>
      </c>
      <c r="H7" s="80">
        <f t="shared" si="2"/>
        <v>8.9285714285714288</v>
      </c>
      <c r="I7" s="19" t="e">
        <f>NA()</f>
        <v>#N/A</v>
      </c>
      <c r="N7" s="103" t="s">
        <v>156</v>
      </c>
      <c r="O7" s="103" t="s">
        <v>157</v>
      </c>
      <c r="P7" s="124">
        <f>P4/P6%</f>
        <v>8.1395348837209305</v>
      </c>
    </row>
    <row r="8" spans="1:16" ht="17.100000000000001" customHeight="1" x14ac:dyDescent="0.25">
      <c r="A8" s="105">
        <v>43889</v>
      </c>
      <c r="B8" s="105">
        <v>43902</v>
      </c>
      <c r="C8" s="103" t="s">
        <v>163</v>
      </c>
      <c r="D8" s="125">
        <v>2</v>
      </c>
      <c r="E8" s="127">
        <v>785</v>
      </c>
      <c r="F8" s="80">
        <f t="shared" si="0"/>
        <v>60.384615384615387</v>
      </c>
      <c r="G8" s="80">
        <f t="shared" si="1"/>
        <v>392.5</v>
      </c>
      <c r="H8" s="80">
        <f t="shared" si="2"/>
        <v>30.192307692307693</v>
      </c>
      <c r="I8" s="19" t="e">
        <f>NA()</f>
        <v>#N/A</v>
      </c>
    </row>
    <row r="9" spans="1:16" ht="17.100000000000001" customHeight="1" x14ac:dyDescent="0.25">
      <c r="A9" s="105">
        <v>43893</v>
      </c>
      <c r="B9" s="105">
        <v>43902</v>
      </c>
      <c r="C9" s="103" t="s">
        <v>122</v>
      </c>
      <c r="D9" s="125">
        <v>1</v>
      </c>
      <c r="E9" s="127">
        <v>6</v>
      </c>
      <c r="F9" s="80">
        <f t="shared" si="0"/>
        <v>0.66666666666666663</v>
      </c>
      <c r="G9" s="80">
        <f t="shared" si="1"/>
        <v>6</v>
      </c>
      <c r="H9" s="80">
        <f t="shared" si="2"/>
        <v>0.66666666666666663</v>
      </c>
      <c r="I9" s="19" t="e">
        <f>NA()</f>
        <v>#N/A</v>
      </c>
    </row>
    <row r="10" spans="1:16" ht="17.100000000000001" customHeight="1" x14ac:dyDescent="0.25">
      <c r="A10" s="105">
        <v>43902</v>
      </c>
      <c r="B10" s="105">
        <v>43917</v>
      </c>
      <c r="C10" s="103" t="s">
        <v>164</v>
      </c>
      <c r="D10" s="125">
        <v>2</v>
      </c>
      <c r="E10" s="127">
        <v>334</v>
      </c>
      <c r="F10" s="80">
        <f t="shared" si="0"/>
        <v>22.266666666666666</v>
      </c>
      <c r="G10" s="80">
        <f t="shared" si="1"/>
        <v>167</v>
      </c>
      <c r="H10" s="80">
        <f t="shared" si="2"/>
        <v>11.133333333333333</v>
      </c>
      <c r="I10" s="19" t="e">
        <f>NA()</f>
        <v>#N/A</v>
      </c>
    </row>
    <row r="11" spans="1:16" ht="17.100000000000001" customHeight="1" x14ac:dyDescent="0.25">
      <c r="A11" s="105">
        <v>43917</v>
      </c>
      <c r="B11" s="105">
        <v>43923</v>
      </c>
      <c r="C11" s="103" t="s">
        <v>123</v>
      </c>
      <c r="D11" s="125">
        <v>1</v>
      </c>
      <c r="E11" s="127">
        <v>359</v>
      </c>
      <c r="F11" s="80">
        <f t="shared" si="0"/>
        <v>59.833333333333336</v>
      </c>
      <c r="G11" s="80">
        <f t="shared" si="1"/>
        <v>359</v>
      </c>
      <c r="H11" s="80">
        <f t="shared" si="2"/>
        <v>59.833333333333336</v>
      </c>
      <c r="I11" s="19" t="e">
        <f>NA()</f>
        <v>#N/A</v>
      </c>
    </row>
    <row r="12" spans="1:16" ht="17.100000000000001" customHeight="1" x14ac:dyDescent="0.25">
      <c r="A12" s="105">
        <v>43923</v>
      </c>
      <c r="B12" s="105">
        <v>43934</v>
      </c>
      <c r="C12" s="103" t="s">
        <v>165</v>
      </c>
      <c r="D12" s="125">
        <v>2</v>
      </c>
      <c r="E12" s="127">
        <v>20</v>
      </c>
      <c r="F12" s="80">
        <f t="shared" si="0"/>
        <v>1.8181818181818181</v>
      </c>
      <c r="G12" s="80">
        <f t="shared" si="1"/>
        <v>10</v>
      </c>
      <c r="H12" s="80">
        <f t="shared" si="2"/>
        <v>0.90909090909090906</v>
      </c>
      <c r="I12" s="19" t="e">
        <f>NA()</f>
        <v>#N/A</v>
      </c>
    </row>
    <row r="13" spans="1:16" ht="17.100000000000001" customHeight="1" x14ac:dyDescent="0.25">
      <c r="A13" s="105">
        <v>43927</v>
      </c>
      <c r="B13" s="105">
        <v>43934</v>
      </c>
      <c r="C13" s="103" t="s">
        <v>124</v>
      </c>
      <c r="D13" s="125">
        <v>1</v>
      </c>
      <c r="E13" s="127">
        <v>429</v>
      </c>
      <c r="F13" s="80">
        <f t="shared" si="0"/>
        <v>61.285714285714285</v>
      </c>
      <c r="G13" s="80">
        <f t="shared" si="1"/>
        <v>429</v>
      </c>
      <c r="H13" s="80">
        <f t="shared" si="2"/>
        <v>61.285714285714285</v>
      </c>
      <c r="I13" s="19" t="e">
        <f>NA()</f>
        <v>#N/A</v>
      </c>
    </row>
    <row r="14" spans="1:16" ht="17.100000000000001" customHeight="1" x14ac:dyDescent="0.25">
      <c r="A14" s="105">
        <v>43934</v>
      </c>
      <c r="B14" s="105">
        <v>43941</v>
      </c>
      <c r="C14" s="103" t="s">
        <v>125</v>
      </c>
      <c r="D14" s="125">
        <v>2</v>
      </c>
      <c r="E14" s="127">
        <v>60</v>
      </c>
      <c r="F14" s="80">
        <f t="shared" si="0"/>
        <v>8.5714285714285712</v>
      </c>
      <c r="G14" s="80">
        <f t="shared" si="1"/>
        <v>30</v>
      </c>
      <c r="H14" s="80">
        <f t="shared" si="2"/>
        <v>4.2857142857142856</v>
      </c>
      <c r="I14" s="19" t="e">
        <f>NA()</f>
        <v>#N/A</v>
      </c>
    </row>
    <row r="15" spans="1:16" ht="17.100000000000001" customHeight="1" x14ac:dyDescent="0.25">
      <c r="A15" s="105">
        <v>43945</v>
      </c>
      <c r="B15" s="105">
        <v>43951</v>
      </c>
      <c r="C15" s="103" t="s">
        <v>126</v>
      </c>
      <c r="D15" s="125">
        <v>1</v>
      </c>
      <c r="E15" s="127">
        <v>226</v>
      </c>
      <c r="F15" s="80">
        <f t="shared" si="0"/>
        <v>37.666666666666664</v>
      </c>
      <c r="G15" s="80">
        <f t="shared" si="1"/>
        <v>226</v>
      </c>
      <c r="H15" s="80">
        <f t="shared" si="2"/>
        <v>37.666666666666664</v>
      </c>
      <c r="I15" s="19" t="e">
        <f>NA()</f>
        <v>#N/A</v>
      </c>
    </row>
    <row r="16" spans="1:16" ht="17.100000000000001" customHeight="1" x14ac:dyDescent="0.25">
      <c r="A16" s="105">
        <v>43951</v>
      </c>
      <c r="B16" s="105">
        <v>43963</v>
      </c>
      <c r="C16" s="103" t="s">
        <v>127</v>
      </c>
      <c r="D16" s="125">
        <v>3</v>
      </c>
      <c r="E16" s="127">
        <v>292</v>
      </c>
      <c r="F16" s="80">
        <f t="shared" si="0"/>
        <v>24.333333333333332</v>
      </c>
      <c r="G16" s="80">
        <f t="shared" si="1"/>
        <v>97.333333333333329</v>
      </c>
      <c r="H16" s="80">
        <f t="shared" si="2"/>
        <v>8.1111111111111107</v>
      </c>
      <c r="I16" s="19" t="e">
        <f>NA()</f>
        <v>#N/A</v>
      </c>
    </row>
    <row r="17" spans="1:10" ht="17.100000000000001" customHeight="1" x14ac:dyDescent="0.25">
      <c r="A17" s="105">
        <v>43963</v>
      </c>
      <c r="B17" s="105">
        <v>43980</v>
      </c>
      <c r="C17" s="103" t="s">
        <v>166</v>
      </c>
      <c r="D17" s="125">
        <v>3</v>
      </c>
      <c r="E17" s="127">
        <v>595</v>
      </c>
      <c r="F17" s="80">
        <f t="shared" si="0"/>
        <v>35</v>
      </c>
      <c r="G17" s="80">
        <f t="shared" si="1"/>
        <v>198.33333333333334</v>
      </c>
      <c r="H17" s="80">
        <f t="shared" si="2"/>
        <v>11.666666666666668</v>
      </c>
      <c r="I17" s="19" t="e">
        <f>NA()</f>
        <v>#N/A</v>
      </c>
    </row>
    <row r="18" spans="1:10" ht="17.100000000000001" customHeight="1" x14ac:dyDescent="0.25">
      <c r="A18" s="105">
        <v>43980</v>
      </c>
      <c r="B18" s="105">
        <v>43985</v>
      </c>
      <c r="C18" s="103" t="s">
        <v>167</v>
      </c>
      <c r="D18" s="125">
        <v>4</v>
      </c>
      <c r="E18" s="127">
        <v>238</v>
      </c>
      <c r="F18" s="80">
        <f t="shared" si="0"/>
        <v>47.6</v>
      </c>
      <c r="G18" s="80">
        <f t="shared" si="1"/>
        <v>59.5</v>
      </c>
      <c r="H18" s="80">
        <f t="shared" si="2"/>
        <v>11.9</v>
      </c>
      <c r="I18" s="19" t="e">
        <f>NA()</f>
        <v>#N/A</v>
      </c>
    </row>
    <row r="19" spans="1:10" ht="17.100000000000001" customHeight="1" x14ac:dyDescent="0.25">
      <c r="A19" s="105">
        <v>43994</v>
      </c>
      <c r="B19" s="105">
        <v>44004</v>
      </c>
      <c r="C19" s="109" t="s">
        <v>136</v>
      </c>
      <c r="D19" s="125">
        <v>2</v>
      </c>
      <c r="E19" s="127">
        <v>176</v>
      </c>
      <c r="F19" s="80">
        <f t="shared" si="0"/>
        <v>17.600000000000001</v>
      </c>
      <c r="G19" s="80">
        <f t="shared" si="1"/>
        <v>88</v>
      </c>
      <c r="H19" s="80">
        <f t="shared" si="2"/>
        <v>8.8000000000000007</v>
      </c>
      <c r="I19" s="19" t="e">
        <f>NA()</f>
        <v>#N/A</v>
      </c>
    </row>
    <row r="20" spans="1:10" ht="17.100000000000001" customHeight="1" x14ac:dyDescent="0.25">
      <c r="A20" s="105">
        <v>44011</v>
      </c>
      <c r="B20" s="105">
        <v>44015</v>
      </c>
      <c r="C20" s="103" t="s">
        <v>153</v>
      </c>
      <c r="D20" s="125">
        <v>3</v>
      </c>
      <c r="E20" s="127">
        <v>261</v>
      </c>
      <c r="F20" s="80">
        <f t="shared" si="0"/>
        <v>65.25</v>
      </c>
      <c r="G20" s="80">
        <f t="shared" si="1"/>
        <v>87</v>
      </c>
      <c r="H20" s="80">
        <f t="shared" si="2"/>
        <v>21.75</v>
      </c>
      <c r="I20" s="19" t="e">
        <f>NA()</f>
        <v>#N/A</v>
      </c>
    </row>
    <row r="21" spans="1:10" ht="17.100000000000001" customHeight="1" x14ac:dyDescent="0.25">
      <c r="A21" s="105">
        <v>44027</v>
      </c>
      <c r="B21" s="105">
        <v>44030</v>
      </c>
      <c r="C21" s="103" t="s">
        <v>168</v>
      </c>
      <c r="D21" s="125">
        <v>2</v>
      </c>
      <c r="E21" s="127">
        <v>382</v>
      </c>
      <c r="F21" s="80">
        <f t="shared" si="0"/>
        <v>127.33333333333333</v>
      </c>
      <c r="G21" s="80">
        <f t="shared" si="1"/>
        <v>191</v>
      </c>
      <c r="H21" s="80">
        <f t="shared" si="2"/>
        <v>63.666666666666664</v>
      </c>
      <c r="I21" s="19" t="e">
        <f>NA()</f>
        <v>#N/A</v>
      </c>
    </row>
    <row r="22" spans="1:10" ht="17.100000000000001" customHeight="1" x14ac:dyDescent="0.25">
      <c r="A22" s="105">
        <v>44042</v>
      </c>
      <c r="B22" s="105">
        <v>44047</v>
      </c>
      <c r="C22" s="103" t="s">
        <v>174</v>
      </c>
      <c r="D22" s="125">
        <v>4</v>
      </c>
      <c r="E22" s="127">
        <v>217</v>
      </c>
      <c r="F22" s="80">
        <f>E22/(B22-A22)</f>
        <v>43.4</v>
      </c>
      <c r="G22" s="80">
        <f>E22/D22</f>
        <v>54.25</v>
      </c>
      <c r="H22" s="80">
        <f>G22/(B22-A22)</f>
        <v>10.85</v>
      </c>
      <c r="I22" s="19" t="e">
        <f>NA()</f>
        <v>#N/A</v>
      </c>
    </row>
    <row r="23" spans="1:10" ht="17.100000000000001" customHeight="1" x14ac:dyDescent="0.25">
      <c r="A23" s="105">
        <v>44057</v>
      </c>
      <c r="B23" s="105">
        <v>44060</v>
      </c>
      <c r="C23" s="103" t="s">
        <v>181</v>
      </c>
      <c r="D23" s="125">
        <v>2</v>
      </c>
      <c r="E23" s="127">
        <v>102</v>
      </c>
      <c r="F23" s="80">
        <f>E23/(B23-A23)</f>
        <v>34</v>
      </c>
      <c r="G23" s="80">
        <f>E23/D23</f>
        <v>51</v>
      </c>
      <c r="H23" s="80">
        <f>G23/(B23-A23)</f>
        <v>17</v>
      </c>
      <c r="I23" s="19" t="e">
        <f>NA()</f>
        <v>#N/A</v>
      </c>
    </row>
    <row r="24" spans="1:10" ht="17.100000000000001" customHeight="1" x14ac:dyDescent="0.25">
      <c r="A24" s="105">
        <v>44072</v>
      </c>
      <c r="B24" s="105">
        <v>44077</v>
      </c>
      <c r="C24" s="103" t="s">
        <v>186</v>
      </c>
      <c r="D24" s="125">
        <v>5</v>
      </c>
      <c r="E24" s="127">
        <v>460</v>
      </c>
      <c r="F24" s="80">
        <f>E24/(B24-A24)</f>
        <v>92</v>
      </c>
      <c r="G24" s="80">
        <f>E24/D24</f>
        <v>92</v>
      </c>
      <c r="H24" s="80">
        <f>G24/(B24-A24)</f>
        <v>18.399999999999999</v>
      </c>
      <c r="I24" s="19" t="e">
        <f>NA()</f>
        <v>#N/A</v>
      </c>
      <c r="J24" s="80"/>
    </row>
    <row r="25" spans="1:10" ht="17.100000000000001" customHeight="1" x14ac:dyDescent="0.25">
      <c r="A25" s="105">
        <v>44086</v>
      </c>
      <c r="B25" s="105">
        <v>44089</v>
      </c>
      <c r="C25" s="103" t="s">
        <v>206</v>
      </c>
      <c r="D25" s="125">
        <v>2</v>
      </c>
      <c r="E25" s="127">
        <v>446</v>
      </c>
      <c r="F25" s="80">
        <f>E25/(B25-A25)</f>
        <v>148.66666666666666</v>
      </c>
      <c r="G25" s="80">
        <f>E25/D25</f>
        <v>223</v>
      </c>
      <c r="H25" s="80">
        <f>G25/(B25-A25)</f>
        <v>74.333333333333329</v>
      </c>
      <c r="I25" s="19" t="e">
        <f>NA()</f>
        <v>#N/A</v>
      </c>
    </row>
    <row r="26" spans="1:10" ht="17.100000000000001" customHeight="1" x14ac:dyDescent="0.25">
      <c r="A26" s="105">
        <v>44104</v>
      </c>
      <c r="B26" s="105">
        <v>44109</v>
      </c>
      <c r="C26" s="103" t="s">
        <v>281</v>
      </c>
      <c r="D26" s="125">
        <v>3</v>
      </c>
      <c r="E26" s="127">
        <v>258</v>
      </c>
      <c r="F26" s="80">
        <f>E26/(B26-A26)</f>
        <v>51.6</v>
      </c>
      <c r="G26" s="80">
        <f>E26/D26</f>
        <v>86</v>
      </c>
      <c r="H26" s="80">
        <f>G26/(B26-A26)</f>
        <v>17.2</v>
      </c>
      <c r="I26" s="19">
        <v>1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K1:K2"/>
    <mergeCell ref="K3:K4"/>
  </mergeCells>
  <conditionalFormatting sqref="F1:F1048576">
    <cfRule type="colorScale" priority="6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422" t="str">
        <f>B1&amp; "日"</f>
        <v>1日</v>
      </c>
      <c r="G1" s="423"/>
      <c r="H1" s="423"/>
      <c r="I1" s="422" t="str">
        <f>C1 &amp; "日"</f>
        <v>7日</v>
      </c>
      <c r="J1" s="423"/>
      <c r="K1" s="423"/>
      <c r="L1" s="422" t="s">
        <v>60</v>
      </c>
      <c r="M1" s="423"/>
      <c r="N1" s="423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32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32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32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32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32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32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32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32" t="str">
        <f t="shared" ca="1" si="1"/>
        <v>-357 D 09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32" t="str">
        <f t="shared" ca="1" si="1"/>
        <v>-360 D 00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32" t="str">
        <f t="shared" ca="1" si="1"/>
        <v>-368 D 19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32" t="str">
        <f t="shared" ca="1" si="1"/>
        <v>-374 D 07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32" t="str">
        <f t="shared" ca="1" si="1"/>
        <v>-360 D 20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32" t="str">
        <f t="shared" ca="1" si="1"/>
        <v>-155 D 05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32" t="str">
        <f t="shared" ca="1" si="1"/>
        <v>-253 D 05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32" t="str">
        <f t="shared" ca="1" si="1"/>
        <v>-305 D 23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32" t="str">
        <f t="shared" ca="1" si="1"/>
        <v>-322 D 05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32" t="str">
        <f t="shared" ca="1" si="1"/>
        <v>-341 D 18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32" t="str">
        <f t="shared" ca="1" si="1"/>
        <v>-353 D 19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32" t="str">
        <f t="shared" ca="1" si="1"/>
        <v>-378 D 09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32" t="str">
        <f t="shared" ca="1" si="1"/>
        <v>-357 D 11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32" t="str">
        <f t="shared" ca="1" si="1"/>
        <v>-363 D 03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32" t="str">
        <f t="shared" ca="1" si="1"/>
        <v>-367 D 12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32" t="str">
        <f t="shared" ca="1" si="1"/>
        <v>-374 D 08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32" t="str">
        <f t="shared" ca="1" si="1"/>
        <v>-376 D 05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32" t="str">
        <f t="shared" ca="1" si="1"/>
        <v>-371 D 00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32" t="str">
        <f t="shared" ca="1" si="1"/>
        <v>-345 D 06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32" t="str">
        <f t="shared" ca="1" si="1"/>
        <v>-334 D 05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-350 D 11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-349 D 12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32" t="str">
        <f t="shared" ca="1" si="1"/>
        <v>-360 D 09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-352 D 02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-356 D 01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32" t="str">
        <f t="shared" ca="1" si="1"/>
        <v>-356 D 11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-351 D 20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-353 D 04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32" t="str">
        <f t="shared" ca="1" si="1"/>
        <v>-364 D 19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-352 D 10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-353 D 17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32" t="str">
        <f t="shared" ca="1" si="1"/>
        <v>-364 D 03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-354 D 15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-353 D 21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32" t="str">
        <f t="shared" ca="1" si="1"/>
        <v>-363 D 16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-354 D 18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-354 D 04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32" t="str">
        <f t="shared" ca="1" si="1"/>
        <v>-344 D 04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-355 D 00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-354 D 18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32" t="str">
        <f t="shared" ca="1" si="1"/>
        <v>-342 D 23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-355 D 19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-352 D 02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32" t="str">
        <f t="shared" ca="1" si="1"/>
        <v>-349 D 21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-356 D 03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-354 D 15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32" t="str">
        <f t="shared" ca="1" si="1"/>
        <v>-357 D 01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-356 D 11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-355 D 11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32" t="str">
        <f t="shared" ca="1" si="1"/>
        <v>-363 D 15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-356 D 17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-355 D 20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32" t="str">
        <f t="shared" ca="1" si="1"/>
        <v>-368 D 14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-357 D 05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-356 D 20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32" t="str">
        <f t="shared" ca="1" si="1"/>
        <v>-359 D 10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-356 D 03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-353 D 23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32" t="str">
        <f t="shared" ca="1" si="1"/>
        <v>-360 D 03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-355 D 01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-354 D 16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32" t="str">
        <f t="shared" ca="1" si="1"/>
        <v>-345 D 22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-354 D 19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-355 D 22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32" t="str">
        <f t="shared" ca="1" si="1"/>
        <v>-344 D 23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-354 D 02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-353 D 05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32" t="str">
        <f t="shared" ca="1" si="1"/>
        <v>-342 D 01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-353 D 01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-353 D 10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32" t="str">
        <f t="shared" ca="1" si="1"/>
        <v>-330 D 12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-352 D 23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-353 D 16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32" t="str">
        <f t="shared" ca="1" si="1"/>
        <v>-333 D 22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-352 D 14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-353 D 21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32" t="str">
        <f t="shared" ca="1" si="1"/>
        <v>-339 D 19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-352 D 18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-354 D 10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32" t="str">
        <f t="shared" ca="1" si="1"/>
        <v>-346 D 00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-352 D 21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-354 D 23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32" t="str">
        <f t="shared" ca="1" si="1"/>
        <v>-338 D 09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-354 D 06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-353 D 02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32" t="str">
        <f t="shared" ca="1" si="1"/>
        <v>-354 D 21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-354 D 07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-354 D 00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32" t="str">
        <f t="shared" ca="1" si="1"/>
        <v>-354 D 22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-354 D 09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-354 D 09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32" t="str">
        <f t="shared" ca="1" si="1"/>
        <v>-339 D 14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-353 D 18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-353 D 01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32" t="str">
        <f t="shared" ca="1" si="1"/>
        <v>-348 D 01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-354 D 07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-354 D 06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32" t="str">
        <f t="shared" ca="1" si="1"/>
        <v>-365 D 13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-355 D 11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-356 D 09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32" t="str">
        <f t="shared" ca="1" si="1"/>
        <v>-364 D 22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-355 D 16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-355 D 11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32" t="str">
        <f t="shared" ca="1" si="1"/>
        <v>-369 D 00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-356 D 11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-356 D 08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32" t="str">
        <f t="shared" ca="1" si="1"/>
        <v>-374 D 02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-357 D 03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-357 D 20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32" t="str">
        <f t="shared" ca="1" si="1"/>
        <v>-376 D 17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-358 D 12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-358 D 18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32" t="str">
        <f t="shared" ca="1" si="1"/>
        <v>-378 D 00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-359 D 12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-358 D 22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32" t="str">
        <f t="shared" ca="1" si="1"/>
        <v>-385 D 06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-360 D 23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-359 D 11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32" t="str">
        <f t="shared" ca="1" si="1"/>
        <v>-385 D 09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-362 D 00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-359 D 23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32" t="str">
        <f t="shared" ca="1" si="1"/>
        <v>-385 D 15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-363 D 00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-360 D 06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32" t="str">
        <f t="shared" ca="1" si="1"/>
        <v>-386 D 10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-363 D 19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-360 D 19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32" t="str">
        <f t="shared" ca="1" si="1"/>
        <v>-386 D 19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-364 D 20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-361 D 02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32" t="str">
        <f t="shared" ca="1" si="1"/>
        <v>-385 D 10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-365 D 09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-361 D 03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32" t="str">
        <f t="shared" ref="H67:H130" ca="1" si="8">IF(ISBLANK(A67),NA(),IFERROR(TEXT(TRUNC(G67-NOW()),"000") &amp; " D " &amp; TEXT(TRUNC(ABS(G67-NOW()-TRUNC(G67-NOW()))*24),"00") &amp; " H", NA()))</f>
        <v>-385 D 12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-366 D 08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-361 D 11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32" t="str">
        <f t="shared" ca="1" si="8"/>
        <v>-385 D 18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-366 D 20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-361 D 16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32" t="str">
        <f t="shared" ca="1" si="8"/>
        <v>-380 D 17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-366 D 22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-360 D 23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32" t="str">
        <f t="shared" ca="1" si="8"/>
        <v>-378 D 07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-367 D 05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-361 D 05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32" t="str">
        <f t="shared" ca="1" si="8"/>
        <v>-377 D 15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-367 D 13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-361 D 13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32" t="str">
        <f t="shared" ca="1" si="8"/>
        <v>-372 D 02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-368 D 10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-362 D 02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32" t="str">
        <f t="shared" ca="1" si="8"/>
        <v>-374 D 21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-368 D 21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-362 D 15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32" t="str">
        <f t="shared" ca="1" si="8"/>
        <v>-376 D 23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-369 D 12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-363 D 06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32" t="str">
        <f t="shared" ca="1" si="8"/>
        <v>-379 D 22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-370 D 09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-363 D 17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32" t="str">
        <f t="shared" ca="1" si="8"/>
        <v>-386 D 02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-372 D 00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-364 D 06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32" t="str">
        <f t="shared" ca="1" si="8"/>
        <v>-389 D 14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-373 D 16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-365 D 13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32" t="str">
        <f t="shared" ca="1" si="8"/>
        <v>-389 D 05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-374 D 18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-365 D 23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32" t="str">
        <f t="shared" ca="1" si="8"/>
        <v>-387 D 21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-375 D 07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-366 D 05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32" t="str">
        <f t="shared" ca="1" si="8"/>
        <v>-387 D 18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-375 D 18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-366 D 11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32" t="str">
        <f t="shared" ca="1" si="8"/>
        <v>-387 D 15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-376 D 18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-366 D 14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32" t="str">
        <f t="shared" ca="1" si="8"/>
        <v>-387 D 16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-377 D 03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-366 D 18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32" t="str">
        <f t="shared" ca="1" si="8"/>
        <v>-384 D 09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-377 D 08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-366 D 20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32" t="str">
        <f t="shared" ca="1" si="8"/>
        <v>-377 D 23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-379 D 08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-367 D 07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32" t="str">
        <f t="shared" ca="1" si="8"/>
        <v>-377 D 18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-380 D 02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-367 D 11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32" t="str">
        <f t="shared" ca="1" si="8"/>
        <v>-377 D 08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-380 D 05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-367 D 12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32" t="str">
        <f t="shared" ca="1" si="8"/>
        <v>-377 D 18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-380 D 23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-367 D 17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32" t="str">
        <f t="shared" ca="1" si="8"/>
        <v>-375 D 13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-382 D 10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-367 D 17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32" t="str">
        <f t="shared" ca="1" si="8"/>
        <v>-375 D 15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-382 D 10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-368 D 08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32" t="str">
        <f t="shared" ca="1" si="8"/>
        <v>-377 D 04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-382 D 06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-368 D 15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32" t="str">
        <f t="shared" ca="1" si="8"/>
        <v>-378 D 06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-382 D 16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-368 D 23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32" t="str">
        <f t="shared" ca="1" si="8"/>
        <v>-382 D 23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-382 D 17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-369 D 15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32" t="str">
        <f t="shared" ca="1" si="8"/>
        <v>-383 D 04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-382 D 16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-369 D 18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32" t="str">
        <f t="shared" ca="1" si="8"/>
        <v>-373 D 12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-382 D 04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-368 D 21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32" t="str">
        <f t="shared" ca="1" si="8"/>
        <v>-371 D 11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-381 D 22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-369 D 01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32" t="str">
        <f t="shared" ca="1" si="8"/>
        <v>-369 D 20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-381 D 20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-369 D 17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32" t="str">
        <f t="shared" ca="1" si="8"/>
        <v>-381 D 19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-381 D 19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-370 D 19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32" t="str">
        <f t="shared" ca="1" si="8"/>
        <v>-384 D 05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-381 D 18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-370 D 23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32" t="str">
        <f t="shared" ca="1" si="8"/>
        <v>-387 D 14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-381 D 15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-371 D 13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32" t="str">
        <f t="shared" ca="1" si="8"/>
        <v>-387 D 00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-381 D 16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-371 D 17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32" t="str">
        <f t="shared" ca="1" si="8"/>
        <v>-386 D 19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-381 D 18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-371 D 19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32" t="str">
        <f t="shared" ca="1" si="8"/>
        <v>-386 D 23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-381 D 21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-372 D 02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32" t="str">
        <f t="shared" ca="1" si="8"/>
        <v>-387 D 02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-381 D 23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-372 D 04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32" t="str">
        <f t="shared" ca="1" si="8"/>
        <v>-373 D 16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-381 D 00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-371 D 00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32" t="str">
        <f t="shared" ca="1" si="8"/>
        <v>-350 D 09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-380 D 07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-371 D 03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32" t="str">
        <f t="shared" ca="1" si="8"/>
        <v>-353 D 22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-380 D 02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-371 D 10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32" t="str">
        <f t="shared" ca="1" si="8"/>
        <v>-358 D 19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-380 D 00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-371 D 13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32" t="str">
        <f t="shared" ca="1" si="8"/>
        <v>-367 D 21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-379 D 18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-371 D 17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32" t="str">
        <f t="shared" ca="1" si="8"/>
        <v>-381 D 23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-379 D 15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-371 D 23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32" t="str">
        <f t="shared" ca="1" si="8"/>
        <v>-382 D 12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-379 D 15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-372 D 02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32" t="str">
        <f t="shared" ca="1" si="8"/>
        <v>-382 D 20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-379 D 14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-372 D 04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32" t="str">
        <f t="shared" ca="1" si="8"/>
        <v>-384 D 06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-379 D 17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-372 D 12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32" t="str">
        <f t="shared" ca="1" si="8"/>
        <v>-384 D 19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-379 D 21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-372 D 16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32" t="str">
        <f t="shared" ca="1" si="8"/>
        <v>-380 D 21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-379 D 13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-372 D 04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32" t="str">
        <f t="shared" ca="1" si="8"/>
        <v>-374 D 09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-379 D 11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-372 D 05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66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32" t="str">
        <f t="shared" ca="1" si="8"/>
        <v>-371 D 04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66" t="str">
        <f t="shared" ca="1" si="9"/>
        <v>-379 D 08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66" t="str">
        <f t="shared" ref="N116:N147" ca="1" si="13">IF(ISBLANK(D116),NA(),IFERROR(TEXT(TRUNC(M116-NOW()),"000") &amp; " D " &amp; TEXT(TRUNC(ABS(M116-NOW()-TRUNC(M116-NOW()))*24),"00") &amp; " H", NA()))</f>
        <v>-372 D 04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66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32" t="str">
        <f t="shared" ca="1" si="8"/>
        <v>-371 D 05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66" t="str">
        <f t="shared" ca="1" si="9"/>
        <v>-379 D 06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66" t="str">
        <f t="shared" ca="1" si="13"/>
        <v>-372 D 06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66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32" t="str">
        <f t="shared" ca="1" si="8"/>
        <v>-334 D 15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66" t="str">
        <f t="shared" ca="1" si="9"/>
        <v>-377 D 23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66" t="str">
        <f t="shared" ca="1" si="13"/>
        <v>-370 D 22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66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32" t="str">
        <f t="shared" ca="1" si="8"/>
        <v>-356 D 03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66" t="str">
        <f t="shared" ca="1" si="9"/>
        <v>-377 D 19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66" t="str">
        <f t="shared" ca="1" si="13"/>
        <v>-371 D 19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66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32" t="str">
        <f t="shared" ca="1" si="8"/>
        <v>-388 D 05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66" t="str">
        <f t="shared" ca="1" si="9"/>
        <v>-377 D 19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66" t="str">
        <f t="shared" ca="1" si="13"/>
        <v>-373 D 10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66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32" t="str">
        <f t="shared" ca="1" si="8"/>
        <v>-320 D 03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66" t="str">
        <f t="shared" ca="1" si="9"/>
        <v>-373 D 01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66" t="str">
        <f t="shared" ca="1" si="13"/>
        <v>-371 D 10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66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32" t="str">
        <f t="shared" ca="1" si="8"/>
        <v>-328 D 20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66" t="str">
        <f t="shared" ca="1" si="9"/>
        <v>-371 D 04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66" t="str">
        <f t="shared" ca="1" si="13"/>
        <v>-370 D 22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66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32" t="str">
        <f t="shared" ca="1" si="8"/>
        <v>-334 D 08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66" t="str">
        <f t="shared" ca="1" si="9"/>
        <v>-370 D 11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66" t="str">
        <f t="shared" ca="1" si="13"/>
        <v>-371 D 00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66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32" t="str">
        <f t="shared" ca="1" si="8"/>
        <v>-367 D 02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66" t="str">
        <f t="shared" ca="1" si="9"/>
        <v>-370 D 01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66" t="str">
        <f t="shared" ca="1" si="13"/>
        <v>-371 D 00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66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32" t="str">
        <f t="shared" ca="1" si="8"/>
        <v>-376 D 21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66" t="str">
        <f t="shared" ca="1" si="9"/>
        <v>-369 D 11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66" t="str">
        <f t="shared" ca="1" si="13"/>
        <v>-371 D 13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66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32" t="str">
        <f t="shared" ca="1" si="8"/>
        <v>-372 D 08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66" t="str">
        <f t="shared" ca="1" si="9"/>
        <v>-368 D 09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66" t="str">
        <f t="shared" ca="1" si="13"/>
        <v>-371 D 04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66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32" t="str">
        <f t="shared" ca="1" si="8"/>
        <v>-370 D 12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66" t="str">
        <f t="shared" ca="1" si="9"/>
        <v>-369 D 03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66" t="str">
        <f t="shared" ca="1" si="13"/>
        <v>-371 D 14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66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32" t="str">
        <f t="shared" ca="1" si="8"/>
        <v>-373 D 00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66" t="str">
        <f t="shared" ca="1" si="9"/>
        <v>-369 D 19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66" t="str">
        <f t="shared" ca="1" si="13"/>
        <v>-371 D 16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66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32" t="str">
        <f t="shared" ca="1" si="8"/>
        <v>-375 D 15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66" t="str">
        <f t="shared" ca="1" si="9"/>
        <v>-370 D 05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66" t="str">
        <f t="shared" ca="1" si="13"/>
        <v>-371 D 12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66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32" t="str">
        <f t="shared" ca="1" si="8"/>
        <v>-375 D 04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66" t="str">
        <f t="shared" ca="1" si="9"/>
        <v>-371 D 07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66" t="str">
        <f t="shared" ca="1" si="13"/>
        <v>-371 D 22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66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32" t="str">
        <f t="shared" ref="H131:H194" ca="1" si="15">IF(ISBLANK(A131),NA(),IFERROR(TEXT(TRUNC(G131-NOW()),"000") &amp; " D " &amp; TEXT(TRUNC(ABS(G131-NOW()-TRUNC(G131-NOW()))*24),"00") &amp; " H", NA()))</f>
        <v>-375 D 15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66" t="str">
        <f t="shared" ref="K131:K194" ca="1" si="16">IF(ISBLANK(A131),NA(),IFERROR(TEXT(TRUNC(J131-NOW()),"000") &amp; " D " &amp; TEXT(TRUNC(ABS(J131-NOW()-TRUNC(J131-NOW()))*24),"00") &amp; " H", NA()))</f>
        <v>-370 D 18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66" t="str">
        <f t="shared" ca="1" si="13"/>
        <v>-371 D 18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66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32" t="str">
        <f t="shared" ca="1" si="15"/>
        <v>-376 D 10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66" t="str">
        <f t="shared" ca="1" si="16"/>
        <v>-371 D 10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66" t="str">
        <f t="shared" ca="1" si="13"/>
        <v>-372 D 01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66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32" t="str">
        <f t="shared" ca="1" si="15"/>
        <v>-372 D 14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66" t="str">
        <f t="shared" ca="1" si="16"/>
        <v>-371 D 17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66" t="str">
        <f t="shared" ca="1" si="13"/>
        <v>-371 D 21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66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32" t="str">
        <f t="shared" ca="1" si="15"/>
        <v>-375 D 07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66" t="str">
        <f t="shared" ca="1" si="16"/>
        <v>-372 D 05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66" t="str">
        <f t="shared" ca="1" si="13"/>
        <v>-372 D 03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66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32" t="str">
        <f t="shared" ca="1" si="15"/>
        <v>-376 D 10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66" t="str">
        <f t="shared" ca="1" si="16"/>
        <v>-375 D 05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66" t="str">
        <f t="shared" ca="1" si="13"/>
        <v>-372 D 16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66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32" t="str">
        <f t="shared" ca="1" si="15"/>
        <v>-376 D 01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66" t="str">
        <f t="shared" ca="1" si="16"/>
        <v>-375 D 06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66" t="str">
        <f t="shared" ca="1" si="13"/>
        <v>-372 D 15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66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32" t="str">
        <f t="shared" ca="1" si="15"/>
        <v>-375 D 03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66" t="str">
        <f t="shared" ca="1" si="16"/>
        <v>-375 D 04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66" t="str">
        <f t="shared" ca="1" si="13"/>
        <v>-372 D 14 H</v>
      </c>
    </row>
    <row r="138" spans="1:14" ht="14.65" customHeight="1" x14ac:dyDescent="0.25">
      <c r="A138" s="8">
        <v>43706.906944444447</v>
      </c>
      <c r="B138" s="42">
        <v>188</v>
      </c>
      <c r="C138" s="68">
        <v>47030</v>
      </c>
      <c r="D138" s="66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32" t="str">
        <f t="shared" ca="1" si="15"/>
        <v>-373 D 18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66" t="str">
        <f t="shared" ca="1" si="16"/>
        <v>-374 D 21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66" t="str">
        <f t="shared" ca="1" si="13"/>
        <v>-372 D 18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66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32" t="str">
        <f t="shared" ca="1" si="15"/>
        <v>-372 D 22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66" t="str">
        <f t="shared" ca="1" si="16"/>
        <v>-374 D 05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66" t="str">
        <f t="shared" ca="1" si="13"/>
        <v>-372 D 14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66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32" t="str">
        <f t="shared" ca="1" si="15"/>
        <v>-373 D 02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66" t="str">
        <f t="shared" ca="1" si="16"/>
        <v>-374 D 04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66" t="str">
        <f t="shared" ca="1" si="13"/>
        <v>-372 D 17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66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32" t="str">
        <f t="shared" ca="1" si="15"/>
        <v>-373 D 19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66" t="str">
        <f t="shared" ca="1" si="16"/>
        <v>-374 D 02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66" t="str">
        <f t="shared" ca="1" si="13"/>
        <v>-372 D 20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66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32" t="str">
        <f t="shared" ca="1" si="15"/>
        <v>-374 D 13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66" t="str">
        <f t="shared" ca="1" si="16"/>
        <v>-374 D 03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66" t="str">
        <f t="shared" ca="1" si="13"/>
        <v>-372 D 21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66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32" t="str">
        <f t="shared" ca="1" si="15"/>
        <v>-368 D 01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66" t="str">
        <f t="shared" ca="1" si="16"/>
        <v>-373 D 14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66" t="str">
        <f t="shared" ca="1" si="13"/>
        <v>-372 D 11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66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32" t="str">
        <f t="shared" ca="1" si="15"/>
        <v>-367 D 21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66" t="str">
        <f t="shared" ca="1" si="16"/>
        <v>-373 D 03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66" t="str">
        <f t="shared" ca="1" si="13"/>
        <v>-372 D 13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66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32" t="str">
        <f t="shared" ca="1" si="15"/>
        <v>-368 D 00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66" t="str">
        <f t="shared" ca="1" si="16"/>
        <v>-372 D 22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66" t="str">
        <f t="shared" ca="1" si="13"/>
        <v>-372 D 11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66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32" t="str">
        <f t="shared" ca="1" si="15"/>
        <v>-369 D 12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66" t="str">
        <f t="shared" ca="1" si="16"/>
        <v>-372 D 21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66" t="str">
        <f t="shared" ca="1" si="13"/>
        <v>-372 D 13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66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32" t="str">
        <f t="shared" ca="1" si="15"/>
        <v>-373 D 04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66" t="str">
        <f t="shared" ca="1" si="16"/>
        <v>-372 D 21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66" t="str">
        <f t="shared" ca="1" si="13"/>
        <v>-372 D 14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7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32" t="str">
        <f t="shared" ca="1" si="15"/>
        <v>-373 D 17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7" t="str">
        <f t="shared" ca="1" si="16"/>
        <v>-372 D 22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7" t="str">
        <f t="shared" ref="N148:N211" ca="1" si="18">IF(ISBLANK(D148),NA(),IFERROR(TEXT(TRUNC(M148-NOW()),"000") &amp; " D " &amp; TEXT(TRUNC(ABS(M148-NOW()-TRUNC(M148-NOW()))*24),"00") &amp; " H", NA()))</f>
        <v>-372 D 16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7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32" t="str">
        <f t="shared" ca="1" si="15"/>
        <v>-374 D 10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7" t="str">
        <f t="shared" ca="1" si="16"/>
        <v>-372 D 23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7" t="str">
        <f t="shared" ca="1" si="18"/>
        <v>-372 D 17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7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32" t="str">
        <f t="shared" ca="1" si="15"/>
        <v>-372 D 00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7" t="str">
        <f t="shared" ca="1" si="16"/>
        <v>-372 D 16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7" t="str">
        <f t="shared" ca="1" si="18"/>
        <v>-372 D 10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7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32" t="str">
        <f t="shared" ca="1" si="15"/>
        <v>-377 D 01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7" t="str">
        <f t="shared" ca="1" si="16"/>
        <v>-372 D 17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7" t="str">
        <f t="shared" ca="1" si="18"/>
        <v>-372 D 20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7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32" t="str">
        <f t="shared" ca="1" si="15"/>
        <v>-376 D 11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7" t="str">
        <f t="shared" ca="1" si="16"/>
        <v>-372 D 19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7" t="str">
        <f t="shared" ca="1" si="18"/>
        <v>-372 D 18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7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32" t="str">
        <f t="shared" ca="1" si="15"/>
        <v>-374 D 12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7" t="str">
        <f t="shared" ca="1" si="16"/>
        <v>-372 D 16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7" t="str">
        <f t="shared" ca="1" si="18"/>
        <v>-372 D 15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7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32" t="str">
        <f t="shared" ca="1" si="15"/>
        <v>-374 D 06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7" t="str">
        <f t="shared" ca="1" si="16"/>
        <v>-372 D 18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7" t="str">
        <f t="shared" ca="1" si="18"/>
        <v>-372 D 17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7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32" t="str">
        <f t="shared" ca="1" si="15"/>
        <v>-372 D 21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7" t="str">
        <f t="shared" ca="1" si="16"/>
        <v>-373 D 01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7" t="str">
        <f t="shared" ca="1" si="18"/>
        <v>-372 D 22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7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32" t="str">
        <f t="shared" ca="1" si="15"/>
        <v>-376 D 02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7" t="str">
        <f t="shared" ca="1" si="16"/>
        <v>-373 D 08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7" t="str">
        <f t="shared" ca="1" si="18"/>
        <v>-373 D 02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7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32" t="str">
        <f t="shared" ca="1" si="15"/>
        <v>-376 D 19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7" t="str">
        <f t="shared" ca="1" si="16"/>
        <v>-373 D 12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7" t="str">
        <f t="shared" ca="1" si="18"/>
        <v>-373 D 03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7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32" t="str">
        <f t="shared" ca="1" si="15"/>
        <v>-375 D 18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7" t="str">
        <f t="shared" ca="1" si="16"/>
        <v>-373 D 10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7" t="str">
        <f t="shared" ca="1" si="18"/>
        <v>-372 D 23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7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32" t="str">
        <f t="shared" ca="1" si="15"/>
        <v>-376 D 10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7" t="str">
        <f t="shared" ca="1" si="16"/>
        <v>-373 D 12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7" t="str">
        <f t="shared" ca="1" si="18"/>
        <v>-373 D 00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7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32" t="str">
        <f t="shared" ca="1" si="15"/>
        <v>-375 D 03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7" t="str">
        <f t="shared" ca="1" si="16"/>
        <v>-373 D 15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7" t="str">
        <f t="shared" ca="1" si="18"/>
        <v>-373 D 02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7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32" t="str">
        <f t="shared" ca="1" si="15"/>
        <v>-374 D 05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7" t="str">
        <f t="shared" ca="1" si="16"/>
        <v>-373 D 18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7" t="str">
        <f t="shared" ca="1" si="18"/>
        <v>-373 D 04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7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32" t="str">
        <f t="shared" ca="1" si="15"/>
        <v>-374 D 19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7" t="str">
        <f t="shared" ca="1" si="16"/>
        <v>-374 D 01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7" t="str">
        <f t="shared" ca="1" si="18"/>
        <v>-373 D 07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7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32" t="str">
        <f t="shared" ca="1" si="15"/>
        <v>-376 D 13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7" t="str">
        <f t="shared" ca="1" si="16"/>
        <v>-374 D 05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7" t="str">
        <f t="shared" ca="1" si="18"/>
        <v>-373 D 07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7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32" t="str">
        <f t="shared" ca="1" si="15"/>
        <v>-373 D 13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7" t="str">
        <f t="shared" ca="1" si="16"/>
        <v>-374 D 05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7" t="str">
        <f t="shared" ca="1" si="18"/>
        <v>-373 D 05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7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32" t="str">
        <f t="shared" ca="1" si="15"/>
        <v>-373 D 16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7" t="str">
        <f t="shared" ca="1" si="16"/>
        <v>-374 D 07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7" t="str">
        <f t="shared" ca="1" si="18"/>
        <v>-373 D 07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7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32" t="str">
        <f t="shared" ca="1" si="15"/>
        <v>-374 D 10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7" t="str">
        <f t="shared" ca="1" si="16"/>
        <v>-374 D 14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7" t="str">
        <f t="shared" ca="1" si="18"/>
        <v>-373 D 12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7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32" t="str">
        <f t="shared" ca="1" si="15"/>
        <v>-374 D 18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7" t="str">
        <f t="shared" ca="1" si="16"/>
        <v>-374 D 17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7" t="str">
        <f t="shared" ca="1" si="18"/>
        <v>-373 D 11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7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32" t="str">
        <f t="shared" ca="1" si="15"/>
        <v>-375 D 22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7" t="str">
        <f t="shared" ca="1" si="16"/>
        <v>-374 D 19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7" t="str">
        <f t="shared" ca="1" si="18"/>
        <v>-373 D 12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7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32" t="str">
        <f t="shared" ca="1" si="15"/>
        <v>-375 D 07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7" t="str">
        <f t="shared" ca="1" si="16"/>
        <v>-375 D 00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7" t="str">
        <f t="shared" ca="1" si="18"/>
        <v>-373 D 13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7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32" t="str">
        <f t="shared" ca="1" si="15"/>
        <v>-374 D 14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7" t="str">
        <f t="shared" ca="1" si="16"/>
        <v>-375 D 02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7" t="str">
        <f t="shared" ca="1" si="18"/>
        <v>-373 D 14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7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32" t="str">
        <f t="shared" ca="1" si="15"/>
        <v>-373 D 05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7" t="str">
        <f t="shared" ca="1" si="16"/>
        <v>-375 D 03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7" t="str">
        <f t="shared" ca="1" si="18"/>
        <v>-373 D 13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7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32" t="str">
        <f t="shared" ca="1" si="15"/>
        <v>-373 D 15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7" t="str">
        <f t="shared" ca="1" si="16"/>
        <v>-375 D 02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7" t="str">
        <f t="shared" ca="1" si="18"/>
        <v>-373 D 15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7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32" t="str">
        <f t="shared" ca="1" si="15"/>
        <v>-373 D 21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7" t="str">
        <f t="shared" ca="1" si="16"/>
        <v>-375 D 05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7" t="str">
        <f t="shared" ca="1" si="18"/>
        <v>-373 D 16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7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32" t="str">
        <f t="shared" ca="1" si="15"/>
        <v>-373 D 21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7" t="str">
        <f t="shared" ca="1" si="16"/>
        <v>-375 D 04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7" t="str">
        <f t="shared" ca="1" si="18"/>
        <v>-373 D 15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7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32" t="str">
        <f t="shared" ca="1" si="15"/>
        <v>-374 D 05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7" t="str">
        <f t="shared" ca="1" si="16"/>
        <v>-375 D 05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7" t="str">
        <f t="shared" ca="1" si="18"/>
        <v>-373 D 18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7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32" t="str">
        <f t="shared" ca="1" si="15"/>
        <v>-374 D 10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7" t="str">
        <f t="shared" ca="1" si="16"/>
        <v>-375 D 05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7" t="str">
        <f t="shared" ca="1" si="18"/>
        <v>-373 D 18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7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32" t="str">
        <f t="shared" ca="1" si="15"/>
        <v>-374 D 11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7" t="str">
        <f t="shared" ca="1" si="16"/>
        <v>-375 D 04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7" t="str">
        <f t="shared" ca="1" si="18"/>
        <v>-373 D 17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7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32" t="str">
        <f t="shared" ca="1" si="15"/>
        <v>-373 D 07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7" t="str">
        <f t="shared" ca="1" si="16"/>
        <v>-375 D 00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7" t="str">
        <f t="shared" ca="1" si="18"/>
        <v>-373 D 15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7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32" t="str">
        <f t="shared" ca="1" si="15"/>
        <v>-374 D 11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7" t="str">
        <f t="shared" ca="1" si="16"/>
        <v>-375 D 03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7" t="str">
        <f t="shared" ca="1" si="18"/>
        <v>-373 D 21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7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32" t="str">
        <f t="shared" ca="1" si="15"/>
        <v>-376 D 02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7" t="str">
        <f t="shared" ca="1" si="16"/>
        <v>-375 D 06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7" t="str">
        <f t="shared" ca="1" si="18"/>
        <v>-374 D 00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7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32" t="str">
        <f t="shared" ca="1" si="15"/>
        <v>-375 D 19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7" t="str">
        <f t="shared" ca="1" si="16"/>
        <v>-375 D 04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7" t="str">
        <f t="shared" ca="1" si="18"/>
        <v>-373 D 23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7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32" t="str">
        <f t="shared" ca="1" si="15"/>
        <v>-375 D 21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7" t="str">
        <f t="shared" ca="1" si="16"/>
        <v>-375 D 05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7" t="str">
        <f t="shared" ca="1" si="18"/>
        <v>-374 D 00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7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32" t="str">
        <f t="shared" ca="1" si="15"/>
        <v>-376 D 22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7" t="str">
        <f t="shared" ca="1" si="16"/>
        <v>-375 D 07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7" t="str">
        <f t="shared" ca="1" si="18"/>
        <v>-374 D 03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7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32" t="str">
        <f t="shared" ca="1" si="15"/>
        <v>-377 D 02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7" t="str">
        <f t="shared" ca="1" si="16"/>
        <v>-375 D 08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7" t="str">
        <f t="shared" ca="1" si="18"/>
        <v>-374 D 05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7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32" t="str">
        <f t="shared" ca="1" si="15"/>
        <v>-377 D 04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7" t="str">
        <f t="shared" ca="1" si="16"/>
        <v>-375 D 12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7" t="str">
        <f t="shared" ca="1" si="18"/>
        <v>-374 D 09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7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32" t="str">
        <f t="shared" ca="1" si="15"/>
        <v>-377 D 15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7" t="str">
        <f t="shared" ca="1" si="16"/>
        <v>-375 D 14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7" t="str">
        <f t="shared" ca="1" si="18"/>
        <v>-374 D 10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7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32" t="str">
        <f t="shared" ca="1" si="15"/>
        <v>-374 D 14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7" t="str">
        <f t="shared" ca="1" si="16"/>
        <v>-375 D 06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7" t="str">
        <f t="shared" ca="1" si="18"/>
        <v>-374 D 01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7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32" t="str">
        <f t="shared" ca="1" si="15"/>
        <v>-371 D 09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7" t="str">
        <f t="shared" ca="1" si="16"/>
        <v>-375 D 06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7" t="str">
        <f t="shared" ca="1" si="18"/>
        <v>-374 D 03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7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32" t="str">
        <f t="shared" ca="1" si="15"/>
        <v>-371 D 05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7" t="str">
        <f t="shared" ca="1" si="16"/>
        <v>-375 D 07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7" t="str">
        <f t="shared" ca="1" si="18"/>
        <v>-374 D 05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7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32" t="str">
        <f t="shared" ca="1" si="15"/>
        <v>-371 D 23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7" t="str">
        <f t="shared" ca="1" si="16"/>
        <v>-375 D 07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7" t="str">
        <f t="shared" ca="1" si="18"/>
        <v>-374 D 05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7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32" t="str">
        <f t="shared" ca="1" si="15"/>
        <v>-372 D 15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7" t="str">
        <f t="shared" ca="1" si="16"/>
        <v>-375 D 08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7" t="str">
        <f t="shared" ca="1" si="18"/>
        <v>-374 D 06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7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32" t="str">
        <f t="shared" ca="1" si="15"/>
        <v>-371 D 19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7" t="str">
        <f t="shared" ca="1" si="16"/>
        <v>-375 D 01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7" t="str">
        <f t="shared" ca="1" si="18"/>
        <v>-374 D 00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7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32" t="str">
        <f t="shared" ca="1" si="15"/>
        <v>-373 D 05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7" t="str">
        <f t="shared" ca="1" si="16"/>
        <v>-375 D 01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7" t="str">
        <f t="shared" ca="1" si="18"/>
        <v>-374 D 01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7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32" t="str">
        <f t="shared" ca="1" si="15"/>
        <v>-370 D 14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7" t="str">
        <f t="shared" ca="1" si="16"/>
        <v>-374 D 20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7" t="str">
        <f t="shared" ca="1" si="18"/>
        <v>-373 D 23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7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32" t="str">
        <f t="shared" ref="H195:H221" ca="1" si="20">IF(ISBLANK(A195),NA(),IFERROR(TEXT(TRUNC(G195-NOW()),"000") &amp; " D " &amp; TEXT(TRUNC(ABS(G195-NOW()-TRUNC(G195-NOW()))*24),"00") &amp; " H", NA()))</f>
        <v>-371 D 09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7" t="str">
        <f t="shared" ref="K195:K258" ca="1" si="21">IF(ISBLANK(A195),NA(),IFERROR(TEXT(TRUNC(J195-NOW()),"000") &amp; " D " &amp; TEXT(TRUNC(ABS(J195-NOW()-TRUNC(J195-NOW()))*24),"00") &amp; " H", NA()))</f>
        <v>-374 D 20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7" t="str">
        <f t="shared" ca="1" si="18"/>
        <v>-374 D 00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7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32" t="str">
        <f t="shared" ca="1" si="20"/>
        <v>-372 D 03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7" t="str">
        <f t="shared" ca="1" si="21"/>
        <v>-374 D 20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7" t="str">
        <f t="shared" ca="1" si="18"/>
        <v>-374 D 01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7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32" t="str">
        <f t="shared" ca="1" si="20"/>
        <v>-372 D 18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7" t="str">
        <f t="shared" ca="1" si="21"/>
        <v>-374 D 20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7" t="str">
        <f t="shared" ca="1" si="18"/>
        <v>-374 D 02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7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32" t="str">
        <f t="shared" ca="1" si="20"/>
        <v>-373 D 05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7" t="str">
        <f t="shared" ca="1" si="21"/>
        <v>-374 D 20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7" t="str">
        <f t="shared" ca="1" si="18"/>
        <v>-374 D 03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7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32" t="str">
        <f t="shared" ca="1" si="20"/>
        <v>-373 D 23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7" t="str">
        <f t="shared" ca="1" si="21"/>
        <v>-374 D 21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7" t="str">
        <f t="shared" ca="1" si="18"/>
        <v>-374 D 05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7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32" t="str">
        <f t="shared" ca="1" si="20"/>
        <v>-375 D 18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7" t="str">
        <f t="shared" ca="1" si="21"/>
        <v>-374 D 22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7" t="str">
        <f t="shared" ca="1" si="18"/>
        <v>-374 D 06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7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32" t="str">
        <f t="shared" ca="1" si="20"/>
        <v>-374 D 12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7" t="str">
        <f t="shared" ca="1" si="21"/>
        <v>-374 D 15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7" t="str">
        <f t="shared" ca="1" si="18"/>
        <v>-373 D 23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7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32" t="str">
        <f t="shared" ca="1" si="20"/>
        <v>-374 D 05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7" t="str">
        <f t="shared" ca="1" si="21"/>
        <v>-374 D 15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7" t="str">
        <f t="shared" ca="1" si="18"/>
        <v>-374 D 00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7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32" t="str">
        <f t="shared" ca="1" si="20"/>
        <v>-375 D 01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7" t="str">
        <f t="shared" ca="1" si="21"/>
        <v>-374 D 21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7" t="str">
        <f t="shared" ca="1" si="18"/>
        <v>-374 D 09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7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32" t="str">
        <f t="shared" ca="1" si="20"/>
        <v>-375 D 12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7" t="str">
        <f t="shared" ca="1" si="21"/>
        <v>-374 D 19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7" t="str">
        <f t="shared" ca="1" si="18"/>
        <v>-374 D 07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7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32" t="str">
        <f t="shared" ca="1" si="20"/>
        <v>-375 D 16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7" t="str">
        <f t="shared" ca="1" si="21"/>
        <v>-374 D 21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7" t="str">
        <f t="shared" ca="1" si="18"/>
        <v>-374 D 09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7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32" t="str">
        <f t="shared" ca="1" si="20"/>
        <v>-376 D 14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7" t="str">
        <f t="shared" ca="1" si="21"/>
        <v>-374 D 23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7" t="str">
        <f t="shared" ca="1" si="18"/>
        <v>-374 D 11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7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32" t="str">
        <f t="shared" ca="1" si="20"/>
        <v>-376 D 14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7" t="str">
        <f t="shared" ca="1" si="21"/>
        <v>-375 D 01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7" t="str">
        <f t="shared" ca="1" si="18"/>
        <v>-374 D 13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7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32" t="str">
        <f t="shared" ca="1" si="20"/>
        <v>-376 D 18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7" t="str">
        <f t="shared" ca="1" si="21"/>
        <v>-375 D 03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7" t="str">
        <f t="shared" ca="1" si="18"/>
        <v>-374 D 14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7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32" t="str">
        <f t="shared" ca="1" si="20"/>
        <v>-377 D 01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7" t="str">
        <f t="shared" ca="1" si="21"/>
        <v>-375 D 07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7" t="str">
        <f t="shared" ca="1" si="18"/>
        <v>-374 D 18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7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32" t="str">
        <f t="shared" ca="1" si="20"/>
        <v>-377 D 05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7" t="str">
        <f t="shared" ca="1" si="21"/>
        <v>-375 D 09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7" t="str">
        <f t="shared" ca="1" si="18"/>
        <v>-374 D 21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7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32" t="str">
        <f t="shared" ca="1" si="20"/>
        <v>-377 D 17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7" t="str">
        <f t="shared" ca="1" si="21"/>
        <v>-375 D 14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7" t="str">
        <f t="shared" ca="1" si="18"/>
        <v>-375 D 01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7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32" t="str">
        <f t="shared" ca="1" si="20"/>
        <v>-377 D 18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7" t="str">
        <f t="shared" ca="1" si="21"/>
        <v>-375 D 16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7" t="str">
        <f t="shared" ref="N212:N275" ca="1" si="23">IF(ISBLANK(D212),NA(),IFERROR(TEXT(TRUNC(M212-NOW()),"000") &amp; " D " &amp; TEXT(TRUNC(ABS(M212-NOW()-TRUNC(M212-NOW()))*24),"00") &amp; " H", NA()))</f>
        <v>-375 D 03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7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32" t="str">
        <f t="shared" ca="1" si="20"/>
        <v>-377 D 19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7" t="str">
        <f t="shared" ca="1" si="21"/>
        <v>-375 D 18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7" t="str">
        <f t="shared" ca="1" si="23"/>
        <v>-375 D 04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7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32" t="str">
        <f t="shared" ca="1" si="20"/>
        <v>-378 D 06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7" t="str">
        <f t="shared" ca="1" si="21"/>
        <v>-376 D 02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7" t="str">
        <f t="shared" ca="1" si="23"/>
        <v>-375 D 11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7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32" t="str">
        <f t="shared" ca="1" si="20"/>
        <v>-378 D 04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7" t="str">
        <f t="shared" ca="1" si="21"/>
        <v>-376 D 03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7" t="str">
        <f t="shared" ca="1" si="23"/>
        <v>-375 D 12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7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32" t="str">
        <f t="shared" ca="1" si="20"/>
        <v>-378 D 20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7" t="str">
        <f t="shared" ca="1" si="21"/>
        <v>-376 D 21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7" t="str">
        <f t="shared" ca="1" si="23"/>
        <v>-376 D 08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7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32" t="str">
        <f t="shared" ca="1" si="20"/>
        <v>-378 D 23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7" t="str">
        <f t="shared" ca="1" si="21"/>
        <v>-377 D 02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7" t="str">
        <f t="shared" ca="1" si="23"/>
        <v>-376 D 12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7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32" t="str">
        <f t="shared" ca="1" si="20"/>
        <v>-379 D 00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7" t="str">
        <f t="shared" ca="1" si="21"/>
        <v>-377 D 07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7" t="str">
        <f t="shared" ca="1" si="23"/>
        <v>-376 D 15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7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32" t="str">
        <f t="shared" ca="1" si="20"/>
        <v>-379 D 01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7" t="str">
        <f t="shared" ca="1" si="21"/>
        <v>-377 D 10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7" t="str">
        <f t="shared" ca="1" si="23"/>
        <v>-376 D 18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7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32" t="str">
        <f t="shared" ca="1" si="20"/>
        <v>-379 D 01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7" t="str">
        <f t="shared" ca="1" si="21"/>
        <v>-377 D 16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7" t="str">
        <f t="shared" ca="1" si="23"/>
        <v>-376 D 23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7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32" t="str">
        <f t="shared" ca="1" si="20"/>
        <v>-379 D 01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7" t="str">
        <f t="shared" ca="1" si="21"/>
        <v>-377 D 17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7" t="str">
        <f t="shared" ca="1" si="23"/>
        <v>-377 D 00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7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7" t="str">
        <f ca="1">IF(ISBLANK(A222),NA(),IFERROR(TEXT(TRUNC(G222-NOW()),"000") &amp; " D " &amp; TEXT(TRUNC(ABS(G222-NOW()-TRUNC(G222-NOW()))*24),"00") &amp; " H", NA()))</f>
        <v>-378 D 13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7" t="str">
        <f t="shared" ca="1" si="21"/>
        <v>-377 D 23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7" t="str">
        <f t="shared" ca="1" si="23"/>
        <v>-377 D 09 H</v>
      </c>
    </row>
    <row r="223" spans="1:14" ht="14.65" customHeight="1" x14ac:dyDescent="0.25">
      <c r="D223" s="67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32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7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7" t="e">
        <f t="shared" ca="1" si="23"/>
        <v>#N/A</v>
      </c>
    </row>
    <row r="224" spans="1:14" ht="14.65" customHeight="1" x14ac:dyDescent="0.25">
      <c r="D224" s="67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32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7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7" t="e">
        <f t="shared" ca="1" si="23"/>
        <v>#N/A</v>
      </c>
    </row>
    <row r="225" spans="4:14" ht="14.65" customHeight="1" x14ac:dyDescent="0.25">
      <c r="D225" s="67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32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7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7" t="e">
        <f t="shared" ca="1" si="23"/>
        <v>#N/A</v>
      </c>
    </row>
    <row r="226" spans="4:14" ht="14.65" customHeight="1" x14ac:dyDescent="0.25">
      <c r="D226" s="67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32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7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7" t="e">
        <f t="shared" ca="1" si="23"/>
        <v>#N/A</v>
      </c>
    </row>
    <row r="227" spans="4:14" ht="14.65" customHeight="1" x14ac:dyDescent="0.25">
      <c r="D227" s="67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32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7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7" t="e">
        <f t="shared" ca="1" si="23"/>
        <v>#N/A</v>
      </c>
    </row>
    <row r="228" spans="4:14" ht="14.65" customHeight="1" x14ac:dyDescent="0.25">
      <c r="D228" s="67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32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7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7" t="e">
        <f t="shared" ca="1" si="23"/>
        <v>#N/A</v>
      </c>
    </row>
    <row r="229" spans="4:14" ht="14.65" customHeight="1" x14ac:dyDescent="0.25">
      <c r="D229" s="67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32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7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7" t="e">
        <f t="shared" ca="1" si="23"/>
        <v>#N/A</v>
      </c>
    </row>
    <row r="230" spans="4:14" ht="14.65" customHeight="1" x14ac:dyDescent="0.25">
      <c r="D230" s="67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32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7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7" t="e">
        <f t="shared" ca="1" si="23"/>
        <v>#N/A</v>
      </c>
    </row>
    <row r="231" spans="4:14" ht="14.65" customHeight="1" x14ac:dyDescent="0.25">
      <c r="D231" s="67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32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7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7" t="e">
        <f t="shared" ca="1" si="23"/>
        <v>#N/A</v>
      </c>
    </row>
    <row r="232" spans="4:14" ht="14.65" customHeight="1" x14ac:dyDescent="0.25">
      <c r="D232" s="67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32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7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7" t="e">
        <f t="shared" ca="1" si="23"/>
        <v>#N/A</v>
      </c>
    </row>
    <row r="233" spans="4:14" ht="14.65" customHeight="1" x14ac:dyDescent="0.25">
      <c r="D233" s="67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32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7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7" t="e">
        <f t="shared" ca="1" si="23"/>
        <v>#N/A</v>
      </c>
    </row>
    <row r="234" spans="4:14" ht="14.65" customHeight="1" x14ac:dyDescent="0.25">
      <c r="D234" s="67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32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7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7" t="e">
        <f t="shared" ca="1" si="23"/>
        <v>#N/A</v>
      </c>
    </row>
    <row r="235" spans="4:14" ht="14.65" customHeight="1" x14ac:dyDescent="0.25">
      <c r="D235" s="67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32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7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7" t="e">
        <f t="shared" ca="1" si="23"/>
        <v>#N/A</v>
      </c>
    </row>
    <row r="236" spans="4:14" ht="14.65" customHeight="1" x14ac:dyDescent="0.25">
      <c r="D236" s="67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32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7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7" t="e">
        <f t="shared" ca="1" si="23"/>
        <v>#N/A</v>
      </c>
    </row>
    <row r="237" spans="4:14" ht="14.65" customHeight="1" x14ac:dyDescent="0.25">
      <c r="D237" s="67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32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7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7" t="e">
        <f t="shared" ca="1" si="23"/>
        <v>#N/A</v>
      </c>
    </row>
    <row r="238" spans="4:14" ht="14.65" customHeight="1" x14ac:dyDescent="0.25">
      <c r="D238" s="67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32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7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7" t="e">
        <f t="shared" ca="1" si="23"/>
        <v>#N/A</v>
      </c>
    </row>
    <row r="239" spans="4:14" ht="14.65" customHeight="1" x14ac:dyDescent="0.25">
      <c r="D239" s="67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32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7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7" t="e">
        <f t="shared" ca="1" si="23"/>
        <v>#N/A</v>
      </c>
    </row>
    <row r="240" spans="4:14" ht="14.65" customHeight="1" x14ac:dyDescent="0.25">
      <c r="D240" s="67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32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7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7" t="e">
        <f t="shared" ca="1" si="23"/>
        <v>#N/A</v>
      </c>
    </row>
    <row r="241" spans="4:14" ht="14.65" customHeight="1" x14ac:dyDescent="0.25">
      <c r="D241" s="67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32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7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7" t="e">
        <f t="shared" ca="1" si="23"/>
        <v>#N/A</v>
      </c>
    </row>
    <row r="242" spans="4:14" ht="14.65" customHeight="1" x14ac:dyDescent="0.25">
      <c r="D242" s="67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32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7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7" t="e">
        <f t="shared" ca="1" si="23"/>
        <v>#N/A</v>
      </c>
    </row>
    <row r="243" spans="4:14" ht="14.65" customHeight="1" x14ac:dyDescent="0.25">
      <c r="D243" s="67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32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7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7" t="e">
        <f t="shared" ca="1" si="23"/>
        <v>#N/A</v>
      </c>
    </row>
    <row r="244" spans="4:14" ht="14.65" customHeight="1" x14ac:dyDescent="0.25">
      <c r="D244" s="67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32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7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7" t="e">
        <f t="shared" ca="1" si="23"/>
        <v>#N/A</v>
      </c>
    </row>
    <row r="245" spans="4:14" ht="14.65" customHeight="1" x14ac:dyDescent="0.25">
      <c r="D245" s="67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32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7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7" t="e">
        <f t="shared" ca="1" si="23"/>
        <v>#N/A</v>
      </c>
    </row>
    <row r="246" spans="4:14" ht="14.65" customHeight="1" x14ac:dyDescent="0.25">
      <c r="D246" s="67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32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7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7" t="e">
        <f t="shared" ca="1" si="23"/>
        <v>#N/A</v>
      </c>
    </row>
    <row r="247" spans="4:14" ht="14.65" customHeight="1" x14ac:dyDescent="0.25">
      <c r="D247" s="67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32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7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7" t="e">
        <f t="shared" ca="1" si="23"/>
        <v>#N/A</v>
      </c>
    </row>
    <row r="248" spans="4:14" ht="14.65" customHeight="1" x14ac:dyDescent="0.25">
      <c r="D248" s="67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32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7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7" t="e">
        <f t="shared" ca="1" si="23"/>
        <v>#N/A</v>
      </c>
    </row>
    <row r="249" spans="4:14" ht="14.65" customHeight="1" x14ac:dyDescent="0.25">
      <c r="D249" s="67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32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7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7" t="e">
        <f t="shared" ca="1" si="23"/>
        <v>#N/A</v>
      </c>
    </row>
    <row r="250" spans="4:14" ht="14.65" customHeight="1" x14ac:dyDescent="0.25">
      <c r="D250" s="67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32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7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7" t="e">
        <f t="shared" ca="1" si="23"/>
        <v>#N/A</v>
      </c>
    </row>
    <row r="251" spans="4:14" ht="14.65" customHeight="1" x14ac:dyDescent="0.25">
      <c r="D251" s="67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32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7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7" t="e">
        <f t="shared" ca="1" si="23"/>
        <v>#N/A</v>
      </c>
    </row>
    <row r="252" spans="4:14" ht="14.65" customHeight="1" x14ac:dyDescent="0.25">
      <c r="D252" s="67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32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7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7" t="e">
        <f t="shared" ca="1" si="23"/>
        <v>#N/A</v>
      </c>
    </row>
    <row r="253" spans="4:14" ht="14.65" customHeight="1" x14ac:dyDescent="0.25">
      <c r="D253" s="67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32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7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7" t="e">
        <f t="shared" ca="1" si="23"/>
        <v>#N/A</v>
      </c>
    </row>
    <row r="254" spans="4:14" ht="14.65" customHeight="1" x14ac:dyDescent="0.25">
      <c r="D254" s="67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32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7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7" t="e">
        <f t="shared" ca="1" si="23"/>
        <v>#N/A</v>
      </c>
    </row>
    <row r="255" spans="4:14" ht="14.65" customHeight="1" x14ac:dyDescent="0.25">
      <c r="D255" s="67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32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7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7" t="e">
        <f t="shared" ca="1" si="23"/>
        <v>#N/A</v>
      </c>
    </row>
    <row r="256" spans="4:14" ht="14.65" customHeight="1" x14ac:dyDescent="0.25">
      <c r="D256" s="67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32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7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7" t="e">
        <f t="shared" ca="1" si="23"/>
        <v>#N/A</v>
      </c>
    </row>
    <row r="257" spans="4:14" ht="14.65" customHeight="1" x14ac:dyDescent="0.25">
      <c r="D257" s="67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32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7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7" t="e">
        <f t="shared" ca="1" si="23"/>
        <v>#N/A</v>
      </c>
    </row>
    <row r="258" spans="4:14" ht="14.65" customHeight="1" x14ac:dyDescent="0.25">
      <c r="D258" s="67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32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7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7" t="e">
        <f t="shared" ca="1" si="23"/>
        <v>#N/A</v>
      </c>
    </row>
    <row r="259" spans="4:14" ht="14.65" customHeight="1" x14ac:dyDescent="0.25">
      <c r="D259" s="67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32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7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7" t="e">
        <f t="shared" ca="1" si="23"/>
        <v>#N/A</v>
      </c>
    </row>
    <row r="260" spans="4:14" ht="14.65" customHeight="1" x14ac:dyDescent="0.25">
      <c r="D260" s="67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32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7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7" t="e">
        <f t="shared" ca="1" si="23"/>
        <v>#N/A</v>
      </c>
    </row>
    <row r="261" spans="4:14" ht="14.65" customHeight="1" x14ac:dyDescent="0.25">
      <c r="D261" s="67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32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7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7" t="e">
        <f t="shared" ca="1" si="23"/>
        <v>#N/A</v>
      </c>
    </row>
    <row r="262" spans="4:14" ht="14.65" customHeight="1" x14ac:dyDescent="0.25">
      <c r="D262" s="67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32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7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7" t="e">
        <f t="shared" ca="1" si="23"/>
        <v>#N/A</v>
      </c>
    </row>
    <row r="263" spans="4:14" ht="14.65" customHeight="1" x14ac:dyDescent="0.25">
      <c r="D263" s="67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32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7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7" t="e">
        <f t="shared" ca="1" si="23"/>
        <v>#N/A</v>
      </c>
    </row>
    <row r="264" spans="4:14" ht="14.65" customHeight="1" x14ac:dyDescent="0.25">
      <c r="D264" s="67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32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7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7" t="e">
        <f t="shared" ca="1" si="23"/>
        <v>#N/A</v>
      </c>
    </row>
    <row r="265" spans="4:14" ht="14.65" customHeight="1" x14ac:dyDescent="0.25">
      <c r="D265" s="67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32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7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7" t="e">
        <f t="shared" ca="1" si="23"/>
        <v>#N/A</v>
      </c>
    </row>
    <row r="266" spans="4:14" ht="14.65" customHeight="1" x14ac:dyDescent="0.25">
      <c r="D266" s="67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32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7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7" t="e">
        <f t="shared" ca="1" si="23"/>
        <v>#N/A</v>
      </c>
    </row>
    <row r="267" spans="4:14" ht="14.65" customHeight="1" x14ac:dyDescent="0.25">
      <c r="D267" s="67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32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7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7" t="e">
        <f t="shared" ca="1" si="23"/>
        <v>#N/A</v>
      </c>
    </row>
    <row r="268" spans="4:14" ht="14.65" customHeight="1" x14ac:dyDescent="0.25">
      <c r="D268" s="67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32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7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7" t="e">
        <f t="shared" ca="1" si="23"/>
        <v>#N/A</v>
      </c>
    </row>
    <row r="269" spans="4:14" ht="14.65" customHeight="1" x14ac:dyDescent="0.25">
      <c r="D269" s="67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32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7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7" t="e">
        <f t="shared" ca="1" si="23"/>
        <v>#N/A</v>
      </c>
    </row>
    <row r="270" spans="4:14" ht="14.65" customHeight="1" x14ac:dyDescent="0.25">
      <c r="D270" s="67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32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7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7" t="e">
        <f t="shared" ca="1" si="23"/>
        <v>#N/A</v>
      </c>
    </row>
    <row r="271" spans="4:14" ht="14.65" customHeight="1" x14ac:dyDescent="0.25">
      <c r="D271" s="67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32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7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7" t="e">
        <f t="shared" ca="1" si="23"/>
        <v>#N/A</v>
      </c>
    </row>
    <row r="272" spans="4:14" ht="14.65" customHeight="1" x14ac:dyDescent="0.25">
      <c r="D272" s="67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32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7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7" t="e">
        <f t="shared" ca="1" si="23"/>
        <v>#N/A</v>
      </c>
    </row>
    <row r="273" spans="4:14" ht="14.65" customHeight="1" x14ac:dyDescent="0.25">
      <c r="D273" s="67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32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7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7" t="e">
        <f t="shared" ca="1" si="23"/>
        <v>#N/A</v>
      </c>
    </row>
    <row r="274" spans="4:14" ht="14.65" customHeight="1" x14ac:dyDescent="0.25">
      <c r="D274" s="67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32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7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7" t="e">
        <f t="shared" ca="1" si="23"/>
        <v>#N/A</v>
      </c>
    </row>
    <row r="275" spans="4:14" ht="14.65" customHeight="1" x14ac:dyDescent="0.25">
      <c r="D275" s="67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32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7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7" t="e">
        <f t="shared" ca="1" si="23"/>
        <v>#N/A</v>
      </c>
    </row>
    <row r="276" spans="4:14" ht="14.65" customHeight="1" x14ac:dyDescent="0.25">
      <c r="D276" s="67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32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7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7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7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32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7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7" t="e">
        <f t="shared" ca="1" si="28"/>
        <v>#N/A</v>
      </c>
    </row>
    <row r="278" spans="4:14" ht="14.65" customHeight="1" x14ac:dyDescent="0.25">
      <c r="D278" s="67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32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7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7" t="e">
        <f t="shared" ca="1" si="28"/>
        <v>#N/A</v>
      </c>
    </row>
    <row r="279" spans="4:14" ht="14.65" customHeight="1" x14ac:dyDescent="0.25">
      <c r="D279" s="67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32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7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7" t="e">
        <f t="shared" ca="1" si="28"/>
        <v>#N/A</v>
      </c>
    </row>
    <row r="280" spans="4:14" ht="14.65" customHeight="1" x14ac:dyDescent="0.25">
      <c r="D280" s="67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32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7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7" t="e">
        <f t="shared" ca="1" si="28"/>
        <v>#N/A</v>
      </c>
    </row>
    <row r="281" spans="4:14" ht="14.65" customHeight="1" x14ac:dyDescent="0.25">
      <c r="D281" s="67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32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7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7" t="e">
        <f t="shared" ca="1" si="28"/>
        <v>#N/A</v>
      </c>
    </row>
    <row r="282" spans="4:14" ht="14.65" customHeight="1" x14ac:dyDescent="0.25">
      <c r="D282" s="67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32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7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7" t="e">
        <f t="shared" ca="1" si="28"/>
        <v>#N/A</v>
      </c>
    </row>
    <row r="283" spans="4:14" ht="14.65" customHeight="1" x14ac:dyDescent="0.25">
      <c r="D283" s="67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32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7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7" t="e">
        <f t="shared" ca="1" si="28"/>
        <v>#N/A</v>
      </c>
    </row>
    <row r="284" spans="4:14" ht="14.65" customHeight="1" x14ac:dyDescent="0.25">
      <c r="D284" s="67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32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7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7" t="e">
        <f t="shared" ca="1" si="28"/>
        <v>#N/A</v>
      </c>
    </row>
    <row r="285" spans="4:14" ht="14.65" customHeight="1" x14ac:dyDescent="0.25">
      <c r="D285" s="67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32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7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7" t="e">
        <f t="shared" ca="1" si="28"/>
        <v>#N/A</v>
      </c>
    </row>
    <row r="286" spans="4:14" ht="14.65" customHeight="1" x14ac:dyDescent="0.25">
      <c r="D286" s="67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32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7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7" t="e">
        <f t="shared" ca="1" si="28"/>
        <v>#N/A</v>
      </c>
    </row>
    <row r="287" spans="4:14" ht="14.65" customHeight="1" x14ac:dyDescent="0.25">
      <c r="D287" s="67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32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7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7" t="e">
        <f t="shared" ca="1" si="28"/>
        <v>#N/A</v>
      </c>
    </row>
    <row r="288" spans="4:14" ht="14.65" customHeight="1" x14ac:dyDescent="0.25">
      <c r="D288" s="67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32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7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7" t="e">
        <f t="shared" ca="1" si="28"/>
        <v>#N/A</v>
      </c>
    </row>
    <row r="289" spans="4:14" ht="14.65" customHeight="1" x14ac:dyDescent="0.25">
      <c r="D289" s="67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32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7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7" t="e">
        <f t="shared" ca="1" si="28"/>
        <v>#N/A</v>
      </c>
    </row>
    <row r="290" spans="4:14" ht="14.65" customHeight="1" x14ac:dyDescent="0.25">
      <c r="D290" s="67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32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7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7" t="e">
        <f t="shared" ca="1" si="28"/>
        <v>#N/A</v>
      </c>
    </row>
    <row r="291" spans="4:14" ht="14.65" customHeight="1" x14ac:dyDescent="0.25">
      <c r="D291" s="67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32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7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7" t="e">
        <f t="shared" ca="1" si="28"/>
        <v>#N/A</v>
      </c>
    </row>
    <row r="292" spans="4:14" ht="14.65" customHeight="1" x14ac:dyDescent="0.25">
      <c r="D292" s="67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32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7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7" t="e">
        <f t="shared" ca="1" si="28"/>
        <v>#N/A</v>
      </c>
    </row>
    <row r="293" spans="4:14" ht="14.65" customHeight="1" x14ac:dyDescent="0.25">
      <c r="D293" s="67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32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7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7" t="e">
        <f t="shared" ca="1" si="28"/>
        <v>#N/A</v>
      </c>
    </row>
    <row r="294" spans="4:14" ht="14.65" customHeight="1" x14ac:dyDescent="0.25">
      <c r="D294" s="67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32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7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7" t="e">
        <f t="shared" ca="1" si="28"/>
        <v>#N/A</v>
      </c>
    </row>
    <row r="295" spans="4:14" ht="14.65" customHeight="1" x14ac:dyDescent="0.25">
      <c r="D295" s="67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32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7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7" t="e">
        <f t="shared" ca="1" si="28"/>
        <v>#N/A</v>
      </c>
    </row>
    <row r="296" spans="4:14" ht="14.65" customHeight="1" x14ac:dyDescent="0.25">
      <c r="D296" s="67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32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7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7" t="e">
        <f t="shared" ca="1" si="28"/>
        <v>#N/A</v>
      </c>
    </row>
    <row r="297" spans="4:14" ht="14.65" customHeight="1" x14ac:dyDescent="0.25">
      <c r="D297" s="67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32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7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7" t="e">
        <f t="shared" ca="1" si="28"/>
        <v>#N/A</v>
      </c>
    </row>
    <row r="298" spans="4:14" ht="14.65" customHeight="1" x14ac:dyDescent="0.25">
      <c r="D298" s="67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32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7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7" t="e">
        <f t="shared" ca="1" si="28"/>
        <v>#N/A</v>
      </c>
    </row>
    <row r="299" spans="4:14" ht="14.65" customHeight="1" x14ac:dyDescent="0.25">
      <c r="D299" s="67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32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7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7" t="e">
        <f t="shared" ca="1" si="28"/>
        <v>#N/A</v>
      </c>
    </row>
    <row r="300" spans="4:14" ht="14.65" customHeight="1" x14ac:dyDescent="0.25">
      <c r="D300" s="67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32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7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7" t="e">
        <f t="shared" ca="1" si="28"/>
        <v>#N/A</v>
      </c>
    </row>
    <row r="301" spans="4:14" ht="14.65" customHeight="1" x14ac:dyDescent="0.25">
      <c r="D301" s="67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32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7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7" t="e">
        <f t="shared" ca="1" si="28"/>
        <v>#N/A</v>
      </c>
    </row>
    <row r="302" spans="4:14" ht="14.65" customHeight="1" x14ac:dyDescent="0.25">
      <c r="D302" s="67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32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7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7" t="e">
        <f t="shared" ca="1" si="28"/>
        <v>#N/A</v>
      </c>
    </row>
    <row r="303" spans="4:14" ht="14.65" customHeight="1" x14ac:dyDescent="0.25">
      <c r="D303" s="67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32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7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7" t="e">
        <f t="shared" ca="1" si="28"/>
        <v>#N/A</v>
      </c>
    </row>
    <row r="304" spans="4:14" ht="14.65" customHeight="1" x14ac:dyDescent="0.25">
      <c r="D304" s="67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32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7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7" t="e">
        <f t="shared" ca="1" si="28"/>
        <v>#N/A</v>
      </c>
    </row>
    <row r="305" spans="4:14" ht="14.65" customHeight="1" x14ac:dyDescent="0.25">
      <c r="D305" s="67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32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7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7" t="e">
        <f t="shared" ca="1" si="28"/>
        <v>#N/A</v>
      </c>
    </row>
    <row r="306" spans="4:14" ht="14.65" customHeight="1" x14ac:dyDescent="0.25">
      <c r="D306" s="67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32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7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7" t="e">
        <f t="shared" ca="1" si="28"/>
        <v>#N/A</v>
      </c>
    </row>
    <row r="307" spans="4:14" ht="14.65" customHeight="1" x14ac:dyDescent="0.25">
      <c r="D307" s="67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32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7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7" t="e">
        <f t="shared" ca="1" si="28"/>
        <v>#N/A</v>
      </c>
    </row>
    <row r="308" spans="4:14" ht="14.65" customHeight="1" x14ac:dyDescent="0.25">
      <c r="D308" s="67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32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7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7" t="e">
        <f t="shared" ca="1" si="28"/>
        <v>#N/A</v>
      </c>
    </row>
    <row r="309" spans="4:14" ht="14.65" customHeight="1" x14ac:dyDescent="0.25">
      <c r="D309" s="67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32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7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7" t="e">
        <f t="shared" ca="1" si="28"/>
        <v>#N/A</v>
      </c>
    </row>
    <row r="310" spans="4:14" ht="14.65" customHeight="1" x14ac:dyDescent="0.25">
      <c r="D310" s="67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32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7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7" t="e">
        <f t="shared" ca="1" si="28"/>
        <v>#N/A</v>
      </c>
    </row>
    <row r="311" spans="4:14" ht="14.65" customHeight="1" x14ac:dyDescent="0.25">
      <c r="D311" s="67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32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7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7" t="e">
        <f t="shared" ca="1" si="28"/>
        <v>#N/A</v>
      </c>
    </row>
    <row r="312" spans="4:14" ht="14.65" customHeight="1" x14ac:dyDescent="0.25">
      <c r="D312" s="67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32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7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7" t="e">
        <f t="shared" ca="1" si="28"/>
        <v>#N/A</v>
      </c>
    </row>
    <row r="313" spans="4:14" ht="14.65" customHeight="1" x14ac:dyDescent="0.25">
      <c r="D313" s="67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32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7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7" t="e">
        <f t="shared" ca="1" si="28"/>
        <v>#N/A</v>
      </c>
    </row>
    <row r="314" spans="4:14" ht="14.65" customHeight="1" x14ac:dyDescent="0.25">
      <c r="D314" s="67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32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7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7" t="e">
        <f t="shared" ca="1" si="28"/>
        <v>#N/A</v>
      </c>
    </row>
    <row r="315" spans="4:14" ht="14.65" customHeight="1" x14ac:dyDescent="0.25">
      <c r="D315" s="67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32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7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7" t="e">
        <f t="shared" ca="1" si="28"/>
        <v>#N/A</v>
      </c>
    </row>
    <row r="316" spans="4:14" ht="14.65" customHeight="1" x14ac:dyDescent="0.25">
      <c r="D316" s="67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32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7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7" t="e">
        <f t="shared" ca="1" si="28"/>
        <v>#N/A</v>
      </c>
    </row>
    <row r="317" spans="4:14" ht="14.65" customHeight="1" x14ac:dyDescent="0.25">
      <c r="D317" s="67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32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7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7" t="e">
        <f t="shared" ca="1" si="28"/>
        <v>#N/A</v>
      </c>
    </row>
    <row r="318" spans="4:14" ht="14.65" customHeight="1" x14ac:dyDescent="0.25">
      <c r="D318" s="67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32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7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7" t="e">
        <f t="shared" ca="1" si="28"/>
        <v>#N/A</v>
      </c>
    </row>
    <row r="319" spans="4:14" ht="14.65" customHeight="1" x14ac:dyDescent="0.25">
      <c r="D319" s="67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32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7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7" t="e">
        <f t="shared" ca="1" si="28"/>
        <v>#N/A</v>
      </c>
    </row>
    <row r="320" spans="4:14" ht="14.65" customHeight="1" x14ac:dyDescent="0.25">
      <c r="D320" s="67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32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7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7" t="e">
        <f t="shared" ca="1" si="28"/>
        <v>#N/A</v>
      </c>
    </row>
    <row r="321" spans="4:14" ht="14.65" customHeight="1" x14ac:dyDescent="0.25">
      <c r="D321" s="67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32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7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7" t="e">
        <f t="shared" ca="1" si="28"/>
        <v>#N/A</v>
      </c>
    </row>
    <row r="322" spans="4:14" ht="14.65" customHeight="1" x14ac:dyDescent="0.25">
      <c r="D322" s="67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32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7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7" t="e">
        <f t="shared" ca="1" si="28"/>
        <v>#N/A</v>
      </c>
    </row>
    <row r="323" spans="4:14" ht="14.65" customHeight="1" x14ac:dyDescent="0.25">
      <c r="D323" s="67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32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7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7" t="e">
        <f t="shared" ca="1" si="28"/>
        <v>#N/A</v>
      </c>
    </row>
    <row r="324" spans="4:14" ht="14.65" customHeight="1" x14ac:dyDescent="0.25">
      <c r="D324" s="67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32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7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7" t="e">
        <f t="shared" ca="1" si="28"/>
        <v>#N/A</v>
      </c>
    </row>
    <row r="325" spans="4:14" ht="14.65" customHeight="1" x14ac:dyDescent="0.25">
      <c r="D325" s="67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32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7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7" t="e">
        <f t="shared" ca="1" si="28"/>
        <v>#N/A</v>
      </c>
    </row>
    <row r="326" spans="4:14" ht="14.65" customHeight="1" x14ac:dyDescent="0.25">
      <c r="D326" s="67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32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7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7" t="e">
        <f t="shared" ca="1" si="28"/>
        <v>#N/A</v>
      </c>
    </row>
    <row r="327" spans="4:14" ht="14.65" customHeight="1" x14ac:dyDescent="0.25">
      <c r="D327" s="67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32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7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7" t="e">
        <f t="shared" ca="1" si="28"/>
        <v>#N/A</v>
      </c>
    </row>
    <row r="328" spans="4:14" ht="14.65" customHeight="1" x14ac:dyDescent="0.25">
      <c r="D328" s="67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32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7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7" t="e">
        <f t="shared" ca="1" si="28"/>
        <v>#N/A</v>
      </c>
    </row>
    <row r="329" spans="4:14" ht="14.65" customHeight="1" x14ac:dyDescent="0.25">
      <c r="D329" s="67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32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7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7" t="e">
        <f t="shared" ca="1" si="28"/>
        <v>#N/A</v>
      </c>
    </row>
    <row r="330" spans="4:14" ht="14.65" customHeight="1" x14ac:dyDescent="0.25">
      <c r="D330" s="67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32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7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7" t="e">
        <f t="shared" ca="1" si="28"/>
        <v>#N/A</v>
      </c>
    </row>
    <row r="331" spans="4:14" ht="14.65" customHeight="1" x14ac:dyDescent="0.25">
      <c r="D331" s="67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32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7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7" t="e">
        <f t="shared" ca="1" si="28"/>
        <v>#N/A</v>
      </c>
    </row>
    <row r="332" spans="4:14" ht="14.65" customHeight="1" x14ac:dyDescent="0.25">
      <c r="D332" s="67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32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7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7" t="e">
        <f t="shared" ca="1" si="28"/>
        <v>#N/A</v>
      </c>
    </row>
    <row r="333" spans="4:14" ht="14.65" customHeight="1" x14ac:dyDescent="0.25">
      <c r="D333" s="67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32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7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7" t="e">
        <f t="shared" ca="1" si="28"/>
        <v>#N/A</v>
      </c>
    </row>
    <row r="334" spans="4:14" ht="14.65" customHeight="1" x14ac:dyDescent="0.25">
      <c r="D334" s="67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32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7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7" t="e">
        <f t="shared" ca="1" si="28"/>
        <v>#N/A</v>
      </c>
    </row>
    <row r="335" spans="4:14" ht="14.65" customHeight="1" x14ac:dyDescent="0.25">
      <c r="D335" s="67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32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7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7" t="e">
        <f t="shared" ca="1" si="28"/>
        <v>#N/A</v>
      </c>
    </row>
    <row r="336" spans="4:14" ht="14.65" customHeight="1" x14ac:dyDescent="0.25">
      <c r="D336" s="67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32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7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7" t="e">
        <f t="shared" ca="1" si="28"/>
        <v>#N/A</v>
      </c>
    </row>
    <row r="337" spans="4:14" ht="14.65" customHeight="1" x14ac:dyDescent="0.25">
      <c r="D337" s="67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32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7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7" t="e">
        <f t="shared" ca="1" si="28"/>
        <v>#N/A</v>
      </c>
    </row>
    <row r="338" spans="4:14" ht="14.65" customHeight="1" x14ac:dyDescent="0.25">
      <c r="D338" s="67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32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7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7" t="e">
        <f t="shared" ca="1" si="28"/>
        <v>#N/A</v>
      </c>
    </row>
    <row r="339" spans="4:14" ht="14.65" customHeight="1" x14ac:dyDescent="0.25">
      <c r="D339" s="67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32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7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7" t="e">
        <f t="shared" ca="1" si="28"/>
        <v>#N/A</v>
      </c>
    </row>
    <row r="340" spans="4:14" ht="14.65" customHeight="1" x14ac:dyDescent="0.25">
      <c r="D340" s="67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32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7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7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7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32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7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7" t="e">
        <f t="shared" ca="1" si="33"/>
        <v>#N/A</v>
      </c>
    </row>
    <row r="342" spans="4:14" ht="14.65" customHeight="1" x14ac:dyDescent="0.25">
      <c r="D342" s="67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32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7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7" t="e">
        <f t="shared" ca="1" si="33"/>
        <v>#N/A</v>
      </c>
    </row>
    <row r="343" spans="4:14" ht="14.65" customHeight="1" x14ac:dyDescent="0.25">
      <c r="D343" s="67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32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7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7" t="e">
        <f t="shared" ca="1" si="33"/>
        <v>#N/A</v>
      </c>
    </row>
    <row r="344" spans="4:14" ht="14.65" customHeight="1" x14ac:dyDescent="0.25">
      <c r="D344" s="67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32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7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7" t="e">
        <f t="shared" ca="1" si="33"/>
        <v>#N/A</v>
      </c>
    </row>
    <row r="345" spans="4:14" ht="14.65" customHeight="1" x14ac:dyDescent="0.25">
      <c r="D345" s="67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32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7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7" t="e">
        <f t="shared" ca="1" si="33"/>
        <v>#N/A</v>
      </c>
    </row>
    <row r="346" spans="4:14" ht="14.65" customHeight="1" x14ac:dyDescent="0.25">
      <c r="D346" s="67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32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7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7" t="e">
        <f t="shared" ca="1" si="33"/>
        <v>#N/A</v>
      </c>
    </row>
    <row r="347" spans="4:14" ht="14.65" customHeight="1" x14ac:dyDescent="0.25">
      <c r="D347" s="67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32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7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7" t="e">
        <f t="shared" ca="1" si="33"/>
        <v>#N/A</v>
      </c>
    </row>
    <row r="348" spans="4:14" ht="14.65" customHeight="1" x14ac:dyDescent="0.25">
      <c r="D348" s="67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32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7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7" t="e">
        <f t="shared" ca="1" si="33"/>
        <v>#N/A</v>
      </c>
    </row>
    <row r="349" spans="4:14" ht="14.65" customHeight="1" x14ac:dyDescent="0.25">
      <c r="D349" s="67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32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7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7" t="e">
        <f t="shared" ca="1" si="33"/>
        <v>#N/A</v>
      </c>
    </row>
    <row r="350" spans="4:14" ht="14.65" customHeight="1" x14ac:dyDescent="0.25">
      <c r="D350" s="67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32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7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7" t="e">
        <f t="shared" ca="1" si="33"/>
        <v>#N/A</v>
      </c>
    </row>
    <row r="351" spans="4:14" ht="14.65" customHeight="1" x14ac:dyDescent="0.25">
      <c r="D351" s="67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32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7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7" t="e">
        <f t="shared" ca="1" si="33"/>
        <v>#N/A</v>
      </c>
    </row>
    <row r="352" spans="4:14" ht="14.65" customHeight="1" x14ac:dyDescent="0.25">
      <c r="D352" s="67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32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7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7" t="e">
        <f t="shared" ca="1" si="33"/>
        <v>#N/A</v>
      </c>
    </row>
    <row r="353" spans="4:14" ht="14.65" customHeight="1" x14ac:dyDescent="0.25">
      <c r="D353" s="67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32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7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7" t="e">
        <f t="shared" ca="1" si="33"/>
        <v>#N/A</v>
      </c>
    </row>
    <row r="354" spans="4:14" ht="14.65" customHeight="1" x14ac:dyDescent="0.25">
      <c r="D354" s="67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32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7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7" t="e">
        <f t="shared" ca="1" si="33"/>
        <v>#N/A</v>
      </c>
    </row>
    <row r="355" spans="4:14" ht="14.65" customHeight="1" x14ac:dyDescent="0.25">
      <c r="D355" s="67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32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7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7" t="e">
        <f t="shared" ca="1" si="33"/>
        <v>#N/A</v>
      </c>
    </row>
    <row r="356" spans="4:14" ht="14.65" customHeight="1" x14ac:dyDescent="0.25">
      <c r="D356" s="67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32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7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7" t="e">
        <f t="shared" ca="1" si="33"/>
        <v>#N/A</v>
      </c>
    </row>
    <row r="357" spans="4:14" ht="14.65" customHeight="1" x14ac:dyDescent="0.25">
      <c r="D357" s="67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32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7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7" t="e">
        <f t="shared" ca="1" si="33"/>
        <v>#N/A</v>
      </c>
    </row>
    <row r="358" spans="4:14" ht="14.65" customHeight="1" x14ac:dyDescent="0.25">
      <c r="D358" s="67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32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7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7" t="e">
        <f t="shared" ca="1" si="33"/>
        <v>#N/A</v>
      </c>
    </row>
    <row r="359" spans="4:14" ht="14.65" customHeight="1" x14ac:dyDescent="0.25">
      <c r="D359" s="67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32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7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7" t="e">
        <f t="shared" ca="1" si="33"/>
        <v>#N/A</v>
      </c>
    </row>
    <row r="360" spans="4:14" ht="14.65" customHeight="1" x14ac:dyDescent="0.25">
      <c r="D360" s="67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32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7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7" t="e">
        <f t="shared" ca="1" si="33"/>
        <v>#N/A</v>
      </c>
    </row>
    <row r="361" spans="4:14" ht="14.65" customHeight="1" x14ac:dyDescent="0.25">
      <c r="D361" s="67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32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7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7" t="e">
        <f t="shared" ca="1" si="33"/>
        <v>#N/A</v>
      </c>
    </row>
    <row r="362" spans="4:14" ht="14.65" customHeight="1" x14ac:dyDescent="0.25">
      <c r="D362" s="67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32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7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7" t="e">
        <f t="shared" ca="1" si="33"/>
        <v>#N/A</v>
      </c>
    </row>
    <row r="363" spans="4:14" ht="14.65" customHeight="1" x14ac:dyDescent="0.25">
      <c r="D363" s="67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32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7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7" t="e">
        <f t="shared" ca="1" si="33"/>
        <v>#N/A</v>
      </c>
    </row>
    <row r="364" spans="4:14" ht="14.65" customHeight="1" x14ac:dyDescent="0.25">
      <c r="D364" s="67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32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7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7" t="e">
        <f t="shared" ca="1" si="33"/>
        <v>#N/A</v>
      </c>
    </row>
    <row r="365" spans="4:14" ht="14.65" customHeight="1" x14ac:dyDescent="0.25">
      <c r="D365" s="67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32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7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7" t="e">
        <f t="shared" ca="1" si="33"/>
        <v>#N/A</v>
      </c>
    </row>
    <row r="366" spans="4:14" ht="14.65" customHeight="1" x14ac:dyDescent="0.25">
      <c r="D366" s="67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32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7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7" t="e">
        <f t="shared" ca="1" si="33"/>
        <v>#N/A</v>
      </c>
    </row>
    <row r="367" spans="4:14" ht="14.65" customHeight="1" x14ac:dyDescent="0.25">
      <c r="D367" s="67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32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7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7" t="e">
        <f t="shared" ca="1" si="33"/>
        <v>#N/A</v>
      </c>
    </row>
    <row r="368" spans="4:14" ht="14.65" customHeight="1" x14ac:dyDescent="0.25">
      <c r="D368" s="67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32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7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7" t="e">
        <f t="shared" ca="1" si="33"/>
        <v>#N/A</v>
      </c>
    </row>
    <row r="369" spans="4:14" ht="14.65" customHeight="1" x14ac:dyDescent="0.25">
      <c r="D369" s="67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32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7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7" t="e">
        <f t="shared" ca="1" si="33"/>
        <v>#N/A</v>
      </c>
    </row>
    <row r="370" spans="4:14" ht="14.65" customHeight="1" x14ac:dyDescent="0.25">
      <c r="D370" s="67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32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7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7" t="e">
        <f t="shared" ca="1" si="33"/>
        <v>#N/A</v>
      </c>
    </row>
    <row r="371" spans="4:14" ht="14.65" customHeight="1" x14ac:dyDescent="0.25">
      <c r="D371" s="67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32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7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7" t="e">
        <f t="shared" ca="1" si="33"/>
        <v>#N/A</v>
      </c>
    </row>
    <row r="372" spans="4:14" ht="14.65" customHeight="1" x14ac:dyDescent="0.25">
      <c r="D372" s="67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32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7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7" t="e">
        <f t="shared" ca="1" si="33"/>
        <v>#N/A</v>
      </c>
    </row>
    <row r="373" spans="4:14" ht="14.65" customHeight="1" x14ac:dyDescent="0.25">
      <c r="D373" s="67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32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7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7" t="e">
        <f t="shared" ca="1" si="33"/>
        <v>#N/A</v>
      </c>
    </row>
    <row r="374" spans="4:14" ht="14.65" customHeight="1" x14ac:dyDescent="0.25">
      <c r="D374" s="67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32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7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7" t="e">
        <f t="shared" ca="1" si="33"/>
        <v>#N/A</v>
      </c>
    </row>
    <row r="375" spans="4:14" ht="14.65" customHeight="1" x14ac:dyDescent="0.25">
      <c r="D375" s="67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32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7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7" t="e">
        <f t="shared" ca="1" si="33"/>
        <v>#N/A</v>
      </c>
    </row>
    <row r="376" spans="4:14" ht="14.65" customHeight="1" x14ac:dyDescent="0.25">
      <c r="D376" s="67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32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7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7" t="e">
        <f t="shared" ca="1" si="33"/>
        <v>#N/A</v>
      </c>
    </row>
    <row r="377" spans="4:14" ht="14.65" customHeight="1" x14ac:dyDescent="0.25">
      <c r="D377" s="67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32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7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7" t="e">
        <f t="shared" ca="1" si="33"/>
        <v>#N/A</v>
      </c>
    </row>
    <row r="378" spans="4:14" ht="14.65" customHeight="1" x14ac:dyDescent="0.25">
      <c r="D378" s="67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32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7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7" t="e">
        <f t="shared" ca="1" si="33"/>
        <v>#N/A</v>
      </c>
    </row>
    <row r="379" spans="4:14" ht="14.65" customHeight="1" x14ac:dyDescent="0.25">
      <c r="D379" s="67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32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7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7" t="e">
        <f t="shared" ca="1" si="33"/>
        <v>#N/A</v>
      </c>
    </row>
    <row r="380" spans="4:14" ht="14.65" customHeight="1" x14ac:dyDescent="0.25">
      <c r="D380" s="67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32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7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7" t="e">
        <f t="shared" ca="1" si="33"/>
        <v>#N/A</v>
      </c>
    </row>
    <row r="381" spans="4:14" ht="14.65" customHeight="1" x14ac:dyDescent="0.25">
      <c r="D381" s="67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32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7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7" t="e">
        <f t="shared" ca="1" si="33"/>
        <v>#N/A</v>
      </c>
    </row>
    <row r="382" spans="4:14" ht="14.65" customHeight="1" x14ac:dyDescent="0.25">
      <c r="D382" s="67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32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7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7" t="e">
        <f t="shared" ca="1" si="33"/>
        <v>#N/A</v>
      </c>
    </row>
    <row r="383" spans="4:14" ht="14.65" customHeight="1" x14ac:dyDescent="0.25">
      <c r="D383" s="67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32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7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7" t="e">
        <f t="shared" ca="1" si="33"/>
        <v>#N/A</v>
      </c>
    </row>
    <row r="384" spans="4:14" ht="14.65" customHeight="1" x14ac:dyDescent="0.25">
      <c r="D384" s="67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32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7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7" t="e">
        <f t="shared" ca="1" si="33"/>
        <v>#N/A</v>
      </c>
    </row>
    <row r="385" spans="4:14" ht="14.65" customHeight="1" x14ac:dyDescent="0.25">
      <c r="D385" s="67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32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7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7" t="e">
        <f t="shared" ca="1" si="33"/>
        <v>#N/A</v>
      </c>
    </row>
    <row r="386" spans="4:14" ht="14.65" customHeight="1" x14ac:dyDescent="0.25">
      <c r="D386" s="67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32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7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7" t="e">
        <f t="shared" ca="1" si="33"/>
        <v>#N/A</v>
      </c>
    </row>
    <row r="387" spans="4:14" ht="14.65" customHeight="1" x14ac:dyDescent="0.25">
      <c r="D387" s="67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32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7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7" t="e">
        <f t="shared" ca="1" si="33"/>
        <v>#N/A</v>
      </c>
    </row>
    <row r="388" spans="4:14" ht="14.65" customHeight="1" x14ac:dyDescent="0.25">
      <c r="D388" s="67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32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7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7" t="e">
        <f t="shared" ca="1" si="33"/>
        <v>#N/A</v>
      </c>
    </row>
    <row r="389" spans="4:14" ht="14.65" customHeight="1" x14ac:dyDescent="0.25">
      <c r="D389" s="67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32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7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7" t="e">
        <f t="shared" ca="1" si="33"/>
        <v>#N/A</v>
      </c>
    </row>
    <row r="390" spans="4:14" ht="14.65" customHeight="1" x14ac:dyDescent="0.25">
      <c r="D390" s="67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32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7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7" t="e">
        <f t="shared" ca="1" si="33"/>
        <v>#N/A</v>
      </c>
    </row>
    <row r="391" spans="4:14" ht="14.65" customHeight="1" x14ac:dyDescent="0.25">
      <c r="D391" s="67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32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7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7" t="e">
        <f t="shared" ca="1" si="33"/>
        <v>#N/A</v>
      </c>
    </row>
    <row r="392" spans="4:14" ht="14.65" customHeight="1" x14ac:dyDescent="0.25">
      <c r="D392" s="67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32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7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7" t="e">
        <f t="shared" ca="1" si="33"/>
        <v>#N/A</v>
      </c>
    </row>
    <row r="393" spans="4:14" ht="14.65" customHeight="1" x14ac:dyDescent="0.25">
      <c r="D393" s="67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32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7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7" t="e">
        <f t="shared" ca="1" si="33"/>
        <v>#N/A</v>
      </c>
    </row>
    <row r="394" spans="4:14" ht="14.65" customHeight="1" x14ac:dyDescent="0.25">
      <c r="D394" s="67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32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7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7" t="e">
        <f t="shared" ca="1" si="33"/>
        <v>#N/A</v>
      </c>
    </row>
    <row r="395" spans="4:14" ht="14.65" customHeight="1" x14ac:dyDescent="0.25">
      <c r="D395" s="67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32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7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7" t="e">
        <f t="shared" ca="1" si="33"/>
        <v>#N/A</v>
      </c>
    </row>
    <row r="396" spans="4:14" ht="14.65" customHeight="1" x14ac:dyDescent="0.25">
      <c r="D396" s="67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32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7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7" t="e">
        <f t="shared" ca="1" si="33"/>
        <v>#N/A</v>
      </c>
    </row>
    <row r="397" spans="4:14" ht="14.65" customHeight="1" x14ac:dyDescent="0.25">
      <c r="D397" s="67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32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7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7" t="e">
        <f t="shared" ca="1" si="33"/>
        <v>#N/A</v>
      </c>
    </row>
    <row r="398" spans="4:14" ht="14.65" customHeight="1" x14ac:dyDescent="0.25">
      <c r="D398" s="67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32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7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7" t="e">
        <f t="shared" ca="1" si="33"/>
        <v>#N/A</v>
      </c>
    </row>
    <row r="399" spans="4:14" ht="14.65" customHeight="1" x14ac:dyDescent="0.25">
      <c r="D399" s="67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32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7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7" t="e">
        <f t="shared" ca="1" si="33"/>
        <v>#N/A</v>
      </c>
    </row>
    <row r="400" spans="4:14" ht="14.65" customHeight="1" x14ac:dyDescent="0.25">
      <c r="D400" s="67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32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7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7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9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32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9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9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9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32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9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9" t="e">
        <f t="shared" ca="1" si="41"/>
        <v>#N/A</v>
      </c>
    </row>
    <row r="403" spans="4:14" ht="14.65" customHeight="1" x14ac:dyDescent="0.25">
      <c r="D403" s="69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32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9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9" t="e">
        <f t="shared" ca="1" si="41"/>
        <v>#N/A</v>
      </c>
    </row>
    <row r="404" spans="4:14" ht="14.65" customHeight="1" x14ac:dyDescent="0.25">
      <c r="D404" s="69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32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9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9" t="e">
        <f t="shared" ca="1" si="41"/>
        <v>#N/A</v>
      </c>
    </row>
    <row r="405" spans="4:14" ht="14.65" customHeight="1" x14ac:dyDescent="0.25">
      <c r="D405" s="69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32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9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9" t="e">
        <f t="shared" ca="1" si="41"/>
        <v>#N/A</v>
      </c>
    </row>
    <row r="406" spans="4:14" ht="14.65" customHeight="1" x14ac:dyDescent="0.25">
      <c r="D406" s="69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32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9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9" t="e">
        <f t="shared" ca="1" si="41"/>
        <v>#N/A</v>
      </c>
    </row>
    <row r="407" spans="4:14" ht="14.65" customHeight="1" x14ac:dyDescent="0.25">
      <c r="D407" s="69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32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9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9" t="e">
        <f t="shared" ca="1" si="41"/>
        <v>#N/A</v>
      </c>
    </row>
    <row r="408" spans="4:14" ht="14.65" customHeight="1" x14ac:dyDescent="0.25">
      <c r="D408" s="69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32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9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9" t="e">
        <f t="shared" ca="1" si="41"/>
        <v>#N/A</v>
      </c>
    </row>
    <row r="409" spans="4:14" ht="14.65" customHeight="1" x14ac:dyDescent="0.25">
      <c r="D409" s="69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32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9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9" t="e">
        <f t="shared" ca="1" si="41"/>
        <v>#N/A</v>
      </c>
    </row>
    <row r="410" spans="4:14" ht="14.65" customHeight="1" x14ac:dyDescent="0.25">
      <c r="D410" s="69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32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9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9" t="e">
        <f t="shared" ca="1" si="41"/>
        <v>#N/A</v>
      </c>
    </row>
    <row r="411" spans="4:14" ht="14.65" customHeight="1" x14ac:dyDescent="0.25">
      <c r="D411" s="69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32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9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9" t="e">
        <f t="shared" ca="1" si="41"/>
        <v>#N/A</v>
      </c>
    </row>
    <row r="412" spans="4:14" ht="14.65" customHeight="1" x14ac:dyDescent="0.25">
      <c r="D412" s="69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32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9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9" t="e">
        <f t="shared" ca="1" si="41"/>
        <v>#N/A</v>
      </c>
    </row>
    <row r="413" spans="4:14" ht="14.65" customHeight="1" x14ac:dyDescent="0.25">
      <c r="D413" s="69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32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9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9" t="e">
        <f t="shared" ca="1" si="41"/>
        <v>#N/A</v>
      </c>
    </row>
    <row r="414" spans="4:14" ht="14.65" customHeight="1" x14ac:dyDescent="0.25">
      <c r="D414" s="69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32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9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9" t="e">
        <f t="shared" ca="1" si="41"/>
        <v>#N/A</v>
      </c>
    </row>
    <row r="415" spans="4:14" ht="14.65" customHeight="1" x14ac:dyDescent="0.25">
      <c r="D415" s="69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32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9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9" t="e">
        <f t="shared" ca="1" si="41"/>
        <v>#N/A</v>
      </c>
    </row>
    <row r="416" spans="4:14" ht="14.65" customHeight="1" x14ac:dyDescent="0.25">
      <c r="D416" s="69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32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9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9" t="e">
        <f t="shared" ca="1" si="41"/>
        <v>#N/A</v>
      </c>
    </row>
    <row r="417" spans="4:14" ht="14.65" customHeight="1" x14ac:dyDescent="0.25">
      <c r="D417" s="69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32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9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9" t="e">
        <f t="shared" ca="1" si="41"/>
        <v>#N/A</v>
      </c>
    </row>
    <row r="418" spans="4:14" ht="14.65" customHeight="1" x14ac:dyDescent="0.25">
      <c r="D418" s="69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32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9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9" t="e">
        <f t="shared" ca="1" si="41"/>
        <v>#N/A</v>
      </c>
    </row>
    <row r="419" spans="4:14" ht="14.65" customHeight="1" x14ac:dyDescent="0.25">
      <c r="D419" s="69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32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9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9" t="e">
        <f t="shared" ca="1" si="41"/>
        <v>#N/A</v>
      </c>
    </row>
    <row r="420" spans="4:14" ht="14.65" customHeight="1" x14ac:dyDescent="0.25">
      <c r="D420" s="69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32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9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9" t="e">
        <f t="shared" ca="1" si="41"/>
        <v>#N/A</v>
      </c>
    </row>
    <row r="421" spans="4:14" ht="14.65" customHeight="1" x14ac:dyDescent="0.25">
      <c r="D421" s="69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32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9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9" t="e">
        <f t="shared" ca="1" si="41"/>
        <v>#N/A</v>
      </c>
    </row>
    <row r="422" spans="4:14" ht="14.65" customHeight="1" x14ac:dyDescent="0.25">
      <c r="D422" s="69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32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9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9" t="e">
        <f t="shared" ca="1" si="41"/>
        <v>#N/A</v>
      </c>
    </row>
    <row r="423" spans="4:14" ht="14.65" customHeight="1" x14ac:dyDescent="0.25">
      <c r="D423" s="69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32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9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9" t="e">
        <f t="shared" ca="1" si="41"/>
        <v>#N/A</v>
      </c>
    </row>
    <row r="424" spans="4:14" ht="14.65" customHeight="1" x14ac:dyDescent="0.25">
      <c r="D424" s="69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32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9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9" t="e">
        <f t="shared" ca="1" si="41"/>
        <v>#N/A</v>
      </c>
    </row>
    <row r="425" spans="4:14" ht="14.65" customHeight="1" x14ac:dyDescent="0.25">
      <c r="D425" s="69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32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9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9" t="e">
        <f t="shared" ca="1" si="41"/>
        <v>#N/A</v>
      </c>
    </row>
    <row r="426" spans="4:14" ht="14.65" customHeight="1" x14ac:dyDescent="0.25">
      <c r="D426" s="69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32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9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9" t="e">
        <f t="shared" ca="1" si="41"/>
        <v>#N/A</v>
      </c>
    </row>
    <row r="427" spans="4:14" ht="14.65" customHeight="1" x14ac:dyDescent="0.25">
      <c r="D427" s="69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32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9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9" t="e">
        <f t="shared" ca="1" si="41"/>
        <v>#N/A</v>
      </c>
    </row>
    <row r="428" spans="4:14" ht="14.65" customHeight="1" x14ac:dyDescent="0.25">
      <c r="D428" s="69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32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9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9" t="e">
        <f t="shared" ca="1" si="41"/>
        <v>#N/A</v>
      </c>
    </row>
    <row r="429" spans="4:14" ht="14.65" customHeight="1" x14ac:dyDescent="0.25">
      <c r="D429" s="69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32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9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9" t="e">
        <f t="shared" ca="1" si="41"/>
        <v>#N/A</v>
      </c>
    </row>
    <row r="430" spans="4:14" ht="14.65" customHeight="1" x14ac:dyDescent="0.25">
      <c r="D430" s="69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32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9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9" t="e">
        <f t="shared" ca="1" si="41"/>
        <v>#N/A</v>
      </c>
    </row>
    <row r="431" spans="4:14" ht="14.65" customHeight="1" x14ac:dyDescent="0.25">
      <c r="D431" s="69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32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9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9" t="e">
        <f t="shared" ca="1" si="41"/>
        <v>#N/A</v>
      </c>
    </row>
    <row r="432" spans="4:14" ht="14.65" customHeight="1" x14ac:dyDescent="0.25">
      <c r="D432" s="69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32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9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9" t="e">
        <f t="shared" ca="1" si="41"/>
        <v>#N/A</v>
      </c>
    </row>
    <row r="433" spans="4:14" ht="14.65" customHeight="1" x14ac:dyDescent="0.25">
      <c r="D433" s="69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32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9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9" t="e">
        <f t="shared" ca="1" si="41"/>
        <v>#N/A</v>
      </c>
    </row>
    <row r="434" spans="4:14" ht="14.65" customHeight="1" x14ac:dyDescent="0.25">
      <c r="D434" s="69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32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9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9" t="e">
        <f t="shared" ca="1" si="41"/>
        <v>#N/A</v>
      </c>
    </row>
    <row r="435" spans="4:14" ht="14.65" customHeight="1" x14ac:dyDescent="0.25">
      <c r="D435" s="69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32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9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9" t="e">
        <f t="shared" ca="1" si="41"/>
        <v>#N/A</v>
      </c>
    </row>
    <row r="436" spans="4:14" ht="14.65" customHeight="1" x14ac:dyDescent="0.25">
      <c r="D436" s="69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32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9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9" t="e">
        <f t="shared" ca="1" si="41"/>
        <v>#N/A</v>
      </c>
    </row>
    <row r="437" spans="4:14" ht="14.65" customHeight="1" x14ac:dyDescent="0.25">
      <c r="D437" s="69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32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9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9" t="e">
        <f t="shared" ca="1" si="41"/>
        <v>#N/A</v>
      </c>
    </row>
    <row r="438" spans="4:14" ht="14.65" customHeight="1" x14ac:dyDescent="0.25">
      <c r="D438" s="69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32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9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9" t="e">
        <f t="shared" ca="1" si="41"/>
        <v>#N/A</v>
      </c>
    </row>
    <row r="439" spans="4:14" ht="14.65" customHeight="1" x14ac:dyDescent="0.25">
      <c r="D439" s="69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32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9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9" t="e">
        <f t="shared" ca="1" si="41"/>
        <v>#N/A</v>
      </c>
    </row>
    <row r="440" spans="4:14" ht="14.65" customHeight="1" x14ac:dyDescent="0.25">
      <c r="D440" s="69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32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9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9" t="e">
        <f t="shared" ca="1" si="41"/>
        <v>#N/A</v>
      </c>
    </row>
    <row r="441" spans="4:14" ht="14.65" customHeight="1" x14ac:dyDescent="0.25">
      <c r="D441" s="69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32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9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9" t="e">
        <f t="shared" ca="1" si="41"/>
        <v>#N/A</v>
      </c>
    </row>
    <row r="442" spans="4:14" ht="14.65" customHeight="1" x14ac:dyDescent="0.25">
      <c r="D442" s="69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32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9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9" t="e">
        <f t="shared" ca="1" si="41"/>
        <v>#N/A</v>
      </c>
    </row>
    <row r="443" spans="4:14" ht="14.65" customHeight="1" x14ac:dyDescent="0.25">
      <c r="D443" s="69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32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9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9" t="e">
        <f t="shared" ca="1" si="41"/>
        <v>#N/A</v>
      </c>
    </row>
    <row r="444" spans="4:14" ht="14.65" customHeight="1" x14ac:dyDescent="0.25">
      <c r="D444" s="69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32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9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9" t="e">
        <f t="shared" ca="1" si="41"/>
        <v>#N/A</v>
      </c>
    </row>
    <row r="445" spans="4:14" ht="14.65" customHeight="1" x14ac:dyDescent="0.25">
      <c r="D445" s="69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32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9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9" t="e">
        <f t="shared" ca="1" si="41"/>
        <v>#N/A</v>
      </c>
    </row>
    <row r="446" spans="4:14" ht="14.65" customHeight="1" x14ac:dyDescent="0.25">
      <c r="D446" s="69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32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9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9" t="e">
        <f t="shared" ca="1" si="41"/>
        <v>#N/A</v>
      </c>
    </row>
    <row r="447" spans="4:14" ht="14.65" customHeight="1" x14ac:dyDescent="0.25">
      <c r="D447" s="69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32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9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9" t="e">
        <f t="shared" ca="1" si="41"/>
        <v>#N/A</v>
      </c>
    </row>
    <row r="448" spans="4:14" ht="14.65" customHeight="1" x14ac:dyDescent="0.25">
      <c r="D448" s="69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32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9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9" t="e">
        <f t="shared" ca="1" si="41"/>
        <v>#N/A</v>
      </c>
    </row>
    <row r="449" spans="4:14" ht="14.65" customHeight="1" x14ac:dyDescent="0.25">
      <c r="D449" s="69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32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9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9" t="e">
        <f t="shared" ca="1" si="41"/>
        <v>#N/A</v>
      </c>
    </row>
    <row r="450" spans="4:14" ht="14.65" customHeight="1" x14ac:dyDescent="0.25">
      <c r="D450" s="69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32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9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9" t="e">
        <f t="shared" ca="1" si="41"/>
        <v>#N/A</v>
      </c>
    </row>
    <row r="451" spans="4:14" ht="14.65" customHeight="1" x14ac:dyDescent="0.25">
      <c r="D451" s="69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32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9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9" t="e">
        <f t="shared" ca="1" si="41"/>
        <v>#N/A</v>
      </c>
    </row>
    <row r="452" spans="4:14" ht="14.65" customHeight="1" x14ac:dyDescent="0.25">
      <c r="D452" s="6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32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9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9" t="e">
        <f t="shared" ca="1" si="41"/>
        <v>#N/A</v>
      </c>
    </row>
    <row r="453" spans="4:14" ht="14.65" customHeight="1" x14ac:dyDescent="0.25">
      <c r="D453" s="6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32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9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9" t="e">
        <f t="shared" ca="1" si="41"/>
        <v>#N/A</v>
      </c>
    </row>
    <row r="454" spans="4:14" ht="14.65" customHeight="1" x14ac:dyDescent="0.25">
      <c r="D454" s="6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32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9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9" t="e">
        <f t="shared" ca="1" si="41"/>
        <v>#N/A</v>
      </c>
    </row>
    <row r="455" spans="4:14" ht="14.65" customHeight="1" x14ac:dyDescent="0.25">
      <c r="D455" s="6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32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9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9" t="e">
        <f t="shared" ca="1" si="41"/>
        <v>#N/A</v>
      </c>
    </row>
    <row r="456" spans="4:14" ht="14.65" customHeight="1" x14ac:dyDescent="0.25">
      <c r="D456" s="6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32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9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9" t="e">
        <f t="shared" ca="1" si="41"/>
        <v>#N/A</v>
      </c>
    </row>
    <row r="457" spans="4:14" ht="14.65" customHeight="1" x14ac:dyDescent="0.25">
      <c r="D457" s="6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32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9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9" t="e">
        <f t="shared" ca="1" si="41"/>
        <v>#N/A</v>
      </c>
    </row>
    <row r="458" spans="4:14" ht="14.65" customHeight="1" x14ac:dyDescent="0.25">
      <c r="D458" s="6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32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9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9" t="e">
        <f t="shared" ca="1" si="41"/>
        <v>#N/A</v>
      </c>
    </row>
    <row r="459" spans="4:14" ht="14.65" customHeight="1" x14ac:dyDescent="0.25">
      <c r="D459" s="6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32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9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9" t="e">
        <f t="shared" ca="1" si="41"/>
        <v>#N/A</v>
      </c>
    </row>
    <row r="460" spans="4:14" ht="14.65" customHeight="1" x14ac:dyDescent="0.25">
      <c r="D460" s="6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32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9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9" t="e">
        <f t="shared" ca="1" si="41"/>
        <v>#N/A</v>
      </c>
    </row>
    <row r="461" spans="4:14" ht="14.65" customHeight="1" x14ac:dyDescent="0.25">
      <c r="D461" s="6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32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9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9" t="e">
        <f t="shared" ca="1" si="41"/>
        <v>#N/A</v>
      </c>
    </row>
    <row r="462" spans="4:14" ht="14.65" customHeight="1" x14ac:dyDescent="0.25">
      <c r="D462" s="6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32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9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9" t="e">
        <f t="shared" ca="1" si="41"/>
        <v>#N/A</v>
      </c>
    </row>
    <row r="463" spans="4:14" ht="14.65" customHeight="1" x14ac:dyDescent="0.25">
      <c r="D463" s="6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32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9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9" t="e">
        <f t="shared" ca="1" si="41"/>
        <v>#N/A</v>
      </c>
    </row>
    <row r="464" spans="4:14" ht="14.65" customHeight="1" x14ac:dyDescent="0.25">
      <c r="D464" s="69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32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9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9" t="e">
        <f t="shared" ca="1" si="41"/>
        <v>#N/A</v>
      </c>
    </row>
    <row r="465" spans="4:14" ht="14.65" customHeight="1" x14ac:dyDescent="0.25">
      <c r="D465" s="69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32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9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9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9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32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9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9" t="e">
        <f t="shared" ca="1" si="46"/>
        <v>#N/A</v>
      </c>
    </row>
    <row r="467" spans="4:14" ht="14.65" customHeight="1" x14ac:dyDescent="0.25">
      <c r="D467" s="69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32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9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9" t="e">
        <f t="shared" ca="1" si="46"/>
        <v>#N/A</v>
      </c>
    </row>
    <row r="468" spans="4:14" ht="14.65" customHeight="1" x14ac:dyDescent="0.25">
      <c r="D468" s="69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32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9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9" t="e">
        <f t="shared" ca="1" si="46"/>
        <v>#N/A</v>
      </c>
    </row>
    <row r="469" spans="4:14" ht="14.65" customHeight="1" x14ac:dyDescent="0.25">
      <c r="D469" s="69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32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9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9" t="e">
        <f t="shared" ca="1" si="46"/>
        <v>#N/A</v>
      </c>
    </row>
    <row r="470" spans="4:14" ht="14.65" customHeight="1" x14ac:dyDescent="0.25">
      <c r="D470" s="69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32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9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9" t="e">
        <f t="shared" ca="1" si="46"/>
        <v>#N/A</v>
      </c>
    </row>
    <row r="471" spans="4:14" ht="14.65" customHeight="1" x14ac:dyDescent="0.25">
      <c r="D471" s="69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32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9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9" t="e">
        <f t="shared" ca="1" si="46"/>
        <v>#N/A</v>
      </c>
    </row>
    <row r="472" spans="4:14" ht="14.65" customHeight="1" x14ac:dyDescent="0.25">
      <c r="D472" s="69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32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9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9" t="e">
        <f t="shared" ca="1" si="46"/>
        <v>#N/A</v>
      </c>
    </row>
    <row r="473" spans="4:14" ht="14.65" customHeight="1" x14ac:dyDescent="0.25">
      <c r="D473" s="69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32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9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9" t="e">
        <f t="shared" ca="1" si="46"/>
        <v>#N/A</v>
      </c>
    </row>
    <row r="474" spans="4:14" ht="14.65" customHeight="1" x14ac:dyDescent="0.25">
      <c r="D474" s="69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32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9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9" t="e">
        <f t="shared" ca="1" si="46"/>
        <v>#N/A</v>
      </c>
    </row>
    <row r="475" spans="4:14" ht="14.65" customHeight="1" x14ac:dyDescent="0.25">
      <c r="D475" s="69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32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9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9" t="e">
        <f t="shared" ca="1" si="46"/>
        <v>#N/A</v>
      </c>
    </row>
    <row r="476" spans="4:14" ht="14.65" customHeight="1" x14ac:dyDescent="0.25">
      <c r="D476" s="69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32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9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9" t="e">
        <f t="shared" ca="1" si="46"/>
        <v>#N/A</v>
      </c>
    </row>
    <row r="477" spans="4:14" ht="14.65" customHeight="1" x14ac:dyDescent="0.25">
      <c r="D477" s="69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32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9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9" t="e">
        <f t="shared" ca="1" si="46"/>
        <v>#N/A</v>
      </c>
    </row>
    <row r="478" spans="4:14" ht="14.65" customHeight="1" x14ac:dyDescent="0.25">
      <c r="D478" s="69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32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9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9" t="e">
        <f t="shared" ca="1" si="46"/>
        <v>#N/A</v>
      </c>
    </row>
    <row r="479" spans="4:14" ht="14.65" customHeight="1" x14ac:dyDescent="0.25">
      <c r="D479" s="69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32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9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9" t="e">
        <f t="shared" ca="1" si="46"/>
        <v>#N/A</v>
      </c>
    </row>
    <row r="480" spans="4:14" ht="14.65" customHeight="1" x14ac:dyDescent="0.25">
      <c r="D480" s="69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32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9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9" t="e">
        <f t="shared" ca="1" si="46"/>
        <v>#N/A</v>
      </c>
    </row>
    <row r="481" spans="4:14" ht="14.65" customHeight="1" x14ac:dyDescent="0.25">
      <c r="D481" s="69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32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9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9" t="e">
        <f t="shared" ca="1" si="46"/>
        <v>#N/A</v>
      </c>
    </row>
    <row r="482" spans="4:14" ht="14.65" customHeight="1" x14ac:dyDescent="0.25">
      <c r="D482" s="69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32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9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9" t="e">
        <f t="shared" ca="1" si="46"/>
        <v>#N/A</v>
      </c>
    </row>
    <row r="483" spans="4:14" ht="14.65" customHeight="1" x14ac:dyDescent="0.25">
      <c r="D483" s="69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32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9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9" t="e">
        <f t="shared" ca="1" si="46"/>
        <v>#N/A</v>
      </c>
    </row>
    <row r="484" spans="4:14" ht="14.65" customHeight="1" x14ac:dyDescent="0.25">
      <c r="D484" s="69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32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9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9" t="e">
        <f t="shared" ca="1" si="46"/>
        <v>#N/A</v>
      </c>
    </row>
    <row r="485" spans="4:14" ht="14.65" customHeight="1" x14ac:dyDescent="0.25">
      <c r="D485" s="69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32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9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9" t="e">
        <f t="shared" ca="1" si="46"/>
        <v>#N/A</v>
      </c>
    </row>
    <row r="486" spans="4:14" ht="14.65" customHeight="1" x14ac:dyDescent="0.25">
      <c r="D486" s="69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32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9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9" t="e">
        <f t="shared" ca="1" si="46"/>
        <v>#N/A</v>
      </c>
    </row>
    <row r="487" spans="4:14" ht="14.65" customHeight="1" x14ac:dyDescent="0.25">
      <c r="D487" s="69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32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9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9" t="e">
        <f t="shared" ca="1" si="46"/>
        <v>#N/A</v>
      </c>
    </row>
    <row r="488" spans="4:14" ht="14.65" customHeight="1" x14ac:dyDescent="0.25">
      <c r="D488" s="69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32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9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9" t="e">
        <f t="shared" ca="1" si="46"/>
        <v>#N/A</v>
      </c>
    </row>
    <row r="489" spans="4:14" ht="14.65" customHeight="1" x14ac:dyDescent="0.25">
      <c r="D489" s="69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32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9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9" t="e">
        <f t="shared" ca="1" si="46"/>
        <v>#N/A</v>
      </c>
    </row>
    <row r="490" spans="4:14" ht="14.65" customHeight="1" x14ac:dyDescent="0.25">
      <c r="D490" s="69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32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9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9" t="e">
        <f t="shared" ca="1" si="46"/>
        <v>#N/A</v>
      </c>
    </row>
    <row r="491" spans="4:14" ht="14.65" customHeight="1" x14ac:dyDescent="0.25">
      <c r="D491" s="69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32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9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9" t="e">
        <f t="shared" ca="1" si="46"/>
        <v>#N/A</v>
      </c>
    </row>
    <row r="492" spans="4:14" ht="14.65" customHeight="1" x14ac:dyDescent="0.25">
      <c r="D492" s="69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32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9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9" t="e">
        <f t="shared" ca="1" si="46"/>
        <v>#N/A</v>
      </c>
    </row>
    <row r="493" spans="4:14" ht="14.65" customHeight="1" x14ac:dyDescent="0.25">
      <c r="D493" s="69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32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9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9" t="e">
        <f t="shared" ca="1" si="46"/>
        <v>#N/A</v>
      </c>
    </row>
    <row r="494" spans="4:14" ht="14.65" customHeight="1" x14ac:dyDescent="0.25">
      <c r="D494" s="69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32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9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9" t="e">
        <f t="shared" ca="1" si="46"/>
        <v>#N/A</v>
      </c>
    </row>
    <row r="495" spans="4:14" ht="14.65" customHeight="1" x14ac:dyDescent="0.25">
      <c r="D495" s="69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32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9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9" t="e">
        <f t="shared" ca="1" si="46"/>
        <v>#N/A</v>
      </c>
    </row>
    <row r="496" spans="4:14" ht="14.65" customHeight="1" x14ac:dyDescent="0.25">
      <c r="D496" s="69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32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9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9" t="e">
        <f t="shared" ca="1" si="46"/>
        <v>#N/A</v>
      </c>
    </row>
    <row r="497" spans="4:14" ht="14.65" customHeight="1" x14ac:dyDescent="0.25">
      <c r="D497" s="69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32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9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9" t="e">
        <f t="shared" ca="1" si="46"/>
        <v>#N/A</v>
      </c>
    </row>
    <row r="498" spans="4:14" ht="14.65" customHeight="1" x14ac:dyDescent="0.25">
      <c r="D498" s="69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32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9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9" t="e">
        <f t="shared" ca="1" si="46"/>
        <v>#N/A</v>
      </c>
    </row>
    <row r="499" spans="4:14" ht="14.65" customHeight="1" x14ac:dyDescent="0.25">
      <c r="D499" s="69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32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9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9" t="e">
        <f t="shared" ca="1" si="46"/>
        <v>#N/A</v>
      </c>
    </row>
    <row r="500" spans="4:14" ht="14.65" customHeight="1" x14ac:dyDescent="0.25">
      <c r="D500" s="69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32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9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9" t="e">
        <f t="shared" ca="1" si="46"/>
        <v>#N/A</v>
      </c>
    </row>
    <row r="501" spans="4:14" ht="14.65" customHeight="1" x14ac:dyDescent="0.25">
      <c r="D501" s="69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32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9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9" t="e">
        <f t="shared" ca="1" si="46"/>
        <v>#N/A</v>
      </c>
    </row>
    <row r="502" spans="4:14" ht="14.65" customHeight="1" x14ac:dyDescent="0.25">
      <c r="D502" s="69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32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9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9" t="e">
        <f t="shared" ca="1" si="46"/>
        <v>#N/A</v>
      </c>
    </row>
    <row r="503" spans="4:14" ht="14.65" customHeight="1" x14ac:dyDescent="0.25">
      <c r="D503" s="69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32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9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9" t="e">
        <f t="shared" ca="1" si="46"/>
        <v>#N/A</v>
      </c>
    </row>
    <row r="504" spans="4:14" ht="14.65" customHeight="1" x14ac:dyDescent="0.25">
      <c r="D504" s="69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32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9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9" t="e">
        <f t="shared" ca="1" si="46"/>
        <v>#N/A</v>
      </c>
    </row>
    <row r="505" spans="4:14" ht="14.65" customHeight="1" x14ac:dyDescent="0.25">
      <c r="D505" s="69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32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9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9" t="e">
        <f t="shared" ca="1" si="46"/>
        <v>#N/A</v>
      </c>
    </row>
    <row r="506" spans="4:14" ht="14.65" customHeight="1" x14ac:dyDescent="0.25">
      <c r="D506" s="69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32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9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9" t="e">
        <f t="shared" ca="1" si="46"/>
        <v>#N/A</v>
      </c>
    </row>
    <row r="507" spans="4:14" ht="14.65" customHeight="1" x14ac:dyDescent="0.25">
      <c r="D507" s="69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32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9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9" t="e">
        <f t="shared" ca="1" si="46"/>
        <v>#N/A</v>
      </c>
    </row>
    <row r="508" spans="4:14" ht="14.65" customHeight="1" x14ac:dyDescent="0.25">
      <c r="D508" s="69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32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9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9" t="e">
        <f t="shared" ca="1" si="46"/>
        <v>#N/A</v>
      </c>
    </row>
    <row r="509" spans="4:14" ht="14.65" customHeight="1" x14ac:dyDescent="0.25">
      <c r="D509" s="69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32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9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9" t="e">
        <f t="shared" ca="1" si="46"/>
        <v>#N/A</v>
      </c>
    </row>
    <row r="510" spans="4:14" ht="14.65" customHeight="1" x14ac:dyDescent="0.25">
      <c r="D510" s="69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32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9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9" t="e">
        <f t="shared" ca="1" si="46"/>
        <v>#N/A</v>
      </c>
    </row>
    <row r="511" spans="4:14" ht="14.65" customHeight="1" x14ac:dyDescent="0.25">
      <c r="D511" s="69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32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9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9" t="e">
        <f t="shared" ca="1" si="46"/>
        <v>#N/A</v>
      </c>
    </row>
    <row r="512" spans="4:14" ht="14.65" customHeight="1" x14ac:dyDescent="0.25">
      <c r="D512" s="69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32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9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9" t="e">
        <f t="shared" ca="1" si="46"/>
        <v>#N/A</v>
      </c>
    </row>
    <row r="513" spans="4:14" ht="14.65" customHeight="1" x14ac:dyDescent="0.25">
      <c r="D513" s="69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32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9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9" t="e">
        <f t="shared" ca="1" si="46"/>
        <v>#N/A</v>
      </c>
    </row>
    <row r="514" spans="4:14" ht="14.65" customHeight="1" x14ac:dyDescent="0.25">
      <c r="D514" s="69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32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9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9" t="e">
        <f t="shared" ca="1" si="46"/>
        <v>#N/A</v>
      </c>
    </row>
    <row r="515" spans="4:14" ht="14.65" customHeight="1" x14ac:dyDescent="0.25">
      <c r="D515" s="69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32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9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9" t="e">
        <f t="shared" ca="1" si="46"/>
        <v>#N/A</v>
      </c>
    </row>
    <row r="516" spans="4:14" ht="14.65" customHeight="1" x14ac:dyDescent="0.25">
      <c r="D516" s="6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32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9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9" t="e">
        <f t="shared" ca="1" si="46"/>
        <v>#N/A</v>
      </c>
    </row>
    <row r="517" spans="4:14" ht="14.65" customHeight="1" x14ac:dyDescent="0.25">
      <c r="D517" s="6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32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9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9" t="e">
        <f t="shared" ca="1" si="46"/>
        <v>#N/A</v>
      </c>
    </row>
    <row r="518" spans="4:14" ht="14.65" customHeight="1" x14ac:dyDescent="0.25">
      <c r="D518" s="6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32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9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9" t="e">
        <f t="shared" ca="1" si="46"/>
        <v>#N/A</v>
      </c>
    </row>
    <row r="519" spans="4:14" ht="14.65" customHeight="1" x14ac:dyDescent="0.25">
      <c r="D519" s="6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32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9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9" t="e">
        <f t="shared" ca="1" si="46"/>
        <v>#N/A</v>
      </c>
    </row>
    <row r="520" spans="4:14" ht="14.65" customHeight="1" x14ac:dyDescent="0.25">
      <c r="D520" s="6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32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9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9" t="e">
        <f t="shared" ca="1" si="46"/>
        <v>#N/A</v>
      </c>
    </row>
    <row r="521" spans="4:14" ht="14.65" customHeight="1" x14ac:dyDescent="0.25">
      <c r="D521" s="6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32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9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9" t="e">
        <f t="shared" ca="1" si="46"/>
        <v>#N/A</v>
      </c>
    </row>
    <row r="522" spans="4:14" ht="14.65" customHeight="1" x14ac:dyDescent="0.25">
      <c r="D522" s="6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32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9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9" t="e">
        <f t="shared" ca="1" si="46"/>
        <v>#N/A</v>
      </c>
    </row>
    <row r="523" spans="4:14" ht="14.65" customHeight="1" x14ac:dyDescent="0.25">
      <c r="D523" s="6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32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9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9" t="e">
        <f t="shared" ca="1" si="46"/>
        <v>#N/A</v>
      </c>
    </row>
    <row r="524" spans="4:14" ht="14.65" customHeight="1" x14ac:dyDescent="0.25">
      <c r="D524" s="6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32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9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9" t="e">
        <f t="shared" ca="1" si="46"/>
        <v>#N/A</v>
      </c>
    </row>
    <row r="525" spans="4:14" ht="14.65" customHeight="1" x14ac:dyDescent="0.25">
      <c r="D525" s="6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32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9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9" t="e">
        <f t="shared" ca="1" si="46"/>
        <v>#N/A</v>
      </c>
    </row>
    <row r="526" spans="4:14" ht="14.65" customHeight="1" x14ac:dyDescent="0.25">
      <c r="D526" s="6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32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9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9" t="e">
        <f t="shared" ca="1" si="46"/>
        <v>#N/A</v>
      </c>
    </row>
    <row r="527" spans="4:14" ht="14.65" customHeight="1" x14ac:dyDescent="0.25">
      <c r="D527" s="6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32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9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9" t="e">
        <f t="shared" ca="1" si="46"/>
        <v>#N/A</v>
      </c>
    </row>
    <row r="528" spans="4:14" ht="14.65" customHeight="1" x14ac:dyDescent="0.25">
      <c r="D528" s="69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32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9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9" t="e">
        <f t="shared" ca="1" si="46"/>
        <v>#N/A</v>
      </c>
    </row>
    <row r="529" spans="4:14" ht="14.65" customHeight="1" x14ac:dyDescent="0.25">
      <c r="D529" s="69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32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9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9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9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32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9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9" t="e">
        <f t="shared" ca="1" si="51"/>
        <v>#N/A</v>
      </c>
    </row>
    <row r="531" spans="4:14" ht="14.65" customHeight="1" x14ac:dyDescent="0.25">
      <c r="D531" s="69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32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9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9" t="e">
        <f t="shared" ca="1" si="51"/>
        <v>#N/A</v>
      </c>
    </row>
    <row r="532" spans="4:14" ht="14.65" customHeight="1" x14ac:dyDescent="0.25">
      <c r="D532" s="69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32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9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9" t="e">
        <f t="shared" ca="1" si="51"/>
        <v>#N/A</v>
      </c>
    </row>
    <row r="533" spans="4:14" ht="14.65" customHeight="1" x14ac:dyDescent="0.25">
      <c r="D533" s="69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32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9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9" t="e">
        <f t="shared" ca="1" si="51"/>
        <v>#N/A</v>
      </c>
    </row>
    <row r="534" spans="4:14" ht="14.65" customHeight="1" x14ac:dyDescent="0.25">
      <c r="D534" s="69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32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9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9" t="e">
        <f t="shared" ca="1" si="51"/>
        <v>#N/A</v>
      </c>
    </row>
    <row r="535" spans="4:14" ht="14.65" customHeight="1" x14ac:dyDescent="0.25">
      <c r="D535" s="69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32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9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9" t="e">
        <f t="shared" ca="1" si="51"/>
        <v>#N/A</v>
      </c>
    </row>
    <row r="536" spans="4:14" ht="14.65" customHeight="1" x14ac:dyDescent="0.25">
      <c r="D536" s="69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32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9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9" t="e">
        <f t="shared" ca="1" si="51"/>
        <v>#N/A</v>
      </c>
    </row>
    <row r="537" spans="4:14" ht="14.65" customHeight="1" x14ac:dyDescent="0.25">
      <c r="D537" s="69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32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9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9" t="e">
        <f t="shared" ca="1" si="51"/>
        <v>#N/A</v>
      </c>
    </row>
    <row r="538" spans="4:14" ht="14.65" customHeight="1" x14ac:dyDescent="0.25">
      <c r="D538" s="69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32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9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9" t="e">
        <f t="shared" ca="1" si="51"/>
        <v>#N/A</v>
      </c>
    </row>
    <row r="539" spans="4:14" ht="14.65" customHeight="1" x14ac:dyDescent="0.25">
      <c r="D539" s="69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32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9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9" t="e">
        <f t="shared" ca="1" si="51"/>
        <v>#N/A</v>
      </c>
    </row>
    <row r="540" spans="4:14" ht="14.65" customHeight="1" x14ac:dyDescent="0.25">
      <c r="D540" s="69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32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9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9" t="e">
        <f t="shared" ca="1" si="51"/>
        <v>#N/A</v>
      </c>
    </row>
    <row r="541" spans="4:14" ht="14.65" customHeight="1" x14ac:dyDescent="0.25">
      <c r="D541" s="69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32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9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9" t="e">
        <f t="shared" ca="1" si="51"/>
        <v>#N/A</v>
      </c>
    </row>
    <row r="542" spans="4:14" ht="14.65" customHeight="1" x14ac:dyDescent="0.25">
      <c r="D542" s="69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32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9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9" t="e">
        <f t="shared" ca="1" si="51"/>
        <v>#N/A</v>
      </c>
    </row>
    <row r="543" spans="4:14" ht="14.65" customHeight="1" x14ac:dyDescent="0.25">
      <c r="D543" s="69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32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9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9" t="e">
        <f t="shared" ca="1" si="51"/>
        <v>#N/A</v>
      </c>
    </row>
    <row r="544" spans="4:14" ht="14.65" customHeight="1" x14ac:dyDescent="0.25">
      <c r="D544" s="69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32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9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9" t="e">
        <f t="shared" ca="1" si="51"/>
        <v>#N/A</v>
      </c>
    </row>
    <row r="545" spans="4:14" ht="14.65" customHeight="1" x14ac:dyDescent="0.25">
      <c r="D545" s="69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32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9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9" t="e">
        <f t="shared" ca="1" si="51"/>
        <v>#N/A</v>
      </c>
    </row>
    <row r="546" spans="4:14" ht="14.65" customHeight="1" x14ac:dyDescent="0.25">
      <c r="D546" s="69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32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9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9" t="e">
        <f t="shared" ca="1" si="51"/>
        <v>#N/A</v>
      </c>
    </row>
    <row r="547" spans="4:14" ht="14.65" customHeight="1" x14ac:dyDescent="0.25">
      <c r="D547" s="69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32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9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9" t="e">
        <f t="shared" ca="1" si="51"/>
        <v>#N/A</v>
      </c>
    </row>
    <row r="548" spans="4:14" ht="14.65" customHeight="1" x14ac:dyDescent="0.25">
      <c r="D548" s="69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32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9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9" t="e">
        <f t="shared" ca="1" si="51"/>
        <v>#N/A</v>
      </c>
    </row>
    <row r="549" spans="4:14" ht="14.65" customHeight="1" x14ac:dyDescent="0.25">
      <c r="D549" s="69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32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9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9" t="e">
        <f t="shared" ca="1" si="51"/>
        <v>#N/A</v>
      </c>
    </row>
    <row r="550" spans="4:14" ht="14.65" customHeight="1" x14ac:dyDescent="0.25">
      <c r="D550" s="69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32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9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9" t="e">
        <f t="shared" ca="1" si="51"/>
        <v>#N/A</v>
      </c>
    </row>
    <row r="551" spans="4:14" ht="14.65" customHeight="1" x14ac:dyDescent="0.25">
      <c r="D551" s="69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32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9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9" t="e">
        <f t="shared" ca="1" si="51"/>
        <v>#N/A</v>
      </c>
    </row>
    <row r="552" spans="4:14" ht="14.65" customHeight="1" x14ac:dyDescent="0.25">
      <c r="D552" s="69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32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9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9" t="e">
        <f t="shared" ca="1" si="51"/>
        <v>#N/A</v>
      </c>
    </row>
    <row r="553" spans="4:14" ht="14.65" customHeight="1" x14ac:dyDescent="0.25">
      <c r="D553" s="69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32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9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9" t="e">
        <f t="shared" ca="1" si="51"/>
        <v>#N/A</v>
      </c>
    </row>
    <row r="554" spans="4:14" ht="14.65" customHeight="1" x14ac:dyDescent="0.25">
      <c r="D554" s="69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32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9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9" t="e">
        <f t="shared" ca="1" si="51"/>
        <v>#N/A</v>
      </c>
    </row>
    <row r="555" spans="4:14" ht="14.65" customHeight="1" x14ac:dyDescent="0.25">
      <c r="D555" s="69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32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9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9" t="e">
        <f t="shared" ca="1" si="51"/>
        <v>#N/A</v>
      </c>
    </row>
    <row r="556" spans="4:14" ht="14.65" customHeight="1" x14ac:dyDescent="0.25">
      <c r="D556" s="69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32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9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9" t="e">
        <f t="shared" ca="1" si="51"/>
        <v>#N/A</v>
      </c>
    </row>
    <row r="557" spans="4:14" ht="14.65" customHeight="1" x14ac:dyDescent="0.25">
      <c r="D557" s="69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32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9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9" t="e">
        <f t="shared" ca="1" si="51"/>
        <v>#N/A</v>
      </c>
    </row>
    <row r="558" spans="4:14" ht="14.65" customHeight="1" x14ac:dyDescent="0.25">
      <c r="D558" s="69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32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9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9" t="e">
        <f t="shared" ca="1" si="51"/>
        <v>#N/A</v>
      </c>
    </row>
    <row r="559" spans="4:14" ht="14.65" customHeight="1" x14ac:dyDescent="0.25">
      <c r="D559" s="69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32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9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9" t="e">
        <f t="shared" ca="1" si="51"/>
        <v>#N/A</v>
      </c>
    </row>
    <row r="560" spans="4:14" ht="14.65" customHeight="1" x14ac:dyDescent="0.25">
      <c r="D560" s="69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32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9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9" t="e">
        <f t="shared" ca="1" si="51"/>
        <v>#N/A</v>
      </c>
    </row>
    <row r="561" spans="4:14" ht="14.65" customHeight="1" x14ac:dyDescent="0.25">
      <c r="D561" s="69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32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9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9" t="e">
        <f t="shared" ca="1" si="51"/>
        <v>#N/A</v>
      </c>
    </row>
    <row r="562" spans="4:14" ht="14.65" customHeight="1" x14ac:dyDescent="0.25">
      <c r="D562" s="69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32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9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9" t="e">
        <f t="shared" ca="1" si="51"/>
        <v>#N/A</v>
      </c>
    </row>
    <row r="563" spans="4:14" ht="14.65" customHeight="1" x14ac:dyDescent="0.25">
      <c r="D563" s="69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32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9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9" t="e">
        <f t="shared" ca="1" si="51"/>
        <v>#N/A</v>
      </c>
    </row>
    <row r="564" spans="4:14" ht="14.65" customHeight="1" x14ac:dyDescent="0.25">
      <c r="D564" s="69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32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9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9" t="e">
        <f t="shared" ca="1" si="51"/>
        <v>#N/A</v>
      </c>
    </row>
    <row r="565" spans="4:14" ht="14.65" customHeight="1" x14ac:dyDescent="0.25">
      <c r="D565" s="69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32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9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9" t="e">
        <f t="shared" ca="1" si="51"/>
        <v>#N/A</v>
      </c>
    </row>
    <row r="566" spans="4:14" ht="14.65" customHeight="1" x14ac:dyDescent="0.25">
      <c r="D566" s="69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32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9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9" t="e">
        <f t="shared" ca="1" si="51"/>
        <v>#N/A</v>
      </c>
    </row>
    <row r="567" spans="4:14" ht="14.65" customHeight="1" x14ac:dyDescent="0.25">
      <c r="D567" s="69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32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9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9" t="e">
        <f t="shared" ca="1" si="51"/>
        <v>#N/A</v>
      </c>
    </row>
    <row r="568" spans="4:14" ht="14.65" customHeight="1" x14ac:dyDescent="0.25">
      <c r="D568" s="69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32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9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9" t="e">
        <f t="shared" ca="1" si="51"/>
        <v>#N/A</v>
      </c>
    </row>
    <row r="569" spans="4:14" ht="14.65" customHeight="1" x14ac:dyDescent="0.25">
      <c r="D569" s="69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32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9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9" t="e">
        <f t="shared" ca="1" si="51"/>
        <v>#N/A</v>
      </c>
    </row>
    <row r="570" spans="4:14" ht="14.65" customHeight="1" x14ac:dyDescent="0.25">
      <c r="D570" s="69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32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9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9" t="e">
        <f t="shared" ca="1" si="51"/>
        <v>#N/A</v>
      </c>
    </row>
    <row r="571" spans="4:14" ht="14.65" customHeight="1" x14ac:dyDescent="0.25">
      <c r="D571" s="69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32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9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9" t="e">
        <f t="shared" ca="1" si="51"/>
        <v>#N/A</v>
      </c>
    </row>
    <row r="572" spans="4:14" ht="14.65" customHeight="1" x14ac:dyDescent="0.25">
      <c r="D572" s="69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32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9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9" t="e">
        <f t="shared" ca="1" si="51"/>
        <v>#N/A</v>
      </c>
    </row>
    <row r="573" spans="4:14" ht="14.65" customHeight="1" x14ac:dyDescent="0.25">
      <c r="D573" s="69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32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9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9" t="e">
        <f t="shared" ca="1" si="51"/>
        <v>#N/A</v>
      </c>
    </row>
    <row r="574" spans="4:14" ht="14.65" customHeight="1" x14ac:dyDescent="0.25">
      <c r="D574" s="69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32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9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9" t="e">
        <f t="shared" ca="1" si="51"/>
        <v>#N/A</v>
      </c>
    </row>
    <row r="575" spans="4:14" ht="14.65" customHeight="1" x14ac:dyDescent="0.25">
      <c r="D575" s="69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32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9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9" t="e">
        <f t="shared" ca="1" si="51"/>
        <v>#N/A</v>
      </c>
    </row>
    <row r="576" spans="4:14" ht="14.65" customHeight="1" x14ac:dyDescent="0.25">
      <c r="D576" s="69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32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9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9" t="e">
        <f t="shared" ca="1" si="51"/>
        <v>#N/A</v>
      </c>
    </row>
    <row r="577" spans="4:14" ht="14.65" customHeight="1" x14ac:dyDescent="0.25">
      <c r="D577" s="69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32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9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9" t="e">
        <f t="shared" ca="1" si="51"/>
        <v>#N/A</v>
      </c>
    </row>
    <row r="578" spans="4:14" ht="14.65" customHeight="1" x14ac:dyDescent="0.25">
      <c r="D578" s="69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32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9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9" t="e">
        <f t="shared" ca="1" si="51"/>
        <v>#N/A</v>
      </c>
    </row>
    <row r="579" spans="4:14" ht="14.65" customHeight="1" x14ac:dyDescent="0.25">
      <c r="D579" s="69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32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9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9" t="e">
        <f t="shared" ca="1" si="51"/>
        <v>#N/A</v>
      </c>
    </row>
    <row r="580" spans="4:14" ht="14.65" customHeight="1" x14ac:dyDescent="0.25">
      <c r="D580" s="6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32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9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9" t="e">
        <f t="shared" ca="1" si="51"/>
        <v>#N/A</v>
      </c>
    </row>
    <row r="581" spans="4:14" ht="14.65" customHeight="1" x14ac:dyDescent="0.25">
      <c r="D581" s="6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32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9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9" t="e">
        <f t="shared" ca="1" si="51"/>
        <v>#N/A</v>
      </c>
    </row>
    <row r="582" spans="4:14" ht="14.65" customHeight="1" x14ac:dyDescent="0.25">
      <c r="D582" s="6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32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9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9" t="e">
        <f t="shared" ca="1" si="51"/>
        <v>#N/A</v>
      </c>
    </row>
    <row r="583" spans="4:14" ht="14.65" customHeight="1" x14ac:dyDescent="0.25">
      <c r="D583" s="6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32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9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9" t="e">
        <f t="shared" ca="1" si="51"/>
        <v>#N/A</v>
      </c>
    </row>
    <row r="584" spans="4:14" ht="14.65" customHeight="1" x14ac:dyDescent="0.25">
      <c r="D584" s="6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32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9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9" t="e">
        <f t="shared" ca="1" si="51"/>
        <v>#N/A</v>
      </c>
    </row>
    <row r="585" spans="4:14" ht="14.65" customHeight="1" x14ac:dyDescent="0.25">
      <c r="D585" s="6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32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9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9" t="e">
        <f t="shared" ca="1" si="51"/>
        <v>#N/A</v>
      </c>
    </row>
    <row r="586" spans="4:14" ht="14.65" customHeight="1" x14ac:dyDescent="0.25">
      <c r="D586" s="6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32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9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9" t="e">
        <f t="shared" ca="1" si="51"/>
        <v>#N/A</v>
      </c>
    </row>
    <row r="587" spans="4:14" ht="14.65" customHeight="1" x14ac:dyDescent="0.25">
      <c r="D587" s="6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32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9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9" t="e">
        <f t="shared" ca="1" si="51"/>
        <v>#N/A</v>
      </c>
    </row>
    <row r="588" spans="4:14" ht="14.65" customHeight="1" x14ac:dyDescent="0.25">
      <c r="D588" s="6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32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9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9" t="e">
        <f t="shared" ca="1" si="51"/>
        <v>#N/A</v>
      </c>
    </row>
    <row r="589" spans="4:14" ht="14.65" customHeight="1" x14ac:dyDescent="0.25">
      <c r="D589" s="6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32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9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9" t="e">
        <f t="shared" ca="1" si="51"/>
        <v>#N/A</v>
      </c>
    </row>
    <row r="590" spans="4:14" ht="14.65" customHeight="1" x14ac:dyDescent="0.25">
      <c r="D590" s="6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32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9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9" t="e">
        <f t="shared" ca="1" si="51"/>
        <v>#N/A</v>
      </c>
    </row>
    <row r="591" spans="4:14" ht="14.65" customHeight="1" x14ac:dyDescent="0.25">
      <c r="D591" s="6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32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9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9" t="e">
        <f t="shared" ca="1" si="51"/>
        <v>#N/A</v>
      </c>
    </row>
    <row r="592" spans="4:14" ht="14.65" customHeight="1" x14ac:dyDescent="0.25">
      <c r="D592" s="69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32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9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9" t="e">
        <f t="shared" ca="1" si="51"/>
        <v>#N/A</v>
      </c>
    </row>
    <row r="593" spans="4:14" ht="14.65" customHeight="1" x14ac:dyDescent="0.25">
      <c r="D593" s="69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32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9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9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9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32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9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9" t="e">
        <f t="shared" ca="1" si="56"/>
        <v>#N/A</v>
      </c>
    </row>
    <row r="595" spans="4:14" ht="14.65" customHeight="1" x14ac:dyDescent="0.25">
      <c r="D595" s="69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32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9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9" t="e">
        <f t="shared" ca="1" si="56"/>
        <v>#N/A</v>
      </c>
    </row>
    <row r="596" spans="4:14" ht="14.65" customHeight="1" x14ac:dyDescent="0.25">
      <c r="D596" s="69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32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9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9" t="e">
        <f t="shared" ca="1" si="56"/>
        <v>#N/A</v>
      </c>
    </row>
    <row r="597" spans="4:14" ht="14.65" customHeight="1" x14ac:dyDescent="0.25">
      <c r="D597" s="69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32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9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9" t="e">
        <f t="shared" ca="1" si="56"/>
        <v>#N/A</v>
      </c>
    </row>
    <row r="598" spans="4:14" ht="14.65" customHeight="1" x14ac:dyDescent="0.25">
      <c r="D598" s="69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32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9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9" t="e">
        <f t="shared" ca="1" si="56"/>
        <v>#N/A</v>
      </c>
    </row>
    <row r="599" spans="4:14" ht="14.65" customHeight="1" x14ac:dyDescent="0.25">
      <c r="D599" s="69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32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9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9" t="e">
        <f t="shared" ca="1" si="56"/>
        <v>#N/A</v>
      </c>
    </row>
    <row r="600" spans="4:14" ht="14.65" customHeight="1" x14ac:dyDescent="0.25">
      <c r="D600" s="69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32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9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9" t="e">
        <f t="shared" ca="1" si="56"/>
        <v>#N/A</v>
      </c>
    </row>
    <row r="601" spans="4:14" ht="14.65" customHeight="1" x14ac:dyDescent="0.25">
      <c r="D601" s="69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32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9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9" t="e">
        <f t="shared" ca="1" si="56"/>
        <v>#N/A</v>
      </c>
    </row>
    <row r="602" spans="4:14" ht="14.65" customHeight="1" x14ac:dyDescent="0.25">
      <c r="D602" s="69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32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9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9" t="e">
        <f t="shared" ca="1" si="56"/>
        <v>#N/A</v>
      </c>
    </row>
    <row r="603" spans="4:14" ht="14.65" customHeight="1" x14ac:dyDescent="0.25">
      <c r="D603" s="69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32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9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9" t="e">
        <f t="shared" ca="1" si="56"/>
        <v>#N/A</v>
      </c>
    </row>
    <row r="604" spans="4:14" ht="14.65" customHeight="1" x14ac:dyDescent="0.25">
      <c r="D604" s="69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32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9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9" t="e">
        <f t="shared" ca="1" si="56"/>
        <v>#N/A</v>
      </c>
    </row>
    <row r="605" spans="4:14" ht="14.65" customHeight="1" x14ac:dyDescent="0.25">
      <c r="D605" s="69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32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9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9" t="e">
        <f t="shared" ca="1" si="56"/>
        <v>#N/A</v>
      </c>
    </row>
    <row r="606" spans="4:14" ht="14.65" customHeight="1" x14ac:dyDescent="0.25">
      <c r="D606" s="69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32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9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9" t="e">
        <f t="shared" ca="1" si="56"/>
        <v>#N/A</v>
      </c>
    </row>
    <row r="607" spans="4:14" ht="14.65" customHeight="1" x14ac:dyDescent="0.25">
      <c r="D607" s="69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32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9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9" t="e">
        <f t="shared" ca="1" si="56"/>
        <v>#N/A</v>
      </c>
    </row>
    <row r="608" spans="4:14" ht="14.65" customHeight="1" x14ac:dyDescent="0.25">
      <c r="D608" s="69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32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9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9" t="e">
        <f t="shared" ca="1" si="56"/>
        <v>#N/A</v>
      </c>
    </row>
    <row r="609" spans="4:14" ht="14.65" customHeight="1" x14ac:dyDescent="0.25">
      <c r="D609" s="69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32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9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9" t="e">
        <f t="shared" ca="1" si="56"/>
        <v>#N/A</v>
      </c>
    </row>
    <row r="610" spans="4:14" ht="14.65" customHeight="1" x14ac:dyDescent="0.25">
      <c r="D610" s="69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32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9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9" t="e">
        <f t="shared" ca="1" si="56"/>
        <v>#N/A</v>
      </c>
    </row>
    <row r="611" spans="4:14" ht="14.65" customHeight="1" x14ac:dyDescent="0.25">
      <c r="D611" s="69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32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9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9" t="e">
        <f t="shared" ca="1" si="56"/>
        <v>#N/A</v>
      </c>
    </row>
    <row r="612" spans="4:14" ht="14.65" customHeight="1" x14ac:dyDescent="0.25">
      <c r="D612" s="69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32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9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9" t="e">
        <f t="shared" ca="1" si="56"/>
        <v>#N/A</v>
      </c>
    </row>
    <row r="613" spans="4:14" ht="14.65" customHeight="1" x14ac:dyDescent="0.25">
      <c r="D613" s="69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32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9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9" t="e">
        <f t="shared" ca="1" si="56"/>
        <v>#N/A</v>
      </c>
    </row>
    <row r="614" spans="4:14" ht="14.65" customHeight="1" x14ac:dyDescent="0.25">
      <c r="D614" s="69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32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9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9" t="e">
        <f t="shared" ca="1" si="56"/>
        <v>#N/A</v>
      </c>
    </row>
    <row r="615" spans="4:14" ht="14.65" customHeight="1" x14ac:dyDescent="0.25">
      <c r="D615" s="69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32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9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9" t="e">
        <f t="shared" ca="1" si="56"/>
        <v>#N/A</v>
      </c>
    </row>
    <row r="616" spans="4:14" ht="14.65" customHeight="1" x14ac:dyDescent="0.25">
      <c r="D616" s="69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32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9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9" t="e">
        <f t="shared" ca="1" si="56"/>
        <v>#N/A</v>
      </c>
    </row>
    <row r="617" spans="4:14" ht="14.65" customHeight="1" x14ac:dyDescent="0.25">
      <c r="D617" s="69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32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9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9" t="e">
        <f t="shared" ca="1" si="56"/>
        <v>#N/A</v>
      </c>
    </row>
    <row r="618" spans="4:14" ht="14.65" customHeight="1" x14ac:dyDescent="0.25">
      <c r="D618" s="69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32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9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9" t="e">
        <f t="shared" ca="1" si="56"/>
        <v>#N/A</v>
      </c>
    </row>
    <row r="619" spans="4:14" ht="14.65" customHeight="1" x14ac:dyDescent="0.25">
      <c r="D619" s="69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32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9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9" t="e">
        <f t="shared" ca="1" si="56"/>
        <v>#N/A</v>
      </c>
    </row>
    <row r="620" spans="4:14" ht="14.65" customHeight="1" x14ac:dyDescent="0.25">
      <c r="D620" s="69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32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9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9" t="e">
        <f t="shared" ca="1" si="56"/>
        <v>#N/A</v>
      </c>
    </row>
    <row r="621" spans="4:14" ht="14.65" customHeight="1" x14ac:dyDescent="0.25">
      <c r="D621" s="69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32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9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9" t="e">
        <f t="shared" ca="1" si="56"/>
        <v>#N/A</v>
      </c>
    </row>
    <row r="622" spans="4:14" ht="14.65" customHeight="1" x14ac:dyDescent="0.25">
      <c r="D622" s="69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32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9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9" t="e">
        <f t="shared" ca="1" si="56"/>
        <v>#N/A</v>
      </c>
    </row>
    <row r="623" spans="4:14" ht="14.65" customHeight="1" x14ac:dyDescent="0.25">
      <c r="D623" s="69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32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9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9" t="e">
        <f t="shared" ca="1" si="56"/>
        <v>#N/A</v>
      </c>
    </row>
    <row r="624" spans="4:14" ht="14.65" customHeight="1" x14ac:dyDescent="0.25">
      <c r="D624" s="69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32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9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9" t="e">
        <f t="shared" ca="1" si="56"/>
        <v>#N/A</v>
      </c>
    </row>
    <row r="625" spans="4:14" ht="14.65" customHeight="1" x14ac:dyDescent="0.25">
      <c r="D625" s="69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32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9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9" t="e">
        <f t="shared" ca="1" si="56"/>
        <v>#N/A</v>
      </c>
    </row>
    <row r="626" spans="4:14" ht="14.65" customHeight="1" x14ac:dyDescent="0.25">
      <c r="D626" s="69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32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9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9" t="e">
        <f t="shared" ca="1" si="56"/>
        <v>#N/A</v>
      </c>
    </row>
    <row r="627" spans="4:14" ht="14.65" customHeight="1" x14ac:dyDescent="0.25">
      <c r="D627" s="69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32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9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9" t="e">
        <f t="shared" ca="1" si="56"/>
        <v>#N/A</v>
      </c>
    </row>
    <row r="628" spans="4:14" ht="14.65" customHeight="1" x14ac:dyDescent="0.25">
      <c r="D628" s="69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32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9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9" t="e">
        <f t="shared" ca="1" si="56"/>
        <v>#N/A</v>
      </c>
    </row>
    <row r="629" spans="4:14" ht="14.65" customHeight="1" x14ac:dyDescent="0.25">
      <c r="D629" s="69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32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9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9" t="e">
        <f t="shared" ca="1" si="56"/>
        <v>#N/A</v>
      </c>
    </row>
    <row r="630" spans="4:14" ht="14.65" customHeight="1" x14ac:dyDescent="0.25">
      <c r="D630" s="69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32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9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9" t="e">
        <f t="shared" ca="1" si="56"/>
        <v>#N/A</v>
      </c>
    </row>
    <row r="631" spans="4:14" ht="14.65" customHeight="1" x14ac:dyDescent="0.25">
      <c r="D631" s="69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32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9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9" t="e">
        <f t="shared" ca="1" si="56"/>
        <v>#N/A</v>
      </c>
    </row>
    <row r="632" spans="4:14" ht="14.65" customHeight="1" x14ac:dyDescent="0.25">
      <c r="D632" s="69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32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9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9" t="e">
        <f t="shared" ca="1" si="56"/>
        <v>#N/A</v>
      </c>
    </row>
    <row r="633" spans="4:14" ht="14.65" customHeight="1" x14ac:dyDescent="0.25">
      <c r="D633" s="69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32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9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9" t="e">
        <f t="shared" ca="1" si="56"/>
        <v>#N/A</v>
      </c>
    </row>
    <row r="634" spans="4:14" ht="14.65" customHeight="1" x14ac:dyDescent="0.25">
      <c r="D634" s="69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32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9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9" t="e">
        <f t="shared" ca="1" si="56"/>
        <v>#N/A</v>
      </c>
    </row>
    <row r="635" spans="4:14" ht="14.65" customHeight="1" x14ac:dyDescent="0.25">
      <c r="D635" s="69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32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9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9" t="e">
        <f t="shared" ca="1" si="56"/>
        <v>#N/A</v>
      </c>
    </row>
    <row r="636" spans="4:14" ht="14.65" customHeight="1" x14ac:dyDescent="0.25">
      <c r="D636" s="69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32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9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9" t="e">
        <f t="shared" ca="1" si="56"/>
        <v>#N/A</v>
      </c>
    </row>
    <row r="637" spans="4:14" ht="14.65" customHeight="1" x14ac:dyDescent="0.25">
      <c r="D637" s="69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32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9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9" t="e">
        <f t="shared" ca="1" si="56"/>
        <v>#N/A</v>
      </c>
    </row>
    <row r="638" spans="4:14" ht="14.65" customHeight="1" x14ac:dyDescent="0.25">
      <c r="D638" s="69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32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9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9" t="e">
        <f t="shared" ca="1" si="56"/>
        <v>#N/A</v>
      </c>
    </row>
    <row r="639" spans="4:14" ht="14.65" customHeight="1" x14ac:dyDescent="0.25">
      <c r="D639" s="69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32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9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9" t="e">
        <f t="shared" ca="1" si="56"/>
        <v>#N/A</v>
      </c>
    </row>
    <row r="640" spans="4:14" ht="14.65" customHeight="1" x14ac:dyDescent="0.25">
      <c r="D640" s="69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32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9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9" t="e">
        <f t="shared" ca="1" si="56"/>
        <v>#N/A</v>
      </c>
    </row>
    <row r="641" spans="4:14" ht="14.65" customHeight="1" x14ac:dyDescent="0.25">
      <c r="D641" s="69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32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9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9" t="e">
        <f t="shared" ca="1" si="56"/>
        <v>#N/A</v>
      </c>
    </row>
    <row r="642" spans="4:14" ht="14.65" customHeight="1" x14ac:dyDescent="0.25">
      <c r="D642" s="69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32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9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9" t="e">
        <f t="shared" ca="1" si="56"/>
        <v>#N/A</v>
      </c>
    </row>
    <row r="643" spans="4:14" ht="14.65" customHeight="1" x14ac:dyDescent="0.25">
      <c r="D643" s="69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32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9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9" t="e">
        <f t="shared" ca="1" si="56"/>
        <v>#N/A</v>
      </c>
    </row>
    <row r="644" spans="4:14" ht="14.65" customHeight="1" x14ac:dyDescent="0.25">
      <c r="D644" s="6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32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9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9" t="e">
        <f t="shared" ca="1" si="56"/>
        <v>#N/A</v>
      </c>
    </row>
    <row r="645" spans="4:14" ht="14.65" customHeight="1" x14ac:dyDescent="0.25">
      <c r="D645" s="6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32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9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9" t="e">
        <f t="shared" ca="1" si="56"/>
        <v>#N/A</v>
      </c>
    </row>
    <row r="646" spans="4:14" ht="14.65" customHeight="1" x14ac:dyDescent="0.25">
      <c r="D646" s="6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32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9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9" t="e">
        <f t="shared" ca="1" si="56"/>
        <v>#N/A</v>
      </c>
    </row>
    <row r="647" spans="4:14" ht="14.65" customHeight="1" x14ac:dyDescent="0.25">
      <c r="D647" s="6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32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9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9" t="e">
        <f t="shared" ca="1" si="56"/>
        <v>#N/A</v>
      </c>
    </row>
    <row r="648" spans="4:14" ht="14.65" customHeight="1" x14ac:dyDescent="0.25">
      <c r="D648" s="6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32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9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9" t="e">
        <f t="shared" ca="1" si="56"/>
        <v>#N/A</v>
      </c>
    </row>
    <row r="649" spans="4:14" ht="14.65" customHeight="1" x14ac:dyDescent="0.25">
      <c r="D649" s="6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32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9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9" t="e">
        <f t="shared" ca="1" si="56"/>
        <v>#N/A</v>
      </c>
    </row>
    <row r="650" spans="4:14" ht="14.65" customHeight="1" x14ac:dyDescent="0.25">
      <c r="D650" s="6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32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9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9" t="e">
        <f t="shared" ca="1" si="56"/>
        <v>#N/A</v>
      </c>
    </row>
    <row r="651" spans="4:14" ht="14.65" customHeight="1" x14ac:dyDescent="0.25">
      <c r="D651" s="6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32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9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9" t="e">
        <f t="shared" ca="1" si="56"/>
        <v>#N/A</v>
      </c>
    </row>
    <row r="652" spans="4:14" ht="14.65" customHeight="1" x14ac:dyDescent="0.25">
      <c r="D652" s="6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32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9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9" t="e">
        <f t="shared" ca="1" si="56"/>
        <v>#N/A</v>
      </c>
    </row>
    <row r="653" spans="4:14" ht="14.65" customHeight="1" x14ac:dyDescent="0.25">
      <c r="D653" s="6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32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9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9" t="e">
        <f t="shared" ca="1" si="56"/>
        <v>#N/A</v>
      </c>
    </row>
    <row r="654" spans="4:14" ht="14.65" customHeight="1" x14ac:dyDescent="0.25">
      <c r="D654" s="6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32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9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9" t="e">
        <f t="shared" ca="1" si="56"/>
        <v>#N/A</v>
      </c>
    </row>
    <row r="655" spans="4:14" ht="14.65" customHeight="1" x14ac:dyDescent="0.25">
      <c r="D655" s="6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32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9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9" t="e">
        <f t="shared" ca="1" si="56"/>
        <v>#N/A</v>
      </c>
    </row>
    <row r="656" spans="4:14" ht="14.65" customHeight="1" x14ac:dyDescent="0.25">
      <c r="D656" s="69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32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9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9" t="e">
        <f t="shared" ca="1" si="56"/>
        <v>#N/A</v>
      </c>
    </row>
    <row r="657" spans="4:14" ht="14.65" customHeight="1" x14ac:dyDescent="0.25">
      <c r="D657" s="69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32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9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9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9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32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9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9" t="e">
        <f t="shared" ca="1" si="61"/>
        <v>#N/A</v>
      </c>
    </row>
    <row r="659" spans="4:14" ht="14.65" customHeight="1" x14ac:dyDescent="0.25">
      <c r="D659" s="69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32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9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9" t="e">
        <f t="shared" ca="1" si="61"/>
        <v>#N/A</v>
      </c>
    </row>
    <row r="660" spans="4:14" ht="14.65" customHeight="1" x14ac:dyDescent="0.25">
      <c r="D660" s="69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32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9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9" t="e">
        <f t="shared" ca="1" si="61"/>
        <v>#N/A</v>
      </c>
    </row>
    <row r="661" spans="4:14" ht="14.65" customHeight="1" x14ac:dyDescent="0.25">
      <c r="D661" s="69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32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9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9" t="e">
        <f t="shared" ca="1" si="61"/>
        <v>#N/A</v>
      </c>
    </row>
    <row r="662" spans="4:14" ht="14.65" customHeight="1" x14ac:dyDescent="0.25">
      <c r="D662" s="69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32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9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9" t="e">
        <f t="shared" ca="1" si="61"/>
        <v>#N/A</v>
      </c>
    </row>
    <row r="663" spans="4:14" ht="14.65" customHeight="1" x14ac:dyDescent="0.25">
      <c r="D663" s="69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32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9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9" t="e">
        <f t="shared" ca="1" si="61"/>
        <v>#N/A</v>
      </c>
    </row>
    <row r="664" spans="4:14" ht="14.65" customHeight="1" x14ac:dyDescent="0.25">
      <c r="D664" s="69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32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9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9" t="e">
        <f t="shared" ca="1" si="61"/>
        <v>#N/A</v>
      </c>
    </row>
    <row r="665" spans="4:14" ht="14.65" customHeight="1" x14ac:dyDescent="0.25">
      <c r="D665" s="69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32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9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9" t="e">
        <f t="shared" ca="1" si="61"/>
        <v>#N/A</v>
      </c>
    </row>
    <row r="666" spans="4:14" ht="14.65" customHeight="1" x14ac:dyDescent="0.25">
      <c r="D666" s="69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32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9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9" t="e">
        <f t="shared" ca="1" si="61"/>
        <v>#N/A</v>
      </c>
    </row>
    <row r="667" spans="4:14" ht="14.65" customHeight="1" x14ac:dyDescent="0.25">
      <c r="D667" s="69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32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9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9" t="e">
        <f t="shared" ca="1" si="61"/>
        <v>#N/A</v>
      </c>
    </row>
    <row r="668" spans="4:14" ht="14.65" customHeight="1" x14ac:dyDescent="0.25">
      <c r="D668" s="69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32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9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9" t="e">
        <f t="shared" ca="1" si="61"/>
        <v>#N/A</v>
      </c>
    </row>
    <row r="669" spans="4:14" ht="14.65" customHeight="1" x14ac:dyDescent="0.25">
      <c r="D669" s="69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32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9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9" t="e">
        <f t="shared" ca="1" si="61"/>
        <v>#N/A</v>
      </c>
    </row>
    <row r="670" spans="4:14" ht="14.65" customHeight="1" x14ac:dyDescent="0.25">
      <c r="D670" s="69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32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9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9" t="e">
        <f t="shared" ca="1" si="61"/>
        <v>#N/A</v>
      </c>
    </row>
    <row r="671" spans="4:14" ht="14.65" customHeight="1" x14ac:dyDescent="0.25">
      <c r="D671" s="69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32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9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9" t="e">
        <f t="shared" ca="1" si="61"/>
        <v>#N/A</v>
      </c>
    </row>
    <row r="672" spans="4:14" ht="14.65" customHeight="1" x14ac:dyDescent="0.25">
      <c r="D672" s="69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32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9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9" t="e">
        <f t="shared" ca="1" si="61"/>
        <v>#N/A</v>
      </c>
    </row>
    <row r="673" spans="4:14" ht="14.65" customHeight="1" x14ac:dyDescent="0.25">
      <c r="D673" s="69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32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9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9" t="e">
        <f t="shared" ca="1" si="61"/>
        <v>#N/A</v>
      </c>
    </row>
    <row r="674" spans="4:14" ht="14.65" customHeight="1" x14ac:dyDescent="0.25">
      <c r="D674" s="69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32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9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9" t="e">
        <f t="shared" ca="1" si="61"/>
        <v>#N/A</v>
      </c>
    </row>
    <row r="675" spans="4:14" ht="14.65" customHeight="1" x14ac:dyDescent="0.25">
      <c r="D675" s="69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32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9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9" t="e">
        <f t="shared" ca="1" si="61"/>
        <v>#N/A</v>
      </c>
    </row>
    <row r="676" spans="4:14" ht="14.65" customHeight="1" x14ac:dyDescent="0.25">
      <c r="D676" s="69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32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9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9" t="e">
        <f t="shared" ca="1" si="61"/>
        <v>#N/A</v>
      </c>
    </row>
    <row r="677" spans="4:14" ht="14.65" customHeight="1" x14ac:dyDescent="0.25">
      <c r="D677" s="69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32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9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9" t="e">
        <f t="shared" ca="1" si="61"/>
        <v>#N/A</v>
      </c>
    </row>
    <row r="678" spans="4:14" ht="14.65" customHeight="1" x14ac:dyDescent="0.25">
      <c r="D678" s="69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32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9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9" t="e">
        <f t="shared" ca="1" si="61"/>
        <v>#N/A</v>
      </c>
    </row>
    <row r="679" spans="4:14" ht="14.65" customHeight="1" x14ac:dyDescent="0.25">
      <c r="D679" s="69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32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9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9" t="e">
        <f t="shared" ca="1" si="61"/>
        <v>#N/A</v>
      </c>
    </row>
    <row r="680" spans="4:14" ht="14.65" customHeight="1" x14ac:dyDescent="0.25">
      <c r="D680" s="69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32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9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9" t="e">
        <f t="shared" ca="1" si="61"/>
        <v>#N/A</v>
      </c>
    </row>
    <row r="681" spans="4:14" ht="14.65" customHeight="1" x14ac:dyDescent="0.25">
      <c r="D681" s="69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32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9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9" t="e">
        <f t="shared" ca="1" si="61"/>
        <v>#N/A</v>
      </c>
    </row>
    <row r="682" spans="4:14" ht="14.65" customHeight="1" x14ac:dyDescent="0.25">
      <c r="D682" s="69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32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9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9" t="e">
        <f t="shared" ca="1" si="61"/>
        <v>#N/A</v>
      </c>
    </row>
    <row r="683" spans="4:14" ht="14.65" customHeight="1" x14ac:dyDescent="0.25">
      <c r="D683" s="69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32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9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9" t="e">
        <f t="shared" ca="1" si="61"/>
        <v>#N/A</v>
      </c>
    </row>
    <row r="684" spans="4:14" ht="14.65" customHeight="1" x14ac:dyDescent="0.25">
      <c r="D684" s="69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32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9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9" t="e">
        <f t="shared" ca="1" si="61"/>
        <v>#N/A</v>
      </c>
    </row>
    <row r="685" spans="4:14" ht="14.65" customHeight="1" x14ac:dyDescent="0.25">
      <c r="D685" s="69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32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9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9" t="e">
        <f t="shared" ca="1" si="61"/>
        <v>#N/A</v>
      </c>
    </row>
    <row r="686" spans="4:14" ht="14.65" customHeight="1" x14ac:dyDescent="0.25">
      <c r="D686" s="69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32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9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9" t="e">
        <f t="shared" ca="1" si="61"/>
        <v>#N/A</v>
      </c>
    </row>
    <row r="687" spans="4:14" ht="14.65" customHeight="1" x14ac:dyDescent="0.25">
      <c r="D687" s="69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32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9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9" t="e">
        <f t="shared" ca="1" si="61"/>
        <v>#N/A</v>
      </c>
    </row>
    <row r="688" spans="4:14" ht="14.65" customHeight="1" x14ac:dyDescent="0.25">
      <c r="D688" s="69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32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9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9" t="e">
        <f t="shared" ca="1" si="61"/>
        <v>#N/A</v>
      </c>
    </row>
    <row r="689" spans="4:14" ht="14.65" customHeight="1" x14ac:dyDescent="0.25">
      <c r="D689" s="69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32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9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9" t="e">
        <f t="shared" ca="1" si="61"/>
        <v>#N/A</v>
      </c>
    </row>
    <row r="690" spans="4:14" ht="14.65" customHeight="1" x14ac:dyDescent="0.25">
      <c r="D690" s="69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32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9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9" t="e">
        <f t="shared" ca="1" si="61"/>
        <v>#N/A</v>
      </c>
    </row>
    <row r="691" spans="4:14" ht="14.65" customHeight="1" x14ac:dyDescent="0.25">
      <c r="D691" s="69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32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9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9" t="e">
        <f t="shared" ca="1" si="61"/>
        <v>#N/A</v>
      </c>
    </row>
    <row r="692" spans="4:14" ht="14.65" customHeight="1" x14ac:dyDescent="0.25">
      <c r="D692" s="69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32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9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9" t="e">
        <f t="shared" ca="1" si="61"/>
        <v>#N/A</v>
      </c>
    </row>
    <row r="693" spans="4:14" ht="14.65" customHeight="1" x14ac:dyDescent="0.25">
      <c r="D693" s="69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32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9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9" t="e">
        <f t="shared" ca="1" si="61"/>
        <v>#N/A</v>
      </c>
    </row>
    <row r="694" spans="4:14" ht="14.65" customHeight="1" x14ac:dyDescent="0.25">
      <c r="D694" s="69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32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9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9" t="e">
        <f t="shared" ca="1" si="61"/>
        <v>#N/A</v>
      </c>
    </row>
    <row r="695" spans="4:14" ht="14.65" customHeight="1" x14ac:dyDescent="0.25">
      <c r="D695" s="69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32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9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9" t="e">
        <f t="shared" ca="1" si="61"/>
        <v>#N/A</v>
      </c>
    </row>
    <row r="696" spans="4:14" ht="14.65" customHeight="1" x14ac:dyDescent="0.25">
      <c r="D696" s="69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32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9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9" t="e">
        <f t="shared" ca="1" si="61"/>
        <v>#N/A</v>
      </c>
    </row>
    <row r="697" spans="4:14" ht="14.65" customHeight="1" x14ac:dyDescent="0.25">
      <c r="D697" s="69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32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9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9" t="e">
        <f t="shared" ca="1" si="61"/>
        <v>#N/A</v>
      </c>
    </row>
    <row r="698" spans="4:14" ht="14.65" customHeight="1" x14ac:dyDescent="0.25">
      <c r="D698" s="69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32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9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9" t="e">
        <f t="shared" ca="1" si="61"/>
        <v>#N/A</v>
      </c>
    </row>
    <row r="699" spans="4:14" ht="14.65" customHeight="1" x14ac:dyDescent="0.25">
      <c r="D699" s="69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32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9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9" t="e">
        <f t="shared" ca="1" si="61"/>
        <v>#N/A</v>
      </c>
    </row>
    <row r="700" spans="4:14" ht="14.65" customHeight="1" x14ac:dyDescent="0.25">
      <c r="D700" s="69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32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9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9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425">
        <v>43677.583333333336</v>
      </c>
      <c r="C1" s="425"/>
      <c r="D1" s="28" t="s">
        <v>40</v>
      </c>
      <c r="E1" s="26" t="s">
        <v>32</v>
      </c>
      <c r="F1" s="26" t="s">
        <v>24</v>
      </c>
      <c r="G1" s="391" t="s">
        <v>25</v>
      </c>
      <c r="H1" s="391"/>
      <c r="I1" s="391"/>
      <c r="J1" s="391"/>
      <c r="K1" s="6"/>
      <c r="L1" s="25" t="s">
        <v>27</v>
      </c>
      <c r="M1" s="25"/>
      <c r="N1" s="397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425">
        <v>43688.583333333336</v>
      </c>
      <c r="C2" s="425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424" t="str">
        <f ca="1">IF(NOW() &gt; $B$2,"",(NOW()-$B$1)/($B$2-$B$1))</f>
        <v/>
      </c>
      <c r="H2" s="424"/>
      <c r="I2" s="424"/>
      <c r="J2" s="424"/>
      <c r="K2" s="6" t="s">
        <v>29</v>
      </c>
      <c r="L2" s="11">
        <v>100000</v>
      </c>
      <c r="N2" s="397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397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397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426" t="s">
        <v>26</v>
      </c>
      <c r="C5" s="426"/>
      <c r="D5" s="427" t="s">
        <v>44</v>
      </c>
      <c r="E5" s="427"/>
      <c r="F5" s="427" t="s">
        <v>28</v>
      </c>
      <c r="G5" s="427"/>
      <c r="H5" s="427" t="s">
        <v>31</v>
      </c>
      <c r="I5" s="427"/>
      <c r="J5" s="391" t="s">
        <v>42</v>
      </c>
      <c r="K5" s="391"/>
      <c r="L5" s="428" t="s">
        <v>43</v>
      </c>
      <c r="M5" s="428"/>
      <c r="N5" s="391" t="s">
        <v>41</v>
      </c>
      <c r="O5" s="391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/>
  </sheetViews>
  <sheetFormatPr defaultColWidth="9.28515625" defaultRowHeight="15" x14ac:dyDescent="0.25"/>
  <cols>
    <col min="1" max="2" width="9.28515625" style="44"/>
    <col min="3" max="3" width="9.42578125" style="62" customWidth="1"/>
    <col min="4" max="4" width="12.42578125" style="61" customWidth="1"/>
    <col min="5" max="16384" width="9.28515625" style="44"/>
  </cols>
  <sheetData>
    <row r="1" spans="1:12" ht="14.65" customHeight="1" x14ac:dyDescent="0.25">
      <c r="A1" s="59" t="s">
        <v>61</v>
      </c>
      <c r="B1" s="65">
        <v>29</v>
      </c>
      <c r="C1" s="431" t="s">
        <v>63</v>
      </c>
      <c r="D1" s="430">
        <f>INDEX(DATA_EVTBLD,B1,3)-B3</f>
        <v>105</v>
      </c>
      <c r="E1" s="429" t="s">
        <v>12</v>
      </c>
      <c r="F1" s="432">
        <f>1-(INDEX(DATA_EVTBLD,B1,3)-B3)/DATA_EVTBLD_MAX</f>
        <v>0.98656601842374614</v>
      </c>
      <c r="G1" s="432"/>
      <c r="H1" s="432"/>
      <c r="I1" s="432"/>
      <c r="J1" s="432"/>
      <c r="K1" s="432"/>
      <c r="L1" s="432"/>
    </row>
    <row r="2" spans="1:12" ht="14.65" customHeight="1" x14ac:dyDescent="0.25">
      <c r="A2" s="59" t="s">
        <v>79</v>
      </c>
      <c r="B2" s="65">
        <v>30</v>
      </c>
      <c r="C2" s="431"/>
      <c r="D2" s="430"/>
      <c r="E2" s="429"/>
      <c r="F2" s="432"/>
      <c r="G2" s="432"/>
      <c r="H2" s="432"/>
      <c r="I2" s="432"/>
      <c r="J2" s="432"/>
      <c r="K2" s="432"/>
      <c r="L2" s="432"/>
    </row>
    <row r="3" spans="1:12" ht="14.65" customHeight="1" x14ac:dyDescent="0.25">
      <c r="A3" s="59" t="s">
        <v>62</v>
      </c>
      <c r="B3" s="65">
        <v>895</v>
      </c>
      <c r="C3" s="431"/>
      <c r="D3" s="430"/>
      <c r="E3" s="429"/>
      <c r="F3" s="432"/>
      <c r="G3" s="432"/>
      <c r="H3" s="432"/>
      <c r="I3" s="432"/>
      <c r="J3" s="432"/>
      <c r="K3" s="432"/>
      <c r="L3" s="432"/>
    </row>
    <row r="5" spans="1:12" s="59" customFormat="1" ht="14.65" customHeight="1" x14ac:dyDescent="0.25">
      <c r="A5" s="59" t="s">
        <v>15</v>
      </c>
      <c r="B5" s="59" t="s">
        <v>78</v>
      </c>
      <c r="C5" s="64" t="s">
        <v>16</v>
      </c>
      <c r="D5" s="63"/>
      <c r="E5" s="60"/>
    </row>
    <row r="6" spans="1:12" x14ac:dyDescent="0.25">
      <c r="A6" s="44">
        <v>1</v>
      </c>
      <c r="B6" s="44">
        <v>3</v>
      </c>
      <c r="C6" s="65">
        <f>IF(A6&gt;=$B$2,0,SUM(B6:IF($B$2=30,$B$34,$B$39)))</f>
        <v>7816</v>
      </c>
      <c r="D6" s="62"/>
      <c r="E6" s="61"/>
    </row>
    <row r="7" spans="1:12" x14ac:dyDescent="0.25">
      <c r="A7" s="44">
        <f>A6+1</f>
        <v>2</v>
      </c>
      <c r="B7" s="44">
        <v>5</v>
      </c>
      <c r="C7" s="65">
        <f>IF(A7&gt;=$B$2,0,SUM(B7:IF($B$2=30,$B$34,$B$39)))</f>
        <v>7813</v>
      </c>
      <c r="D7" s="62"/>
      <c r="E7" s="61"/>
    </row>
    <row r="8" spans="1:12" x14ac:dyDescent="0.25">
      <c r="A8" s="44">
        <f t="shared" ref="A8:A40" si="0">A7+1</f>
        <v>3</v>
      </c>
      <c r="B8" s="44">
        <v>7</v>
      </c>
      <c r="C8" s="65">
        <f>IF(A8&gt;=$B$2,0,SUM(B8:IF($B$2=30,$B$34,$B$39)))</f>
        <v>7808</v>
      </c>
      <c r="D8" s="62"/>
      <c r="E8" s="61"/>
    </row>
    <row r="9" spans="1:12" x14ac:dyDescent="0.25">
      <c r="A9" s="44">
        <f t="shared" si="0"/>
        <v>4</v>
      </c>
      <c r="B9" s="44">
        <v>10</v>
      </c>
      <c r="C9" s="65">
        <f>IF(A9&gt;=$B$2,0,SUM(B9:IF($B$2=30,$B$34,$B$39)))</f>
        <v>7801</v>
      </c>
      <c r="D9" s="62"/>
      <c r="E9" s="61"/>
    </row>
    <row r="10" spans="1:12" x14ac:dyDescent="0.25">
      <c r="A10" s="44">
        <f t="shared" si="0"/>
        <v>5</v>
      </c>
      <c r="B10" s="44">
        <v>12</v>
      </c>
      <c r="C10" s="65">
        <f>IF(A10&gt;=$B$2,0,SUM(B10:IF($B$2=30,$B$34,$B$39)))</f>
        <v>7791</v>
      </c>
      <c r="D10" s="62"/>
      <c r="E10" s="61"/>
    </row>
    <row r="11" spans="1:12" x14ac:dyDescent="0.25">
      <c r="A11" s="44">
        <f t="shared" si="0"/>
        <v>6</v>
      </c>
      <c r="B11" s="44">
        <v>15</v>
      </c>
      <c r="C11" s="65">
        <f>IF(A11&gt;=$B$2,0,SUM(B11:IF($B$2=30,$B$34,$B$39)))</f>
        <v>7779</v>
      </c>
      <c r="D11" s="62"/>
      <c r="E11" s="61"/>
    </row>
    <row r="12" spans="1:12" x14ac:dyDescent="0.25">
      <c r="A12" s="44">
        <f t="shared" si="0"/>
        <v>7</v>
      </c>
      <c r="B12" s="44">
        <v>18</v>
      </c>
      <c r="C12" s="65">
        <f>IF(A12&gt;=$B$2,0,SUM(B12:IF($B$2=30,$B$34,$B$39)))</f>
        <v>7764</v>
      </c>
      <c r="D12" s="62"/>
      <c r="E12" s="61"/>
    </row>
    <row r="13" spans="1:12" x14ac:dyDescent="0.25">
      <c r="A13" s="44">
        <f t="shared" si="0"/>
        <v>8</v>
      </c>
      <c r="B13" s="44">
        <v>21</v>
      </c>
      <c r="C13" s="65">
        <f>IF(A13&gt;=$B$2,0,SUM(B13:IF($B$2=30,$B$34,$B$39)))</f>
        <v>7746</v>
      </c>
      <c r="D13" s="62"/>
      <c r="E13" s="61"/>
    </row>
    <row r="14" spans="1:12" x14ac:dyDescent="0.25">
      <c r="A14" s="44">
        <f t="shared" si="0"/>
        <v>9</v>
      </c>
      <c r="B14" s="44">
        <v>25</v>
      </c>
      <c r="C14" s="65">
        <f>IF(A14&gt;=$B$2,0,SUM(B14:IF($B$2=30,$B$34,$B$39)))</f>
        <v>7725</v>
      </c>
      <c r="D14" s="62"/>
      <c r="E14" s="61"/>
    </row>
    <row r="15" spans="1:12" x14ac:dyDescent="0.25">
      <c r="A15" s="44">
        <f t="shared" si="0"/>
        <v>10</v>
      </c>
      <c r="B15" s="44">
        <v>30</v>
      </c>
      <c r="C15" s="65">
        <f>IF(A15&gt;=$B$2,0,SUM(B15:IF($B$2=30,$B$34,$B$39)))</f>
        <v>7700</v>
      </c>
      <c r="D15" s="62"/>
      <c r="E15" s="61"/>
    </row>
    <row r="16" spans="1:12" x14ac:dyDescent="0.25">
      <c r="A16" s="44">
        <f t="shared" si="0"/>
        <v>11</v>
      </c>
      <c r="B16" s="44">
        <v>50</v>
      </c>
      <c r="C16" s="65">
        <f>IF(A16&gt;=$B$2,0,SUM(B16:IF($B$2=30,$B$34,$B$39)))</f>
        <v>7670</v>
      </c>
      <c r="D16" s="62"/>
      <c r="E16" s="61"/>
    </row>
    <row r="17" spans="1:5" x14ac:dyDescent="0.25">
      <c r="A17" s="44">
        <f t="shared" si="0"/>
        <v>12</v>
      </c>
      <c r="B17" s="44">
        <v>70</v>
      </c>
      <c r="C17" s="65">
        <f>IF(A17&gt;=$B$2,0,SUM(B17:IF($B$2=30,$B$34,$B$39)))</f>
        <v>7620</v>
      </c>
      <c r="D17" s="62"/>
      <c r="E17" s="61"/>
    </row>
    <row r="18" spans="1:5" x14ac:dyDescent="0.25">
      <c r="A18" s="44">
        <f t="shared" si="0"/>
        <v>13</v>
      </c>
      <c r="B18" s="44">
        <v>90</v>
      </c>
      <c r="C18" s="65">
        <f>IF(A18&gt;=$B$2,0,SUM(B18:IF($B$2=30,$B$34,$B$39)))</f>
        <v>7550</v>
      </c>
      <c r="D18" s="62"/>
      <c r="E18" s="61"/>
    </row>
    <row r="19" spans="1:5" x14ac:dyDescent="0.25">
      <c r="A19" s="44">
        <f t="shared" si="0"/>
        <v>14</v>
      </c>
      <c r="B19" s="44">
        <v>120</v>
      </c>
      <c r="C19" s="65">
        <f>IF(A19&gt;=$B$2,0,SUM(B19:IF($B$2=30,$B$34,$B$39)))</f>
        <v>7460</v>
      </c>
      <c r="D19" s="62"/>
      <c r="E19" s="61"/>
    </row>
    <row r="20" spans="1:5" x14ac:dyDescent="0.25">
      <c r="A20" s="44">
        <f t="shared" si="0"/>
        <v>15</v>
      </c>
      <c r="B20" s="44">
        <v>150</v>
      </c>
      <c r="C20" s="65">
        <f>IF(A20&gt;=$B$2,0,SUM(B20:IF($B$2=30,$B$34,$B$39)))</f>
        <v>7340</v>
      </c>
      <c r="D20" s="62"/>
      <c r="E20" s="61"/>
    </row>
    <row r="21" spans="1:5" x14ac:dyDescent="0.25">
      <c r="A21" s="44">
        <f t="shared" si="0"/>
        <v>16</v>
      </c>
      <c r="B21" s="44">
        <v>180</v>
      </c>
      <c r="C21" s="65">
        <f>IF(A21&gt;=$B$2,0,SUM(B21:IF($B$2=30,$B$34,$B$39)))</f>
        <v>7190</v>
      </c>
      <c r="D21" s="62"/>
      <c r="E21" s="61"/>
    </row>
    <row r="22" spans="1:5" x14ac:dyDescent="0.25">
      <c r="A22" s="44">
        <f t="shared" si="0"/>
        <v>17</v>
      </c>
      <c r="B22" s="44">
        <v>210</v>
      </c>
      <c r="C22" s="65">
        <f>IF(A22&gt;=$B$2,0,SUM(B22:IF($B$2=30,$B$34,$B$39)))</f>
        <v>7010</v>
      </c>
      <c r="D22" s="62"/>
      <c r="E22" s="61"/>
    </row>
    <row r="23" spans="1:5" x14ac:dyDescent="0.25">
      <c r="A23" s="44">
        <f t="shared" si="0"/>
        <v>18</v>
      </c>
      <c r="B23" s="44">
        <v>250</v>
      </c>
      <c r="C23" s="65">
        <f>IF(A23&gt;=$B$2,0,SUM(B23:IF($B$2=30,$B$34,$B$39)))</f>
        <v>6800</v>
      </c>
      <c r="D23" s="62"/>
      <c r="E23" s="61"/>
    </row>
    <row r="24" spans="1:5" x14ac:dyDescent="0.25">
      <c r="A24" s="44">
        <f t="shared" si="0"/>
        <v>19</v>
      </c>
      <c r="B24" s="44">
        <v>300</v>
      </c>
      <c r="C24" s="65">
        <f>IF(A24&gt;=$B$2,0,SUM(B24:IF($B$2=30,$B$34,$B$39)))</f>
        <v>6550</v>
      </c>
      <c r="D24" s="62"/>
      <c r="E24" s="61"/>
    </row>
    <row r="25" spans="1:5" x14ac:dyDescent="0.25">
      <c r="A25" s="44">
        <f t="shared" si="0"/>
        <v>20</v>
      </c>
      <c r="B25" s="44">
        <v>350</v>
      </c>
      <c r="C25" s="65">
        <f>IF(A25&gt;=$B$2,0,SUM(B25:IF($B$2=30,$B$34,$B$39)))</f>
        <v>6250</v>
      </c>
      <c r="D25" s="62"/>
      <c r="E25" s="61"/>
    </row>
    <row r="26" spans="1:5" x14ac:dyDescent="0.25">
      <c r="A26" s="44">
        <f t="shared" si="0"/>
        <v>21</v>
      </c>
      <c r="B26" s="44">
        <v>400</v>
      </c>
      <c r="C26" s="65">
        <f>IF(A26&gt;=$B$2,0,SUM(B26:IF($B$2=30,$B$34,$B$39)))</f>
        <v>5900</v>
      </c>
      <c r="D26" s="62"/>
      <c r="E26" s="61"/>
    </row>
    <row r="27" spans="1:5" x14ac:dyDescent="0.25">
      <c r="A27" s="44">
        <f t="shared" si="0"/>
        <v>22</v>
      </c>
      <c r="B27" s="44">
        <v>450</v>
      </c>
      <c r="C27" s="65">
        <f>IF(A27&gt;=$B$2,0,SUM(B27:IF($B$2=30,$B$34,$B$39)))</f>
        <v>5500</v>
      </c>
      <c r="D27" s="62"/>
      <c r="E27" s="61"/>
    </row>
    <row r="28" spans="1:5" x14ac:dyDescent="0.25">
      <c r="A28" s="44">
        <f t="shared" si="0"/>
        <v>23</v>
      </c>
      <c r="B28" s="44">
        <v>500</v>
      </c>
      <c r="C28" s="65">
        <f>IF(A28&gt;=$B$2,0,SUM(B28:IF($B$2=30,$B$34,$B$39)))</f>
        <v>5050</v>
      </c>
      <c r="D28" s="62"/>
      <c r="E28" s="61"/>
    </row>
    <row r="29" spans="1:5" x14ac:dyDescent="0.25">
      <c r="A29" s="44">
        <f t="shared" si="0"/>
        <v>24</v>
      </c>
      <c r="B29" s="44">
        <v>550</v>
      </c>
      <c r="C29" s="65">
        <f>IF(A29&gt;=$B$2,0,SUM(B29:IF($B$2=30,$B$34,$B$39)))</f>
        <v>4550</v>
      </c>
      <c r="D29" s="62"/>
      <c r="E29" s="61"/>
    </row>
    <row r="30" spans="1:5" x14ac:dyDescent="0.25">
      <c r="A30" s="44">
        <f t="shared" si="0"/>
        <v>25</v>
      </c>
      <c r="B30" s="44">
        <v>600</v>
      </c>
      <c r="C30" s="65">
        <f>IF(A30&gt;=$B$2,0,SUM(B30:IF($B$2=30,$B$34,$B$39)))</f>
        <v>4000</v>
      </c>
      <c r="D30" s="62"/>
      <c r="E30" s="61"/>
    </row>
    <row r="31" spans="1:5" x14ac:dyDescent="0.25">
      <c r="A31" s="44">
        <f t="shared" si="0"/>
        <v>26</v>
      </c>
      <c r="B31" s="44">
        <v>700</v>
      </c>
      <c r="C31" s="65">
        <f>IF(A31&gt;=$B$2,0,SUM(B31:IF($B$2=30,$B$34,$B$39)))</f>
        <v>3400</v>
      </c>
      <c r="D31" s="62"/>
      <c r="E31" s="61"/>
    </row>
    <row r="32" spans="1:5" x14ac:dyDescent="0.25">
      <c r="A32" s="44">
        <f t="shared" si="0"/>
        <v>27</v>
      </c>
      <c r="B32" s="44">
        <v>800</v>
      </c>
      <c r="C32" s="65">
        <f>IF(A32&gt;=$B$2,0,SUM(B32:IF($B$2=30,$B$34,$B$39)))</f>
        <v>2700</v>
      </c>
      <c r="D32" s="62"/>
      <c r="E32" s="61"/>
    </row>
    <row r="33" spans="1:5" x14ac:dyDescent="0.25">
      <c r="A33" s="44">
        <f t="shared" si="0"/>
        <v>28</v>
      </c>
      <c r="B33" s="44">
        <v>900</v>
      </c>
      <c r="C33" s="65">
        <f>IF(A33&gt;=$B$2,0,SUM(B33:IF($B$2=30,$B$34,$B$39)))</f>
        <v>1900</v>
      </c>
      <c r="D33" s="62"/>
      <c r="E33" s="61"/>
    </row>
    <row r="34" spans="1:5" x14ac:dyDescent="0.25">
      <c r="A34" s="44">
        <f t="shared" si="0"/>
        <v>29</v>
      </c>
      <c r="B34" s="44">
        <v>1000</v>
      </c>
      <c r="C34" s="65">
        <f>IF(A34&gt;=$B$2,0,SUM(B34:IF($B$2=30,$B$34,$B$39)))</f>
        <v>1000</v>
      </c>
      <c r="D34" s="62"/>
      <c r="E34" s="61"/>
    </row>
    <row r="35" spans="1:5" x14ac:dyDescent="0.25">
      <c r="A35" s="44">
        <f t="shared" si="0"/>
        <v>30</v>
      </c>
      <c r="B35" s="44">
        <v>1100</v>
      </c>
      <c r="C35" s="65">
        <f>IF(A35&gt;=$B$2,0,SUM(B35:IF($B$2=30,$B$34,$B$39)))</f>
        <v>0</v>
      </c>
      <c r="D35" s="62"/>
      <c r="E35" s="61"/>
    </row>
    <row r="36" spans="1:5" x14ac:dyDescent="0.25">
      <c r="A36" s="44">
        <f t="shared" si="0"/>
        <v>31</v>
      </c>
      <c r="B36" s="44">
        <v>1200</v>
      </c>
      <c r="C36" s="65">
        <f>IF(A36&gt;=$B$2,0,SUM(B36:IF($B$2=30,$B$34,$B$39)))</f>
        <v>0</v>
      </c>
    </row>
    <row r="37" spans="1:5" x14ac:dyDescent="0.25">
      <c r="A37" s="44">
        <f t="shared" si="0"/>
        <v>32</v>
      </c>
      <c r="B37" s="44">
        <v>1300</v>
      </c>
      <c r="C37" s="65">
        <f>IF(A37&gt;=$B$2,0,SUM(B37:IF($B$2=30,$B$34,$B$39)))</f>
        <v>0</v>
      </c>
    </row>
    <row r="38" spans="1:5" x14ac:dyDescent="0.25">
      <c r="A38" s="44">
        <f t="shared" si="0"/>
        <v>33</v>
      </c>
      <c r="B38" s="44">
        <v>1400</v>
      </c>
      <c r="C38" s="65">
        <f>IF(A38&gt;=$B$2,0,SUM(B38:IF($B$2=30,$B$34,$B$39)))</f>
        <v>0</v>
      </c>
    </row>
    <row r="39" spans="1:5" x14ac:dyDescent="0.25">
      <c r="A39" s="44">
        <f t="shared" si="0"/>
        <v>34</v>
      </c>
      <c r="B39" s="44">
        <v>1500</v>
      </c>
      <c r="C39" s="65">
        <f>IF(A39&gt;=$B$2,0,SUM(B39:IF($B$2=30,$B$34,$B$39)))</f>
        <v>0</v>
      </c>
    </row>
    <row r="40" spans="1:5" x14ac:dyDescent="0.25">
      <c r="A40" s="44">
        <f t="shared" si="0"/>
        <v>35</v>
      </c>
      <c r="B40" s="44">
        <v>0</v>
      </c>
      <c r="C40" s="65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8" priority="1" operator="lessThan">
      <formula>1</formula>
    </cfRule>
    <cfRule type="cellIs" dxfId="7" priority="2" operator="greaterThan">
      <formula>2</formula>
    </cfRule>
    <cfRule type="cellIs" dxfId="6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49" baseType="lpstr">
      <vt:lpstr>真龍</vt:lpstr>
      <vt:lpstr>D真龍</vt:lpstr>
      <vt:lpstr>咢牙</vt:lpstr>
      <vt:lpstr>D咢牙</vt:lpstr>
      <vt:lpstr>P咢牙</vt:lpstr>
      <vt:lpstr>奇美拉</vt:lpstr>
      <vt:lpstr>升70</vt:lpstr>
      <vt:lpstr>D奇美拉</vt:lpstr>
      <vt:lpstr>鑽量</vt:lpstr>
      <vt:lpstr>抽卷</vt:lpstr>
      <vt:lpstr>抽抽</vt:lpstr>
      <vt:lpstr>玩家EXP</vt:lpstr>
      <vt:lpstr>D玩家EXP</vt:lpstr>
      <vt:lpstr>Raid</vt:lpstr>
      <vt:lpstr>活動建築</vt:lpstr>
      <vt:lpstr>C鑽量</vt:lpstr>
      <vt:lpstr>C鑽量 - 差異</vt:lpstr>
      <vt:lpstr>E速度</vt:lpstr>
      <vt:lpstr>R速度</vt:lpstr>
      <vt:lpstr>R預估差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2020-10-02T19:05:14Z</dcterms:modified>
</cp:coreProperties>
</file>