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D368009E-D07F-4432-ADEE-001493691C12}" xr6:coauthVersionLast="47" xr6:coauthVersionMax="47" xr10:uidLastSave="{00000000-0000-0000-0000-000000000000}"/>
  <bookViews>
    <workbookView xWindow="31710" yWindow="2010" windowWidth="21600" windowHeight="11385" firstSheet="10" activeTab="10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進度預估" sheetId="13" state="hidden" r:id="rId14"/>
    <sheet name="EXP (OLD)" sheetId="51" state="hidden" r:id="rId15"/>
    <sheet name="C月送抽" sheetId="47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4" hidden="1">'EXP (OLD)'!$A$1:$N$115</definedName>
    <definedName name="AGITO_WEAPON_MUB_614_GOLD" localSheetId="14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4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4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4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4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4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4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4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4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4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4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4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4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4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4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4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4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4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4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4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4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4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4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4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4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4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4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4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4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4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4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4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4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4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4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4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4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4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4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4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4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4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4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4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4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4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4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4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4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4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4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4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4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4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4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4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4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4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4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4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4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4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4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4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4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4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4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4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4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4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4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4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4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4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4">'EXP (OLD)'!$A:$C</definedName>
    <definedName name="INPUT_EXP_DATA">EXP!$A:$C</definedName>
    <definedName name="INPUT_EXP_PERIODS" localSheetId="14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3" hidden="1">進度預估!$E:$F</definedName>
    <definedName name="Z_08C637BE_E872_40BC_8927_2CE89A71D70E_.wvu.Cols" localSheetId="10" hidden="1">鑽量!$G:$G</definedName>
    <definedName name="Z_08C637BE_E872_40BC_8927_2CE89A71D70E_.wvu.FilterData" localSheetId="17" hidden="1">EXP!$A$1:$N$114</definedName>
    <definedName name="Z_08C637BE_E872_40BC_8927_2CE89A71D70E_.wvu.FilterData" localSheetId="14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1" i="16" l="1"/>
  <c r="G571" i="16"/>
  <c r="K571" i="16" s="1"/>
  <c r="F571" i="16"/>
  <c r="I571" i="16" s="1"/>
  <c r="J571" i="16" s="1"/>
  <c r="E571" i="16"/>
  <c r="L299" i="40"/>
  <c r="M299" i="40" s="1"/>
  <c r="H299" i="40"/>
  <c r="G299" i="40"/>
  <c r="F299" i="40"/>
  <c r="N299" i="40" s="1"/>
  <c r="O299" i="40" s="1"/>
  <c r="P57" i="18"/>
  <c r="I57" i="18"/>
  <c r="J57" i="18"/>
  <c r="K57" i="18" s="1"/>
  <c r="M57" i="18"/>
  <c r="I570" i="16"/>
  <c r="J570" i="16" s="1"/>
  <c r="H570" i="16"/>
  <c r="G570" i="16"/>
  <c r="K570" i="16" s="1"/>
  <c r="F570" i="16"/>
  <c r="E570" i="16"/>
  <c r="H569" i="16"/>
  <c r="G569" i="16"/>
  <c r="K569" i="16" s="1"/>
  <c r="F569" i="16"/>
  <c r="I569" i="16" s="1"/>
  <c r="J569" i="16" s="1"/>
  <c r="E569" i="16"/>
  <c r="I568" i="16"/>
  <c r="J568" i="16" s="1"/>
  <c r="H568" i="16"/>
  <c r="G568" i="16"/>
  <c r="K568" i="16" s="1"/>
  <c r="F568" i="16"/>
  <c r="E568" i="16"/>
  <c r="L298" i="40"/>
  <c r="M298" i="40" s="1"/>
  <c r="J298" i="40"/>
  <c r="K298" i="40" s="1"/>
  <c r="I298" i="40"/>
  <c r="H298" i="40"/>
  <c r="G298" i="40"/>
  <c r="F298" i="40"/>
  <c r="N298" i="40" s="1"/>
  <c r="O298" i="40" s="1"/>
  <c r="N297" i="40"/>
  <c r="O297" i="40" s="1"/>
  <c r="L297" i="40"/>
  <c r="M297" i="40" s="1"/>
  <c r="H297" i="40"/>
  <c r="G297" i="40"/>
  <c r="F297" i="40"/>
  <c r="I297" i="40" s="1"/>
  <c r="J297" i="40" s="1"/>
  <c r="K297" i="40" s="1"/>
  <c r="H567" i="16"/>
  <c r="G567" i="16"/>
  <c r="K567" i="16" s="1"/>
  <c r="F567" i="16"/>
  <c r="I567" i="16" s="1"/>
  <c r="J567" i="16" s="1"/>
  <c r="E567" i="16"/>
  <c r="L296" i="40"/>
  <c r="M296" i="40" s="1"/>
  <c r="J296" i="40"/>
  <c r="K296" i="40" s="1"/>
  <c r="I296" i="40"/>
  <c r="H296" i="40"/>
  <c r="G296" i="40"/>
  <c r="F296" i="40"/>
  <c r="N296" i="40" s="1"/>
  <c r="O296" i="40" s="1"/>
  <c r="H566" i="16"/>
  <c r="G566" i="16"/>
  <c r="K566" i="16" s="1"/>
  <c r="F566" i="16"/>
  <c r="I566" i="16" s="1"/>
  <c r="J566" i="16" s="1"/>
  <c r="E566" i="16"/>
  <c r="N295" i="40"/>
  <c r="O295" i="40" s="1"/>
  <c r="L295" i="40"/>
  <c r="M295" i="40" s="1"/>
  <c r="J295" i="40"/>
  <c r="K295" i="40" s="1"/>
  <c r="I295" i="40"/>
  <c r="H295" i="40"/>
  <c r="G295" i="40"/>
  <c r="F295" i="40"/>
  <c r="H565" i="16"/>
  <c r="G565" i="16"/>
  <c r="K565" i="16" s="1"/>
  <c r="F565" i="16"/>
  <c r="I565" i="16" s="1"/>
  <c r="J565" i="16" s="1"/>
  <c r="E565" i="16"/>
  <c r="O294" i="40"/>
  <c r="N294" i="40"/>
  <c r="L294" i="40"/>
  <c r="M294" i="40" s="1"/>
  <c r="J294" i="40"/>
  <c r="K294" i="40" s="1"/>
  <c r="I294" i="40"/>
  <c r="H294" i="40"/>
  <c r="G294" i="40"/>
  <c r="F294" i="40"/>
  <c r="H564" i="16"/>
  <c r="G564" i="16"/>
  <c r="K564" i="16" s="1"/>
  <c r="F564" i="16"/>
  <c r="I564" i="16" s="1"/>
  <c r="J564" i="16" s="1"/>
  <c r="E564" i="16"/>
  <c r="H563" i="16"/>
  <c r="G563" i="16"/>
  <c r="K563" i="16" s="1"/>
  <c r="F563" i="16"/>
  <c r="I563" i="16" s="1"/>
  <c r="J563" i="16" s="1"/>
  <c r="E563" i="16"/>
  <c r="O293" i="40"/>
  <c r="N293" i="40"/>
  <c r="L293" i="40"/>
  <c r="M293" i="40" s="1"/>
  <c r="J293" i="40"/>
  <c r="K293" i="40" s="1"/>
  <c r="I293" i="40"/>
  <c r="H293" i="40"/>
  <c r="G293" i="40"/>
  <c r="F293" i="40"/>
  <c r="N292" i="40"/>
  <c r="O292" i="40" s="1"/>
  <c r="L292" i="40"/>
  <c r="M292" i="40" s="1"/>
  <c r="J292" i="40"/>
  <c r="K292" i="40" s="1"/>
  <c r="I292" i="40"/>
  <c r="H292" i="40"/>
  <c r="G292" i="40"/>
  <c r="F292" i="40"/>
  <c r="H562" i="16"/>
  <c r="G562" i="16"/>
  <c r="K562" i="16" s="1"/>
  <c r="F562" i="16"/>
  <c r="I562" i="16" s="1"/>
  <c r="J562" i="16" s="1"/>
  <c r="E562" i="16"/>
  <c r="N291" i="40"/>
  <c r="O291" i="40" s="1"/>
  <c r="L291" i="40"/>
  <c r="M291" i="40" s="1"/>
  <c r="J291" i="40"/>
  <c r="K291" i="40" s="1"/>
  <c r="I291" i="40"/>
  <c r="H291" i="40"/>
  <c r="G291" i="40"/>
  <c r="F291" i="40"/>
  <c r="H561" i="16"/>
  <c r="G561" i="16"/>
  <c r="K561" i="16" s="1"/>
  <c r="F561" i="16"/>
  <c r="I561" i="16" s="1"/>
  <c r="J561" i="16" s="1"/>
  <c r="E561" i="16"/>
  <c r="I560" i="16"/>
  <c r="J560" i="16" s="1"/>
  <c r="H560" i="16"/>
  <c r="G560" i="16"/>
  <c r="K560" i="16" s="1"/>
  <c r="F560" i="16"/>
  <c r="E560" i="16"/>
  <c r="N290" i="40"/>
  <c r="O290" i="40" s="1"/>
  <c r="L290" i="40"/>
  <c r="M290" i="40" s="1"/>
  <c r="J290" i="40"/>
  <c r="K290" i="40" s="1"/>
  <c r="I290" i="40"/>
  <c r="H290" i="40"/>
  <c r="G290" i="40"/>
  <c r="F290" i="40"/>
  <c r="M56" i="18"/>
  <c r="I56" i="18"/>
  <c r="J56" i="18"/>
  <c r="K56" i="18" s="1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I299" i="40" l="1"/>
  <c r="J299" i="40" s="1"/>
  <c r="K299" i="40" s="1"/>
  <c r="I289" i="40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I283" i="40" l="1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P54" i="18" l="1"/>
  <c r="M54" i="18"/>
  <c r="I54" i="18"/>
  <c r="J54" i="18"/>
  <c r="K54" i="18" s="1"/>
  <c r="L275" i="40" l="1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I275" i="40" l="1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L269" i="40" l="1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I269" i="40" l="1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L265" i="40" l="1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I265" i="40" l="1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I262" i="40" l="1"/>
  <c r="J262" i="40" s="1"/>
  <c r="K262" i="40" s="1"/>
  <c r="N261" i="40"/>
  <c r="O261" i="40" s="1"/>
  <c r="L260" i="40" l="1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I260" i="40" l="1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H524" i="16" l="1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I254" i="40" l="1"/>
  <c r="J254" i="40" s="1"/>
  <c r="K254" i="40" s="1"/>
  <c r="L253" i="40" l="1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I253" i="40" l="1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I251" i="40" l="1"/>
  <c r="J251" i="40" s="1"/>
  <c r="K251" i="40" s="1"/>
  <c r="I519" i="16" l="1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N250" i="40" l="1"/>
  <c r="O250" i="40" s="1"/>
  <c r="I249" i="40"/>
  <c r="J249" i="40" s="1"/>
  <c r="K249" i="40" s="1"/>
  <c r="P51" i="18" l="1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N247" i="40" l="1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N245" i="40" l="1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N243" i="40" l="1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L242" i="40" l="1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I242" i="40" l="1"/>
  <c r="J242" i="40" s="1"/>
  <c r="K242" i="40" s="1"/>
  <c r="N240" i="40"/>
  <c r="O240" i="40" s="1"/>
  <c r="L239" i="40" l="1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J238" i="40" l="1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I502" i="16" l="1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I499" i="16" l="1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H495" i="16" l="1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I494" i="16" l="1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L232" i="40" l="1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I490" i="16" l="1"/>
  <c r="J490" i="16" s="1"/>
  <c r="N232" i="40"/>
  <c r="O232" i="40" s="1"/>
  <c r="H488" i="16" l="1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N231" i="40" l="1"/>
  <c r="O231" i="40" s="1"/>
  <c r="H486" i="16" l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I485" i="16" l="1"/>
  <c r="J485" i="16" s="1"/>
  <c r="I483" i="16"/>
  <c r="J483" i="16" s="1"/>
  <c r="N229" i="40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37" i="25"/>
  <c r="I144" i="25"/>
  <c r="I136" i="25"/>
  <c r="I135" i="25"/>
  <c r="I149" i="25"/>
  <c r="I140" i="25"/>
  <c r="I138" i="25"/>
  <c r="I143" i="25"/>
  <c r="F146" i="25"/>
  <c r="I141" i="25"/>
  <c r="F135" i="25"/>
  <c r="F133" i="25"/>
  <c r="I133" i="25"/>
  <c r="I147" i="25"/>
  <c r="I142" i="25"/>
  <c r="F134" i="25"/>
  <c r="F140" i="25"/>
  <c r="F145" i="25"/>
  <c r="F139" i="25"/>
  <c r="I146" i="25"/>
  <c r="F141" i="25"/>
  <c r="F142" i="25"/>
  <c r="F131" i="25"/>
  <c r="F138" i="25"/>
  <c r="I137" i="25"/>
  <c r="F148" i="25"/>
  <c r="I134" i="25"/>
  <c r="F144" i="25"/>
  <c r="F143" i="25"/>
  <c r="F130" i="25"/>
  <c r="I148" i="25"/>
  <c r="F129" i="25"/>
  <c r="F147" i="25"/>
  <c r="I145" i="25"/>
  <c r="F132" i="25"/>
  <c r="I139" i="25"/>
  <c r="F136" i="25"/>
  <c r="F149" i="25"/>
  <c r="J149" i="25" l="1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8" i="25"/>
  <c r="L15" i="25"/>
  <c r="L6" i="25"/>
  <c r="L10" i="25"/>
  <c r="L14" i="25"/>
  <c r="L13" i="25"/>
  <c r="L11" i="25"/>
  <c r="L12" i="25"/>
  <c r="L4" i="25"/>
  <c r="L7" i="25"/>
  <c r="L9" i="25"/>
  <c r="L5" i="25"/>
  <c r="L3" i="25"/>
  <c r="M2" i="25" l="1"/>
  <c r="L2" i="25"/>
  <c r="L1" i="25"/>
  <c r="I3" i="25"/>
  <c r="I9" i="25"/>
  <c r="I10" i="25"/>
  <c r="I6" i="25"/>
  <c r="I7" i="25"/>
  <c r="I5" i="25"/>
  <c r="I4" i="25"/>
  <c r="I8" i="25"/>
  <c r="J2" i="25" l="1"/>
  <c r="I2" i="25"/>
  <c r="I1" i="25"/>
  <c r="F3" i="25"/>
  <c r="F4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I228" i="40" l="1"/>
  <c r="J228" i="40" s="1"/>
  <c r="K228" i="40" s="1"/>
  <c r="L477" i="16" l="1"/>
  <c r="H477" i="16" l="1"/>
  <c r="I477" i="16" s="1"/>
  <c r="J477" i="16" s="1"/>
  <c r="F477" i="16"/>
  <c r="E477" i="16"/>
  <c r="H476" i="16"/>
  <c r="F476" i="16"/>
  <c r="I476" i="16" s="1"/>
  <c r="J476" i="16" s="1"/>
  <c r="E476" i="16"/>
  <c r="D110" i="25"/>
  <c r="L227" i="40" l="1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I473" i="16" l="1"/>
  <c r="J473" i="16" s="1"/>
  <c r="I227" i="40"/>
  <c r="J227" i="40" s="1"/>
  <c r="K227" i="40" s="1"/>
  <c r="H472" i="16" l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I225" i="40" l="1"/>
  <c r="J225" i="40" s="1"/>
  <c r="K225" i="40" s="1"/>
  <c r="H465" i="16" l="1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I465" i="16" l="1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I462" i="16" l="1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I456" i="16" l="1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H454" i="16" l="1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N219" i="40" l="1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H439" i="16" l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N210" i="40" l="1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I434" i="16" l="1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E429" i="16" l="1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I421" i="16" l="1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I414" i="16" l="1"/>
  <c r="J414" i="16" s="1"/>
  <c r="H410" i="16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I405" i="16" l="1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I404" i="16" l="1"/>
  <c r="J404" i="16" s="1"/>
  <c r="L150" i="5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I402" i="16" l="1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33" i="51"/>
  <c r="I80" i="51"/>
  <c r="I15" i="51"/>
  <c r="F14" i="51"/>
  <c r="I137" i="51"/>
  <c r="I142" i="51"/>
  <c r="F112" i="51"/>
  <c r="I77" i="51"/>
  <c r="F54" i="51"/>
  <c r="F142" i="51"/>
  <c r="F148" i="51"/>
  <c r="F37" i="51"/>
  <c r="F22" i="51"/>
  <c r="I18" i="51"/>
  <c r="F126" i="51"/>
  <c r="F176" i="51"/>
  <c r="I109" i="51"/>
  <c r="I210" i="51"/>
  <c r="F56" i="51"/>
  <c r="F120" i="51"/>
  <c r="I134" i="51"/>
  <c r="F211" i="51"/>
  <c r="F38" i="51"/>
  <c r="F10" i="51"/>
  <c r="F48" i="51"/>
  <c r="F86" i="51"/>
  <c r="F131" i="51"/>
  <c r="F187" i="51"/>
  <c r="I194" i="51"/>
  <c r="I71" i="51"/>
  <c r="F29" i="51"/>
  <c r="F82" i="51"/>
  <c r="F44" i="51"/>
  <c r="I123" i="51"/>
  <c r="I121" i="51"/>
  <c r="I88" i="51"/>
  <c r="F61" i="51"/>
  <c r="F207" i="51"/>
  <c r="F103" i="51"/>
  <c r="I52" i="51"/>
  <c r="I3" i="51"/>
  <c r="I208" i="51"/>
  <c r="I202" i="51"/>
  <c r="I129" i="51"/>
  <c r="F183" i="51"/>
  <c r="I48" i="51"/>
  <c r="I151" i="51"/>
  <c r="I196" i="51"/>
  <c r="F107" i="51"/>
  <c r="I133" i="51"/>
  <c r="I79" i="51"/>
  <c r="I172" i="51"/>
  <c r="I98" i="51"/>
  <c r="F85" i="51"/>
  <c r="F203" i="51"/>
  <c r="I89" i="51"/>
  <c r="F177" i="51"/>
  <c r="I152" i="51"/>
  <c r="F88" i="51"/>
  <c r="I136" i="51"/>
  <c r="F139" i="51"/>
  <c r="F117" i="51"/>
  <c r="I183" i="51"/>
  <c r="F47" i="51"/>
  <c r="F135" i="51"/>
  <c r="F42" i="51"/>
  <c r="F13" i="51"/>
  <c r="F180" i="51"/>
  <c r="F3" i="51"/>
  <c r="I116" i="51"/>
  <c r="F40" i="51"/>
  <c r="F147" i="51"/>
  <c r="I83" i="51"/>
  <c r="F220" i="51"/>
  <c r="I10" i="51"/>
  <c r="I191" i="51"/>
  <c r="I177" i="51"/>
  <c r="I33" i="51"/>
  <c r="I130" i="51"/>
  <c r="F189" i="51"/>
  <c r="F204" i="51"/>
  <c r="F170" i="51"/>
  <c r="F31" i="51"/>
  <c r="F111" i="51"/>
  <c r="F168" i="51"/>
  <c r="F35" i="51"/>
  <c r="I215" i="51"/>
  <c r="I135" i="51"/>
  <c r="F119" i="51"/>
  <c r="F15" i="51"/>
  <c r="I140" i="51"/>
  <c r="F221" i="51"/>
  <c r="F114" i="51"/>
  <c r="I54" i="51"/>
  <c r="F219" i="51"/>
  <c r="F162" i="51"/>
  <c r="I14" i="51"/>
  <c r="I97" i="51"/>
  <c r="I185" i="51"/>
  <c r="F83" i="51"/>
  <c r="I132" i="51"/>
  <c r="I203" i="51"/>
  <c r="I171" i="51"/>
  <c r="F134" i="51"/>
  <c r="I186" i="51"/>
  <c r="I181" i="51"/>
  <c r="I158" i="51"/>
  <c r="I221" i="51"/>
  <c r="I219" i="51"/>
  <c r="F63" i="51"/>
  <c r="F25" i="51"/>
  <c r="F192" i="51"/>
  <c r="I91" i="51"/>
  <c r="F212" i="51"/>
  <c r="F167" i="51"/>
  <c r="F130" i="51"/>
  <c r="I101" i="51"/>
  <c r="F71" i="51"/>
  <c r="F118" i="51"/>
  <c r="F217" i="51"/>
  <c r="I122" i="51"/>
  <c r="I144" i="51"/>
  <c r="I167" i="51"/>
  <c r="F208" i="51"/>
  <c r="F175" i="51"/>
  <c r="I94" i="51"/>
  <c r="I20" i="51"/>
  <c r="F18" i="51"/>
  <c r="I70" i="51"/>
  <c r="F79" i="51"/>
  <c r="I69" i="51"/>
  <c r="F185" i="51"/>
  <c r="I105" i="51"/>
  <c r="I36" i="51"/>
  <c r="I146" i="51"/>
  <c r="I11" i="51"/>
  <c r="F157" i="51"/>
  <c r="F100" i="51"/>
  <c r="F151" i="51"/>
  <c r="F91" i="51"/>
  <c r="I184" i="51"/>
  <c r="I213" i="51"/>
  <c r="I25" i="51"/>
  <c r="F60" i="51"/>
  <c r="I188" i="51"/>
  <c r="I173" i="51"/>
  <c r="F46" i="51"/>
  <c r="F138" i="51"/>
  <c r="F145" i="51"/>
  <c r="F81" i="51"/>
  <c r="F156" i="51"/>
  <c r="I187" i="51"/>
  <c r="F94" i="51"/>
  <c r="I28" i="51"/>
  <c r="F206" i="51"/>
  <c r="I161" i="51"/>
  <c r="F97" i="51"/>
  <c r="F104" i="51"/>
  <c r="F129" i="51"/>
  <c r="F164" i="51"/>
  <c r="F50" i="51"/>
  <c r="F58" i="51"/>
  <c r="I44" i="51"/>
  <c r="F171" i="51"/>
  <c r="F155" i="51"/>
  <c r="I178" i="51"/>
  <c r="F197" i="51"/>
  <c r="F179" i="51"/>
  <c r="F161" i="51"/>
  <c r="F128" i="51"/>
  <c r="I148" i="51"/>
  <c r="I176" i="51"/>
  <c r="F90" i="51"/>
  <c r="I200" i="51"/>
  <c r="F160" i="51"/>
  <c r="I199" i="51"/>
  <c r="F186" i="51"/>
  <c r="I212" i="51"/>
  <c r="F53" i="51"/>
  <c r="I160" i="51"/>
  <c r="F144" i="51"/>
  <c r="I179" i="51"/>
  <c r="I111" i="51"/>
  <c r="F214" i="51"/>
  <c r="F133" i="51"/>
  <c r="F62" i="51"/>
  <c r="I211" i="51"/>
  <c r="F152" i="51"/>
  <c r="F198" i="51"/>
  <c r="I32" i="51"/>
  <c r="F181" i="51"/>
  <c r="F34" i="51"/>
  <c r="F163" i="51"/>
  <c r="I51" i="51"/>
  <c r="I117" i="51"/>
  <c r="F143" i="51"/>
  <c r="I23" i="51"/>
  <c r="F110" i="51"/>
  <c r="I126" i="51"/>
  <c r="I90" i="51"/>
  <c r="F93" i="51"/>
  <c r="I209" i="51"/>
  <c r="F116" i="51"/>
  <c r="I86" i="51"/>
  <c r="I76" i="51"/>
  <c r="F210" i="51"/>
  <c r="F39" i="51"/>
  <c r="F28" i="51"/>
  <c r="F215" i="51"/>
  <c r="F205" i="51"/>
  <c r="I29" i="51"/>
  <c r="F19" i="51"/>
  <c r="I53" i="51"/>
  <c r="F193" i="51"/>
  <c r="I56" i="51"/>
  <c r="I24" i="51"/>
  <c r="I93" i="51"/>
  <c r="I37" i="51"/>
  <c r="F101" i="51"/>
  <c r="I107" i="51"/>
  <c r="F67" i="51"/>
  <c r="I27" i="51"/>
  <c r="F165" i="51"/>
  <c r="F24" i="51"/>
  <c r="F222" i="51"/>
  <c r="F99" i="51"/>
  <c r="F174" i="51"/>
  <c r="I119" i="51"/>
  <c r="I145" i="51"/>
  <c r="F199" i="51"/>
  <c r="F140" i="51"/>
  <c r="I204" i="51"/>
  <c r="I162" i="51"/>
  <c r="I16" i="51"/>
  <c r="F84" i="51"/>
  <c r="I40" i="51"/>
  <c r="I118" i="51"/>
  <c r="I5" i="51"/>
  <c r="I87" i="51"/>
  <c r="F66" i="51"/>
  <c r="I205" i="51"/>
  <c r="I50" i="51"/>
  <c r="F23" i="51"/>
  <c r="I169" i="51"/>
  <c r="F150" i="51"/>
  <c r="F201" i="51"/>
  <c r="F43" i="51"/>
  <c r="F32" i="51"/>
  <c r="F172" i="51"/>
  <c r="F36" i="51"/>
  <c r="I92" i="51"/>
  <c r="F137" i="51"/>
  <c r="I45" i="51"/>
  <c r="I63" i="51"/>
  <c r="F87" i="51"/>
  <c r="F89" i="51"/>
  <c r="I17" i="51"/>
  <c r="F169" i="51"/>
  <c r="I62" i="51"/>
  <c r="I143" i="51"/>
  <c r="F166" i="51"/>
  <c r="I26" i="51"/>
  <c r="I82" i="51"/>
  <c r="I110" i="51"/>
  <c r="I198" i="51"/>
  <c r="F57" i="51"/>
  <c r="I66" i="51"/>
  <c r="F52" i="51"/>
  <c r="I102" i="51"/>
  <c r="I214" i="51"/>
  <c r="I46" i="51"/>
  <c r="I170" i="51"/>
  <c r="F77" i="51"/>
  <c r="I96" i="51"/>
  <c r="I21" i="51"/>
  <c r="F146" i="51"/>
  <c r="F41" i="51"/>
  <c r="I154" i="51"/>
  <c r="I65" i="51"/>
  <c r="I180" i="51"/>
  <c r="I125" i="51"/>
  <c r="I112" i="51"/>
  <c r="F115" i="51"/>
  <c r="F4" i="51"/>
  <c r="F125" i="51"/>
  <c r="I84" i="51"/>
  <c r="I103" i="51"/>
  <c r="I197" i="51"/>
  <c r="F136" i="51"/>
  <c r="F11" i="51"/>
  <c r="F7" i="51"/>
  <c r="F108" i="51"/>
  <c r="F122" i="51"/>
  <c r="I95" i="51"/>
  <c r="F102" i="51"/>
  <c r="F9" i="51"/>
  <c r="F75" i="51"/>
  <c r="F59" i="51"/>
  <c r="F49" i="51"/>
  <c r="F154" i="51"/>
  <c r="I12" i="51"/>
  <c r="I114" i="51"/>
  <c r="I218" i="51"/>
  <c r="F64" i="51"/>
  <c r="F72" i="51"/>
  <c r="I19" i="51"/>
  <c r="I166" i="51"/>
  <c r="I128" i="51"/>
  <c r="F132" i="51"/>
  <c r="I47" i="51"/>
  <c r="I35" i="51"/>
  <c r="F191" i="51"/>
  <c r="I39" i="51"/>
  <c r="I9" i="51"/>
  <c r="F124" i="51"/>
  <c r="F109" i="51"/>
  <c r="F194" i="51"/>
  <c r="F188" i="51"/>
  <c r="F159" i="51"/>
  <c r="I165" i="51"/>
  <c r="I175" i="51"/>
  <c r="I174" i="51"/>
  <c r="F45" i="51"/>
  <c r="F92" i="51"/>
  <c r="F178" i="51"/>
  <c r="F209" i="51"/>
  <c r="I138" i="51"/>
  <c r="I222" i="51"/>
  <c r="I127" i="51"/>
  <c r="F182" i="51"/>
  <c r="I159" i="51"/>
  <c r="F123" i="51"/>
  <c r="I141" i="51"/>
  <c r="I153" i="51"/>
  <c r="I104" i="51"/>
  <c r="F51" i="51"/>
  <c r="I193" i="51"/>
  <c r="I38" i="51"/>
  <c r="I108" i="51"/>
  <c r="F141" i="51"/>
  <c r="I131" i="51"/>
  <c r="I195" i="51"/>
  <c r="I168" i="51"/>
  <c r="F21" i="51"/>
  <c r="F190" i="51"/>
  <c r="F74" i="51"/>
  <c r="F173" i="51"/>
  <c r="I150" i="51"/>
  <c r="F149" i="51"/>
  <c r="I201" i="51"/>
  <c r="I99" i="51"/>
  <c r="I75" i="51"/>
  <c r="I115" i="51"/>
  <c r="F184" i="51"/>
  <c r="F12" i="51"/>
  <c r="I100" i="51"/>
  <c r="I149" i="51"/>
  <c r="I42" i="51"/>
  <c r="I8" i="51"/>
  <c r="I190" i="51"/>
  <c r="I57" i="51"/>
  <c r="I216" i="51"/>
  <c r="I64" i="51"/>
  <c r="I220" i="51"/>
  <c r="F113" i="51"/>
  <c r="I73" i="51"/>
  <c r="I74" i="51"/>
  <c r="F5" i="51"/>
  <c r="I49" i="51"/>
  <c r="I58" i="51"/>
  <c r="I163" i="51"/>
  <c r="I68" i="51"/>
  <c r="I6" i="51"/>
  <c r="F76" i="51"/>
  <c r="I41" i="51"/>
  <c r="F202" i="51"/>
  <c r="I206" i="51"/>
  <c r="F65" i="51"/>
  <c r="I207" i="51"/>
  <c r="F55" i="51"/>
  <c r="I30" i="51"/>
  <c r="I139" i="51"/>
  <c r="F95" i="51"/>
  <c r="F8" i="51"/>
  <c r="I22" i="51"/>
  <c r="I81" i="51"/>
  <c r="I72" i="51"/>
  <c r="I4" i="51"/>
  <c r="F20" i="51"/>
  <c r="I182" i="51"/>
  <c r="F216" i="51"/>
  <c r="I67" i="51"/>
  <c r="F105" i="51"/>
  <c r="F27" i="51"/>
  <c r="F70" i="51"/>
  <c r="I189" i="51"/>
  <c r="F73" i="51"/>
  <c r="I13" i="51"/>
  <c r="F218" i="51"/>
  <c r="F68" i="51"/>
  <c r="F96" i="51"/>
  <c r="F158" i="51"/>
  <c r="F153" i="51"/>
  <c r="F121" i="51"/>
  <c r="I55" i="51"/>
  <c r="I7" i="51"/>
  <c r="I34" i="51"/>
  <c r="F195" i="51"/>
  <c r="F127" i="51"/>
  <c r="F6" i="51"/>
  <c r="I31" i="51"/>
  <c r="I156" i="51"/>
  <c r="F78" i="51"/>
  <c r="I59" i="51"/>
  <c r="I61" i="51"/>
  <c r="I85" i="51"/>
  <c r="I106" i="51"/>
  <c r="I217" i="51"/>
  <c r="I78" i="51"/>
  <c r="F213" i="51"/>
  <c r="F30" i="51"/>
  <c r="F196" i="51"/>
  <c r="F98" i="51"/>
  <c r="I147" i="51"/>
  <c r="I124" i="51"/>
  <c r="F26" i="51"/>
  <c r="F106" i="51"/>
  <c r="I192" i="51"/>
  <c r="I164" i="51"/>
  <c r="I60" i="51"/>
  <c r="F17" i="51"/>
  <c r="I113" i="51"/>
  <c r="F16" i="51"/>
  <c r="I157" i="51"/>
  <c r="I43" i="51"/>
  <c r="F69" i="51"/>
  <c r="F200" i="51"/>
  <c r="I120" i="51"/>
  <c r="F80" i="51"/>
  <c r="I155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H392" i="16"/>
  <c r="F392" i="16"/>
  <c r="I392" i="16" s="1"/>
  <c r="J392" i="16" s="1"/>
  <c r="H391" i="16"/>
  <c r="F391" i="16"/>
  <c r="I391" i="16" s="1"/>
  <c r="J391" i="16" s="1"/>
  <c r="E392" i="16"/>
  <c r="E391" i="16"/>
  <c r="AB19" i="48" l="1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I390" i="16" l="1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I386" i="16" l="1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I382" i="16" l="1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I380" i="16" l="1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O165" i="40" l="1"/>
  <c r="I165" i="40"/>
  <c r="H163" i="40" l="1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I363" i="16" l="1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I343" i="16" l="1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2" i="18"/>
  <c r="C13" i="18" s="1"/>
  <c r="H124" i="40"/>
  <c r="G124" i="40"/>
  <c r="H320" i="16"/>
  <c r="F320" i="16"/>
  <c r="I320" i="16" s="1"/>
  <c r="J320" i="16" s="1"/>
  <c r="E320" i="16"/>
  <c r="H319" i="16"/>
  <c r="F319" i="16"/>
  <c r="E319" i="16"/>
  <c r="I337" i="16" l="1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I307" i="16" l="1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A307" i="46"/>
  <c r="O115" i="40"/>
  <c r="I114" i="40"/>
  <c r="F502" i="46" l="1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O112" i="40"/>
  <c r="I299" i="16"/>
  <c r="J299" i="16" s="1"/>
  <c r="N110" i="40"/>
  <c r="I110" i="40"/>
  <c r="H110" i="40"/>
  <c r="G110" i="40"/>
  <c r="H298" i="16"/>
  <c r="F298" i="16"/>
  <c r="E298" i="16"/>
  <c r="E310" i="46" l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A314" i="46" l="1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A316" i="46" l="1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A318" i="46" l="1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A320" i="46" l="1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E321" i="46"/>
  <c r="O98" i="40"/>
  <c r="O99" i="40"/>
  <c r="E279" i="16"/>
  <c r="E322" i="46" l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A327" i="46"/>
  <c r="O93" i="40"/>
  <c r="H273" i="16"/>
  <c r="F273" i="16"/>
  <c r="I273" i="16" s="1"/>
  <c r="J273" i="16" s="1"/>
  <c r="E273" i="16"/>
  <c r="N91" i="40"/>
  <c r="I91" i="40"/>
  <c r="H91" i="40"/>
  <c r="G91" i="40"/>
  <c r="A328" i="46" l="1"/>
  <c r="E327" i="46"/>
  <c r="O92" i="40"/>
  <c r="H272" i="16"/>
  <c r="F272" i="16"/>
  <c r="E272" i="16"/>
  <c r="N90" i="40"/>
  <c r="O91" i="40" s="1"/>
  <c r="I90" i="40"/>
  <c r="H90" i="40"/>
  <c r="G90" i="40"/>
  <c r="E328" i="46" l="1"/>
  <c r="A329" i="46"/>
  <c r="I272" i="16"/>
  <c r="J272" i="16" s="1"/>
  <c r="P34" i="18"/>
  <c r="I34" i="18"/>
  <c r="J34" i="18"/>
  <c r="K34" i="18" s="1"/>
  <c r="A330" i="46" l="1"/>
  <c r="E329" i="46"/>
  <c r="N89" i="40"/>
  <c r="I89" i="40"/>
  <c r="H89" i="40"/>
  <c r="G89" i="40"/>
  <c r="H271" i="16"/>
  <c r="F271" i="16"/>
  <c r="I271" i="16" s="1"/>
  <c r="J271" i="16" s="1"/>
  <c r="E271" i="16"/>
  <c r="E330" i="46" l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O88" i="40"/>
  <c r="H86" i="40"/>
  <c r="G86" i="40"/>
  <c r="N86" i="40"/>
  <c r="H268" i="16"/>
  <c r="F268" i="16"/>
  <c r="I268" i="16" s="1"/>
  <c r="J268" i="16" s="1"/>
  <c r="E268" i="16"/>
  <c r="A334" i="46" l="1"/>
  <c r="E333" i="46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H267" i="16"/>
  <c r="F267" i="16"/>
  <c r="I267" i="16" s="1"/>
  <c r="J267" i="16" s="1"/>
  <c r="E267" i="16"/>
  <c r="N85" i="40"/>
  <c r="O86" i="40" s="1"/>
  <c r="I85" i="40"/>
  <c r="H85" i="40"/>
  <c r="G85" i="40"/>
  <c r="A336" i="46" l="1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O85" i="40"/>
  <c r="I84" i="40"/>
  <c r="H83" i="40"/>
  <c r="G83" i="40"/>
  <c r="N83" i="40"/>
  <c r="H265" i="16"/>
  <c r="F265" i="16"/>
  <c r="I265" i="16" s="1"/>
  <c r="J265" i="16" s="1"/>
  <c r="E265" i="16"/>
  <c r="A338" i="46" l="1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E338" i="46"/>
  <c r="O83" i="40"/>
  <c r="I82" i="40"/>
  <c r="D2" i="46"/>
  <c r="A3" i="46"/>
  <c r="E339" i="46" l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O82" i="40"/>
  <c r="I263" i="16"/>
  <c r="J263" i="16" s="1"/>
  <c r="D4" i="46"/>
  <c r="A5" i="46"/>
  <c r="I81" i="40"/>
  <c r="E341" i="46" l="1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E342" i="46" l="1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E343" i="46" l="1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D344" i="46" l="1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I260" i="16" l="1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E346" i="46" l="1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347" i="46" l="1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E349" i="46" l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A351" i="46" l="1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D352" i="46"/>
  <c r="A353" i="46"/>
  <c r="E352" i="46"/>
  <c r="O74" i="40"/>
  <c r="D16" i="46"/>
  <c r="A17" i="46"/>
  <c r="I255" i="16"/>
  <c r="J255" i="16" s="1"/>
  <c r="J10" i="13"/>
  <c r="BH18" i="44" l="1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E354" i="46" l="1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E355" i="46" l="1"/>
  <c r="A356" i="46"/>
  <c r="D355" i="46"/>
  <c r="O71" i="40"/>
  <c r="D19" i="46"/>
  <c r="A20" i="46"/>
  <c r="H69" i="40"/>
  <c r="G69" i="40"/>
  <c r="N69" i="40"/>
  <c r="H252" i="16"/>
  <c r="F252" i="16"/>
  <c r="E252" i="16"/>
  <c r="I252" i="16" l="1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A358" i="46"/>
  <c r="D357" i="46"/>
  <c r="O69" i="40"/>
  <c r="D21" i="46"/>
  <c r="A22" i="46"/>
  <c r="H67" i="40"/>
  <c r="G67" i="40"/>
  <c r="N67" i="40"/>
  <c r="H250" i="16"/>
  <c r="F250" i="16"/>
  <c r="E250" i="16"/>
  <c r="E358" i="46" l="1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E359" i="46" l="1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A363" i="46" l="1"/>
  <c r="E362" i="46"/>
  <c r="D362" i="46"/>
  <c r="D26" i="46"/>
  <c r="A27" i="46"/>
  <c r="H244" i="16"/>
  <c r="F244" i="16"/>
  <c r="I244" i="16" s="1"/>
  <c r="J244" i="16" s="1"/>
  <c r="E244" i="16"/>
  <c r="E363" i="46" l="1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I243" i="16" l="1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367" i="46" l="1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I240" i="16" l="1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369" i="46" l="1"/>
  <c r="E368" i="46"/>
  <c r="D368" i="46"/>
  <c r="O58" i="40"/>
  <c r="O59" i="40"/>
  <c r="D32" i="46"/>
  <c r="A33" i="46"/>
  <c r="H238" i="16"/>
  <c r="F238" i="16"/>
  <c r="I238" i="16" s="1"/>
  <c r="J238" i="16" s="1"/>
  <c r="E238" i="16"/>
  <c r="E369" i="46" l="1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A371" i="46" l="1"/>
  <c r="E370" i="46"/>
  <c r="D370" i="46"/>
  <c r="O57" i="40"/>
  <c r="D34" i="46"/>
  <c r="A35" i="46"/>
  <c r="I56" i="40"/>
  <c r="H236" i="16"/>
  <c r="F236" i="16"/>
  <c r="I236" i="16" s="1"/>
  <c r="J236" i="16" s="1"/>
  <c r="E236" i="16"/>
  <c r="E371" i="46" l="1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E373" i="46" l="1"/>
  <c r="A374" i="46"/>
  <c r="D373" i="46"/>
  <c r="O55" i="40"/>
  <c r="D37" i="46"/>
  <c r="A38" i="46"/>
  <c r="I54" i="40"/>
  <c r="A375" i="46" l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E375" i="46" l="1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I231" i="16" l="1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377" i="46" l="1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A379" i="46" l="1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45" i="25"/>
  <c r="L128" i="25"/>
  <c r="L141" i="25"/>
  <c r="I131" i="25"/>
  <c r="L148" i="25"/>
  <c r="L135" i="25"/>
  <c r="L138" i="25"/>
  <c r="L129" i="25"/>
  <c r="L144" i="25"/>
  <c r="L132" i="25"/>
  <c r="L134" i="25"/>
  <c r="L139" i="25"/>
  <c r="L147" i="25"/>
  <c r="L140" i="25"/>
  <c r="I129" i="25"/>
  <c r="I127" i="25"/>
  <c r="I128" i="25"/>
  <c r="I126" i="25"/>
  <c r="I130" i="25"/>
  <c r="L133" i="25"/>
  <c r="L136" i="25"/>
  <c r="L142" i="25"/>
  <c r="L130" i="25"/>
  <c r="F126" i="25"/>
  <c r="L137" i="25"/>
  <c r="F128" i="25"/>
  <c r="L131" i="25"/>
  <c r="F127" i="25"/>
  <c r="L126" i="25"/>
  <c r="L143" i="25"/>
  <c r="L127" i="25"/>
  <c r="L149" i="25"/>
  <c r="L146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2" i="46" l="1"/>
  <c r="C12" i="46" s="1"/>
  <c r="F12" i="46" s="1"/>
  <c r="B111" i="46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H7" i="28"/>
  <c r="D8" i="28"/>
  <c r="I8" i="28"/>
  <c r="E9" i="28"/>
  <c r="I7" i="28"/>
  <c r="H9" i="28"/>
  <c r="E7" i="28"/>
  <c r="I9" i="28"/>
  <c r="E8" i="28"/>
  <c r="D9" i="28"/>
  <c r="H8" i="28"/>
  <c r="D7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F61" i="25"/>
  <c r="F7" i="25"/>
  <c r="F34" i="25"/>
  <c r="F50" i="25"/>
  <c r="I114" i="25"/>
  <c r="F43" i="25"/>
  <c r="F65" i="25"/>
  <c r="F35" i="25"/>
  <c r="F25" i="25"/>
  <c r="I38" i="25"/>
  <c r="I99" i="25"/>
  <c r="I13" i="25"/>
  <c r="I95" i="25"/>
  <c r="I29" i="25"/>
  <c r="F84" i="25"/>
  <c r="I121" i="25"/>
  <c r="F95" i="25"/>
  <c r="F19" i="25"/>
  <c r="I23" i="25"/>
  <c r="F115" i="25"/>
  <c r="I124" i="25"/>
  <c r="F12" i="25"/>
  <c r="F73" i="25"/>
  <c r="I35" i="25"/>
  <c r="I112" i="25"/>
  <c r="F41" i="25"/>
  <c r="F78" i="25"/>
  <c r="F62" i="25"/>
  <c r="I49" i="25"/>
  <c r="I79" i="25"/>
  <c r="I76" i="25"/>
  <c r="F66" i="25"/>
  <c r="I88" i="25"/>
  <c r="I81" i="25"/>
  <c r="F37" i="25"/>
  <c r="I54" i="25"/>
  <c r="F114" i="25"/>
  <c r="F112" i="25"/>
  <c r="I105" i="25"/>
  <c r="I19" i="25"/>
  <c r="F54" i="25"/>
  <c r="F81" i="25"/>
  <c r="F92" i="25"/>
  <c r="I27" i="25"/>
  <c r="F23" i="25"/>
  <c r="I74" i="25"/>
  <c r="F76" i="25"/>
  <c r="I94" i="25"/>
  <c r="I87" i="25"/>
  <c r="I86" i="25"/>
  <c r="F30" i="25"/>
  <c r="I57" i="25"/>
  <c r="F40" i="25"/>
  <c r="I40" i="25"/>
  <c r="I11" i="25"/>
  <c r="F69" i="25"/>
  <c r="F85" i="25"/>
  <c r="I64" i="25"/>
  <c r="F124" i="25"/>
  <c r="I109" i="25"/>
  <c r="F89" i="25"/>
  <c r="F44" i="25"/>
  <c r="I96" i="25"/>
  <c r="F79" i="25"/>
  <c r="F94" i="25"/>
  <c r="F125" i="25"/>
  <c r="F58" i="25"/>
  <c r="F14" i="25"/>
  <c r="F123" i="25"/>
  <c r="F47" i="25"/>
  <c r="I106" i="25"/>
  <c r="I97" i="25"/>
  <c r="I30" i="25"/>
  <c r="F46" i="25"/>
  <c r="I50" i="25"/>
  <c r="I101" i="25"/>
  <c r="I83" i="25"/>
  <c r="F27" i="25"/>
  <c r="F36" i="25"/>
  <c r="I47" i="25"/>
  <c r="I52" i="25"/>
  <c r="F104" i="25"/>
  <c r="F116" i="25"/>
  <c r="F120" i="25"/>
  <c r="I84" i="25"/>
  <c r="F108" i="25"/>
  <c r="F17" i="25"/>
  <c r="I16" i="25"/>
  <c r="I43" i="25"/>
  <c r="I78" i="25"/>
  <c r="I93" i="25"/>
  <c r="F33" i="25"/>
  <c r="I12" i="25"/>
  <c r="I68" i="25"/>
  <c r="F105" i="25"/>
  <c r="F5" i="25"/>
  <c r="F91" i="25"/>
  <c r="F26" i="25"/>
  <c r="I20" i="25"/>
  <c r="I14" i="25"/>
  <c r="F101" i="25"/>
  <c r="F83" i="25"/>
  <c r="I113" i="25"/>
  <c r="F32" i="25"/>
  <c r="I115" i="25"/>
  <c r="F82" i="25"/>
  <c r="F121" i="25"/>
  <c r="I111" i="25"/>
  <c r="F21" i="25"/>
  <c r="I63" i="25"/>
  <c r="I21" i="25"/>
  <c r="I44" i="25"/>
  <c r="F59" i="25"/>
  <c r="I82" i="25"/>
  <c r="F18" i="25"/>
  <c r="F88" i="25"/>
  <c r="F64" i="25"/>
  <c r="I36" i="25"/>
  <c r="I123" i="25"/>
  <c r="F67" i="25"/>
  <c r="F53" i="25"/>
  <c r="I24" i="25"/>
  <c r="I66" i="25"/>
  <c r="F72" i="25"/>
  <c r="F28" i="25"/>
  <c r="F49" i="25"/>
  <c r="F24" i="25"/>
  <c r="F110" i="25"/>
  <c r="I45" i="25"/>
  <c r="I117" i="25"/>
  <c r="I107" i="25"/>
  <c r="F38" i="25"/>
  <c r="F8" i="25"/>
  <c r="I85" i="25"/>
  <c r="I77" i="25"/>
  <c r="F39" i="25"/>
  <c r="I89" i="25"/>
  <c r="I116" i="25"/>
  <c r="F55" i="25"/>
  <c r="F113" i="25"/>
  <c r="I120" i="25"/>
  <c r="I34" i="25"/>
  <c r="F13" i="25"/>
  <c r="I102" i="25"/>
  <c r="I46" i="25"/>
  <c r="I48" i="25"/>
  <c r="F100" i="25"/>
  <c r="F119" i="25"/>
  <c r="I25" i="25"/>
  <c r="I90" i="25"/>
  <c r="I122" i="25"/>
  <c r="I53" i="25"/>
  <c r="I31" i="25"/>
  <c r="F77" i="25"/>
  <c r="F48" i="25"/>
  <c r="I71" i="25"/>
  <c r="I75" i="25"/>
  <c r="F9" i="25"/>
  <c r="I55" i="25"/>
  <c r="F74" i="25"/>
  <c r="F86" i="25"/>
  <c r="I62" i="25"/>
  <c r="F103" i="25"/>
  <c r="I119" i="25"/>
  <c r="F117" i="25"/>
  <c r="I91" i="25"/>
  <c r="I103" i="25"/>
  <c r="I28" i="25"/>
  <c r="I26" i="25"/>
  <c r="I69" i="25"/>
  <c r="I56" i="25"/>
  <c r="I125" i="25"/>
  <c r="I98" i="25"/>
  <c r="F97" i="25"/>
  <c r="I61" i="25"/>
  <c r="I100" i="25"/>
  <c r="F70" i="25"/>
  <c r="F6" i="25"/>
  <c r="I118" i="25"/>
  <c r="I110" i="25"/>
  <c r="F96" i="25"/>
  <c r="I18" i="25"/>
  <c r="F10" i="25"/>
  <c r="F20" i="25"/>
  <c r="F42" i="25"/>
  <c r="I42" i="25"/>
  <c r="F68" i="25"/>
  <c r="F122" i="25"/>
  <c r="F11" i="25"/>
  <c r="F51" i="25"/>
  <c r="F118" i="25"/>
  <c r="F106" i="25"/>
  <c r="F87" i="25"/>
  <c r="F31" i="25"/>
  <c r="F80" i="25"/>
  <c r="I39" i="25"/>
  <c r="F109" i="25"/>
  <c r="I92" i="25"/>
  <c r="I59" i="25"/>
  <c r="F22" i="25"/>
  <c r="I73" i="25"/>
  <c r="F60" i="25"/>
  <c r="F111" i="25"/>
  <c r="I72" i="25"/>
  <c r="F107" i="25"/>
  <c r="I108" i="25"/>
  <c r="F57" i="25"/>
  <c r="F75" i="25"/>
  <c r="F99" i="25"/>
  <c r="F15" i="25"/>
  <c r="I37" i="25"/>
  <c r="I41" i="25"/>
  <c r="I32" i="25"/>
  <c r="F93" i="25"/>
  <c r="F90" i="25"/>
  <c r="I60" i="25"/>
  <c r="F102" i="25"/>
  <c r="I22" i="25"/>
  <c r="I17" i="25"/>
  <c r="F52" i="25"/>
  <c r="I33" i="25"/>
  <c r="I104" i="25"/>
  <c r="I51" i="25"/>
  <c r="F29" i="25"/>
  <c r="I15" i="25"/>
  <c r="I65" i="25"/>
  <c r="I58" i="25"/>
  <c r="I80" i="25"/>
  <c r="I70" i="25"/>
  <c r="I67" i="25"/>
  <c r="F63" i="25"/>
  <c r="F16" i="25"/>
  <c r="F98" i="25"/>
  <c r="F71" i="25"/>
  <c r="F56" i="25"/>
  <c r="F45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44" i="25"/>
  <c r="L102" i="25"/>
  <c r="L112" i="25"/>
  <c r="L94" i="25"/>
  <c r="L88" i="25"/>
  <c r="L48" i="25"/>
  <c r="L101" i="25"/>
  <c r="L59" i="25"/>
  <c r="L73" i="25"/>
  <c r="L25" i="25"/>
  <c r="L84" i="25"/>
  <c r="L79" i="25"/>
  <c r="L108" i="25"/>
  <c r="L20" i="25"/>
  <c r="L109" i="25"/>
  <c r="L29" i="25"/>
  <c r="L57" i="25"/>
  <c r="L85" i="25"/>
  <c r="L93" i="25"/>
  <c r="L83" i="25"/>
  <c r="L95" i="25"/>
  <c r="L35" i="25"/>
  <c r="L106" i="25"/>
  <c r="L75" i="25"/>
  <c r="L96" i="25"/>
  <c r="L122" i="25"/>
  <c r="L78" i="25"/>
  <c r="L52" i="25"/>
  <c r="L43" i="25"/>
  <c r="L61" i="25"/>
  <c r="L58" i="25"/>
  <c r="L41" i="25"/>
  <c r="L62" i="25"/>
  <c r="L46" i="25"/>
  <c r="L89" i="25"/>
  <c r="L121" i="25"/>
  <c r="L31" i="25"/>
  <c r="L67" i="25"/>
  <c r="L81" i="25"/>
  <c r="L125" i="25"/>
  <c r="L87" i="25"/>
  <c r="L111" i="25"/>
  <c r="L21" i="25"/>
  <c r="L66" i="25"/>
  <c r="L33" i="25"/>
  <c r="L117" i="25"/>
  <c r="L97" i="25"/>
  <c r="L104" i="25"/>
  <c r="L50" i="25"/>
  <c r="L19" i="25"/>
  <c r="L107" i="25"/>
  <c r="L53" i="25"/>
  <c r="L22" i="25"/>
  <c r="L80" i="25"/>
  <c r="L70" i="25"/>
  <c r="L49" i="25"/>
  <c r="L32" i="25"/>
  <c r="L30" i="25"/>
  <c r="L26" i="25"/>
  <c r="L91" i="25"/>
  <c r="L115" i="25"/>
  <c r="L63" i="25"/>
  <c r="L56" i="25"/>
  <c r="L105" i="25"/>
  <c r="L34" i="25"/>
  <c r="L38" i="25"/>
  <c r="L103" i="25"/>
  <c r="L47" i="25"/>
  <c r="L98" i="25"/>
  <c r="L77" i="25"/>
  <c r="L36" i="25"/>
  <c r="L120" i="25"/>
  <c r="L27" i="25"/>
  <c r="L68" i="25"/>
  <c r="L72" i="25"/>
  <c r="L90" i="25"/>
  <c r="L24" i="25"/>
  <c r="L119" i="25"/>
  <c r="L123" i="25"/>
  <c r="L23" i="25"/>
  <c r="L64" i="25"/>
  <c r="L60" i="25"/>
  <c r="L99" i="25"/>
  <c r="L55" i="25"/>
  <c r="L28" i="25"/>
  <c r="L113" i="25"/>
  <c r="L17" i="25"/>
  <c r="L86" i="25"/>
  <c r="L92" i="25"/>
  <c r="L16" i="25"/>
  <c r="L74" i="25"/>
  <c r="L65" i="25"/>
  <c r="L82" i="25"/>
  <c r="L54" i="25"/>
  <c r="L42" i="25"/>
  <c r="L18" i="25"/>
  <c r="L69" i="25"/>
  <c r="L110" i="25"/>
  <c r="L51" i="25"/>
  <c r="L37" i="25"/>
  <c r="L118" i="25"/>
  <c r="L124" i="25"/>
  <c r="L45" i="25"/>
  <c r="L114" i="25"/>
  <c r="L71" i="25"/>
  <c r="L100" i="25"/>
  <c r="L40" i="25"/>
  <c r="L39" i="25"/>
  <c r="L116" i="25"/>
  <c r="L76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<sst xmlns="http://schemas.openxmlformats.org/spreadsheetml/2006/main" count="1970" uniqueCount="483">
  <si>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</si>
  <si>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</si>
  <si>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</si>
  <si>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</si>
  <si>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</si>
  <si>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</si>
  <si>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</si>
  <si>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</si>
  <si>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</si>
  <si>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</si>
  <si>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</si>
  <si>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</si>
  <si>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</si>
  <si>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</si>
  <si>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</si>
  <si>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</si>
  <si>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</si>
  <si>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</si>
  <si>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</si>
  <si>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</si>
  <si>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</si>
  <si>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</si>
  <si>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</si>
  <si>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</si>
  <si>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</si>
  <si>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</si>
  <si>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</si>
  <si>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</si>
  <si>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</si>
  <si>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</si>
  <si>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</si>
  <si>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</si>
  <si>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</si>
  <si>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</si>
  <si>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</si>
  <si>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</si>
  <si>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</si>
  <si>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</si>
  <si>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</si>
  <si>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</si>
  <si>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</si>
  <si>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</si>
  <si>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</si>
  <si>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</si>
  <si>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</si>
  <si>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</si>
  <si>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</si>
  <si>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</si>
  <si>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</si>
  <si>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</si>
  <si>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</si>
  <si>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</si>
  <si>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</si>
  <si>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</si>
  <si>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</si>
  <si>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</si>
  <si>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</si>
  <si>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</si>
  <si>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</si>
  <si>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</si>
  <si>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</si>
  <si>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</si>
  <si>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</si>
  <si>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</si>
  <si>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</si>
  <si>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</si>
  <si>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</si>
  <si>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</si>
  <si>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</si>
  <si>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</si>
  <si>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</si>
  <si>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</si>
  <si>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</si>
  <si>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</si>
  <si>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</si>
  <si>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</si>
  <si>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</si>
  <si>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</si>
  <si>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</si>
  <si>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</si>
  <si>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</si>
  <si>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</si>
  <si>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</si>
  <si>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</si>
  <si>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</si>
  <si>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</si>
  <si>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</si>
  <si>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</si>
  <si>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</si>
  <si>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</si>
  <si>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</si>
  <si>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</si>
  <si>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</si>
  <si>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</si>
  <si>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</si>
  <si>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</si>
  <si>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</si>
  <si>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</si>
  <si>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</si>
  <si>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</si>
  <si>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</si>
  <si>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</si>
  <si>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</si>
  <si>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</si>
  <si>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</si>
  <si>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</si>
  <si>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</si>
  <si>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</si>
  <si>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</si>
  <si>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</si>
  <si>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</si>
  <si>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</si>
  <si>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</si>
  <si>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</si>
  <si>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</si>
  <si>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</si>
  <si>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</si>
  <si>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</si>
  <si>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</si>
  <si>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</si>
  <si>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</si>
  <si>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</si>
  <si>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</si>
  <si>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</si>
  <si>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</si>
  <si>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</si>
  <si>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</si>
  <si>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</si>
  <si>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</si>
  <si>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</si>
  <si>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</si>
  <si>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</si>
  <si>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</si>
  <si>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</si>
  <si>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</si>
  <si>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</si>
  <si>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</si>
  <si>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</si>
  <si>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</si>
  <si>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</si>
  <si>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</si>
  <si>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</si>
  <si>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</si>
  <si>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</si>
  <si>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</si>
  <si>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</si>
  <si>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</si>
  <si>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</si>
  <si>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</si>
  <si>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</si>
  <si>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</si>
  <si>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</si>
  <si>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</si>
  <si>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</si>
  <si>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</si>
  <si>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</si>
  <si>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</si>
  <si>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</si>
  <si>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</si>
  <si>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</si>
  <si>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</si>
  <si>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</si>
  <si>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</si>
  <si>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</si>
  <si>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</si>
  <si>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</si>
  <si>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</si>
  <si>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</si>
  <si>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</si>
  <si>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</si>
  <si>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</si>
  <si>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</si>
  <si>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</si>
  <si>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</si>
  <si>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</si>
  <si>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</si>
  <si>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</si>
  <si>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</si>
  <si>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</si>
  <si>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</si>
  <si>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</si>
  <si>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</si>
  <si>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</si>
  <si>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</si>
  <si>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</si>
  <si>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</si>
  <si>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</si>
  <si>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</si>
  <si>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</si>
  <si>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</si>
  <si>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</si>
  <si>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</si>
  <si>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</si>
  <si>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</si>
  <si>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</si>
  <si>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</si>
  <si>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</si>
  <si>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</si>
  <si>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</si>
  <si>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</si>
  <si>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</si>
  <si>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</si>
  <si>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</si>
  <si>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</si>
  <si>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</si>
  <si>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</si>
  <si>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</si>
  <si>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</si>
  <si>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</si>
  <si>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</si>
  <si>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</si>
  <si>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</si>
  <si>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</si>
  <si>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</si>
  <si>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</si>
  <si>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</si>
  <si>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</si>
  <si>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</si>
  <si>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</si>
  <si>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</si>
  <si>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</si>
  <si>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</si>
  <si>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</si>
  <si>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</si>
  <si>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</si>
  <si>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</si>
  <si>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</si>
  <si>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</si>
  <si>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</si>
  <si>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</si>
  <si>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</si>
  <si>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</si>
  <si>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</si>
  <si>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</si>
  <si>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</si>
  <si>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</si>
  <si>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</si>
  <si>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</si>
  <si>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</si>
  <si>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</si>
  <si>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</si>
  <si>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</si>
  <si>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</si>
  <si>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</si>
  <si>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</si>
  <si>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</si>
  <si>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</si>
  <si>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</si>
  <si>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</si>
  <si>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</si>
  <si>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</si>
  <si>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</si>
  <si>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</si>
  <si>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</si>
  <si>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</si>
  <si>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</si>
  <si>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</si>
  <si>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</si>
  <si>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</si>
  <si>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</si>
  <si>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</si>
  <si>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</si>
  <si>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</si>
  <si>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</si>
  <si>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</si>
  <si>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</si>
  <si>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</si>
  <si>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</si>
  <si>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</si>
  <si>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</si>
  <si>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</si>
  <si>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</si>
  <si>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</si>
  <si>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</si>
  <si>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</si>
  <si>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</si>
  <si>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</si>
  <si>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</si>
  <si>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</si>
  <si>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</si>
  <si>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</si>
  <si>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</si>
  <si>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</si>
  <si>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</si>
  <si>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</si>
  <si>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</si>
  <si>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</si>
  <si>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</si>
  <si>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</si>
  <si>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</si>
  <si>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</si>
  <si>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</si>
  <si>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</si>
  <si>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</si>
  <si>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</si>
  <si>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</si>
  <si>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</si>
  <si>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</si>
  <si>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</si>
  <si>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</si>
  <si>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</si>
  <si>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</si>
  <si>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</si>
  <si>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</si>
  <si>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</si>
  <si>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</si>
  <si>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</si>
  <si>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</si>
  <si>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</si>
  <si>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</si>
  <si>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</si>
  <si>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</si>
  <si>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</si>
  <si>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</si>
  <si>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</si>
  <si>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</si>
  <si>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</si>
  <si>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</si>
  <si>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</si>
  <si>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</si>
  <si>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</si>
  <si>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</si>
  <si>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</si>
  <si>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</si>
  <si>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</si>
  <si>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</si>
  <si>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</si>
  <si>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</si>
  <si>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</si>
  <si>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</si>
  <si>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</si>
  <si>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</si>
  <si>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</si>
  <si>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</si>
  <si>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</si>
  <si>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</si>
  <si>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</si>
  <si>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</si>
  <si>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</si>
  <si>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</si>
  <si>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</si>
  <si>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</si>
  <si>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</si>
  <si>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</si>
  <si>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</si>
  <si>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</si>
  <si>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</si>
  <si>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</si>
  <si>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</si>
  <si>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</si>
  <si>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</si>
  <si>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</si>
  <si>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</si>
  <si>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</si>
  <si>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</si>
  <si>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</si>
  <si>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</si>
  <si>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</si>
  <si>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</si>
  <si>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</si>
  <si>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</si>
  <si>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</si>
  <si>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</si>
  <si>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</si>
  <si>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</si>
  <si>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</si>
  <si>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</si>
  <si>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</si>
  <si>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</si>
  <si>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</si>
  <si>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</si>
  <si>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</si>
  <si>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</si>
  <si>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</si>
  <si>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</si>
  <si>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</si>
  <si>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</si>
  <si>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</si>
  <si>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</si>
  <si>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</si>
  <si>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</si>
  <si>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</si>
  <si>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</si>
  <si>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</si>
  <si>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</si>
  <si>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</si>
  <si>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</si>
  <si>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</si>
  <si>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</si>
  <si>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</si>
  <si>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</si>
  <si>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</si>
  <si>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</si>
  <si>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</si>
  <si>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</si>
  <si>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</si>
  <si>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</si>
  <si>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</si>
  <si>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</si>
  <si>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</si>
  <si>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</si>
  <si>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</si>
  <si>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</si>
  <si>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</si>
  <si>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</si>
  <si>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</si>
  <si>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</si>
  <si>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</si>
  <si>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</si>
  <si>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</si>
  <si>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</si>
  <si>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</si>
  <si>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</si>
  <si>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</si>
  <si>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</si>
  <si>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</si>
  <si>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</si>
  <si>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</si>
  <si>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</si>
  <si>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</si>
  <si>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</si>
  <si>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</si>
  <si>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</si>
  <si>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</si>
  <si>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</si>
  <si>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</si>
  <si>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</si>
  <si>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</si>
  <si>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</si>
  <si>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</si>
  <si>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</si>
  <si>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</si>
  <si>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</si>
  <si>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</si>
  <si>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</si>
  <si>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</si>
  <si>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</si>
  <si>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</si>
  <si>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</si>
  <si>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</si>
  <si>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</si>
  <si>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</si>
  <si>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</si>
  <si>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</si>
  <si>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</si>
  <si>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</si>
  <si>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</si>
  <si>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</si>
  <si>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</si>
  <si>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</si>
  <si>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</si>
  <si>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</si>
  <si>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</si>
  <si>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</si>
  <si>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</si>
  <si>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</si>
  <si>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</si>
  <si>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</si>
  <si>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</si>
  <si>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</si>
  <si>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</si>
  <si>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</si>
  <si>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</si>
  <si>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</si>
  <si>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</si>
  <si>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</si>
  <si>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</si>
  <si>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</si>
  <si>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</si>
  <si>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</si>
  <si>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</si>
  <si>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</si>
  <si>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</si>
  <si>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</si>
  <si>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</si>
  <si>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</si>
  <si>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</si>
  <si>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</si>
  <si>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</si>
  <si>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</si>
  <si>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</si>
  <si>
    <t>每日包、兩倍包、體毛包</t>
  </si>
  <si>
    <t>夏日光秀、夏日家康、夏日摩利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</si>
</sst>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6161"/>
      <color rgb="FFFF7575"/>
      <color rgb="FFFF4F4F"/>
      <color rgb="FF4FFF4F"/>
      <color rgb="FF1E1E1E"/>
      <color rgb="FF401C06"/>
      <color rgb="FF1F0E03"/>
      <color rgb="FF323100"/>
      <color rgb="FF2E1404"/>
      <color rgb="FF071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  <c:pt idx="554">
                  <c:v>44382.24722222222</c:v>
                </c:pt>
                <c:pt idx="555">
                  <c:v>44383.24722222222</c:v>
                </c:pt>
                <c:pt idx="556">
                  <c:v>44384.113888888889</c:v>
                </c:pt>
                <c:pt idx="557">
                  <c:v>44385.686805555553</c:v>
                </c:pt>
                <c:pt idx="558">
                  <c:v>44386.18472222222</c:v>
                </c:pt>
                <c:pt idx="559">
                  <c:v>44387.245138888888</c:v>
                </c:pt>
                <c:pt idx="560">
                  <c:v>44388.98333333333</c:v>
                </c:pt>
                <c:pt idx="561">
                  <c:v>44389.954861111109</c:v>
                </c:pt>
                <c:pt idx="562">
                  <c:v>44391.536111111112</c:v>
                </c:pt>
                <c:pt idx="563">
                  <c:v>44392.039583333331</c:v>
                </c:pt>
                <c:pt idx="564">
                  <c:v>44392.045138888891</c:v>
                </c:pt>
                <c:pt idx="565">
                  <c:v>44392.050694444442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  <c:pt idx="554">
                  <c:v>-22230</c:v>
                </c:pt>
                <c:pt idx="555">
                  <c:v>170</c:v>
                </c:pt>
                <c:pt idx="556">
                  <c:v>120</c:v>
                </c:pt>
                <c:pt idx="557">
                  <c:v>120</c:v>
                </c:pt>
                <c:pt idx="558">
                  <c:v>595</c:v>
                </c:pt>
                <c:pt idx="559">
                  <c:v>75</c:v>
                </c:pt>
                <c:pt idx="560">
                  <c:v>260</c:v>
                </c:pt>
                <c:pt idx="561">
                  <c:v>655</c:v>
                </c:pt>
                <c:pt idx="562">
                  <c:v>995</c:v>
                </c:pt>
                <c:pt idx="563">
                  <c:v>31525</c:v>
                </c:pt>
                <c:pt idx="564">
                  <c:v>700</c:v>
                </c:pt>
                <c:pt idx="565">
                  <c:v>-17310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  <c:pt idx="554">
                        <c:v>480</c:v>
                      </c:pt>
                      <c:pt idx="555">
                        <c:v>580</c:v>
                      </c:pt>
                      <c:pt idx="556">
                        <c:v>680</c:v>
                      </c:pt>
                      <c:pt idx="557">
                        <c:v>780</c:v>
                      </c:pt>
                      <c:pt idx="558">
                        <c:v>830</c:v>
                      </c:pt>
                      <c:pt idx="559">
                        <c:v>855</c:v>
                      </c:pt>
                      <c:pt idx="560">
                        <c:v>1095</c:v>
                      </c:pt>
                      <c:pt idx="561">
                        <c:v>1730</c:v>
                      </c:pt>
                      <c:pt idx="562">
                        <c:v>2685</c:v>
                      </c:pt>
                      <c:pt idx="563">
                        <c:v>2685</c:v>
                      </c:pt>
                      <c:pt idx="564">
                        <c:v>3385</c:v>
                      </c:pt>
                      <c:pt idx="565">
                        <c:v>2905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  <c:pt idx="554">
                        <c:v>810</c:v>
                      </c:pt>
                      <c:pt idx="555">
                        <c:v>880</c:v>
                      </c:pt>
                      <c:pt idx="556">
                        <c:v>900</c:v>
                      </c:pt>
                      <c:pt idx="557">
                        <c:v>920</c:v>
                      </c:pt>
                      <c:pt idx="558">
                        <c:v>1465</c:v>
                      </c:pt>
                      <c:pt idx="559">
                        <c:v>1515</c:v>
                      </c:pt>
                      <c:pt idx="560">
                        <c:v>1535</c:v>
                      </c:pt>
                      <c:pt idx="561">
                        <c:v>1555</c:v>
                      </c:pt>
                      <c:pt idx="562">
                        <c:v>1595</c:v>
                      </c:pt>
                      <c:pt idx="563">
                        <c:v>33120</c:v>
                      </c:pt>
                      <c:pt idx="564">
                        <c:v>33120</c:v>
                      </c:pt>
                      <c:pt idx="565">
                        <c:v>16290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  <c:pt idx="554">
                        <c:v>44382.24722222222</c:v>
                      </c:pt>
                      <c:pt idx="555">
                        <c:v>44383.24722222222</c:v>
                      </c:pt>
                      <c:pt idx="556">
                        <c:v>44384.113888888889</c:v>
                      </c:pt>
                      <c:pt idx="557">
                        <c:v>44385.686805555553</c:v>
                      </c:pt>
                      <c:pt idx="558">
                        <c:v>44386.18472222222</c:v>
                      </c:pt>
                      <c:pt idx="559">
                        <c:v>44387.245138888888</c:v>
                      </c:pt>
                      <c:pt idx="560">
                        <c:v>44388.98333333333</c:v>
                      </c:pt>
                      <c:pt idx="561">
                        <c:v>44389.954861111109</c:v>
                      </c:pt>
                      <c:pt idx="562">
                        <c:v>44391.536111111112</c:v>
                      </c:pt>
                      <c:pt idx="563">
                        <c:v>44392.039583333331</c:v>
                      </c:pt>
                      <c:pt idx="564">
                        <c:v>44392.045138888891</c:v>
                      </c:pt>
                      <c:pt idx="565">
                        <c:v>44392.050694444442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  <c:pt idx="554">
                        <c:v>1290</c:v>
                      </c:pt>
                      <c:pt idx="555">
                        <c:v>1460</c:v>
                      </c:pt>
                      <c:pt idx="556">
                        <c:v>1580</c:v>
                      </c:pt>
                      <c:pt idx="557">
                        <c:v>1700</c:v>
                      </c:pt>
                      <c:pt idx="558">
                        <c:v>2295</c:v>
                      </c:pt>
                      <c:pt idx="559">
                        <c:v>2370</c:v>
                      </c:pt>
                      <c:pt idx="560">
                        <c:v>2630</c:v>
                      </c:pt>
                      <c:pt idx="561">
                        <c:v>3285</c:v>
                      </c:pt>
                      <c:pt idx="562">
                        <c:v>4280</c:v>
                      </c:pt>
                      <c:pt idx="563">
                        <c:v>35805</c:v>
                      </c:pt>
                      <c:pt idx="564">
                        <c:v>36505</c:v>
                      </c:pt>
                      <c:pt idx="565">
                        <c:v>19195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129.25</c:v>
                </c:pt>
                <c:pt idx="446">
                  <c:v>129.04166666666666</c:v>
                </c:pt>
                <c:pt idx="447">
                  <c:v>128.08333333333334</c:v>
                </c:pt>
                <c:pt idx="448">
                  <c:v>128.5</c:v>
                </c:pt>
                <c:pt idx="449">
                  <c:v>128.29166666666666</c:v>
                </c:pt>
                <c:pt idx="450">
                  <c:v>123.29166666666667</c:v>
                </c:pt>
                <c:pt idx="451">
                  <c:v>128.58333333333334</c:v>
                </c:pt>
                <c:pt idx="452">
                  <c:v>136.54166666666666</c:v>
                </c:pt>
                <c:pt idx="453">
                  <c:v>136.54166666666666</c:v>
                </c:pt>
                <c:pt idx="454">
                  <c:v>126.125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78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72</c:v>
                </c:pt>
                <c:pt idx="451">
                  <c:v>74</c:v>
                </c:pt>
                <c:pt idx="452">
                  <c:v>86</c:v>
                </c:pt>
                <c:pt idx="453">
                  <c:v>86</c:v>
                </c:pt>
                <c:pt idx="454">
                  <c:v>72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20</c:v>
                </c:pt>
                <c:pt idx="446">
                  <c:v>30</c:v>
                </c:pt>
                <c:pt idx="447">
                  <c:v>40</c:v>
                </c:pt>
                <c:pt idx="448">
                  <c:v>50</c:v>
                </c:pt>
                <c:pt idx="449">
                  <c:v>60</c:v>
                </c:pt>
                <c:pt idx="450">
                  <c:v>70</c:v>
                </c:pt>
                <c:pt idx="451">
                  <c:v>80</c:v>
                </c:pt>
                <c:pt idx="452">
                  <c:v>100</c:v>
                </c:pt>
                <c:pt idx="453">
                  <c:v>100</c:v>
                </c:pt>
                <c:pt idx="454">
                  <c:v>110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227.25</c:v>
                </c:pt>
                <c:pt idx="446">
                  <c:v>232.04166666666666</c:v>
                </c:pt>
                <c:pt idx="447">
                  <c:v>241.08333333333334</c:v>
                </c:pt>
                <c:pt idx="448">
                  <c:v>251.5</c:v>
                </c:pt>
                <c:pt idx="449">
                  <c:v>261.29166666666663</c:v>
                </c:pt>
                <c:pt idx="450">
                  <c:v>265.29166666666669</c:v>
                </c:pt>
                <c:pt idx="451">
                  <c:v>282.58333333333337</c:v>
                </c:pt>
                <c:pt idx="452">
                  <c:v>322.54166666666663</c:v>
                </c:pt>
                <c:pt idx="453">
                  <c:v>322.54166666666663</c:v>
                </c:pt>
                <c:pt idx="454">
                  <c:v>308.125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2" t="s">
        <v>209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4" t="s">
        <v>221</v>
      </c>
      <c r="AM1" s="515"/>
      <c r="AN1" s="515"/>
      <c r="AO1" s="515"/>
      <c r="AP1" s="515"/>
      <c r="AQ1" s="515"/>
      <c r="AR1" s="515"/>
      <c r="AS1" s="515"/>
      <c r="AT1" s="515"/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6"/>
    </row>
    <row r="2" spans="1:63" s="176" customFormat="1" ht="15.75" customHeight="1" x14ac:dyDescent="0.25">
      <c r="A2" s="493" t="s">
        <v>215</v>
      </c>
      <c r="B2" s="493"/>
      <c r="C2" s="494"/>
      <c r="D2" s="495" t="s">
        <v>60</v>
      </c>
      <c r="E2" s="493"/>
      <c r="F2" s="493"/>
      <c r="G2" s="493"/>
      <c r="H2" s="494"/>
      <c r="I2" s="490" t="s">
        <v>227</v>
      </c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2"/>
      <c r="U2" s="490" t="s">
        <v>250</v>
      </c>
      <c r="V2" s="491"/>
      <c r="W2" s="491"/>
      <c r="X2" s="491"/>
      <c r="Y2" s="491"/>
      <c r="Z2" s="491"/>
      <c r="AA2" s="492"/>
      <c r="AB2" s="490" t="s">
        <v>235</v>
      </c>
      <c r="AC2" s="491"/>
      <c r="AD2" s="491"/>
      <c r="AE2" s="491"/>
      <c r="AF2" s="491"/>
      <c r="AG2" s="491"/>
      <c r="AH2" s="491"/>
      <c r="AI2" s="491"/>
      <c r="AJ2" s="491"/>
      <c r="AK2" s="492"/>
      <c r="AL2" s="495" t="s">
        <v>220</v>
      </c>
      <c r="AM2" s="493"/>
      <c r="AN2" s="493"/>
      <c r="AO2" s="493"/>
      <c r="AP2" s="493"/>
      <c r="AQ2" s="493"/>
      <c r="AR2" s="494"/>
      <c r="AS2" s="495" t="s">
        <v>213</v>
      </c>
      <c r="AT2" s="493"/>
      <c r="AU2" s="493"/>
      <c r="AV2" s="493"/>
      <c r="AW2" s="493"/>
      <c r="AX2" s="493"/>
      <c r="AY2" s="493"/>
      <c r="AZ2" s="494"/>
      <c r="BA2" s="493" t="s">
        <v>214</v>
      </c>
      <c r="BB2" s="493"/>
      <c r="BC2" s="493"/>
      <c r="BD2" s="493"/>
      <c r="BE2" s="493"/>
      <c r="BF2" s="493"/>
      <c r="BG2" s="493"/>
      <c r="BH2" s="493"/>
      <c r="BI2" s="493"/>
      <c r="BJ2" s="493"/>
      <c r="BK2" s="494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6" t="s">
        <v>219</v>
      </c>
      <c r="AT3" s="497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485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02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486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6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486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6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486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6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486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03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487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6" t="s">
        <v>216</v>
      </c>
      <c r="E9" s="497"/>
      <c r="F9" s="497"/>
      <c r="G9" s="498">
        <v>2230</v>
      </c>
      <c r="H9" s="499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02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485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08" t="s">
        <v>226</v>
      </c>
      <c r="E10" s="509"/>
      <c r="F10" s="510">
        <v>140138020</v>
      </c>
      <c r="G10" s="510"/>
      <c r="H10" s="511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6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486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6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486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6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486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03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486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02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487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6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485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03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486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486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02" t="s">
        <v>68</v>
      </c>
      <c r="AT18" s="199" t="s">
        <v>210</v>
      </c>
      <c r="AU18" s="504">
        <f>MAX(SUM(BC28:BK32) - G9 + SUM(Z4:Z8),0)</f>
        <v>0</v>
      </c>
      <c r="AV18" s="504"/>
      <c r="AW18" s="504"/>
      <c r="AX18" s="504"/>
      <c r="AY18" s="504"/>
      <c r="AZ18" s="505"/>
      <c r="BA18" s="486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6"/>
      <c r="AT19" s="163" t="s">
        <v>224</v>
      </c>
      <c r="AU19" s="506">
        <f>ROUNDUP(AU18/AP6,0)</f>
        <v>0</v>
      </c>
      <c r="AV19" s="506"/>
      <c r="AW19" s="506"/>
      <c r="AX19" s="506"/>
      <c r="AY19" s="506"/>
      <c r="AZ19" s="507"/>
      <c r="BA19" s="486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6"/>
      <c r="AT20" s="201" t="s">
        <v>225</v>
      </c>
      <c r="AU20" s="500">
        <f>ROUNDUP(AU18/AP11,0)</f>
        <v>0</v>
      </c>
      <c r="AV20" s="500"/>
      <c r="AW20" s="500"/>
      <c r="AX20" s="500"/>
      <c r="AY20" s="500"/>
      <c r="AZ20" s="501"/>
      <c r="BA20" s="487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488">
        <f>MAX(SUM(BC34:BK38) - F10 + SUM(AA4:AA8),0)</f>
        <v>659861980</v>
      </c>
      <c r="AV21" s="488"/>
      <c r="AW21" s="488"/>
      <c r="AX21" s="488"/>
      <c r="AY21" s="488"/>
      <c r="AZ21" s="489"/>
      <c r="BA21" s="485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486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6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486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486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487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485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486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6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486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486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487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485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486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486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486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486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487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7" t="s">
        <v>67</v>
      </c>
      <c r="B1" s="517"/>
      <c r="C1" s="517"/>
      <c r="D1" s="517"/>
      <c r="E1" s="517"/>
      <c r="F1" s="517"/>
      <c r="G1" s="517"/>
      <c r="H1" s="517"/>
      <c r="I1" s="517"/>
      <c r="J1" s="517"/>
      <c r="K1" s="517" t="s">
        <v>71</v>
      </c>
      <c r="L1" s="517"/>
      <c r="M1" s="517"/>
      <c r="N1" s="517"/>
      <c r="O1" s="517"/>
      <c r="P1" s="517"/>
      <c r="Q1" s="517"/>
      <c r="R1" s="517"/>
      <c r="S1" s="517"/>
      <c r="T1" s="517"/>
      <c r="U1" s="517"/>
      <c r="V1" s="517"/>
      <c r="W1" s="21"/>
    </row>
    <row r="2" spans="1:23" s="157" customFormat="1" ht="15" customHeight="1" x14ac:dyDescent="0.25">
      <c r="A2" s="517" t="s">
        <v>204</v>
      </c>
      <c r="B2" s="517"/>
      <c r="C2" s="517"/>
      <c r="D2" s="517"/>
      <c r="E2" s="517"/>
      <c r="F2" s="517" t="s">
        <v>86</v>
      </c>
      <c r="G2" s="517"/>
      <c r="H2" s="517"/>
      <c r="I2" s="517"/>
      <c r="J2" s="517"/>
      <c r="K2" s="517" t="s">
        <v>204</v>
      </c>
      <c r="L2" s="517"/>
      <c r="M2" s="517"/>
      <c r="N2" s="517"/>
      <c r="O2" s="517"/>
      <c r="P2" s="517"/>
      <c r="Q2" s="517" t="s">
        <v>86</v>
      </c>
      <c r="R2" s="517"/>
      <c r="S2" s="517"/>
      <c r="T2" s="517"/>
      <c r="U2" s="517"/>
      <c r="V2" s="517"/>
      <c r="W2" s="21"/>
    </row>
    <row r="3" spans="1:23" s="157" customFormat="1" ht="15" customHeight="1" x14ac:dyDescent="0.25">
      <c r="A3" s="517" t="s">
        <v>202</v>
      </c>
      <c r="B3" s="517"/>
      <c r="C3" s="517"/>
      <c r="D3" s="517" t="s">
        <v>203</v>
      </c>
      <c r="E3" s="517"/>
      <c r="F3" s="517" t="s">
        <v>202</v>
      </c>
      <c r="G3" s="517"/>
      <c r="H3" s="517"/>
      <c r="I3" s="517" t="s">
        <v>203</v>
      </c>
      <c r="J3" s="517"/>
      <c r="K3" s="517" t="s">
        <v>202</v>
      </c>
      <c r="L3" s="517"/>
      <c r="M3" s="517"/>
      <c r="N3" s="517"/>
      <c r="O3" s="517" t="s">
        <v>203</v>
      </c>
      <c r="P3" s="517"/>
      <c r="Q3" s="517" t="s">
        <v>202</v>
      </c>
      <c r="R3" s="517"/>
      <c r="S3" s="517"/>
      <c r="T3" s="517"/>
      <c r="U3" s="517" t="s">
        <v>203</v>
      </c>
      <c r="V3" s="517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2" t="s">
        <v>209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14" t="s">
        <v>221</v>
      </c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5"/>
      <c r="BL1" s="515"/>
      <c r="BM1" s="515"/>
      <c r="BN1" s="515"/>
      <c r="BO1" s="515"/>
      <c r="BP1" s="515"/>
      <c r="BQ1" s="515"/>
      <c r="BR1" s="515"/>
      <c r="BS1" s="516"/>
    </row>
    <row r="2" spans="1:71" s="176" customFormat="1" ht="15.75" customHeight="1" x14ac:dyDescent="0.25">
      <c r="A2" s="490" t="s">
        <v>215</v>
      </c>
      <c r="B2" s="491"/>
      <c r="C2" s="491"/>
      <c r="D2" s="491"/>
      <c r="E2" s="492"/>
      <c r="F2" s="490" t="s">
        <v>60</v>
      </c>
      <c r="G2" s="491"/>
      <c r="H2" s="491"/>
      <c r="I2" s="491"/>
      <c r="J2" s="492"/>
      <c r="K2" s="529" t="s">
        <v>227</v>
      </c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  <c r="X2" s="530"/>
      <c r="Y2" s="530"/>
      <c r="Z2" s="530"/>
      <c r="AA2" s="531"/>
      <c r="AB2" s="490" t="s">
        <v>250</v>
      </c>
      <c r="AC2" s="491"/>
      <c r="AD2" s="491"/>
      <c r="AE2" s="491"/>
      <c r="AF2" s="491"/>
      <c r="AG2" s="491"/>
      <c r="AH2" s="491"/>
      <c r="AI2" s="492"/>
      <c r="AJ2" s="490" t="s">
        <v>235</v>
      </c>
      <c r="AK2" s="491"/>
      <c r="AL2" s="491"/>
      <c r="AM2" s="491"/>
      <c r="AN2" s="491"/>
      <c r="AO2" s="491"/>
      <c r="AP2" s="491"/>
      <c r="AQ2" s="491"/>
      <c r="AR2" s="491"/>
      <c r="AS2" s="492"/>
      <c r="AT2" s="532" t="s">
        <v>220</v>
      </c>
      <c r="AU2" s="533"/>
      <c r="AV2" s="533"/>
      <c r="AW2" s="533"/>
      <c r="AX2" s="533"/>
      <c r="AY2" s="533"/>
      <c r="AZ2" s="534"/>
      <c r="BA2" s="495" t="s">
        <v>213</v>
      </c>
      <c r="BB2" s="493"/>
      <c r="BC2" s="493"/>
      <c r="BD2" s="493"/>
      <c r="BE2" s="493"/>
      <c r="BF2" s="493"/>
      <c r="BG2" s="493"/>
      <c r="BH2" s="534"/>
      <c r="BI2" s="493" t="s">
        <v>214</v>
      </c>
      <c r="BJ2" s="493"/>
      <c r="BK2" s="493"/>
      <c r="BL2" s="493"/>
      <c r="BM2" s="493"/>
      <c r="BN2" s="493"/>
      <c r="BO2" s="493"/>
      <c r="BP2" s="493"/>
      <c r="BQ2" s="493"/>
      <c r="BR2" s="493"/>
      <c r="BS2" s="494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497" t="s">
        <v>204</v>
      </c>
      <c r="BB3" s="497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485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18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486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6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486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6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486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6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486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08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487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6" t="s">
        <v>216</v>
      </c>
      <c r="G9" s="497"/>
      <c r="H9" s="497"/>
      <c r="I9" s="498">
        <v>5639</v>
      </c>
      <c r="J9" s="498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18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485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6" t="s">
        <v>259</v>
      </c>
      <c r="G10" s="497"/>
      <c r="H10" s="528">
        <v>295</v>
      </c>
      <c r="I10" s="528"/>
      <c r="J10" s="528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6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486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08" t="s">
        <v>226</v>
      </c>
      <c r="G11" s="509"/>
      <c r="H11" s="510">
        <v>512790199</v>
      </c>
      <c r="I11" s="510"/>
      <c r="J11" s="510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6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486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6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486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08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486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18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487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6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485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6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486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18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1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6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1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08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1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19">
        <f>MAX(SUM(BK28:BS32) - H10 + SUM(AG4:AG8),0)</f>
        <v>0</v>
      </c>
      <c r="BD20" s="519"/>
      <c r="BE20" s="519"/>
      <c r="BF20" s="519"/>
      <c r="BG20" s="519"/>
      <c r="BH20" s="520"/>
      <c r="BI20" s="487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18" t="s">
        <v>68</v>
      </c>
      <c r="BB21" s="358" t="s">
        <v>210</v>
      </c>
      <c r="BC21" s="522">
        <f>MAX(SUM(BK34:BS38) - I9 + SUM(AH4:AH8),0)</f>
        <v>0</v>
      </c>
      <c r="BD21" s="522"/>
      <c r="BE21" s="522"/>
      <c r="BF21" s="522"/>
      <c r="BG21" s="522"/>
      <c r="BH21" s="523"/>
      <c r="BI21" s="485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08"/>
      <c r="BB22" s="353" t="s">
        <v>225</v>
      </c>
      <c r="BC22" s="524">
        <f>ROUNDUP(BC21/IF($BA$3="共鬥",$AX$11,IF($BA$3="單機",$AU$11)),0)</f>
        <v>0</v>
      </c>
      <c r="BD22" s="524"/>
      <c r="BE22" s="524"/>
      <c r="BF22" s="524"/>
      <c r="BG22" s="524"/>
      <c r="BH22" s="525"/>
      <c r="BI22" s="486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26">
        <f>MAX(SUM(BK40:BS44) - H11 + SUM(AI4:AI8),0)</f>
        <v>0</v>
      </c>
      <c r="BD23" s="526"/>
      <c r="BE23" s="526"/>
      <c r="BF23" s="526"/>
      <c r="BG23" s="526"/>
      <c r="BH23" s="527"/>
      <c r="BI23" s="486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486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486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487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485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486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6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486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486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487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485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486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6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486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486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487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485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486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486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486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486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487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5" t="s">
        <v>67</v>
      </c>
      <c r="D1" s="535"/>
      <c r="E1" s="535"/>
      <c r="F1" s="535"/>
      <c r="G1" s="535"/>
      <c r="H1" s="535" t="s">
        <v>71</v>
      </c>
      <c r="I1" s="535"/>
      <c r="J1" s="535"/>
      <c r="K1" s="535" t="s">
        <v>71</v>
      </c>
      <c r="L1" s="535"/>
      <c r="M1" s="535"/>
      <c r="O1" s="517" t="s">
        <v>75</v>
      </c>
      <c r="P1" s="517" t="s">
        <v>358</v>
      </c>
      <c r="Q1" s="517"/>
      <c r="R1" s="517" t="s">
        <v>134</v>
      </c>
      <c r="S1" s="517"/>
      <c r="T1" s="517" t="s">
        <v>113</v>
      </c>
      <c r="U1" s="517"/>
    </row>
    <row r="2" spans="1:21" s="262" customFormat="1" x14ac:dyDescent="0.25">
      <c r="A2" s="69" t="s">
        <v>204</v>
      </c>
      <c r="B2" s="69" t="s">
        <v>86</v>
      </c>
      <c r="C2" s="535" t="s">
        <v>204</v>
      </c>
      <c r="D2" s="535"/>
      <c r="E2" s="535" t="s">
        <v>86</v>
      </c>
      <c r="F2" s="535"/>
      <c r="G2" s="535"/>
      <c r="H2" s="535" t="s">
        <v>204</v>
      </c>
      <c r="I2" s="535"/>
      <c r="J2" s="535"/>
      <c r="K2" s="535" t="s">
        <v>86</v>
      </c>
      <c r="L2" s="535"/>
      <c r="M2" s="535"/>
      <c r="N2" s="277"/>
      <c r="O2" s="517"/>
      <c r="P2" s="517"/>
      <c r="Q2" s="517"/>
      <c r="R2" s="517"/>
      <c r="S2" s="517"/>
      <c r="T2" s="517"/>
      <c r="U2" s="517"/>
    </row>
    <row r="3" spans="1:21" s="262" customFormat="1" x14ac:dyDescent="0.25">
      <c r="A3" s="69" t="s">
        <v>202</v>
      </c>
      <c r="B3" s="69" t="s">
        <v>202</v>
      </c>
      <c r="C3" s="535" t="s">
        <v>202</v>
      </c>
      <c r="D3" s="535"/>
      <c r="E3" s="535" t="s">
        <v>202</v>
      </c>
      <c r="F3" s="535"/>
      <c r="G3" s="321" t="s">
        <v>203</v>
      </c>
      <c r="H3" s="535" t="s">
        <v>202</v>
      </c>
      <c r="I3" s="535"/>
      <c r="J3" s="535"/>
      <c r="K3" s="535" t="s">
        <v>202</v>
      </c>
      <c r="L3" s="535"/>
      <c r="M3" s="535"/>
      <c r="N3" s="277"/>
      <c r="O3" s="517"/>
      <c r="P3" s="517" t="s">
        <v>18</v>
      </c>
      <c r="Q3" s="517" t="s">
        <v>17</v>
      </c>
      <c r="R3" s="517" t="s">
        <v>18</v>
      </c>
      <c r="S3" s="517" t="s">
        <v>17</v>
      </c>
      <c r="T3" s="517" t="s">
        <v>18</v>
      </c>
      <c r="U3" s="517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7"/>
      <c r="P4" s="517"/>
      <c r="Q4" s="517"/>
      <c r="R4" s="517"/>
      <c r="S4" s="517"/>
      <c r="T4" s="517"/>
      <c r="U4" s="517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39" t="s">
        <v>209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  <c r="U1" s="539"/>
      <c r="V1" s="539"/>
      <c r="W1" s="512" t="s">
        <v>243</v>
      </c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40"/>
    </row>
    <row r="2" spans="1:46" ht="15.75" customHeight="1" x14ac:dyDescent="0.25">
      <c r="A2" s="490" t="s">
        <v>60</v>
      </c>
      <c r="B2" s="491"/>
      <c r="C2" s="491"/>
      <c r="D2" s="492"/>
      <c r="E2" s="490" t="s">
        <v>227</v>
      </c>
      <c r="F2" s="491"/>
      <c r="G2" s="491"/>
      <c r="H2" s="491"/>
      <c r="I2" s="491"/>
      <c r="J2" s="491"/>
      <c r="K2" s="491"/>
      <c r="L2" s="492"/>
      <c r="M2" s="490" t="s">
        <v>235</v>
      </c>
      <c r="N2" s="491"/>
      <c r="O2" s="491"/>
      <c r="P2" s="491"/>
      <c r="Q2" s="491"/>
      <c r="R2" s="491"/>
      <c r="S2" s="491"/>
      <c r="T2" s="491"/>
      <c r="U2" s="491"/>
      <c r="V2" s="492"/>
      <c r="W2" s="490" t="s">
        <v>240</v>
      </c>
      <c r="X2" s="491"/>
      <c r="Y2" s="491"/>
      <c r="Z2" s="491"/>
      <c r="AA2" s="492"/>
      <c r="AB2" s="490" t="s">
        <v>213</v>
      </c>
      <c r="AC2" s="491"/>
      <c r="AD2" s="491"/>
      <c r="AE2" s="491"/>
      <c r="AF2" s="491"/>
      <c r="AG2" s="491"/>
      <c r="AH2" s="491"/>
      <c r="AI2" s="492"/>
      <c r="AJ2" s="490" t="s">
        <v>214</v>
      </c>
      <c r="AK2" s="491"/>
      <c r="AL2" s="491"/>
      <c r="AM2" s="491"/>
      <c r="AN2" s="491"/>
      <c r="AO2" s="491"/>
      <c r="AP2" s="491"/>
      <c r="AQ2" s="491"/>
      <c r="AR2" s="491"/>
      <c r="AS2" s="491"/>
      <c r="AT2" s="492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18" t="s">
        <v>239</v>
      </c>
      <c r="AC3" s="541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38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02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6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6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6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03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6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02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6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6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7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03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6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02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6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6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6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03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6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6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7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6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6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6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6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6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7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0" t="s">
        <v>185</v>
      </c>
      <c r="B1" s="551"/>
      <c r="C1" s="551"/>
      <c r="D1" s="551"/>
      <c r="E1" s="551"/>
      <c r="F1" s="551"/>
      <c r="G1" s="551"/>
      <c r="H1" s="552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7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48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49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4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5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6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2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2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3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562" t="s">
        <v>209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4"/>
      <c r="X1" s="557" t="s">
        <v>221</v>
      </c>
      <c r="Y1" s="558"/>
      <c r="Z1" s="558"/>
      <c r="AA1" s="558"/>
      <c r="AB1" s="558"/>
      <c r="AC1" s="558"/>
      <c r="AD1" s="558"/>
      <c r="AE1" s="558"/>
      <c r="AF1" s="558"/>
      <c r="AG1" s="558"/>
      <c r="AH1" s="558"/>
      <c r="AI1" s="558"/>
      <c r="AJ1" s="558"/>
      <c r="AK1" s="558"/>
      <c r="AL1" s="558"/>
      <c r="AM1" s="558"/>
      <c r="AN1" s="558"/>
      <c r="AO1" s="558"/>
      <c r="AP1" s="558"/>
      <c r="AQ1" s="558"/>
      <c r="AR1" s="558"/>
      <c r="AS1" s="558"/>
      <c r="AT1" s="558"/>
      <c r="AU1" s="558"/>
      <c r="AV1" s="558"/>
      <c r="AW1" s="558"/>
      <c r="AX1" s="558"/>
      <c r="AY1" s="558"/>
      <c r="AZ1" s="558"/>
      <c r="BA1" s="558"/>
      <c r="BB1" s="558"/>
      <c r="BC1" s="558"/>
      <c r="BD1" s="558"/>
      <c r="BE1" s="558"/>
      <c r="BF1" s="558"/>
      <c r="BG1" s="558"/>
      <c r="BH1" s="558"/>
      <c r="BI1" s="558"/>
      <c r="BJ1" s="558"/>
      <c r="BK1" s="558"/>
      <c r="BL1" s="558"/>
      <c r="BM1" s="558"/>
      <c r="BN1" s="558"/>
      <c r="BO1" s="558"/>
      <c r="BP1" s="558"/>
      <c r="BQ1" s="558"/>
      <c r="BR1" s="558"/>
      <c r="BS1" s="558"/>
      <c r="BT1" s="558"/>
      <c r="BU1" s="558"/>
      <c r="BV1" s="558"/>
      <c r="BW1" s="558"/>
      <c r="BX1" s="559"/>
    </row>
    <row r="2" spans="1:76" ht="18.75" customHeight="1" x14ac:dyDescent="0.25">
      <c r="A2" s="553" t="s">
        <v>215</v>
      </c>
      <c r="B2" s="553"/>
      <c r="C2" s="553"/>
      <c r="D2" s="553"/>
      <c r="E2" s="554" t="s">
        <v>60</v>
      </c>
      <c r="F2" s="554"/>
      <c r="G2" s="568" t="s">
        <v>227</v>
      </c>
      <c r="H2" s="569"/>
      <c r="I2" s="569"/>
      <c r="J2" s="569"/>
      <c r="K2" s="569"/>
      <c r="L2" s="569"/>
      <c r="M2" s="569"/>
      <c r="N2" s="569"/>
      <c r="O2" s="569"/>
      <c r="P2" s="569"/>
      <c r="Q2" s="555" t="s">
        <v>250</v>
      </c>
      <c r="R2" s="555"/>
      <c r="S2" s="565" t="s">
        <v>24</v>
      </c>
      <c r="T2" s="566"/>
      <c r="U2" s="566"/>
      <c r="V2" s="566"/>
      <c r="W2" s="567"/>
      <c r="X2" s="560" t="s">
        <v>439</v>
      </c>
      <c r="Y2" s="561"/>
      <c r="Z2" s="556" t="s">
        <v>220</v>
      </c>
      <c r="AA2" s="556"/>
      <c r="AB2" s="556"/>
      <c r="AC2" s="556"/>
      <c r="AD2" s="556"/>
      <c r="AE2" s="556"/>
      <c r="AF2" s="556"/>
      <c r="AG2" s="560" t="s">
        <v>436</v>
      </c>
      <c r="AH2" s="561"/>
      <c r="AI2" s="561"/>
      <c r="AJ2" s="561"/>
      <c r="AK2" s="561"/>
      <c r="AL2" s="561"/>
      <c r="AM2" s="561"/>
      <c r="AN2" s="561"/>
      <c r="AO2" s="561"/>
      <c r="AP2" s="561"/>
      <c r="AQ2" s="561"/>
      <c r="AR2" s="561"/>
      <c r="AS2" s="561"/>
      <c r="AT2" s="611"/>
      <c r="AU2" s="611"/>
      <c r="AV2" s="611"/>
      <c r="AW2" s="611"/>
      <c r="AX2" s="611"/>
      <c r="AY2" s="611"/>
      <c r="AZ2" s="611"/>
      <c r="BA2" s="611"/>
      <c r="BB2" s="611"/>
      <c r="BC2" s="611"/>
      <c r="BD2" s="611"/>
      <c r="BE2" s="611"/>
      <c r="BF2" s="611"/>
      <c r="BG2" s="611"/>
      <c r="BH2" s="611"/>
      <c r="BI2" s="611"/>
      <c r="BJ2" s="611"/>
      <c r="BK2" s="611"/>
      <c r="BL2" s="611"/>
      <c r="BM2" s="611"/>
      <c r="BN2" s="611"/>
      <c r="BO2" s="611"/>
      <c r="BP2" s="611"/>
      <c r="BQ2" s="611"/>
      <c r="BR2" s="611"/>
      <c r="BS2" s="612"/>
      <c r="BT2" s="599" t="s">
        <v>214</v>
      </c>
      <c r="BU2" s="600"/>
      <c r="BV2" s="600"/>
      <c r="BW2" s="600"/>
      <c r="BX2" s="601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60"/>
      <c r="AH3" s="561"/>
      <c r="AI3" s="561"/>
      <c r="AJ3" s="561"/>
      <c r="AK3" s="561"/>
      <c r="AL3" s="561"/>
      <c r="AM3" s="561"/>
      <c r="AN3" s="561"/>
      <c r="AO3" s="561"/>
      <c r="AP3" s="561"/>
      <c r="AQ3" s="561"/>
      <c r="AR3" s="561"/>
      <c r="AS3" s="610"/>
      <c r="AT3" s="613" t="s">
        <v>446</v>
      </c>
      <c r="AU3" s="614"/>
      <c r="AV3" s="614"/>
      <c r="AW3" s="614"/>
      <c r="AX3" s="614"/>
      <c r="AY3" s="614"/>
      <c r="AZ3" s="614"/>
      <c r="BA3" s="614"/>
      <c r="BB3" s="614"/>
      <c r="BC3" s="614"/>
      <c r="BD3" s="614"/>
      <c r="BE3" s="614"/>
      <c r="BF3" s="614"/>
      <c r="BG3" s="614"/>
      <c r="BH3" s="614"/>
      <c r="BI3" s="614"/>
      <c r="BJ3" s="614"/>
      <c r="BK3" s="614"/>
      <c r="BL3" s="614"/>
      <c r="BM3" s="614"/>
      <c r="BN3" s="614"/>
      <c r="BO3" s="614"/>
      <c r="BP3" s="614"/>
      <c r="BQ3" s="614"/>
      <c r="BR3" s="614"/>
      <c r="BS3" s="615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605" t="s">
        <v>418</v>
      </c>
      <c r="AH4" s="591" t="s">
        <v>65</v>
      </c>
      <c r="AI4" s="609"/>
      <c r="AJ4" s="609"/>
      <c r="AK4" s="592"/>
      <c r="AL4" s="591" t="s">
        <v>67</v>
      </c>
      <c r="AM4" s="609"/>
      <c r="AN4" s="609"/>
      <c r="AO4" s="592"/>
      <c r="AP4" s="591" t="s">
        <v>71</v>
      </c>
      <c r="AQ4" s="609"/>
      <c r="AR4" s="609"/>
      <c r="AS4" s="592"/>
      <c r="AT4" s="571" t="s">
        <v>422</v>
      </c>
      <c r="AU4" s="581" t="s">
        <v>418</v>
      </c>
      <c r="AV4" s="582"/>
      <c r="AW4" s="587">
        <f>MAX(VLOOKUP(AT4, $BU$4:$BX$9, 2, FALSE) - VLOOKUP(AU4, $E$4:$F$11, 2, FALSE) + VLOOKUP(AU4, $Q$4:$R$11, 2, FALSE), 0)</f>
        <v>801</v>
      </c>
      <c r="AX4" s="588"/>
      <c r="AY4" s="583" t="s">
        <v>419</v>
      </c>
      <c r="AZ4" s="584"/>
      <c r="BA4" s="587">
        <f>MAX(VLOOKUP(AT4, $BU$4:$BX$9, 3, FALSE) - VLOOKUP(AY4, $E$4:$F$11, 2, FALSE) + VLOOKUP(AY4, $Q$4:$R$11, 2, FALSE), 0)</f>
        <v>700</v>
      </c>
      <c r="BB4" s="588"/>
      <c r="BC4" s="585" t="s">
        <v>412</v>
      </c>
      <c r="BD4" s="586"/>
      <c r="BE4" s="587">
        <f>MAX(VLOOKUP(AT4, $BU$4:$BX$9, 4, FALSE) - VLOOKUP(AT4, $E$4:$F$11, 2, FALSE) + VLOOKUP(AT4, $Q$4:$R$11, 2, FALSE), 0)</f>
        <v>480</v>
      </c>
      <c r="BF4" s="588"/>
      <c r="BG4" s="571" t="s">
        <v>423</v>
      </c>
      <c r="BH4" s="581" t="s">
        <v>418</v>
      </c>
      <c r="BI4" s="582"/>
      <c r="BJ4" s="587">
        <f>MAX(VLOOKUP(BG4, $BU$4:$BX$9, 2, FALSE) - VLOOKUP(BH4, $E$4:$F$11, 2, FALSE) + VLOOKUP(BH4, $Q$4:$R$11, 2, FALSE), 0)</f>
        <v>801</v>
      </c>
      <c r="BK4" s="588"/>
      <c r="BL4" s="583" t="s">
        <v>419</v>
      </c>
      <c r="BM4" s="584"/>
      <c r="BN4" s="587">
        <f>MAX(VLOOKUP(BG4, $BU$4:$BX$9, 3, FALSE) - VLOOKUP(BL4, $E$4:$F$11, 2, FALSE) + VLOOKUP(BL4, $Q$4:$R$11, 2, FALSE), 0)</f>
        <v>700</v>
      </c>
      <c r="BO4" s="588"/>
      <c r="BP4" s="585" t="s">
        <v>412</v>
      </c>
      <c r="BQ4" s="586"/>
      <c r="BR4" s="587">
        <f>MAX(VLOOKUP(BG4, $BU$4:$BX$9, 4, FALSE) - VLOOKUP(BG4, $E$4:$F$11, 2, FALSE) + VLOOKUP(BG4, $Q$4:$R$11, 2, FALSE), 0)</f>
        <v>480</v>
      </c>
      <c r="BS4" s="588"/>
      <c r="BT4" s="602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606"/>
      <c r="AH5" s="591" t="s">
        <v>204</v>
      </c>
      <c r="AI5" s="592"/>
      <c r="AJ5" s="591" t="s">
        <v>86</v>
      </c>
      <c r="AK5" s="592"/>
      <c r="AL5" s="591" t="s">
        <v>204</v>
      </c>
      <c r="AM5" s="592"/>
      <c r="AN5" s="591" t="s">
        <v>86</v>
      </c>
      <c r="AO5" s="592"/>
      <c r="AP5" s="591" t="s">
        <v>204</v>
      </c>
      <c r="AQ5" s="592"/>
      <c r="AR5" s="591" t="s">
        <v>86</v>
      </c>
      <c r="AS5" s="592"/>
      <c r="AT5" s="571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71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603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71"/>
      <c r="AU6" s="579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579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579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71"/>
      <c r="BH6" s="579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579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579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603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93" t="s">
        <v>77</v>
      </c>
      <c r="O7" s="594"/>
      <c r="P7" s="595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71"/>
      <c r="AU7" s="580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580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580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71"/>
      <c r="BH7" s="580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580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580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603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96">
        <v>30</v>
      </c>
      <c r="O8" s="597"/>
      <c r="P8" s="598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71"/>
      <c r="AU8" s="579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579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579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71"/>
      <c r="BH8" s="579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579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579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603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93" t="s">
        <v>450</v>
      </c>
      <c r="O9" s="594"/>
      <c r="P9" s="595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71"/>
      <c r="AU9" s="580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580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580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71"/>
      <c r="BH9" s="580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580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580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604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96">
        <v>2</v>
      </c>
      <c r="O10" s="597"/>
      <c r="P10" s="598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71"/>
      <c r="AU10" s="579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579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579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71"/>
      <c r="BH10" s="579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579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579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602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72"/>
      <c r="AU11" s="580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580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580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72"/>
      <c r="BH11" s="580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580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580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603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70" t="s">
        <v>421</v>
      </c>
      <c r="AU12" s="573" t="s">
        <v>418</v>
      </c>
      <c r="AV12" s="574"/>
      <c r="AW12" s="575">
        <f>MAX(VLOOKUP(AT12, $BU$4:$BX$9, 2, FALSE) - VLOOKUP(AU12, $E$4:$F$11, 2, FALSE) + VLOOKUP(AU12, $Q$4:$R$11, 2, FALSE), 0)</f>
        <v>801</v>
      </c>
      <c r="AX12" s="576"/>
      <c r="AY12" s="577" t="s">
        <v>419</v>
      </c>
      <c r="AZ12" s="578"/>
      <c r="BA12" s="575">
        <f>MAX(VLOOKUP(AT12, $BU$4:$BX$9, 3, FALSE) - VLOOKUP(AY12, $E$4:$F$11, 2, FALSE) + VLOOKUP(AY12, $Q$4:$R$11, 2, FALSE), 0)</f>
        <v>700</v>
      </c>
      <c r="BB12" s="576"/>
      <c r="BC12" s="589" t="s">
        <v>412</v>
      </c>
      <c r="BD12" s="590"/>
      <c r="BE12" s="575">
        <f>MAX(VLOOKUP(AT12, $BU$4:$BX$9, 4, FALSE) - VLOOKUP(AT12, $E$4:$F$11, 2, FALSE) + VLOOKUP(AT12, $Q$4:$R$11, 2, FALSE), 0)</f>
        <v>480</v>
      </c>
      <c r="BF12" s="576"/>
      <c r="BG12" s="570" t="s">
        <v>424</v>
      </c>
      <c r="BH12" s="573" t="s">
        <v>418</v>
      </c>
      <c r="BI12" s="574"/>
      <c r="BJ12" s="575">
        <f>MAX(VLOOKUP(BG12, $BU$4:$BX$9, 2, FALSE) - VLOOKUP(BH12, $E$4:$F$11, 2, FALSE) + VLOOKUP(BH12, $Q$4:$R$11, 2, FALSE), 0)</f>
        <v>801</v>
      </c>
      <c r="BK12" s="576"/>
      <c r="BL12" s="577" t="s">
        <v>419</v>
      </c>
      <c r="BM12" s="578"/>
      <c r="BN12" s="575">
        <f>MAX(VLOOKUP(BG12, $BU$4:$BX$9, 3, FALSE) - VLOOKUP(BL12, $E$4:$F$11, 2, FALSE) + VLOOKUP(BL12, $Q$4:$R$11, 2, FALSE), 0)</f>
        <v>700</v>
      </c>
      <c r="BO12" s="576"/>
      <c r="BP12" s="589" t="s">
        <v>412</v>
      </c>
      <c r="BQ12" s="590"/>
      <c r="BR12" s="575">
        <f>MAX(VLOOKUP(BG12, $BU$4:$BX$9, 4, FALSE) - VLOOKUP(BG12, $E$4:$F$11, 2, FALSE) + VLOOKUP(BG12, $Q$4:$R$11, 2, FALSE), 0)</f>
        <v>480</v>
      </c>
      <c r="BS12" s="576"/>
      <c r="BT12" s="603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71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71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603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71"/>
      <c r="AU14" s="579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579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579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71"/>
      <c r="BH14" s="579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579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579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603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71"/>
      <c r="AU15" s="580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580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580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71"/>
      <c r="BH15" s="580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580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580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603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607" t="s">
        <v>419</v>
      </c>
      <c r="AH16" s="591" t="s">
        <v>65</v>
      </c>
      <c r="AI16" s="609"/>
      <c r="AJ16" s="609"/>
      <c r="AK16" s="592"/>
      <c r="AL16" s="591" t="s">
        <v>67</v>
      </c>
      <c r="AM16" s="609"/>
      <c r="AN16" s="609"/>
      <c r="AO16" s="592"/>
      <c r="AP16" s="591" t="s">
        <v>71</v>
      </c>
      <c r="AQ16" s="609"/>
      <c r="AR16" s="609"/>
      <c r="AS16" s="592"/>
      <c r="AT16" s="571"/>
      <c r="AU16" s="579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579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579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71"/>
      <c r="BH16" s="579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579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579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603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608"/>
      <c r="AH17" s="591" t="s">
        <v>204</v>
      </c>
      <c r="AI17" s="592"/>
      <c r="AJ17" s="591" t="s">
        <v>86</v>
      </c>
      <c r="AK17" s="592"/>
      <c r="AL17" s="591" t="s">
        <v>204</v>
      </c>
      <c r="AM17" s="592"/>
      <c r="AN17" s="591" t="s">
        <v>86</v>
      </c>
      <c r="AO17" s="592"/>
      <c r="AP17" s="591" t="s">
        <v>204</v>
      </c>
      <c r="AQ17" s="592"/>
      <c r="AR17" s="591" t="s">
        <v>86</v>
      </c>
      <c r="AS17" s="592"/>
      <c r="AT17" s="571"/>
      <c r="AU17" s="580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580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580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71"/>
      <c r="BH17" s="580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580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580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603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71"/>
      <c r="AU18" s="579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579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579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71"/>
      <c r="BH18" s="579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579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579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604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72"/>
      <c r="AU19" s="580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580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580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72"/>
      <c r="BH19" s="580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580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580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70" t="s">
        <v>425</v>
      </c>
      <c r="AU20" s="573" t="s">
        <v>418</v>
      </c>
      <c r="AV20" s="574"/>
      <c r="AW20" s="575">
        <f>MAX(VLOOKUP(AT20, $BU$4:$BX$9, 2, FALSE) - VLOOKUP(AU20, $E$4:$F$11, 2, FALSE) + VLOOKUP(AU20, $Q$4:$R$11, 2, FALSE), 0)</f>
        <v>801</v>
      </c>
      <c r="AX20" s="576"/>
      <c r="AY20" s="577" t="s">
        <v>419</v>
      </c>
      <c r="AZ20" s="578"/>
      <c r="BA20" s="575">
        <f>MAX(VLOOKUP(AT20, $BU$4:$BX$9, 3, FALSE) - VLOOKUP(AY20, $E$4:$F$11, 2, FALSE) + VLOOKUP(AY20, $Q$4:$R$11, 2, FALSE), 0)</f>
        <v>700</v>
      </c>
      <c r="BB20" s="576"/>
      <c r="BC20" s="589" t="s">
        <v>412</v>
      </c>
      <c r="BD20" s="590"/>
      <c r="BE20" s="575">
        <f>MAX(VLOOKUP(AT20, $BU$4:$BX$9, 4, FALSE) - VLOOKUP(AT20, $E$4:$F$11, 2, FALSE) + VLOOKUP(AT20, $Q$4:$R$11, 2, FALSE), 0)</f>
        <v>480</v>
      </c>
      <c r="BF20" s="576"/>
      <c r="BG20" s="570" t="s">
        <v>426</v>
      </c>
      <c r="BH20" s="573" t="s">
        <v>418</v>
      </c>
      <c r="BI20" s="574"/>
      <c r="BJ20" s="575">
        <f>MAX(VLOOKUP(BG20, $BU$4:$BX$9, 2, FALSE) - VLOOKUP(BH20, $E$4:$F$11, 2, FALSE) + VLOOKUP(BH20, $Q$4:$R$11, 2, FALSE), 0)</f>
        <v>801</v>
      </c>
      <c r="BK20" s="576"/>
      <c r="BL20" s="577" t="s">
        <v>419</v>
      </c>
      <c r="BM20" s="578"/>
      <c r="BN20" s="575">
        <f>MAX(VLOOKUP(BG20, $BU$4:$BX$9, 3, FALSE) - VLOOKUP(BL20, $E$4:$F$11, 2, FALSE) + VLOOKUP(BL20, $Q$4:$R$11, 2, FALSE), 0)</f>
        <v>700</v>
      </c>
      <c r="BO20" s="576"/>
      <c r="BP20" s="589" t="s">
        <v>412</v>
      </c>
      <c r="BQ20" s="590"/>
      <c r="BR20" s="575">
        <f>MAX(VLOOKUP(BG20, $BU$4:$BX$9, 4, FALSE) - VLOOKUP(BG20, $E$4:$F$11, 2, FALSE) + VLOOKUP(BG20, $Q$4:$R$11, 2, FALSE), 0)</f>
        <v>480</v>
      </c>
      <c r="BS20" s="576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71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71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71"/>
      <c r="AU22" s="579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579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579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71"/>
      <c r="BH22" s="579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579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579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71"/>
      <c r="AU23" s="580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580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580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71"/>
      <c r="BH23" s="580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580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580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71"/>
      <c r="AU24" s="579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579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579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71"/>
      <c r="BH24" s="579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579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579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71"/>
      <c r="AU25" s="580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580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580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71"/>
      <c r="BH25" s="580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580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580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71"/>
      <c r="AU26" s="579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579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579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71"/>
      <c r="BH26" s="579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579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579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72"/>
      <c r="AU27" s="580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580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580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72"/>
      <c r="BH27" s="580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580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580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571"/>
  <sheetViews>
    <sheetView tabSelected="1" topLeftCell="A553" workbookViewId="0">
      <selection activeCell="F571" sqref="F571:K571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6" t="s">
        <v>107</v>
      </c>
      <c r="F1" s="616"/>
      <c r="G1" s="616"/>
      <c r="H1" s="616"/>
      <c r="I1" s="616"/>
      <c r="J1" s="616"/>
      <c r="L1" s="517" t="s">
        <v>108</v>
      </c>
      <c r="M1" s="517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15281.514504655685</v>
      </c>
      <c r="F3" s="87" cm="1">
        <f t="array" ref="F3">SUMIF($H6:$H99998,"&gt;0") / SCOUT_DAYS_FROM_EARLIEST * 30</f>
        <v>56987.511517309307</v>
      </c>
      <c r="G3" s="87"/>
      <c r="H3" s="87" cm="1">
        <f t="array" ref="H3">(SUMIF($F6:$F99998,"&gt;0") + SUMIF($H6:$H99998,"&gt;0")) / SCOUT_DAYS_FROM_EARLIEST * 30</f>
        <v>72269.026021964994</v>
      </c>
      <c r="I3" s="87" cm="1">
        <f t="array" ref="I3">(SUMIF($F6:$F99998,"&lt;0") + SUMIF($H6:$H99998,"&lt;0")) / SCOUT_DAYS_FROM_EARLIEST * 30</f>
        <v>-78885.731127351988</v>
      </c>
      <c r="J3" s="87">
        <f>H3+I3</f>
        <v>-6616.7051053869945</v>
      </c>
      <c r="L3" s="10" cm="1">
        <f t="array" ref="L3">SUM(L6:L99998) / SCOUT_DAYS_FROM_EARLIEST * 30</f>
        <v>57968.329546690613</v>
      </c>
      <c r="M3" s="90" cm="1">
        <f t="array" ref="M3">SUM(M6:M99998) / SCOUT_DAYS_FROM_EARLIEST * 30</f>
        <v>1090.4639544000497</v>
      </c>
    </row>
    <row r="4" spans="1:13" s="80" customFormat="1" ht="15" customHeight="1" x14ac:dyDescent="0.25">
      <c r="A4" s="617" t="s">
        <v>78</v>
      </c>
      <c r="B4" s="541" t="s">
        <v>83</v>
      </c>
      <c r="C4" s="541" t="s">
        <v>32</v>
      </c>
      <c r="D4" s="541"/>
      <c r="E4" s="541"/>
      <c r="F4" s="541" t="s">
        <v>33</v>
      </c>
      <c r="G4" s="541"/>
      <c r="H4" s="541"/>
      <c r="I4" s="541"/>
      <c r="J4" s="541"/>
      <c r="K4" s="98" t="s">
        <v>107</v>
      </c>
      <c r="L4" s="541" t="s">
        <v>93</v>
      </c>
      <c r="M4" s="541"/>
    </row>
    <row r="5" spans="1:13" s="73" customFormat="1" ht="15" customHeight="1" x14ac:dyDescent="0.25">
      <c r="A5" s="618"/>
      <c r="B5" s="497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IFERROR(G304 - _xlfn.XLOOKUP(A304-30, $A$6:$A$14998,G$6:G$14998,"",-1,2),NA())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IFERROR(G336 - _xlfn.XLOOKUP(A336-30, $A$6:$A$14998,G$6:G$14998,"",-1,2),NA())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IFERROR(G368 - _xlfn.XLOOKUP(A368-30, $A$6:$A$14998,G$6:G$14998,"",-1,2),NA())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392" si="83">C391-C390</f>
        <v>-60</v>
      </c>
      <c r="G391" s="76">
        <f>SUMIF(F$6:F391,"&gt;0")</f>
        <v>184110</v>
      </c>
      <c r="H391" s="76">
        <f t="shared" ref="H391:H392" si="84">D391-D390</f>
        <v>40</v>
      </c>
      <c r="I391" s="76">
        <f t="shared" ref="I391:I392" si="85">SUM(F391,H391)</f>
        <v>-20</v>
      </c>
      <c r="J391" s="81">
        <f t="shared" ref="J391:J392" si="86">I391/4200*80</f>
        <v>-0.38095238095238099</v>
      </c>
      <c r="K391" s="76">
        <f t="shared" ref="K391:K39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ref="F393" si="88">C393-C392</f>
        <v>60</v>
      </c>
      <c r="G393" s="76">
        <f>SUMIF(F$6:F393,"&gt;0")</f>
        <v>184230</v>
      </c>
      <c r="H393" s="76">
        <f t="shared" ref="H393" si="89">D393-D392</f>
        <v>20</v>
      </c>
      <c r="I393" s="76">
        <f t="shared" ref="I393" si="90">SUM(F393,H393)</f>
        <v>80</v>
      </c>
      <c r="J393" s="81">
        <f t="shared" ref="J393" si="91">I393/4200*80</f>
        <v>1.5238095238095239</v>
      </c>
      <c r="K393" s="76">
        <f t="shared" ref="K393" si="92">IFERROR(G393 - _xlfn.XLOOKUP(A393-30, $A$6:$A$14998,G$6:G$14998,"",-1,2),NA())</f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ref="F394" si="93">C394-C393</f>
        <v>360</v>
      </c>
      <c r="G394" s="76">
        <f>SUMIF(F$6:F394,"&gt;0")</f>
        <v>184590</v>
      </c>
      <c r="H394" s="76">
        <f t="shared" ref="H394" si="94">D394-D393</f>
        <v>20</v>
      </c>
      <c r="I394" s="76">
        <f t="shared" ref="I394" si="95">SUM(F394,H394)</f>
        <v>380</v>
      </c>
      <c r="J394" s="81">
        <f t="shared" ref="J394" si="96">I394/4200*80</f>
        <v>7.2380952380952381</v>
      </c>
      <c r="K394" s="76">
        <f t="shared" ref="K394" si="97">IFERROR(G394 - _xlfn.XLOOKUP(A394-30, $A$6:$A$14998,G$6:G$14998,"",-1,2),NA())</f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ref="F395" si="98">C395-C394</f>
        <v>540</v>
      </c>
      <c r="G395" s="76">
        <f>SUMIF(F$6:F395,"&gt;0")</f>
        <v>185130</v>
      </c>
      <c r="H395" s="76">
        <f t="shared" ref="H395" si="99">D395-D394</f>
        <v>-480</v>
      </c>
      <c r="I395" s="76">
        <f t="shared" ref="I395" si="100">SUM(F395,H395)</f>
        <v>60</v>
      </c>
      <c r="J395" s="81">
        <f t="shared" ref="J395" si="101">I395/4200*80</f>
        <v>1.1428571428571428</v>
      </c>
      <c r="K395" s="76">
        <f t="shared" ref="K395" si="102">IFERROR(G395 - _xlfn.XLOOKUP(A395-30, $A$6:$A$14998,G$6:G$14998,"",-1,2),NA())</f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ref="F396" si="103">C396-C395</f>
        <v>-480</v>
      </c>
      <c r="G396" s="76">
        <f>SUMIF(F$6:F396,"&gt;0")</f>
        <v>185130</v>
      </c>
      <c r="H396" s="76">
        <f t="shared" ref="H396" si="104">D396-D395</f>
        <v>0</v>
      </c>
      <c r="I396" s="76">
        <f t="shared" ref="I396" si="105">SUM(F396,H396)</f>
        <v>-480</v>
      </c>
      <c r="J396" s="81">
        <f t="shared" ref="J396" si="106">I396/4200*80</f>
        <v>-9.1428571428571423</v>
      </c>
      <c r="K396" s="76">
        <f t="shared" ref="K396" si="107">IFERROR(G396 - _xlfn.XLOOKUP(A396-30, $A$6:$A$14998,G$6:G$14998,"",-1,2),NA())</f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ref="F397" si="108">C397-C396</f>
        <v>60</v>
      </c>
      <c r="G397" s="76">
        <f>SUMIF(F$6:F397,"&gt;0")</f>
        <v>185190</v>
      </c>
      <c r="H397" s="76">
        <f t="shared" ref="H397" si="109">D397-D396</f>
        <v>50</v>
      </c>
      <c r="I397" s="76">
        <f t="shared" ref="I397" si="110">SUM(F397,H397)</f>
        <v>110</v>
      </c>
      <c r="J397" s="81">
        <f t="shared" ref="J397" si="111">I397/4200*80</f>
        <v>2.0952380952380953</v>
      </c>
      <c r="K397" s="76">
        <f t="shared" ref="K397" si="112">IFERROR(G397 - _xlfn.XLOOKUP(A397-30, $A$6:$A$14998,G$6:G$14998,"",-1,2),NA())</f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ref="F398" si="113">C398-C397</f>
        <v>825</v>
      </c>
      <c r="G398" s="76">
        <f>SUMIF(F$6:F398,"&gt;0")</f>
        <v>186015</v>
      </c>
      <c r="H398" s="76">
        <f t="shared" ref="H398" si="114">D398-D397</f>
        <v>20</v>
      </c>
      <c r="I398" s="76">
        <f t="shared" ref="I398" si="115">SUM(F398,H398)</f>
        <v>845</v>
      </c>
      <c r="J398" s="81">
        <f t="shared" ref="J398" si="116">I398/4200*80</f>
        <v>16.095238095238095</v>
      </c>
      <c r="K398" s="76">
        <f t="shared" ref="K398" si="117">IFERROR(G398 - _xlfn.XLOOKUP(A398-30, $A$6:$A$14998,G$6:G$14998,"",-1,2),NA())</f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ref="F399" si="118">C399-C398</f>
        <v>400</v>
      </c>
      <c r="G399" s="76">
        <f>SUMIF(F$6:F399,"&gt;0")</f>
        <v>186415</v>
      </c>
      <c r="H399" s="76">
        <f t="shared" ref="H399" si="119">D399-D398</f>
        <v>545</v>
      </c>
      <c r="I399" s="76">
        <f t="shared" ref="I399" si="120">SUM(F399,H399)</f>
        <v>945</v>
      </c>
      <c r="J399" s="81">
        <f t="shared" ref="J399" si="121">I399/4200*80</f>
        <v>18</v>
      </c>
      <c r="K399" s="76">
        <f t="shared" ref="K399" si="122">IFERROR(G399 - _xlfn.XLOOKUP(A399-30, $A$6:$A$14998,G$6:G$14998,"",-1,2),NA())</f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ref="F400" si="123">C400-C399</f>
        <v>425</v>
      </c>
      <c r="G400" s="76">
        <f>SUMIF(F$6:F400,"&gt;0")</f>
        <v>186840</v>
      </c>
      <c r="H400" s="76">
        <f t="shared" ref="H400" si="124">D400-D399</f>
        <v>40</v>
      </c>
      <c r="I400" s="76">
        <f t="shared" ref="I400" si="125">SUM(F400,H400)</f>
        <v>465</v>
      </c>
      <c r="J400" s="81">
        <f t="shared" ref="J400" si="126">I400/4200*80</f>
        <v>8.8571428571428577</v>
      </c>
      <c r="K400" s="76">
        <f t="shared" ref="K400" si="127">IFERROR(G400 - _xlfn.XLOOKUP(A400-30, $A$6:$A$14998,G$6:G$14998,"",-1,2),NA())</f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ref="F401" si="128">C401-C400</f>
        <v>75</v>
      </c>
      <c r="G401" s="76">
        <f>SUMIF(F$6:F401,"&gt;0")</f>
        <v>186915</v>
      </c>
      <c r="H401" s="76">
        <f t="shared" ref="H401" si="129">D401-D400</f>
        <v>20</v>
      </c>
      <c r="I401" s="76">
        <f t="shared" ref="I401" si="130">SUM(F401,H401)</f>
        <v>95</v>
      </c>
      <c r="J401" s="81">
        <f t="shared" ref="J401" si="131">I401/4200*80</f>
        <v>1.8095238095238095</v>
      </c>
      <c r="K401" s="76">
        <f t="shared" ref="K401" si="132">IFERROR(G401 - _xlfn.XLOOKUP(A401-30, $A$6:$A$14998,G$6:G$14998,"",-1,2),NA())</f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ref="F402" si="133">C402-C401</f>
        <v>275</v>
      </c>
      <c r="G402" s="76">
        <f>SUMIF(F$6:F402,"&gt;0")</f>
        <v>187190</v>
      </c>
      <c r="H402" s="76">
        <f t="shared" ref="H402" si="134">D402-D401</f>
        <v>550</v>
      </c>
      <c r="I402" s="76">
        <f t="shared" ref="I402" si="135">SUM(F402,H402)</f>
        <v>825</v>
      </c>
      <c r="J402" s="81">
        <f t="shared" ref="J402" si="136">I402/4200*80</f>
        <v>15.714285714285714</v>
      </c>
      <c r="K402" s="76">
        <f t="shared" ref="K402" si="137">IFERROR(G402 - _xlfn.XLOOKUP(A402-30, $A$6:$A$14998,G$6:G$14998,"",-1,2),NA())</f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ref="F403" si="138">C403-C402</f>
        <v>-1590</v>
      </c>
      <c r="G403" s="76">
        <f>SUMIF(F$6:F403,"&gt;0")</f>
        <v>187190</v>
      </c>
      <c r="H403" s="76">
        <f t="shared" ref="H403" si="139">D403-D402</f>
        <v>0</v>
      </c>
      <c r="I403" s="76">
        <f t="shared" ref="I403" si="140">SUM(F403,H403)</f>
        <v>-1590</v>
      </c>
      <c r="J403" s="81">
        <f t="shared" ref="J403" si="141">I403/4200*80</f>
        <v>-30.285714285714285</v>
      </c>
      <c r="K403" s="76">
        <f t="shared" ref="K403" si="142">IFERROR(G403 - _xlfn.XLOOKUP(A403-30, $A$6:$A$14998,G$6:G$14998,"",-1,2),NA())</f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ref="F404" si="143">C404-C403</f>
        <v>50</v>
      </c>
      <c r="G404" s="76">
        <f>SUMIF(F$6:F404,"&gt;0")</f>
        <v>187240</v>
      </c>
      <c r="H404" s="76">
        <f t="shared" ref="H404" si="144">D404-D403</f>
        <v>20</v>
      </c>
      <c r="I404" s="76">
        <f t="shared" ref="I404" si="145">SUM(F404,H404)</f>
        <v>70</v>
      </c>
      <c r="J404" s="81">
        <f t="shared" ref="J404" si="146">I404/4200*80</f>
        <v>1.3333333333333333</v>
      </c>
      <c r="K404" s="76">
        <f t="shared" ref="K404" si="147">IFERROR(G404 - _xlfn.XLOOKUP(A404-30, $A$6:$A$14998,G$6:G$14998,"",-1,2),NA())</f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ref="F405" si="148">C405-C404</f>
        <v>-1220</v>
      </c>
      <c r="G405" s="76">
        <f>SUMIF(F$6:F405,"&gt;0")</f>
        <v>187240</v>
      </c>
      <c r="H405" s="76">
        <f t="shared" ref="H405" si="149">D405-D404</f>
        <v>0</v>
      </c>
      <c r="I405" s="76">
        <f t="shared" ref="I405" si="150">SUM(F405,H405)</f>
        <v>-1220</v>
      </c>
      <c r="J405" s="81">
        <f t="shared" ref="J405" si="151">I405/4200*80</f>
        <v>-23.238095238095241</v>
      </c>
      <c r="K405" s="76">
        <f t="shared" ref="K405" si="152">IFERROR(G405 - _xlfn.XLOOKUP(A405-30, $A$6:$A$14998,G$6:G$14998,"",-1,2),NA())</f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ref="F406" si="153">C406-C405</f>
        <v>115</v>
      </c>
      <c r="G406" s="76">
        <f>SUMIF(F$6:F406,"&gt;0")</f>
        <v>187355</v>
      </c>
      <c r="H406" s="76">
        <f t="shared" ref="H406" si="154">D406-D405</f>
        <v>50</v>
      </c>
      <c r="I406" s="76">
        <f t="shared" ref="I406" si="155">SUM(F406,H406)</f>
        <v>165</v>
      </c>
      <c r="J406" s="81">
        <f t="shared" ref="J406" si="156">I406/4200*80</f>
        <v>3.1428571428571428</v>
      </c>
      <c r="K406" s="76">
        <f t="shared" ref="K406" si="157">IFERROR(G406 - _xlfn.XLOOKUP(A406-30, $A$6:$A$14998,G$6:G$14998,"",-1,2),NA())</f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ref="F407" si="158">C407-C406</f>
        <v>-540</v>
      </c>
      <c r="G407" s="76">
        <f>SUMIF(F$6:F407,"&gt;0")</f>
        <v>187355</v>
      </c>
      <c r="H407" s="76">
        <f t="shared" ref="H407" si="159">D407-D406</f>
        <v>-30</v>
      </c>
      <c r="I407" s="76">
        <f t="shared" ref="I407" si="160">SUM(F407,H407)</f>
        <v>-570</v>
      </c>
      <c r="J407" s="81">
        <f t="shared" ref="J407" si="161">I407/4200*80</f>
        <v>-10.857142857142856</v>
      </c>
      <c r="K407" s="76">
        <f t="shared" ref="K407" si="162">IFERROR(G407 - _xlfn.XLOOKUP(A407-30, $A$6:$A$14998,G$6:G$14998,"",-1,2),NA())</f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ref="F408" si="163">C408-C407</f>
        <v>-120</v>
      </c>
      <c r="G408" s="76">
        <f>SUMIF(F$6:F408,"&gt;0")</f>
        <v>187355</v>
      </c>
      <c r="H408" s="76">
        <f t="shared" ref="H408" si="164">D408-D407</f>
        <v>-15630</v>
      </c>
      <c r="I408" s="76">
        <f t="shared" ref="I408" si="165">SUM(F408,H408)</f>
        <v>-15750</v>
      </c>
      <c r="J408" s="81">
        <f t="shared" ref="J408" si="166">I408/4200*80</f>
        <v>-300</v>
      </c>
      <c r="K408" s="76">
        <f t="shared" ref="K408" si="167">IFERROR(G408 - _xlfn.XLOOKUP(A408-30, $A$6:$A$14998,G$6:G$14998,"",-1,2),NA())</f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ref="F409" si="168">C409-C408</f>
        <v>775</v>
      </c>
      <c r="G409" s="76">
        <f>SUMIF(F$6:F409,"&gt;0")</f>
        <v>188130</v>
      </c>
      <c r="H409" s="76">
        <f t="shared" ref="H409" si="169">D409-D408</f>
        <v>50</v>
      </c>
      <c r="I409" s="76">
        <f t="shared" ref="I409" si="170">SUM(F409,H409)</f>
        <v>825</v>
      </c>
      <c r="J409" s="81">
        <f t="shared" ref="J409" si="171">I409/4200*80</f>
        <v>15.714285714285714</v>
      </c>
      <c r="K409" s="76">
        <f t="shared" ref="K409" si="172">IFERROR(G409 - _xlfn.XLOOKUP(A409-30, $A$6:$A$14998,G$6:G$14998,"",-1,2),NA())</f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1" si="173">SUM(C410:D410)</f>
        <v>51770</v>
      </c>
      <c r="F410" s="76">
        <f t="shared" ref="F410" si="174">C410-C409</f>
        <v>-150</v>
      </c>
      <c r="G410" s="76">
        <f>SUMIF(F$6:F410,"&gt;0")</f>
        <v>188130</v>
      </c>
      <c r="H410" s="76">
        <f t="shared" ref="H410" si="175">D410-D409</f>
        <v>0</v>
      </c>
      <c r="I410" s="76">
        <f t="shared" ref="I410" si="176">SUM(F410,H410)</f>
        <v>-150</v>
      </c>
      <c r="J410" s="81">
        <f t="shared" ref="J410" si="177">I410/4200*80</f>
        <v>-2.8571428571428568</v>
      </c>
      <c r="K410" s="76">
        <f t="shared" ref="K410" si="178">IFERROR(G410 - _xlfn.XLOOKUP(A410-30, $A$6:$A$14998,G$6:G$14998,"",-1,2),NA())</f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173"/>
        <v>50630</v>
      </c>
      <c r="F411" s="76">
        <f t="shared" ref="F411" si="179">C411-C410</f>
        <v>-640</v>
      </c>
      <c r="G411" s="76">
        <f>SUMIF(F$6:F411,"&gt;0")</f>
        <v>188130</v>
      </c>
      <c r="H411" s="76">
        <f t="shared" ref="H411" si="180">D411-D410</f>
        <v>-500</v>
      </c>
      <c r="I411" s="76">
        <f t="shared" ref="I411" si="181">SUM(F411,H411)</f>
        <v>-1140</v>
      </c>
      <c r="J411" s="81">
        <f t="shared" ref="J411" si="182">I411/4200*80</f>
        <v>-21.714285714285712</v>
      </c>
      <c r="K411" s="76">
        <f t="shared" ref="K411" si="183">IFERROR(G411 - _xlfn.XLOOKUP(A411-30, $A$6:$A$14998,G$6:G$14998,"",-1,2),NA())</f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ref="E412" si="184">SUM(C412:D412)</f>
        <v>50875</v>
      </c>
      <c r="F412" s="76">
        <f t="shared" ref="F412" si="185">C412-C411</f>
        <v>-330</v>
      </c>
      <c r="G412" s="76">
        <f>SUMIF(F$6:F412,"&gt;0")</f>
        <v>188130</v>
      </c>
      <c r="H412" s="76">
        <f t="shared" ref="H412" si="186">D412-D411</f>
        <v>575</v>
      </c>
      <c r="I412" s="76">
        <f t="shared" ref="I412" si="187">SUM(F412,H412)</f>
        <v>245</v>
      </c>
      <c r="J412" s="81">
        <f t="shared" ref="J412" si="188">I412/4200*80</f>
        <v>4.666666666666667</v>
      </c>
      <c r="K412" s="76">
        <f t="shared" ref="K412" si="189">IFERROR(G412 - _xlfn.XLOOKUP(A412-30, $A$6:$A$14998,G$6:G$14998,"",-1,2),NA())</f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ref="E413:E417" si="190">SUM(C413:D413)</f>
        <v>50995</v>
      </c>
      <c r="F413" s="76">
        <f t="shared" ref="F413" si="191">C413-C412</f>
        <v>150</v>
      </c>
      <c r="G413" s="76">
        <f>SUMIF(F$6:F413,"&gt;0")</f>
        <v>188280</v>
      </c>
      <c r="H413" s="76">
        <f t="shared" ref="H413" si="192">D413-D412</f>
        <v>-30</v>
      </c>
      <c r="I413" s="76">
        <f t="shared" ref="I413" si="193">SUM(F413,H413)</f>
        <v>120</v>
      </c>
      <c r="J413" s="81">
        <f t="shared" ref="J413" si="194">I413/4200*80</f>
        <v>2.2857142857142856</v>
      </c>
      <c r="K413" s="76">
        <f t="shared" ref="K413" si="195">IFERROR(G413 - _xlfn.XLOOKUP(A413-30, $A$6:$A$14998,G$6:G$14998,"",-1,2),NA())</f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190"/>
        <v>50515</v>
      </c>
      <c r="F414" s="76">
        <f t="shared" ref="F414" si="196">C414-C413</f>
        <v>-480</v>
      </c>
      <c r="G414" s="76">
        <f>SUMIF(F$6:F414,"&gt;0")</f>
        <v>188280</v>
      </c>
      <c r="H414" s="76">
        <f t="shared" ref="H414" si="197">D414-D413</f>
        <v>0</v>
      </c>
      <c r="I414" s="76">
        <f t="shared" ref="I414" si="198">SUM(F414,H414)</f>
        <v>-480</v>
      </c>
      <c r="J414" s="81">
        <f t="shared" ref="J414" si="199">I414/4200*80</f>
        <v>-9.1428571428571423</v>
      </c>
      <c r="K414" s="76">
        <f t="shared" ref="K414" si="200">IFERROR(G414 - _xlfn.XLOOKUP(A414-30, $A$6:$A$14998,G$6:G$14998,"",-1,2),NA())</f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190"/>
        <v>50710</v>
      </c>
      <c r="F415" s="76">
        <f t="shared" ref="F415" si="201">C415-C414</f>
        <v>175</v>
      </c>
      <c r="G415" s="76">
        <f>SUMIF(F$6:F415,"&gt;0")</f>
        <v>188455</v>
      </c>
      <c r="H415" s="76">
        <f t="shared" ref="H415" si="202">D415-D414</f>
        <v>20</v>
      </c>
      <c r="I415" s="76">
        <f t="shared" ref="I415" si="203">SUM(F415,H415)</f>
        <v>195</v>
      </c>
      <c r="J415" s="81">
        <f t="shared" ref="J415" si="204">I415/4200*80</f>
        <v>3.7142857142857144</v>
      </c>
      <c r="K415" s="76">
        <f t="shared" ref="K415" si="205">IFERROR(G415 - _xlfn.XLOOKUP(A415-30, $A$6:$A$14998,G$6:G$14998,"",-1,2),NA())</f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190"/>
        <v>49445</v>
      </c>
      <c r="F416" s="76">
        <f t="shared" ref="F416" si="206">C416-C415</f>
        <v>-1265</v>
      </c>
      <c r="G416" s="76">
        <f>SUMIF(F$6:F416,"&gt;0")</f>
        <v>188455</v>
      </c>
      <c r="H416" s="76">
        <f t="shared" ref="H416" si="207">D416-D415</f>
        <v>0</v>
      </c>
      <c r="I416" s="76">
        <f t="shared" ref="I416" si="208">SUM(F416,H416)</f>
        <v>-1265</v>
      </c>
      <c r="J416" s="81">
        <f t="shared" ref="J416" si="209">I416/4200*80</f>
        <v>-24.095238095238095</v>
      </c>
      <c r="K416" s="76">
        <f t="shared" ref="K416" si="210">IFERROR(G416 - _xlfn.XLOOKUP(A416-30, $A$6:$A$14998,G$6:G$14998,"",-1,2),NA())</f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190"/>
        <v>51000</v>
      </c>
      <c r="F417" s="76">
        <f t="shared" ref="F417" si="211">C417-C416</f>
        <v>1005</v>
      </c>
      <c r="G417" s="76">
        <f>SUMIF(F$6:F417,"&gt;0")</f>
        <v>189460</v>
      </c>
      <c r="H417" s="76">
        <f t="shared" ref="H417" si="212">D417-D416</f>
        <v>550</v>
      </c>
      <c r="I417" s="76">
        <f t="shared" ref="I417" si="213">SUM(F417,H417)</f>
        <v>1555</v>
      </c>
      <c r="J417" s="81">
        <f t="shared" ref="J417" si="214">I417/4200*80</f>
        <v>29.61904761904762</v>
      </c>
      <c r="K417" s="76">
        <f t="shared" ref="K417" si="215">IFERROR(G417 - _xlfn.XLOOKUP(A417-30, $A$6:$A$14998,G$6:G$14998,"",-1,2),NA())</f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216">SUM(C418:D418)</f>
        <v>50850</v>
      </c>
      <c r="F418" s="76">
        <f t="shared" ref="F418" si="217">C418-C417</f>
        <v>-150</v>
      </c>
      <c r="G418" s="76">
        <f>SUMIF(F$6:F418,"&gt;0")</f>
        <v>189460</v>
      </c>
      <c r="H418" s="76">
        <f t="shared" ref="H418" si="218">D418-D417</f>
        <v>0</v>
      </c>
      <c r="I418" s="76">
        <f t="shared" ref="I418" si="219">SUM(F418,H418)</f>
        <v>-150</v>
      </c>
      <c r="J418" s="81">
        <f t="shared" ref="J418" si="220">I418/4200*80</f>
        <v>-2.8571428571428568</v>
      </c>
      <c r="K418" s="76">
        <f t="shared" ref="K418" si="221">IFERROR(G418 - _xlfn.XLOOKUP(A418-30, $A$6:$A$14998,G$6:G$14998,"",-1,2),NA())</f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216"/>
        <v>51320</v>
      </c>
      <c r="F419" s="76">
        <f t="shared" ref="F419" si="222">C419-C418</f>
        <v>470</v>
      </c>
      <c r="G419" s="76">
        <f>SUMIF(F$6:F419,"&gt;0")</f>
        <v>189930</v>
      </c>
      <c r="H419" s="76">
        <f t="shared" ref="H419" si="223">D419-D418</f>
        <v>0</v>
      </c>
      <c r="I419" s="76">
        <f t="shared" ref="I419" si="224">SUM(F419,H419)</f>
        <v>470</v>
      </c>
      <c r="J419" s="81">
        <f t="shared" ref="J419" si="225">I419/4200*80</f>
        <v>8.9523809523809526</v>
      </c>
      <c r="K419" s="76">
        <f t="shared" ref="K419" si="226">IFERROR(G419 - _xlfn.XLOOKUP(A419-30, $A$6:$A$14998,G$6:G$14998,"",-1,2),NA())</f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216"/>
        <v>51020</v>
      </c>
      <c r="F420" s="76">
        <f t="shared" ref="F420" si="227">C420-C419</f>
        <v>-300</v>
      </c>
      <c r="G420" s="76">
        <f>SUMIF(F$6:F420,"&gt;0")</f>
        <v>189930</v>
      </c>
      <c r="H420" s="76">
        <f t="shared" ref="H420" si="228">D420-D419</f>
        <v>0</v>
      </c>
      <c r="I420" s="76">
        <f t="shared" ref="I420" si="229">SUM(F420,H420)</f>
        <v>-300</v>
      </c>
      <c r="J420" s="81">
        <f t="shared" ref="J420" si="230">I420/4200*80</f>
        <v>-5.7142857142857135</v>
      </c>
      <c r="K420" s="76">
        <f t="shared" ref="K420" si="231">IFERROR(G420 - _xlfn.XLOOKUP(A420-30, $A$6:$A$14998,G$6:G$14998,"",-1,2),NA())</f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216"/>
        <v>50450</v>
      </c>
      <c r="F421" s="76">
        <f t="shared" ref="F421" si="232">C421-C420</f>
        <v>-570</v>
      </c>
      <c r="G421" s="76">
        <f>SUMIF(F$6:F421,"&gt;0")</f>
        <v>189930</v>
      </c>
      <c r="H421" s="76">
        <f t="shared" ref="H421" si="233">D421-D420</f>
        <v>0</v>
      </c>
      <c r="I421" s="76">
        <f t="shared" ref="I421" si="234">SUM(F421,H421)</f>
        <v>-570</v>
      </c>
      <c r="J421" s="81">
        <f t="shared" ref="J421" si="235">I421/4200*80</f>
        <v>-10.857142857142856</v>
      </c>
      <c r="K421" s="76">
        <f t="shared" ref="K421" si="236">IFERROR(G421 - _xlfn.XLOOKUP(A421-30, $A$6:$A$14998,G$6:G$14998,"",-1,2),NA())</f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216"/>
        <v>51635</v>
      </c>
      <c r="F422" s="76">
        <f t="shared" ref="F422" si="237">C422-C421</f>
        <v>1165</v>
      </c>
      <c r="G422" s="76">
        <f>SUMIF(F$6:F422,"&gt;0")</f>
        <v>191095</v>
      </c>
      <c r="H422" s="76">
        <f t="shared" ref="H422" si="238">D422-D421</f>
        <v>20</v>
      </c>
      <c r="I422" s="76">
        <f t="shared" ref="I422" si="239">SUM(F422,H422)</f>
        <v>1185</v>
      </c>
      <c r="J422" s="81">
        <f t="shared" ref="J422" si="240">I422/4200*80</f>
        <v>22.571428571428569</v>
      </c>
      <c r="K422" s="76">
        <f t="shared" ref="K422" si="241">IFERROR(G422 - _xlfn.XLOOKUP(A422-30, $A$6:$A$14998,G$6:G$14998,"",-1,2),NA())</f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216"/>
        <v>50885</v>
      </c>
      <c r="F423" s="76">
        <f t="shared" ref="F423" si="242">C423-C422</f>
        <v>-750</v>
      </c>
      <c r="G423" s="76">
        <f>SUMIF(F$6:F423,"&gt;0")</f>
        <v>191095</v>
      </c>
      <c r="H423" s="76">
        <f t="shared" ref="H423" si="243">D423-D422</f>
        <v>0</v>
      </c>
      <c r="I423" s="76">
        <f t="shared" ref="I423" si="244">SUM(F423,H423)</f>
        <v>-750</v>
      </c>
      <c r="J423" s="81">
        <f t="shared" ref="J423" si="245">I423/4200*80</f>
        <v>-14.285714285714286</v>
      </c>
      <c r="K423" s="76">
        <f t="shared" ref="K423" si="246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216"/>
        <v>51655</v>
      </c>
      <c r="F424" s="76">
        <f t="shared" ref="F424" si="247">C424-C423</f>
        <v>770</v>
      </c>
      <c r="G424" s="76">
        <f>SUMIF(F$6:F424,"&gt;0")</f>
        <v>191865</v>
      </c>
      <c r="H424" s="76">
        <f t="shared" ref="H424" si="248">D424-D423</f>
        <v>0</v>
      </c>
      <c r="I424" s="76">
        <f t="shared" ref="I424" si="249">SUM(F424,H424)</f>
        <v>770</v>
      </c>
      <c r="J424" s="81">
        <f t="shared" ref="J424" si="250">I424/4200*80</f>
        <v>14.666666666666666</v>
      </c>
      <c r="K424" s="76">
        <f t="shared" ref="K424" si="251">IFERROR(G424 - _xlfn.XLOOKUP(A424-30, $A$6:$A$14998,G$6:G$14998,"",-1,2),NA())</f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216"/>
        <v>51205</v>
      </c>
      <c r="F425" s="76">
        <f t="shared" ref="F425" si="252">C425-C424</f>
        <v>-450</v>
      </c>
      <c r="G425" s="76">
        <f>SUMIF(F$6:F425,"&gt;0")</f>
        <v>191865</v>
      </c>
      <c r="H425" s="76">
        <f t="shared" ref="H425" si="253">D425-D424</f>
        <v>0</v>
      </c>
      <c r="I425" s="76">
        <f t="shared" ref="I425" si="254">SUM(F425,H425)</f>
        <v>-450</v>
      </c>
      <c r="J425" s="81">
        <f t="shared" ref="J425" si="255">I425/4200*80</f>
        <v>-8.5714285714285712</v>
      </c>
      <c r="K425" s="76">
        <f t="shared" ref="K425" si="256">IFERROR(G425 - _xlfn.XLOOKUP(A425-30, $A$6:$A$14998,G$6:G$14998,"",-1,2),NA())</f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216"/>
        <v>51575</v>
      </c>
      <c r="F426" s="76">
        <f t="shared" ref="F426" si="257">C426-C425</f>
        <v>350</v>
      </c>
      <c r="G426" s="76">
        <f>SUMIF(F$6:F426,"&gt;0")</f>
        <v>192215</v>
      </c>
      <c r="H426" s="76">
        <f t="shared" ref="H426" si="258">D426-D425</f>
        <v>20</v>
      </c>
      <c r="I426" s="76">
        <f t="shared" ref="I426" si="259">SUM(F426,H426)</f>
        <v>370</v>
      </c>
      <c r="J426" s="81">
        <f t="shared" ref="J426" si="260">I426/4200*80</f>
        <v>7.0476190476190483</v>
      </c>
      <c r="K426" s="76">
        <f t="shared" ref="K426" si="261">IFERROR(G426 - _xlfn.XLOOKUP(A426-30, $A$6:$A$14998,G$6:G$14998,"",-1,2),NA())</f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216"/>
        <v>49715</v>
      </c>
      <c r="F427" s="76">
        <f t="shared" ref="F427" si="262">C427-C426</f>
        <v>-1860</v>
      </c>
      <c r="G427" s="76">
        <f>SUMIF(F$6:F427,"&gt;0")</f>
        <v>192215</v>
      </c>
      <c r="H427" s="76">
        <f t="shared" ref="H427" si="263">D427-D426</f>
        <v>0</v>
      </c>
      <c r="I427" s="76">
        <f t="shared" ref="I427" si="264">SUM(F427,H427)</f>
        <v>-1860</v>
      </c>
      <c r="J427" s="81">
        <f t="shared" ref="J427" si="265">I427/4200*80</f>
        <v>-35.428571428571431</v>
      </c>
      <c r="K427" s="76">
        <f t="shared" ref="K427" si="266">IFERROR(G427 - _xlfn.XLOOKUP(A427-30, $A$6:$A$14998,G$6:G$14998,"",-1,2),NA())</f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216"/>
        <v>43685</v>
      </c>
      <c r="F428" s="76">
        <f t="shared" ref="F428:F429" si="267">C428-C427</f>
        <v>0</v>
      </c>
      <c r="G428" s="76">
        <f>SUMIF(F$6:F428,"&gt;0")</f>
        <v>192215</v>
      </c>
      <c r="H428" s="76">
        <f t="shared" ref="H428:H429" si="268">D428-D427</f>
        <v>-6030</v>
      </c>
      <c r="I428" s="76">
        <f t="shared" ref="I428:I429" si="269">SUM(F428,H428)</f>
        <v>-6030</v>
      </c>
      <c r="J428" s="81">
        <f t="shared" ref="J428:J429" si="270">I428/4200*80</f>
        <v>-114.85714285714286</v>
      </c>
      <c r="K428" s="76">
        <f t="shared" ref="K428:K429" si="271">IFERROR(G428 - _xlfn.XLOOKUP(A428-30, $A$6:$A$14998,G$6:G$14998,"",-1,2),NA())</f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216"/>
        <v>43910</v>
      </c>
      <c r="F429" s="76">
        <f t="shared" si="267"/>
        <v>175</v>
      </c>
      <c r="G429" s="76">
        <f>SUMIF(F$6:F429,"&gt;0")</f>
        <v>192390</v>
      </c>
      <c r="H429" s="76">
        <f t="shared" si="268"/>
        <v>50</v>
      </c>
      <c r="I429" s="76">
        <f t="shared" si="269"/>
        <v>225</v>
      </c>
      <c r="J429" s="81">
        <f t="shared" si="270"/>
        <v>4.2857142857142856</v>
      </c>
      <c r="K429" s="76">
        <f t="shared" si="271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216"/>
        <v>43310</v>
      </c>
      <c r="F430" s="76">
        <f t="shared" ref="F430" si="272">C430-C429</f>
        <v>-600</v>
      </c>
      <c r="G430" s="76">
        <f>SUMIF(F$6:F430,"&gt;0")</f>
        <v>192390</v>
      </c>
      <c r="H430" s="76">
        <f t="shared" ref="H430" si="273">D430-D429</f>
        <v>0</v>
      </c>
      <c r="I430" s="76">
        <f t="shared" ref="I430" si="274">SUM(F430,H430)</f>
        <v>-600</v>
      </c>
      <c r="J430" s="81">
        <f t="shared" ref="J430" si="275">I430/4200*80</f>
        <v>-11.428571428571427</v>
      </c>
      <c r="K430" s="76">
        <f t="shared" ref="K430" si="276">IFERROR(G430 - _xlfn.XLOOKUP(A430-30, $A$6:$A$14998,G$6:G$14998,"",-1,2),NA())</f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216"/>
        <v>75145</v>
      </c>
      <c r="F431" s="76">
        <f t="shared" ref="F431" si="277">C431-C430</f>
        <v>50</v>
      </c>
      <c r="G431" s="76">
        <f>SUMIF(F$6:F431,"&gt;0")</f>
        <v>192440</v>
      </c>
      <c r="H431" s="76">
        <f t="shared" ref="H431" si="278">D431-D430</f>
        <v>31785</v>
      </c>
      <c r="I431" s="76">
        <f t="shared" ref="I431" si="279">SUM(F431,H431)</f>
        <v>31835</v>
      </c>
      <c r="J431" s="81">
        <f t="shared" ref="J431" si="280">I431/4200*80</f>
        <v>606.38095238095241</v>
      </c>
      <c r="K431" s="76">
        <f t="shared" ref="K431" si="281">IFERROR(G431 - _xlfn.XLOOKUP(A431-30, $A$6:$A$14998,G$6:G$14998,"",-1,2),NA())</f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216"/>
        <v>73765</v>
      </c>
      <c r="F432" s="76">
        <f t="shared" ref="F432" si="282">C432-C431</f>
        <v>-1380</v>
      </c>
      <c r="G432" s="76">
        <f>SUMIF(F$6:F432,"&gt;0")</f>
        <v>192440</v>
      </c>
      <c r="H432" s="76">
        <f t="shared" ref="H432" si="283">D432-D431</f>
        <v>0</v>
      </c>
      <c r="I432" s="76">
        <f t="shared" ref="I432" si="284">SUM(F432,H432)</f>
        <v>-1380</v>
      </c>
      <c r="J432" s="81">
        <f t="shared" ref="J432" si="285">I432/4200*80</f>
        <v>-26.285714285714285</v>
      </c>
      <c r="K432" s="76">
        <f t="shared" ref="K432" si="286">IFERROR(G432 - _xlfn.XLOOKUP(A432-30, $A$6:$A$14998,G$6:G$14998,"",-1,2),NA())</f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216"/>
        <v>76085</v>
      </c>
      <c r="F433" s="76">
        <f t="shared" ref="F433" si="287">C433-C432</f>
        <v>2300</v>
      </c>
      <c r="G433" s="76">
        <f>SUMIF(F$6:F433,"&gt;0")</f>
        <v>194740</v>
      </c>
      <c r="H433" s="76">
        <f t="shared" ref="H433" si="288">D433-D432</f>
        <v>20</v>
      </c>
      <c r="I433" s="76">
        <f t="shared" ref="I433" si="289">SUM(F433,H433)</f>
        <v>2320</v>
      </c>
      <c r="J433" s="81">
        <f t="shared" ref="J433" si="290">I433/4200*80</f>
        <v>44.19047619047619</v>
      </c>
      <c r="K433" s="76">
        <f t="shared" ref="K433" si="291">IFERROR(G433 - _xlfn.XLOOKUP(A433-30, $A$6:$A$14998,G$6:G$14998,"",-1,2),NA())</f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216"/>
        <v>75455</v>
      </c>
      <c r="F434" s="76">
        <f t="shared" ref="F434" si="292">C434-C433</f>
        <v>-630</v>
      </c>
      <c r="G434" s="76">
        <f>SUMIF(F$6:F434,"&gt;0")</f>
        <v>194740</v>
      </c>
      <c r="H434" s="76">
        <f t="shared" ref="H434" si="293">D434-D433</f>
        <v>0</v>
      </c>
      <c r="I434" s="76">
        <f t="shared" ref="I434" si="294">SUM(F434,H434)</f>
        <v>-630</v>
      </c>
      <c r="J434" s="81">
        <f t="shared" ref="J434" si="295">I434/4200*80</f>
        <v>-12</v>
      </c>
      <c r="K434" s="76">
        <f t="shared" ref="K434" si="296">IFERROR(G434 - _xlfn.XLOOKUP(A434-30, $A$6:$A$14998,G$6:G$14998,"",-1,2),NA())</f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216"/>
        <v>72545</v>
      </c>
      <c r="F435" s="76">
        <f t="shared" ref="F435" si="297">C435-C434</f>
        <v>-2910</v>
      </c>
      <c r="G435" s="76">
        <f>SUMIF(F$6:F435,"&gt;0")</f>
        <v>194740</v>
      </c>
      <c r="H435" s="76">
        <f t="shared" ref="H435" si="298">D435-D434</f>
        <v>0</v>
      </c>
      <c r="I435" s="76">
        <f t="shared" ref="I435" si="299">SUM(F435,H435)</f>
        <v>-2910</v>
      </c>
      <c r="J435" s="81">
        <f t="shared" ref="J435" si="300">I435/4200*80</f>
        <v>-55.428571428571431</v>
      </c>
      <c r="K435" s="76">
        <f t="shared" ref="K435" si="301">IFERROR(G435 - _xlfn.XLOOKUP(A435-30, $A$6:$A$14998,G$6:G$14998,"",-1,2),NA())</f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216"/>
        <v>74180</v>
      </c>
      <c r="F436" s="76">
        <f t="shared" ref="F436" si="302">C436-C435</f>
        <v>1615</v>
      </c>
      <c r="G436" s="76">
        <f>SUMIF(F$6:F436,"&gt;0")</f>
        <v>196355</v>
      </c>
      <c r="H436" s="76">
        <f t="shared" ref="H436" si="303">D436-D435</f>
        <v>20</v>
      </c>
      <c r="I436" s="76">
        <f t="shared" ref="I436" si="304">SUM(F436,H436)</f>
        <v>1635</v>
      </c>
      <c r="J436" s="81">
        <f t="shared" ref="J436" si="305">I436/4200*80</f>
        <v>31.142857142857142</v>
      </c>
      <c r="K436" s="76">
        <f t="shared" ref="K436" si="306">IFERROR(G436 - _xlfn.XLOOKUP(A436-30, $A$6:$A$14998,G$6:G$14998,"",-1,2),NA())</f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216"/>
        <v>71910</v>
      </c>
      <c r="F437" s="76">
        <f t="shared" ref="F437" si="307">C437-C436</f>
        <v>-2250</v>
      </c>
      <c r="G437" s="76">
        <f>SUMIF(F$6:F437,"&gt;0")</f>
        <v>196355</v>
      </c>
      <c r="H437" s="76">
        <f t="shared" ref="H437" si="308">D437-D436</f>
        <v>-20</v>
      </c>
      <c r="I437" s="76">
        <f t="shared" ref="I437" si="309">SUM(F437,H437)</f>
        <v>-2270</v>
      </c>
      <c r="J437" s="81">
        <f t="shared" ref="J437" si="310">I437/4200*80</f>
        <v>-43.238095238095234</v>
      </c>
      <c r="K437" s="76">
        <f t="shared" ref="K437" si="311">IFERROR(G437 - _xlfn.XLOOKUP(A437-30, $A$6:$A$14998,G$6:G$14998,"",-1,2),NA())</f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216"/>
        <v>72230</v>
      </c>
      <c r="F438" s="76">
        <f t="shared" ref="F438" si="312">C438-C437</f>
        <v>250</v>
      </c>
      <c r="G438" s="76">
        <f>SUMIF(F$6:F438,"&gt;0")</f>
        <v>196605</v>
      </c>
      <c r="H438" s="76">
        <f t="shared" ref="H438" si="313">D438-D437</f>
        <v>70</v>
      </c>
      <c r="I438" s="76">
        <f t="shared" ref="I438" si="314">SUM(F438,H438)</f>
        <v>320</v>
      </c>
      <c r="J438" s="81">
        <f t="shared" ref="J438" si="315">I438/4200*80</f>
        <v>6.0952380952380958</v>
      </c>
      <c r="K438" s="76">
        <f t="shared" ref="K438" si="316">IFERROR(G438 - _xlfn.XLOOKUP(A438-30, $A$6:$A$14998,G$6:G$14998,"",-1,2),NA())</f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216"/>
        <v>70070</v>
      </c>
      <c r="F439" s="76">
        <f t="shared" ref="F439" si="317">C439-C438</f>
        <v>-2160</v>
      </c>
      <c r="G439" s="76">
        <f>SUMIF(F$6:F439,"&gt;0")</f>
        <v>196605</v>
      </c>
      <c r="H439" s="76">
        <f t="shared" ref="H439" si="318">D439-D438</f>
        <v>0</v>
      </c>
      <c r="I439" s="76">
        <f t="shared" ref="I439" si="319">SUM(F439,H439)</f>
        <v>-2160</v>
      </c>
      <c r="J439" s="81">
        <f t="shared" ref="J439" si="320">I439/4200*80</f>
        <v>-41.142857142857139</v>
      </c>
      <c r="K439" s="76">
        <f t="shared" ref="K439" si="321">IFERROR(G439 - _xlfn.XLOOKUP(A439-30, $A$6:$A$14998,G$6:G$14998,"",-1,2),NA())</f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216"/>
        <v>72390</v>
      </c>
      <c r="F440" s="76">
        <f t="shared" ref="F440" si="322">C440-C439</f>
        <v>2300</v>
      </c>
      <c r="G440" s="76">
        <f>SUMIF(F$6:F440,"&gt;0")</f>
        <v>198905</v>
      </c>
      <c r="H440" s="76">
        <f t="shared" ref="H440" si="323">D440-D439</f>
        <v>20</v>
      </c>
      <c r="I440" s="76">
        <f t="shared" ref="I440" si="324">SUM(F440,H440)</f>
        <v>2320</v>
      </c>
      <c r="J440" s="81">
        <f t="shared" ref="J440" si="325">I440/4200*80</f>
        <v>44.19047619047619</v>
      </c>
      <c r="K440" s="76">
        <f t="shared" ref="K440" si="326">IFERROR(G440 - _xlfn.XLOOKUP(A440-30, $A$6:$A$14998,G$6:G$14998,"",-1,2),NA())</f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216"/>
        <v>69450</v>
      </c>
      <c r="F441" s="76">
        <f t="shared" ref="F441" si="327">C441-C440</f>
        <v>-2940</v>
      </c>
      <c r="G441" s="76">
        <f>SUMIF(F$6:F441,"&gt;0")</f>
        <v>198905</v>
      </c>
      <c r="H441" s="76">
        <f t="shared" ref="H441" si="328">D441-D440</f>
        <v>0</v>
      </c>
      <c r="I441" s="76">
        <f t="shared" ref="I441" si="329">SUM(F441,H441)</f>
        <v>-2940</v>
      </c>
      <c r="J441" s="81">
        <f t="shared" ref="J441" si="330">I441/4200*80</f>
        <v>-56</v>
      </c>
      <c r="K441" s="76">
        <f t="shared" ref="K441" si="331">IFERROR(G441 - _xlfn.XLOOKUP(A441-30, $A$6:$A$14998,G$6:G$14998,"",-1,2),NA())</f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216"/>
        <v>69995</v>
      </c>
      <c r="F442" s="76">
        <f t="shared" ref="F442" si="332">C442-C441</f>
        <v>525</v>
      </c>
      <c r="G442" s="76">
        <f>SUMIF(F$6:F442,"&gt;0")</f>
        <v>199430</v>
      </c>
      <c r="H442" s="76">
        <f t="shared" ref="H442" si="333">D442-D441</f>
        <v>20</v>
      </c>
      <c r="I442" s="76">
        <f t="shared" ref="I442" si="334">SUM(F442,H442)</f>
        <v>545</v>
      </c>
      <c r="J442" s="81">
        <f t="shared" ref="J442" si="335">I442/4200*80</f>
        <v>10.380952380952381</v>
      </c>
      <c r="K442" s="76">
        <f t="shared" ref="K442" si="336">IFERROR(G442 - _xlfn.XLOOKUP(A442-30, $A$6:$A$14998,G$6:G$14998,"",-1,2),NA())</f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216"/>
        <v>60995</v>
      </c>
      <c r="F443" s="76">
        <f t="shared" ref="F443" si="337">C443-C442</f>
        <v>-930</v>
      </c>
      <c r="G443" s="76">
        <f>SUMIF(F$6:F443,"&gt;0")</f>
        <v>199430</v>
      </c>
      <c r="H443" s="76">
        <f t="shared" ref="H443" si="338">D443-D442</f>
        <v>-8070</v>
      </c>
      <c r="I443" s="76">
        <f t="shared" ref="I443" si="339">SUM(F443,H443)</f>
        <v>-9000</v>
      </c>
      <c r="J443" s="81">
        <f t="shared" ref="J443" si="340">I443/4200*80</f>
        <v>-171.42857142857142</v>
      </c>
      <c r="K443" s="76">
        <f t="shared" ref="K443" si="341">IFERROR(G443 - _xlfn.XLOOKUP(A443-30, $A$6:$A$14998,G$6:G$14998,"",-1,2),NA())</f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216"/>
        <v>64745</v>
      </c>
      <c r="F444" s="76">
        <f t="shared" ref="F444" si="342">C444-C443</f>
        <v>3700</v>
      </c>
      <c r="G444" s="76">
        <f>SUMIF(F$6:F444,"&gt;0")</f>
        <v>203130</v>
      </c>
      <c r="H444" s="76">
        <f t="shared" ref="H444" si="343">D444-D443</f>
        <v>50</v>
      </c>
      <c r="I444" s="76">
        <f t="shared" ref="I444" si="344">SUM(F444,H444)</f>
        <v>3750</v>
      </c>
      <c r="J444" s="81">
        <f t="shared" ref="J444" si="345">I444/4200*80</f>
        <v>71.428571428571431</v>
      </c>
      <c r="K444" s="76">
        <f t="shared" ref="K444" si="346">IFERROR(G444 - _xlfn.XLOOKUP(A444-30, $A$6:$A$14998,G$6:G$14998,"",-1,2),NA())</f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216"/>
        <v>57605</v>
      </c>
      <c r="F445" s="76">
        <f t="shared" ref="F445" si="347">C445-C444</f>
        <v>-3690</v>
      </c>
      <c r="G445" s="76">
        <f>SUMIF(F$6:F445,"&gt;0")</f>
        <v>203130</v>
      </c>
      <c r="H445" s="76">
        <f t="shared" ref="H445" si="348">D445-D444</f>
        <v>-3450</v>
      </c>
      <c r="I445" s="76">
        <f t="shared" ref="I445" si="349">SUM(F445,H445)</f>
        <v>-7140</v>
      </c>
      <c r="J445" s="81">
        <f t="shared" ref="J445" si="350">I445/4200*80</f>
        <v>-136</v>
      </c>
      <c r="K445" s="76">
        <f t="shared" ref="K445" si="351">IFERROR(G445 - _xlfn.XLOOKUP(A445-30, $A$6:$A$14998,G$6:G$14998,"",-1,2),NA())</f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216"/>
        <v>58020</v>
      </c>
      <c r="F446" s="76">
        <f t="shared" ref="F446" si="352">C446-C445</f>
        <v>375</v>
      </c>
      <c r="G446" s="76">
        <f>SUMIF(F$6:F446,"&gt;0")</f>
        <v>203505</v>
      </c>
      <c r="H446" s="76">
        <f t="shared" ref="H446" si="353">D446-D445</f>
        <v>40</v>
      </c>
      <c r="I446" s="76">
        <f t="shared" ref="I446" si="354">SUM(F446,H446)</f>
        <v>415</v>
      </c>
      <c r="J446" s="81">
        <f t="shared" ref="J446" si="355">I446/4200*80</f>
        <v>7.9047619047619042</v>
      </c>
      <c r="K446" s="76">
        <f t="shared" ref="K446" si="356">IFERROR(G446 - _xlfn.XLOOKUP(A446-30, $A$6:$A$14998,G$6:G$14998,"",-1,2),NA())</f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216"/>
        <v>48660</v>
      </c>
      <c r="F447" s="76">
        <f t="shared" ref="F447" si="357">C447-C446</f>
        <v>-360</v>
      </c>
      <c r="G447" s="76">
        <f>SUMIF(F$6:F447,"&gt;0")</f>
        <v>203505</v>
      </c>
      <c r="H447" s="76">
        <f t="shared" ref="H447" si="358">D447-D446</f>
        <v>-9000</v>
      </c>
      <c r="I447" s="76">
        <f t="shared" ref="I447" si="359">SUM(F447,H447)</f>
        <v>-9360</v>
      </c>
      <c r="J447" s="81">
        <f t="shared" ref="J447" si="360">I447/4200*80</f>
        <v>-178.28571428571428</v>
      </c>
      <c r="K447" s="76">
        <f t="shared" ref="K447" si="361">IFERROR(G447 - _xlfn.XLOOKUP(A447-30, $A$6:$A$14998,G$6:G$14998,"",-1,2),NA())</f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216"/>
        <v>49510</v>
      </c>
      <c r="F448" s="76">
        <f t="shared" ref="F448" si="362">C448-C447</f>
        <v>275</v>
      </c>
      <c r="G448" s="76">
        <f>SUMIF(F$6:F448,"&gt;0")</f>
        <v>203780</v>
      </c>
      <c r="H448" s="76">
        <f t="shared" ref="H448" si="363">D448-D447</f>
        <v>575</v>
      </c>
      <c r="I448" s="76">
        <f t="shared" ref="I448" si="364">SUM(F448,H448)</f>
        <v>850</v>
      </c>
      <c r="J448" s="81">
        <f t="shared" ref="J448" si="365">I448/4200*80</f>
        <v>16.19047619047619</v>
      </c>
      <c r="K448" s="76">
        <f t="shared" ref="K448" si="366">IFERROR(G448 - _xlfn.XLOOKUP(A448-30, $A$6:$A$14998,G$6:G$14998,"",-1,2),NA())</f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216"/>
        <v>46000</v>
      </c>
      <c r="F449" s="76">
        <f t="shared" ref="F449" si="367">C449-C448</f>
        <v>-300</v>
      </c>
      <c r="G449" s="76">
        <f>SUMIF(F$6:F449,"&gt;0")</f>
        <v>203780</v>
      </c>
      <c r="H449" s="76">
        <f t="shared" ref="H449" si="368">D449-D448</f>
        <v>-3210</v>
      </c>
      <c r="I449" s="76">
        <f t="shared" ref="I449" si="369">SUM(F449,H449)</f>
        <v>-3510</v>
      </c>
      <c r="J449" s="81">
        <f t="shared" ref="J449" si="370">I449/4200*80</f>
        <v>-66.857142857142861</v>
      </c>
      <c r="K449" s="76">
        <f t="shared" ref="K449" si="371">IFERROR(G449 - _xlfn.XLOOKUP(A449-30, $A$6:$A$14998,G$6:G$14998,"",-1,2),NA())</f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216"/>
        <v>46690</v>
      </c>
      <c r="F450" s="76">
        <f t="shared" ref="F450" si="372">C450-C449</f>
        <v>670</v>
      </c>
      <c r="G450" s="76">
        <f>SUMIF(F$6:F450,"&gt;0")</f>
        <v>204450</v>
      </c>
      <c r="H450" s="76">
        <f t="shared" ref="H450" si="373">D450-D449</f>
        <v>20</v>
      </c>
      <c r="I450" s="76">
        <f t="shared" ref="I450" si="374">SUM(F450,H450)</f>
        <v>690</v>
      </c>
      <c r="J450" s="81">
        <f t="shared" ref="J450" si="375">I450/4200*80</f>
        <v>13.142857142857142</v>
      </c>
      <c r="K450" s="76">
        <f t="shared" ref="K450" si="376">IFERROR(G450 - _xlfn.XLOOKUP(A450-30, $A$6:$A$14998,G$6:G$14998,"",-1,2),NA())</f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216"/>
        <v>42280</v>
      </c>
      <c r="F451" s="76">
        <f t="shared" ref="F451" si="377">C451-C450</f>
        <v>-660</v>
      </c>
      <c r="G451" s="76">
        <f>SUMIF(F$6:F451,"&gt;0")</f>
        <v>204450</v>
      </c>
      <c r="H451" s="76">
        <f t="shared" ref="H451" si="378">D451-D450</f>
        <v>-3750</v>
      </c>
      <c r="I451" s="76">
        <f t="shared" ref="I451" si="379">SUM(F451,H451)</f>
        <v>-4410</v>
      </c>
      <c r="J451" s="81">
        <f t="shared" ref="J451" si="380">I451/4200*80</f>
        <v>-84</v>
      </c>
      <c r="K451" s="76">
        <f t="shared" ref="K451" si="381">IFERROR(G451 - _xlfn.XLOOKUP(A451-30, $A$6:$A$14998,G$6:G$14998,"",-1,2),NA())</f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216"/>
        <v>42595</v>
      </c>
      <c r="F452" s="76">
        <f t="shared" ref="F452" si="382">C452-C451</f>
        <v>295</v>
      </c>
      <c r="G452" s="76">
        <f>SUMIF(F$6:F452,"&gt;0")</f>
        <v>204745</v>
      </c>
      <c r="H452" s="76">
        <f t="shared" ref="H452" si="383">D452-D451</f>
        <v>20</v>
      </c>
      <c r="I452" s="76">
        <f t="shared" ref="I452" si="384">SUM(F452,H452)</f>
        <v>315</v>
      </c>
      <c r="J452" s="81">
        <f t="shared" ref="J452" si="385">I452/4200*80</f>
        <v>6</v>
      </c>
      <c r="K452" s="76">
        <f t="shared" ref="K452" si="386">IFERROR(G452 - _xlfn.XLOOKUP(A452-30, $A$6:$A$14998,G$6:G$14998,"",-1,2),NA())</f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216"/>
        <v>36895</v>
      </c>
      <c r="F453" s="76">
        <f t="shared" ref="F453" si="387">C453-C452</f>
        <v>-300</v>
      </c>
      <c r="G453" s="76">
        <f>SUMIF(F$6:F453,"&gt;0")</f>
        <v>204745</v>
      </c>
      <c r="H453" s="76">
        <f t="shared" ref="H453" si="388">D453-D452</f>
        <v>-5400</v>
      </c>
      <c r="I453" s="76">
        <f t="shared" ref="I453" si="389">SUM(F453,H453)</f>
        <v>-5700</v>
      </c>
      <c r="J453" s="81">
        <f t="shared" ref="J453" si="390">I453/4200*80</f>
        <v>-108.57142857142858</v>
      </c>
      <c r="K453" s="76">
        <f t="shared" ref="K453" si="391">IFERROR(G453 - _xlfn.XLOOKUP(A453-30, $A$6:$A$14998,G$6:G$14998,"",-1,2),NA())</f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216"/>
        <v>37505</v>
      </c>
      <c r="F454" s="76">
        <f t="shared" ref="F454" si="392">C454-C453</f>
        <v>590</v>
      </c>
      <c r="G454" s="76">
        <f>SUMIF(F$6:F454,"&gt;0")</f>
        <v>205335</v>
      </c>
      <c r="H454" s="76">
        <f t="shared" ref="H454" si="393">D454-D453</f>
        <v>20</v>
      </c>
      <c r="I454" s="76">
        <f t="shared" ref="I454" si="394">SUM(F454,H454)</f>
        <v>610</v>
      </c>
      <c r="J454" s="81">
        <f t="shared" ref="J454" si="395">I454/4200*80</f>
        <v>11.61904761904762</v>
      </c>
      <c r="K454" s="76">
        <f t="shared" ref="K454" si="396">IFERROR(G454 - _xlfn.XLOOKUP(A454-30, $A$6:$A$14998,G$6:G$14998,"",-1,2),NA())</f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216"/>
        <v>32675</v>
      </c>
      <c r="F455" s="76">
        <f t="shared" ref="F455" si="397">C455-C454</f>
        <v>-570</v>
      </c>
      <c r="G455" s="76">
        <f>SUMIF(F$6:F455,"&gt;0")</f>
        <v>205335</v>
      </c>
      <c r="H455" s="76">
        <f t="shared" ref="H455" si="398">D455-D454</f>
        <v>-4260</v>
      </c>
      <c r="I455" s="76">
        <f t="shared" ref="I455" si="399">SUM(F455,H455)</f>
        <v>-4830</v>
      </c>
      <c r="J455" s="81">
        <f t="shared" ref="J455" si="400">I455/4200*80</f>
        <v>-92</v>
      </c>
      <c r="K455" s="76">
        <f t="shared" ref="K455" si="401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216"/>
        <v>32645</v>
      </c>
      <c r="F456" s="76">
        <f t="shared" ref="F456" si="402">C456-C455</f>
        <v>0</v>
      </c>
      <c r="G456" s="76">
        <f>SUMIF(F$6:F456,"&gt;0")</f>
        <v>205335</v>
      </c>
      <c r="H456" s="76">
        <f t="shared" ref="H456" si="403">D456-D455</f>
        <v>-30</v>
      </c>
      <c r="I456" s="76">
        <f t="shared" ref="I456" si="404">SUM(F456,H456)</f>
        <v>-30</v>
      </c>
      <c r="J456" s="81">
        <f t="shared" ref="J456" si="405">I456/4200*80</f>
        <v>-0.5714285714285714</v>
      </c>
      <c r="K456" s="76">
        <f t="shared" ref="K456" si="406">IFERROR(G456 - _xlfn.XLOOKUP(A456-30, $A$6:$A$14998,G$6:G$14998,"",-1,2),NA())</f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216"/>
        <v>33610</v>
      </c>
      <c r="F457" s="76">
        <f t="shared" ref="F457" si="407">C457-C456</f>
        <v>915</v>
      </c>
      <c r="G457" s="76">
        <f>SUMIF(F$6:F457,"&gt;0")</f>
        <v>206250</v>
      </c>
      <c r="H457" s="76">
        <f t="shared" ref="H457" si="408">D457-D456</f>
        <v>50</v>
      </c>
      <c r="I457" s="76">
        <f t="shared" ref="I457" si="409">SUM(F457,H457)</f>
        <v>965</v>
      </c>
      <c r="J457" s="81">
        <f t="shared" ref="J457" si="410">I457/4200*80</f>
        <v>18.38095238095238</v>
      </c>
      <c r="K457" s="76">
        <f t="shared" ref="K457" si="411">IFERROR(G457 - _xlfn.XLOOKUP(A457-30, $A$6:$A$14998,G$6:G$14998,"",-1,2),NA())</f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216"/>
        <v>28630</v>
      </c>
      <c r="F458" s="76">
        <f t="shared" ref="F458" si="412">C458-C457</f>
        <v>-930</v>
      </c>
      <c r="G458" s="76">
        <f>SUMIF(F$6:F458,"&gt;0")</f>
        <v>206250</v>
      </c>
      <c r="H458" s="76">
        <f t="shared" ref="H458" si="413">D458-D457</f>
        <v>-4050</v>
      </c>
      <c r="I458" s="76">
        <f t="shared" ref="I458" si="414">SUM(F458,H458)</f>
        <v>-4980</v>
      </c>
      <c r="J458" s="81">
        <f t="shared" ref="J458" si="415">I458/4200*80</f>
        <v>-94.857142857142861</v>
      </c>
      <c r="K458" s="76">
        <f t="shared" ref="K458" si="416">IFERROR(G458 - _xlfn.XLOOKUP(A458-30, $A$6:$A$14998,G$6:G$14998,"",-1,2),NA())</f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216"/>
        <v>28620</v>
      </c>
      <c r="F459" s="76">
        <f t="shared" ref="F459" si="417">C459-C458</f>
        <v>470</v>
      </c>
      <c r="G459" s="76">
        <f>SUMIF(F$6:F459,"&gt;0")</f>
        <v>206720</v>
      </c>
      <c r="H459" s="76">
        <f t="shared" ref="H459" si="418">D459-D458</f>
        <v>-480</v>
      </c>
      <c r="I459" s="76">
        <f t="shared" ref="I459" si="419">SUM(F459,H459)</f>
        <v>-10</v>
      </c>
      <c r="J459" s="81">
        <f t="shared" ref="J459" si="420">I459/4200*80</f>
        <v>-0.19047619047619049</v>
      </c>
      <c r="K459" s="76">
        <f t="shared" ref="K459" si="421">IFERROR(G459 - _xlfn.XLOOKUP(A459-30, $A$6:$A$14998,G$6:G$14998,"",-1,2),NA())</f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216"/>
        <v>21330</v>
      </c>
      <c r="F460" s="76">
        <f t="shared" ref="F460" si="422">C460-C459</f>
        <v>-480</v>
      </c>
      <c r="G460" s="76">
        <f>SUMIF(F$6:F460,"&gt;0")</f>
        <v>206720</v>
      </c>
      <c r="H460" s="76">
        <f t="shared" ref="H460" si="423">D460-D459</f>
        <v>-6810</v>
      </c>
      <c r="I460" s="76">
        <f t="shared" ref="I460" si="424">SUM(F460,H460)</f>
        <v>-7290</v>
      </c>
      <c r="J460" s="81">
        <f t="shared" ref="J460" si="425">I460/4200*80</f>
        <v>-138.85714285714286</v>
      </c>
      <c r="K460" s="76">
        <f t="shared" ref="K460" si="426">IFERROR(G460 - _xlfn.XLOOKUP(A460-30, $A$6:$A$14998,G$6:G$14998,"",-1,2),NA())</f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216"/>
        <v>22240</v>
      </c>
      <c r="F461" s="76">
        <f t="shared" ref="F461" si="427">C461-C460</f>
        <v>335</v>
      </c>
      <c r="G461" s="76">
        <f>SUMIF(F$6:F461,"&gt;0")</f>
        <v>207055</v>
      </c>
      <c r="H461" s="76">
        <f t="shared" ref="H461" si="428">D461-D460</f>
        <v>575</v>
      </c>
      <c r="I461" s="76">
        <f t="shared" ref="I461" si="429">SUM(F461,H461)</f>
        <v>910</v>
      </c>
      <c r="J461" s="81">
        <f t="shared" ref="J461" si="430">I461/4200*80</f>
        <v>17.333333333333336</v>
      </c>
      <c r="K461" s="76">
        <f t="shared" ref="K461" si="431">IFERROR(G461 - _xlfn.XLOOKUP(A461-30, $A$6:$A$14998,G$6:G$14998,"",-1,2),NA())</f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216"/>
        <v>15190</v>
      </c>
      <c r="F462" s="76">
        <f t="shared" ref="F462" si="432">C462-C461</f>
        <v>-330</v>
      </c>
      <c r="G462" s="76">
        <f>SUMIF(F$6:F462,"&gt;0")</f>
        <v>207055</v>
      </c>
      <c r="H462" s="76">
        <f t="shared" ref="H462" si="433">D462-D461</f>
        <v>-6720</v>
      </c>
      <c r="I462" s="76">
        <f t="shared" ref="I462" si="434">SUM(F462,H462)</f>
        <v>-7050</v>
      </c>
      <c r="J462" s="81">
        <f t="shared" ref="J462" si="435">I462/4200*80</f>
        <v>-134.28571428571428</v>
      </c>
      <c r="K462" s="76">
        <f t="shared" ref="K462" si="436">IFERROR(G462 - _xlfn.XLOOKUP(A462-30, $A$6:$A$14998,G$6:G$14998,"",-1,2),NA())</f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216"/>
        <v>15395</v>
      </c>
      <c r="F463" s="76">
        <f t="shared" ref="F463" si="437">C463-C462</f>
        <v>185</v>
      </c>
      <c r="G463" s="76">
        <f>SUMIF(F$6:F463,"&gt;0")</f>
        <v>207240</v>
      </c>
      <c r="H463" s="76">
        <f t="shared" ref="H463" si="438">D463-D462</f>
        <v>20</v>
      </c>
      <c r="I463" s="76">
        <f t="shared" ref="I463" si="439">SUM(F463,H463)</f>
        <v>205</v>
      </c>
      <c r="J463" s="81">
        <f t="shared" ref="J463" si="440">I463/4200*80</f>
        <v>3.9047619047619047</v>
      </c>
      <c r="K463" s="76">
        <f t="shared" ref="K463" si="441">IFERROR(G463 - _xlfn.XLOOKUP(A463-30, $A$6:$A$14998,G$6:G$14998,"",-1,2),NA())</f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216"/>
        <v>14165</v>
      </c>
      <c r="F464" s="76">
        <f t="shared" ref="F464" si="442">C464-C463</f>
        <v>-180</v>
      </c>
      <c r="G464" s="76">
        <f>SUMIF(F$6:F464,"&gt;0")</f>
        <v>207240</v>
      </c>
      <c r="H464" s="76">
        <f t="shared" ref="H464" si="443">D464-D463</f>
        <v>-1050</v>
      </c>
      <c r="I464" s="76">
        <f t="shared" ref="I464" si="444">SUM(F464,H464)</f>
        <v>-1230</v>
      </c>
      <c r="J464" s="81">
        <f t="shared" ref="J464" si="445">I464/4200*80</f>
        <v>-23.428571428571431</v>
      </c>
      <c r="K464" s="76">
        <f t="shared" ref="K464" si="446">IFERROR(G464 - _xlfn.XLOOKUP(A464-30, $A$6:$A$14998,G$6:G$14998,"",-1,2),NA())</f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216"/>
        <v>14435</v>
      </c>
      <c r="F465" s="76">
        <f t="shared" ref="F465" si="447">C465-C464</f>
        <v>250</v>
      </c>
      <c r="G465" s="76">
        <f>SUMIF(F$6:F465,"&gt;0")</f>
        <v>207490</v>
      </c>
      <c r="H465" s="76">
        <f t="shared" ref="H465" si="448">D465-D464</f>
        <v>20</v>
      </c>
      <c r="I465" s="76">
        <f t="shared" ref="I465" si="449">SUM(F465,H465)</f>
        <v>270</v>
      </c>
      <c r="J465" s="81">
        <f t="shared" ref="J465" si="450">I465/4200*80</f>
        <v>5.1428571428571423</v>
      </c>
      <c r="K465" s="76">
        <f t="shared" ref="K465" si="451">IFERROR(G465 - _xlfn.XLOOKUP(A465-30, $A$6:$A$14998,G$6:G$14998,"",-1,2),NA())</f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216"/>
        <v>3005</v>
      </c>
      <c r="F466" s="76">
        <f t="shared" ref="F466" si="452">C466-C465</f>
        <v>-240</v>
      </c>
      <c r="G466" s="76">
        <f>SUMIF(F$6:F466,"&gt;0")</f>
        <v>207490</v>
      </c>
      <c r="H466" s="76">
        <f t="shared" ref="H466" si="453">D466-D465</f>
        <v>-11190</v>
      </c>
      <c r="I466" s="76">
        <f t="shared" ref="I466" si="454">SUM(F466,H466)</f>
        <v>-11430</v>
      </c>
      <c r="J466" s="81">
        <f t="shared" ref="J466" si="455">I466/4200*80</f>
        <v>-217.71428571428572</v>
      </c>
      <c r="K466" s="76">
        <f t="shared" ref="K466" si="456">IFERROR(G466 - _xlfn.XLOOKUP(A466-30, $A$6:$A$14998,G$6:G$14998,"",-1,2),NA())</f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216"/>
        <v>3200</v>
      </c>
      <c r="F467" s="76">
        <f t="shared" ref="F467" si="457">C467-C466</f>
        <v>175</v>
      </c>
      <c r="G467" s="76">
        <f>SUMIF(F$6:F467,"&gt;0")</f>
        <v>207665</v>
      </c>
      <c r="H467" s="76">
        <f t="shared" ref="H467" si="458">D467-D466</f>
        <v>20</v>
      </c>
      <c r="I467" s="76">
        <f t="shared" ref="I467" si="459">SUM(F467,H467)</f>
        <v>195</v>
      </c>
      <c r="J467" s="81">
        <f t="shared" ref="J467" si="460">I467/4200*80</f>
        <v>3.7142857142857144</v>
      </c>
      <c r="K467" s="76">
        <f t="shared" ref="K467" si="461">IFERROR(G467 - _xlfn.XLOOKUP(A467-30, $A$6:$A$14998,G$6:G$14998,"",-1,2),NA())</f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216"/>
        <v>830</v>
      </c>
      <c r="F468" s="76">
        <f t="shared" ref="F468" si="462">C468-C467</f>
        <v>-180</v>
      </c>
      <c r="G468" s="76">
        <f>SUMIF(F$6:F468,"&gt;0")</f>
        <v>207665</v>
      </c>
      <c r="H468" s="76">
        <f t="shared" ref="H468" si="463">D468-D467</f>
        <v>-2190</v>
      </c>
      <c r="I468" s="76">
        <f t="shared" ref="I468" si="464">SUM(F468,H468)</f>
        <v>-2370</v>
      </c>
      <c r="J468" s="81">
        <f t="shared" ref="J468" si="465">I468/4200*80</f>
        <v>-45.142857142857139</v>
      </c>
      <c r="K468" s="76">
        <f t="shared" ref="K468" si="466">IFERROR(G468 - _xlfn.XLOOKUP(A468-30, $A$6:$A$14998,G$6:G$14998,"",-1,2),NA())</f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216"/>
        <v>9755</v>
      </c>
      <c r="F469" s="76">
        <f t="shared" ref="F469" si="467">C469-C468</f>
        <v>0</v>
      </c>
      <c r="G469" s="76">
        <f>SUMIF(F$6:F469,"&gt;0")</f>
        <v>207665</v>
      </c>
      <c r="H469" s="76">
        <f t="shared" ref="H469" si="468">D469-D468</f>
        <v>8925</v>
      </c>
      <c r="I469" s="76">
        <f t="shared" ref="I469" si="469">SUM(F469,H469)</f>
        <v>8925</v>
      </c>
      <c r="J469" s="81">
        <f t="shared" ref="J469" si="470">I469/4200*80</f>
        <v>170</v>
      </c>
      <c r="K469" s="76">
        <f t="shared" ref="K469" si="471">IFERROR(G469 - _xlfn.XLOOKUP(A469-30, $A$6:$A$14998,G$6:G$14998,"",-1,2),NA())</f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216"/>
        <v>5855</v>
      </c>
      <c r="F470" s="76">
        <f t="shared" ref="F470" si="472">C470-C469</f>
        <v>0</v>
      </c>
      <c r="G470" s="76">
        <f>SUMIF(F$6:F470,"&gt;0")</f>
        <v>207665</v>
      </c>
      <c r="H470" s="76">
        <f t="shared" ref="H470" si="473">D470-D469</f>
        <v>-3900</v>
      </c>
      <c r="I470" s="76">
        <f t="shared" ref="I470" si="474">SUM(F470,H470)</f>
        <v>-3900</v>
      </c>
      <c r="J470" s="81">
        <f t="shared" ref="J470" si="475">I470/4200*80</f>
        <v>-74.285714285714292</v>
      </c>
      <c r="K470" s="76">
        <f t="shared" ref="K470" si="476">IFERROR(G470 - _xlfn.XLOOKUP(A470-30, $A$6:$A$14998,G$6:G$14998,"",-1,2),NA())</f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216"/>
        <v>6125</v>
      </c>
      <c r="F471" s="76">
        <f t="shared" ref="F471" si="477">C471-C470</f>
        <v>250</v>
      </c>
      <c r="G471" s="76">
        <f>SUMIF(F$6:F471,"&gt;0")</f>
        <v>207915</v>
      </c>
      <c r="H471" s="76">
        <f t="shared" ref="H471" si="478">D471-D470</f>
        <v>20</v>
      </c>
      <c r="I471" s="76">
        <f t="shared" ref="I471" si="479">SUM(F471,H471)</f>
        <v>270</v>
      </c>
      <c r="J471" s="81">
        <f t="shared" ref="J471" si="480">I471/4200*80</f>
        <v>5.1428571428571423</v>
      </c>
      <c r="K471" s="76">
        <f t="shared" ref="K471" si="481">IFERROR(G471 - _xlfn.XLOOKUP(A471-30, $A$6:$A$14998,G$6:G$14998,"",-1,2),NA())</f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216"/>
        <v>1595</v>
      </c>
      <c r="F472" s="76">
        <f t="shared" ref="F472" si="482">C472-C471</f>
        <v>-240</v>
      </c>
      <c r="G472" s="76">
        <f>SUMIF(F$6:F472,"&gt;0")</f>
        <v>207915</v>
      </c>
      <c r="H472" s="76">
        <f t="shared" ref="H472" si="483">D472-D471</f>
        <v>-4290</v>
      </c>
      <c r="I472" s="76">
        <f t="shared" ref="I472" si="484">SUM(F472,H472)</f>
        <v>-4530</v>
      </c>
      <c r="J472" s="81">
        <f t="shared" ref="J472" si="485">I472/4200*80</f>
        <v>-86.285714285714278</v>
      </c>
      <c r="K472" s="76">
        <f t="shared" ref="K472" si="486">IFERROR(G472 - _xlfn.XLOOKUP(A472-30, $A$6:$A$14998,G$6:G$14998,"",-1,2),NA())</f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216"/>
        <v>9995</v>
      </c>
      <c r="F473" s="76">
        <f t="shared" ref="F473" si="487">C473-C472</f>
        <v>0</v>
      </c>
      <c r="G473" s="76">
        <f>SUMIF(F$6:F473,"&gt;0")</f>
        <v>207915</v>
      </c>
      <c r="H473" s="76">
        <f t="shared" ref="H473" si="488">D473-D472</f>
        <v>8400</v>
      </c>
      <c r="I473" s="76">
        <f t="shared" ref="I473" si="489">SUM(F473,H473)</f>
        <v>8400</v>
      </c>
      <c r="J473" s="81">
        <f t="shared" ref="J473" si="490">I473/4200*80</f>
        <v>160</v>
      </c>
      <c r="K473" s="76">
        <f t="shared" ref="K473" si="491">IFERROR(G473 - _xlfn.XLOOKUP(A473-30, $A$6:$A$14998,G$6:G$14998,"",-1,2),NA())</f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216"/>
        <v>7655</v>
      </c>
      <c r="F474" s="76">
        <f t="shared" ref="F474" si="492">C474-C473</f>
        <v>0</v>
      </c>
      <c r="G474" s="76">
        <f>SUMIF(F$6:F474,"&gt;0")</f>
        <v>207915</v>
      </c>
      <c r="H474" s="76">
        <f t="shared" ref="H474" si="493">D474-D473</f>
        <v>-2340</v>
      </c>
      <c r="I474" s="76">
        <f t="shared" ref="I474" si="494">SUM(F474,H474)</f>
        <v>-2340</v>
      </c>
      <c r="J474" s="81">
        <f t="shared" ref="J474" si="495">I474/4200*80</f>
        <v>-44.571428571428569</v>
      </c>
      <c r="K474" s="76">
        <f t="shared" ref="K474" si="496">IFERROR(G474 - _xlfn.XLOOKUP(A474-30, $A$6:$A$14998,G$6:G$14998,"",-1,2),NA())</f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216"/>
        <v>8375</v>
      </c>
      <c r="F475" s="76">
        <f t="shared" ref="F475" si="497">C475-C474</f>
        <v>700</v>
      </c>
      <c r="G475" s="76">
        <f>SUMIF(F$6:F475,"&gt;0")</f>
        <v>208615</v>
      </c>
      <c r="H475" s="76">
        <f t="shared" ref="H475" si="498">D475-D474</f>
        <v>20</v>
      </c>
      <c r="I475" s="76">
        <f t="shared" ref="I475" si="499">SUM(F475,H475)</f>
        <v>720</v>
      </c>
      <c r="J475" s="81">
        <f t="shared" ref="J475" si="500">I475/4200*80</f>
        <v>13.714285714285715</v>
      </c>
      <c r="K475" s="76">
        <f t="shared" ref="K475" si="501">IFERROR(G475 - _xlfn.XLOOKUP(A475-30, $A$6:$A$14998,G$6:G$14998,"",-1,2),NA())</f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216"/>
        <v>1115</v>
      </c>
      <c r="F476" s="76">
        <f t="shared" ref="F476" si="502">C476-C475</f>
        <v>-720</v>
      </c>
      <c r="G476" s="76">
        <f>SUMIF(F$6:F476,"&gt;0")</f>
        <v>208615</v>
      </c>
      <c r="H476" s="76">
        <f t="shared" ref="H476" si="503">D476-D475</f>
        <v>-6540</v>
      </c>
      <c r="I476" s="76">
        <f t="shared" ref="I476" si="504">SUM(F476,H476)</f>
        <v>-7260</v>
      </c>
      <c r="J476" s="81">
        <f t="shared" ref="J476" si="505">I476/4200*80</f>
        <v>-138.28571428571428</v>
      </c>
      <c r="K476" s="76">
        <f t="shared" ref="K476" si="506">IFERROR(G476 - _xlfn.XLOOKUP(A476-30, $A$6:$A$14998,G$6:G$14998,"",-1,2),NA())</f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216"/>
        <v>9995</v>
      </c>
      <c r="F477" s="76">
        <f t="shared" ref="F477" si="507">C477-C476</f>
        <v>0</v>
      </c>
      <c r="G477" s="76">
        <f>SUMIF(F$6:F477,"&gt;0")</f>
        <v>208615</v>
      </c>
      <c r="H477" s="76">
        <f t="shared" ref="H477" si="508">D477-D476</f>
        <v>8880</v>
      </c>
      <c r="I477" s="76">
        <f t="shared" ref="I477" si="509">SUM(F477,H477)</f>
        <v>8880</v>
      </c>
      <c r="J477" s="81">
        <f t="shared" ref="J477" si="510">I477/4200*80</f>
        <v>169.14285714285714</v>
      </c>
      <c r="K477" s="76">
        <f t="shared" ref="K477" si="511">IFERROR(G477 - _xlfn.XLOOKUP(A477-30, $A$6:$A$14998,G$6:G$14998,"",-1,2),NA())</f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216"/>
        <v>3200</v>
      </c>
      <c r="F478" s="76">
        <f t="shared" ref="F478" si="512">C478-C477</f>
        <v>75</v>
      </c>
      <c r="G478" s="76">
        <f>SUMIF(F$6:F478,"&gt;0")</f>
        <v>208690</v>
      </c>
      <c r="H478" s="76">
        <f t="shared" ref="H478" si="513">D478-D477</f>
        <v>-6870</v>
      </c>
      <c r="I478" s="76">
        <f t="shared" ref="I478" si="514">SUM(F478,H478)</f>
        <v>-6795</v>
      </c>
      <c r="J478" s="81">
        <f t="shared" ref="J478" si="515">I478/4200*80</f>
        <v>-129.42857142857144</v>
      </c>
      <c r="K478" s="76">
        <f t="shared" ref="K478" si="516">IFERROR(G478 - _xlfn.XLOOKUP(A478-30, $A$6:$A$14998,G$6:G$14998,"",-1,2),NA())</f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216"/>
        <v>3620</v>
      </c>
      <c r="F479" s="76">
        <f t="shared" ref="F479" si="517">C479-C478</f>
        <v>300</v>
      </c>
      <c r="G479" s="76">
        <f>SUMIF(F$6:F479,"&gt;0")</f>
        <v>208990</v>
      </c>
      <c r="H479" s="76">
        <f t="shared" ref="H479" si="518">D479-D478</f>
        <v>120</v>
      </c>
      <c r="I479" s="76">
        <f t="shared" ref="I479" si="519">SUM(F479,H479)</f>
        <v>420</v>
      </c>
      <c r="J479" s="81">
        <f t="shared" ref="J479" si="520">I479/4200*80</f>
        <v>8</v>
      </c>
      <c r="K479" s="76">
        <f t="shared" ref="K479" si="521">IFERROR(G479 - _xlfn.XLOOKUP(A479-30, $A$6:$A$14998,G$6:G$14998,"",-1,2),NA())</f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216"/>
        <v>12020</v>
      </c>
      <c r="F480" s="76">
        <f t="shared" ref="F480" si="522">C480-C479</f>
        <v>0</v>
      </c>
      <c r="G480" s="76">
        <f>SUMIF(F$6:F480,"&gt;0")</f>
        <v>208990</v>
      </c>
      <c r="H480" s="76">
        <f t="shared" ref="H480" si="523">D480-D479</f>
        <v>8400</v>
      </c>
      <c r="I480" s="76">
        <f t="shared" ref="I480" si="524">SUM(F480,H480)</f>
        <v>8400</v>
      </c>
      <c r="J480" s="81">
        <f t="shared" ref="J480" si="525">I480/4200*80</f>
        <v>160</v>
      </c>
      <c r="K480" s="76">
        <f t="shared" ref="K480" si="526">IFERROR(G480 - _xlfn.XLOOKUP(A480-30, $A$6:$A$14998,G$6:G$14998,"",-1,2),NA())</f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216"/>
        <v>20</v>
      </c>
      <c r="F481" s="76">
        <f t="shared" ref="F481:F482" si="527">C481-C480</f>
        <v>-360</v>
      </c>
      <c r="G481" s="76">
        <f>SUMIF(F$6:F481,"&gt;0")</f>
        <v>208990</v>
      </c>
      <c r="H481" s="76">
        <f t="shared" ref="H481:H482" si="528">D481-D480</f>
        <v>-11640</v>
      </c>
      <c r="I481" s="76">
        <f t="shared" ref="I481:I482" si="529">SUM(F481,H481)</f>
        <v>-12000</v>
      </c>
      <c r="J481" s="81">
        <f t="shared" ref="J481:J482" si="530">I481/4200*80</f>
        <v>-228.57142857142858</v>
      </c>
      <c r="K481" s="76">
        <f t="shared" ref="K481:K482" si="531">IFERROR(G481 - _xlfn.XLOOKUP(A481-30, $A$6:$A$14998,G$6:G$14998,"",-1,2),NA())</f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216"/>
        <v>12620</v>
      </c>
      <c r="F482" s="76">
        <f t="shared" si="527"/>
        <v>0</v>
      </c>
      <c r="G482" s="76">
        <f>SUMIF(F$6:F482,"&gt;0")</f>
        <v>208990</v>
      </c>
      <c r="H482" s="76">
        <f t="shared" si="528"/>
        <v>12600</v>
      </c>
      <c r="I482" s="76">
        <f t="shared" si="529"/>
        <v>12600</v>
      </c>
      <c r="J482" s="81">
        <f t="shared" si="530"/>
        <v>240</v>
      </c>
      <c r="K482" s="76">
        <f t="shared" si="531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216"/>
        <v>11720</v>
      </c>
      <c r="F483" s="76">
        <f t="shared" ref="F483" si="532">C483-C482</f>
        <v>0</v>
      </c>
      <c r="G483" s="76">
        <f>SUMIF(F$6:F483,"&gt;0")</f>
        <v>208990</v>
      </c>
      <c r="H483" s="76">
        <f t="shared" ref="H483" si="533">D483-D482</f>
        <v>-900</v>
      </c>
      <c r="I483" s="76">
        <f t="shared" ref="I483" si="534">SUM(F483,H483)</f>
        <v>-900</v>
      </c>
      <c r="J483" s="81">
        <f t="shared" ref="J483" si="535">I483/4200*80</f>
        <v>-17.142857142857142</v>
      </c>
      <c r="K483" s="76">
        <f t="shared" ref="K483" si="536">IFERROR(G483 - _xlfn.XLOOKUP(A483-30, $A$6:$A$14998,G$6:G$14998,"",-1,2),NA())</f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216"/>
        <v>12215</v>
      </c>
      <c r="F484" s="76">
        <f t="shared" ref="F484" si="537">C484-C483</f>
        <v>475</v>
      </c>
      <c r="G484" s="76">
        <f>SUMIF(F$6:F484,"&gt;0")</f>
        <v>209465</v>
      </c>
      <c r="H484" s="76">
        <f t="shared" ref="H484" si="538">D484-D483</f>
        <v>20</v>
      </c>
      <c r="I484" s="76">
        <f t="shared" ref="I484" si="539">SUM(F484,H484)</f>
        <v>495</v>
      </c>
      <c r="J484" s="81">
        <f t="shared" ref="J484" si="540">I484/4200*80</f>
        <v>9.4285714285714288</v>
      </c>
      <c r="K484" s="76">
        <f t="shared" ref="K484" si="541">IFERROR(G484 - _xlfn.XLOOKUP(A484-30, $A$6:$A$14998,G$6:G$14998,"",-1,2),NA())</f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216"/>
        <v>2135</v>
      </c>
      <c r="F485" s="76">
        <f t="shared" ref="F485" si="542">C485-C484</f>
        <v>-240</v>
      </c>
      <c r="G485" s="76">
        <f>SUMIF(F$6:F485,"&gt;0")</f>
        <v>209465</v>
      </c>
      <c r="H485" s="76">
        <f t="shared" ref="H485" si="543">D485-D484</f>
        <v>-9840</v>
      </c>
      <c r="I485" s="76">
        <f t="shared" ref="I485" si="544">SUM(F485,H485)</f>
        <v>-10080</v>
      </c>
      <c r="J485" s="81">
        <f t="shared" ref="J485" si="545">I485/4200*80</f>
        <v>-192</v>
      </c>
      <c r="K485" s="76">
        <f t="shared" ref="K485" si="546">IFERROR(G485 - _xlfn.XLOOKUP(A485-30, $A$6:$A$14998,G$6:G$14998,"",-1,2),NA())</f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216"/>
        <v>12745</v>
      </c>
      <c r="F486" s="76">
        <f t="shared" ref="F486" si="547">C486-C485</f>
        <v>1665</v>
      </c>
      <c r="G486" s="76">
        <f>SUMIF(F$6:F486,"&gt;0")</f>
        <v>211130</v>
      </c>
      <c r="H486" s="76">
        <f t="shared" ref="H486" si="548">D486-D485</f>
        <v>8945</v>
      </c>
      <c r="I486" s="76">
        <f t="shared" ref="I486" si="549">SUM(F486,H486)</f>
        <v>10610</v>
      </c>
      <c r="J486" s="81">
        <f t="shared" ref="J486" si="550">I486/4200*80</f>
        <v>202.09523809523807</v>
      </c>
      <c r="K486" s="76">
        <f t="shared" ref="K486" si="551">IFERROR(G486 - _xlfn.XLOOKUP(A486-30, $A$6:$A$14998,G$6:G$14998,"",-1,2),NA())</f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216"/>
        <v>3455</v>
      </c>
      <c r="F487" s="76">
        <f t="shared" ref="F487" si="552">C487-C486</f>
        <v>-1920</v>
      </c>
      <c r="G487" s="76">
        <f>SUMIF(F$6:F487,"&gt;0")</f>
        <v>211130</v>
      </c>
      <c r="H487" s="76">
        <f t="shared" ref="H487" si="553">D487-D486</f>
        <v>-7370</v>
      </c>
      <c r="I487" s="76">
        <f t="shared" ref="I487" si="554">SUM(F487,H487)</f>
        <v>-9290</v>
      </c>
      <c r="J487" s="81">
        <f t="shared" ref="J487" si="555">I487/4200*80</f>
        <v>-176.95238095238096</v>
      </c>
      <c r="K487" s="76">
        <f t="shared" ref="K487" si="556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216"/>
        <v>3650</v>
      </c>
      <c r="F488" s="76">
        <f t="shared" ref="F488" si="557">C488-C487</f>
        <v>175</v>
      </c>
      <c r="G488" s="76">
        <f>SUMIF(F$6:F488,"&gt;0")</f>
        <v>211305</v>
      </c>
      <c r="H488" s="76">
        <f t="shared" ref="H488" si="558">D488-D487</f>
        <v>20</v>
      </c>
      <c r="I488" s="76">
        <f t="shared" ref="I488" si="559">SUM(F488,H488)</f>
        <v>195</v>
      </c>
      <c r="J488" s="81">
        <f t="shared" ref="J488" si="560">I488/4200*80</f>
        <v>3.7142857142857144</v>
      </c>
      <c r="K488" s="76">
        <f t="shared" ref="K488" si="561">IFERROR(G488 - _xlfn.XLOOKUP(A488-30, $A$6:$A$14998,G$6:G$14998,"",-1,2),NA())</f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216"/>
        <v>24850</v>
      </c>
      <c r="F489" s="76">
        <f t="shared" ref="F489" si="562">C489-C488</f>
        <v>200</v>
      </c>
      <c r="G489" s="76">
        <f>SUMIF(F$6:F489,"&gt;0")</f>
        <v>211505</v>
      </c>
      <c r="H489" s="76">
        <f t="shared" ref="H489" si="563">D489-D488</f>
        <v>21000</v>
      </c>
      <c r="I489" s="76">
        <f t="shared" ref="I489" si="564">SUM(F489,H489)</f>
        <v>21200</v>
      </c>
      <c r="J489" s="81">
        <f t="shared" ref="J489" si="565">I489/4200*80</f>
        <v>403.8095238095238</v>
      </c>
      <c r="K489" s="76">
        <f t="shared" ref="K489" si="566">IFERROR(G489 - _xlfn.XLOOKUP(A489-30, $A$6:$A$14998,G$6:G$14998,"",-1,2),NA())</f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216"/>
        <v>4420</v>
      </c>
      <c r="F490" s="76">
        <f t="shared" ref="F490" si="567">C490-C489</f>
        <v>0</v>
      </c>
      <c r="G490" s="76">
        <f>SUMIF(F$6:F490,"&gt;0")</f>
        <v>211505</v>
      </c>
      <c r="H490" s="76">
        <f t="shared" ref="H490" si="568">D490-D489</f>
        <v>-20430</v>
      </c>
      <c r="I490" s="76">
        <f t="shared" ref="I490" si="569">SUM(F490,H490)</f>
        <v>-20430</v>
      </c>
      <c r="J490" s="81">
        <f t="shared" ref="J490" si="570">I490/4200*80</f>
        <v>-389.14285714285711</v>
      </c>
      <c r="K490" s="76">
        <f t="shared" ref="K490" si="571">IFERROR(G490 - _xlfn.XLOOKUP(A490-30, $A$6:$A$14998,G$6:G$14998,"",-1,2),NA())</f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216"/>
        <v>5015</v>
      </c>
      <c r="F491" s="76">
        <f t="shared" ref="F491" si="572">C491-C490</f>
        <v>545</v>
      </c>
      <c r="G491" s="76">
        <f>SUMIF(F$6:F491,"&gt;0")</f>
        <v>212050</v>
      </c>
      <c r="H491" s="76">
        <f t="shared" ref="H491" si="573">D491-D490</f>
        <v>50</v>
      </c>
      <c r="I491" s="76">
        <f t="shared" ref="I491" si="574">SUM(F491,H491)</f>
        <v>595</v>
      </c>
      <c r="J491" s="81">
        <f t="shared" ref="J491" si="575">I491/4200*80</f>
        <v>11.333333333333332</v>
      </c>
      <c r="K491" s="76">
        <f t="shared" ref="K491" si="576">IFERROR(G491 - _xlfn.XLOOKUP(A491-30, $A$6:$A$14998,G$6:G$14998,"",-1,2),NA())</f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216"/>
        <v>5640</v>
      </c>
      <c r="F492" s="76">
        <f t="shared" ref="F492" si="577">C492-C491</f>
        <v>75</v>
      </c>
      <c r="G492" s="76">
        <f>SUMIF(F$6:F492,"&gt;0")</f>
        <v>212125</v>
      </c>
      <c r="H492" s="76">
        <f t="shared" ref="H492" si="578">D492-D491</f>
        <v>550</v>
      </c>
      <c r="I492" s="76">
        <f t="shared" ref="I492" si="579">SUM(F492,H492)</f>
        <v>625</v>
      </c>
      <c r="J492" s="81">
        <f t="shared" ref="J492" si="580">I492/4200*80</f>
        <v>11.904761904761905</v>
      </c>
      <c r="K492" s="76">
        <f t="shared" ref="K492" si="581">IFERROR(G492 - _xlfn.XLOOKUP(A492-30, $A$6:$A$14998,G$6:G$14998,"",-1,2),NA())</f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216"/>
        <v>6385</v>
      </c>
      <c r="F493" s="76">
        <f t="shared" ref="F493" si="582">C493-C492</f>
        <v>725</v>
      </c>
      <c r="G493" s="76">
        <f>SUMIF(F$6:F493,"&gt;0")</f>
        <v>212850</v>
      </c>
      <c r="H493" s="76">
        <f t="shared" ref="H493" si="583">D493-D492</f>
        <v>20</v>
      </c>
      <c r="I493" s="76">
        <f t="shared" ref="I493" si="584">SUM(F493,H493)</f>
        <v>745</v>
      </c>
      <c r="J493" s="81">
        <f t="shared" ref="J493" si="585">I493/4200*80</f>
        <v>14.190476190476192</v>
      </c>
      <c r="K493" s="76">
        <f t="shared" ref="K493" si="586">IFERROR(G493 - _xlfn.XLOOKUP(A493-30, $A$6:$A$14998,G$6:G$14998,"",-1,2),NA())</f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216"/>
        <v>6295</v>
      </c>
      <c r="F494" s="76">
        <f t="shared" ref="F494" si="587">C494-C493</f>
        <v>-90</v>
      </c>
      <c r="G494" s="76">
        <f>SUMIF(F$6:F494,"&gt;0")</f>
        <v>212850</v>
      </c>
      <c r="H494" s="76">
        <f t="shared" ref="H494" si="588">D494-D493</f>
        <v>0</v>
      </c>
      <c r="I494" s="76">
        <f t="shared" ref="I494" si="589">SUM(F494,H494)</f>
        <v>-90</v>
      </c>
      <c r="J494" s="81">
        <f t="shared" ref="J494" si="590">I494/4200*80</f>
        <v>-1.7142857142857144</v>
      </c>
      <c r="K494" s="76">
        <f t="shared" ref="K494" si="591">IFERROR(G494 - _xlfn.XLOOKUP(A494-30, $A$6:$A$14998,G$6:G$14998,"",-1,2),NA())</f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216"/>
        <v>4405</v>
      </c>
      <c r="F495" s="76">
        <f t="shared" ref="F495" si="592">C495-C494</f>
        <v>-690</v>
      </c>
      <c r="G495" s="76">
        <f>SUMIF(F$6:F495,"&gt;0")</f>
        <v>212850</v>
      </c>
      <c r="H495" s="76">
        <f t="shared" ref="H495" si="593">D495-D494</f>
        <v>-1200</v>
      </c>
      <c r="I495" s="76">
        <f t="shared" ref="I495" si="594">SUM(F495,H495)</f>
        <v>-1890</v>
      </c>
      <c r="J495" s="81">
        <f t="shared" ref="J495" si="595">I495/4200*80</f>
        <v>-36</v>
      </c>
      <c r="K495" s="76">
        <f t="shared" ref="K495" si="596">IFERROR(G495 - _xlfn.XLOOKUP(A495-30, $A$6:$A$14998,G$6:G$14998,"",-1,2),NA())</f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216"/>
        <v>3415</v>
      </c>
      <c r="F496" s="76">
        <f t="shared" ref="F496" si="597">C496-C495</f>
        <v>-930</v>
      </c>
      <c r="G496" s="76">
        <f>SUMIF(F$6:F496,"&gt;0")</f>
        <v>212850</v>
      </c>
      <c r="H496" s="76">
        <f t="shared" ref="H496" si="598">D496-D495</f>
        <v>-60</v>
      </c>
      <c r="I496" s="76">
        <f t="shared" ref="I496" si="599">SUM(F496,H496)</f>
        <v>-990</v>
      </c>
      <c r="J496" s="81">
        <f t="shared" ref="J496" si="600">I496/4200*80</f>
        <v>-18.857142857142858</v>
      </c>
      <c r="K496" s="76">
        <f t="shared" ref="K496" si="601">IFERROR(G496 - _xlfn.XLOOKUP(A496-30, $A$6:$A$14998,G$6:G$14998,"",-1,2),NA())</f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216"/>
        <v>3705</v>
      </c>
      <c r="F497" s="76">
        <f t="shared" ref="F497" si="602">C497-C496</f>
        <v>240</v>
      </c>
      <c r="G497" s="76">
        <f>SUMIF(F$6:F497,"&gt;0")</f>
        <v>213090</v>
      </c>
      <c r="H497" s="76">
        <f t="shared" ref="H497" si="603">D497-D496</f>
        <v>50</v>
      </c>
      <c r="I497" s="76">
        <f t="shared" ref="I497" si="604">SUM(F497,H497)</f>
        <v>290</v>
      </c>
      <c r="J497" s="81">
        <f t="shared" ref="J497" si="605">I497/4200*80</f>
        <v>5.5238095238095237</v>
      </c>
      <c r="K497" s="76">
        <f t="shared" ref="K497" si="606">IFERROR(G497 - _xlfn.XLOOKUP(A497-30, $A$6:$A$14998,G$6:G$14998,"",-1,2),NA())</f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216"/>
        <v>15</v>
      </c>
      <c r="F498" s="76">
        <f t="shared" ref="F498" si="607">C498-C497</f>
        <v>-240</v>
      </c>
      <c r="G498" s="76">
        <f>SUMIF(F$6:F498,"&gt;0")</f>
        <v>213090</v>
      </c>
      <c r="H498" s="76">
        <f t="shared" ref="H498" si="608">D498-D497</f>
        <v>-3450</v>
      </c>
      <c r="I498" s="76">
        <f t="shared" ref="I498" si="609">SUM(F498,H498)</f>
        <v>-3690</v>
      </c>
      <c r="J498" s="81">
        <f t="shared" ref="J498" si="610">I498/4200*80</f>
        <v>-70.285714285714278</v>
      </c>
      <c r="K498" s="76">
        <f t="shared" ref="K498" si="611">IFERROR(G498 - _xlfn.XLOOKUP(A498-30, $A$6:$A$14998,G$6:G$14998,"",-1,2),NA())</f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216"/>
        <v>4215</v>
      </c>
      <c r="F499" s="76">
        <f t="shared" ref="F499" si="612">C499-C498</f>
        <v>0</v>
      </c>
      <c r="G499" s="76">
        <f>SUMIF(F$6:F499,"&gt;0")</f>
        <v>213090</v>
      </c>
      <c r="H499" s="76">
        <f t="shared" ref="H499" si="613">D499-D498</f>
        <v>4200</v>
      </c>
      <c r="I499" s="76">
        <f t="shared" ref="I499" si="614">SUM(F499,H499)</f>
        <v>4200</v>
      </c>
      <c r="J499" s="81">
        <f t="shared" ref="J499" si="615">I499/4200*80</f>
        <v>80</v>
      </c>
      <c r="K499" s="76">
        <f t="shared" ref="K499" si="616">IFERROR(G499 - _xlfn.XLOOKUP(A499-30, $A$6:$A$14998,G$6:G$14998,"",-1,2),NA())</f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216"/>
        <v>4310</v>
      </c>
      <c r="F500" s="76">
        <f t="shared" ref="F500" si="617">C500-C499</f>
        <v>75</v>
      </c>
      <c r="G500" s="76">
        <f>SUMIF(F$6:F500,"&gt;0")</f>
        <v>213165</v>
      </c>
      <c r="H500" s="76">
        <f t="shared" ref="H500" si="618">D500-D499</f>
        <v>20</v>
      </c>
      <c r="I500" s="76">
        <f t="shared" ref="I500" si="619">SUM(F500,H500)</f>
        <v>95</v>
      </c>
      <c r="J500" s="81">
        <f t="shared" ref="J500" si="620">I500/4200*80</f>
        <v>1.8095238095238095</v>
      </c>
      <c r="K500" s="76">
        <f t="shared" ref="K500" si="621">IFERROR(G500 - _xlfn.XLOOKUP(A500-30, $A$6:$A$14998,G$6:G$14998,"",-1,2),NA())</f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 t="shared" ref="E501" si="622">SUM(C501:D501)</f>
        <v>34235</v>
      </c>
      <c r="F501" s="76">
        <f t="shared" ref="F501" si="623">C501-C500</f>
        <v>0</v>
      </c>
      <c r="G501" s="76">
        <f>SUMIF(F$6:F501,"&gt;0")</f>
        <v>213165</v>
      </c>
      <c r="H501" s="76">
        <f t="shared" ref="H501" si="624">D501-D500</f>
        <v>29925</v>
      </c>
      <c r="I501" s="76">
        <f t="shared" ref="I501" si="625">SUM(F501,H501)</f>
        <v>29925</v>
      </c>
      <c r="J501" s="81">
        <f t="shared" ref="J501" si="626">I501/4200*80</f>
        <v>570</v>
      </c>
      <c r="K501" s="76">
        <f t="shared" ref="K501" si="627">IFERROR(G501 - _xlfn.XLOOKUP(A501-30, $A$6:$A$14998,G$6:G$14998,"",-1,2),NA())</f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628">SUM(C502:D502)</f>
        <v>245</v>
      </c>
      <c r="F502" s="76">
        <f t="shared" ref="F502" si="629">C502-C501</f>
        <v>0</v>
      </c>
      <c r="G502" s="76">
        <f>SUMIF(F$6:F502,"&gt;0")</f>
        <v>213165</v>
      </c>
      <c r="H502" s="76">
        <f t="shared" ref="H502" si="630">D502-D501</f>
        <v>-33990</v>
      </c>
      <c r="I502" s="76">
        <f t="shared" ref="I502" si="631">SUM(F502,H502)</f>
        <v>-33990</v>
      </c>
      <c r="J502" s="81">
        <f t="shared" ref="J502" si="632">I502/4200*80</f>
        <v>-647.42857142857144</v>
      </c>
      <c r="K502" s="76">
        <f t="shared" ref="K502" si="633">IFERROR(G502 - _xlfn.XLOOKUP(A502-30, $A$6:$A$14998,G$6:G$14998,"",-1,2),NA())</f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628"/>
        <v>1035</v>
      </c>
      <c r="F503" s="76">
        <f t="shared" ref="F503" si="634">C503-C502</f>
        <v>740</v>
      </c>
      <c r="G503" s="76">
        <f>SUMIF(F$6:F503,"&gt;0")</f>
        <v>213905</v>
      </c>
      <c r="H503" s="76">
        <f t="shared" ref="H503" si="635">D503-D502</f>
        <v>50</v>
      </c>
      <c r="I503" s="76">
        <f t="shared" ref="I503" si="636">SUM(F503,H503)</f>
        <v>790</v>
      </c>
      <c r="J503" s="81">
        <f t="shared" ref="J503" si="637">I503/4200*80</f>
        <v>15.047619047619047</v>
      </c>
      <c r="K503" s="76">
        <f t="shared" ref="K503" si="638">IFERROR(G503 - _xlfn.XLOOKUP(A503-30, $A$6:$A$14998,G$6:G$14998,"",-1,2),NA())</f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628"/>
        <v>795</v>
      </c>
      <c r="F504" s="76">
        <f t="shared" ref="F504:F505" si="639">C504-C503</f>
        <v>-240</v>
      </c>
      <c r="G504" s="76">
        <f>SUMIF(F$6:F504,"&gt;0")</f>
        <v>213905</v>
      </c>
      <c r="H504" s="76">
        <f t="shared" ref="H504:H505" si="640">D504-D503</f>
        <v>0</v>
      </c>
      <c r="I504" s="76">
        <f t="shared" ref="I504:I505" si="641">SUM(F504,H504)</f>
        <v>-240</v>
      </c>
      <c r="J504" s="81">
        <f t="shared" ref="J504:J505" si="642">I504/4200*80</f>
        <v>-4.5714285714285712</v>
      </c>
      <c r="K504" s="76">
        <f t="shared" ref="K504:K505" si="643">IFERROR(G504 - _xlfn.XLOOKUP(A504-30, $A$6:$A$14998,G$6:G$14998,"",-1,2),NA())</f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628"/>
        <v>910</v>
      </c>
      <c r="F505" s="76">
        <f t="shared" si="639"/>
        <v>115</v>
      </c>
      <c r="G505" s="76">
        <f>SUMIF(F$6:F505,"&gt;0")</f>
        <v>214020</v>
      </c>
      <c r="H505" s="76">
        <f t="shared" si="640"/>
        <v>0</v>
      </c>
      <c r="I505" s="76">
        <f t="shared" si="641"/>
        <v>115</v>
      </c>
      <c r="J505" s="81">
        <f t="shared" si="642"/>
        <v>2.1904761904761907</v>
      </c>
      <c r="K505" s="76">
        <f t="shared" si="643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628"/>
        <v>220</v>
      </c>
      <c r="F506" s="76">
        <f t="shared" ref="F506" si="644">C506-C505</f>
        <v>-690</v>
      </c>
      <c r="G506" s="76">
        <f>SUMIF(F$6:F506,"&gt;0")</f>
        <v>214020</v>
      </c>
      <c r="H506" s="76">
        <f t="shared" ref="H506" si="645">D506-D505</f>
        <v>0</v>
      </c>
      <c r="I506" s="76">
        <f t="shared" ref="I506" si="646">SUM(F506,H506)</f>
        <v>-690</v>
      </c>
      <c r="J506" s="81">
        <f t="shared" ref="J506" si="647">I506/4200*80</f>
        <v>-13.142857142857142</v>
      </c>
      <c r="K506" s="76">
        <f t="shared" ref="K506" si="648">IFERROR(G506 - _xlfn.XLOOKUP(A506-30, $A$6:$A$14998,G$6:G$14998,"",-1,2),NA())</f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628"/>
        <v>315</v>
      </c>
      <c r="F507" s="76">
        <f t="shared" ref="F507" si="649">C507-C506</f>
        <v>75</v>
      </c>
      <c r="G507" s="76">
        <f>SUMIF(F$6:F507,"&gt;0")</f>
        <v>214095</v>
      </c>
      <c r="H507" s="76">
        <f t="shared" ref="H507" si="650">D507-D506</f>
        <v>20</v>
      </c>
      <c r="I507" s="76">
        <f t="shared" ref="I507" si="651">SUM(F507,H507)</f>
        <v>95</v>
      </c>
      <c r="J507" s="81">
        <f t="shared" ref="J507" si="652">I507/4200*80</f>
        <v>1.8095238095238095</v>
      </c>
      <c r="K507" s="76">
        <f t="shared" ref="K507" si="653">IFERROR(G507 - _xlfn.XLOOKUP(A507-30, $A$6:$A$14998,G$6:G$14998,"",-1,2),NA())</f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628"/>
        <v>4995</v>
      </c>
      <c r="F508" s="76">
        <f t="shared" ref="F508" si="654">C508-C507</f>
        <v>0</v>
      </c>
      <c r="G508" s="76">
        <f>SUMIF(F$6:F508,"&gt;0")</f>
        <v>214095</v>
      </c>
      <c r="H508" s="76">
        <f t="shared" ref="H508" si="655">D508-D507</f>
        <v>4680</v>
      </c>
      <c r="I508" s="76">
        <f t="shared" ref="I508" si="656">SUM(F508,H508)</f>
        <v>4680</v>
      </c>
      <c r="J508" s="81">
        <f t="shared" ref="J508" si="657">I508/4200*80</f>
        <v>89.142857142857139</v>
      </c>
      <c r="K508" s="76">
        <f t="shared" ref="K508" si="658">IFERROR(G508 - _xlfn.XLOOKUP(A508-30, $A$6:$A$14998,G$6:G$14998,"",-1,2),NA())</f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628"/>
        <v>4495</v>
      </c>
      <c r="F509" s="76">
        <f t="shared" ref="F509" si="659">C509-C508</f>
        <v>0</v>
      </c>
      <c r="G509" s="76">
        <f>SUMIF(F$6:F509,"&gt;0")</f>
        <v>214095</v>
      </c>
      <c r="H509" s="76">
        <f t="shared" ref="H509" si="660">D509-D508</f>
        <v>-500</v>
      </c>
      <c r="I509" s="76">
        <f t="shared" ref="I509" si="661">SUM(F509,H509)</f>
        <v>-500</v>
      </c>
      <c r="J509" s="81">
        <f t="shared" ref="J509" si="662">I509/4200*80</f>
        <v>-9.5238095238095237</v>
      </c>
      <c r="K509" s="76">
        <f t="shared" ref="K509" si="663">IFERROR(G509 - _xlfn.XLOOKUP(A509-30, $A$6:$A$14998,G$6:G$14998,"",-1,2),NA())</f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628"/>
        <v>5215</v>
      </c>
      <c r="F510" s="76">
        <f t="shared" ref="F510" si="664">C510-C509</f>
        <v>650</v>
      </c>
      <c r="G510" s="76">
        <f>SUMIF(F$6:F510,"&gt;0")</f>
        <v>214745</v>
      </c>
      <c r="H510" s="76">
        <f t="shared" ref="H510" si="665">D510-D509</f>
        <v>70</v>
      </c>
      <c r="I510" s="76">
        <f t="shared" ref="I510" si="666">SUM(F510,H510)</f>
        <v>720</v>
      </c>
      <c r="J510" s="81">
        <f t="shared" ref="J510" si="667">I510/4200*80</f>
        <v>13.714285714285715</v>
      </c>
      <c r="K510" s="76">
        <f t="shared" ref="K510" si="668">IFERROR(G510 - _xlfn.XLOOKUP(A510-30, $A$6:$A$14998,G$6:G$14998,"",-1,2),NA())</f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628"/>
        <v>5655</v>
      </c>
      <c r="F511" s="76">
        <f t="shared" ref="F511" si="669">C511-C510</f>
        <v>400</v>
      </c>
      <c r="G511" s="76">
        <f>SUMIF(F$6:F511,"&gt;0")</f>
        <v>215145</v>
      </c>
      <c r="H511" s="76">
        <f t="shared" ref="H511" si="670">D511-D510</f>
        <v>40</v>
      </c>
      <c r="I511" s="76">
        <f t="shared" ref="I511" si="671">SUM(F511,H511)</f>
        <v>440</v>
      </c>
      <c r="J511" s="81">
        <f t="shared" ref="J511" si="672">I511/4200*80</f>
        <v>8.3809523809523814</v>
      </c>
      <c r="K511" s="76">
        <f t="shared" ref="K511" si="673">IFERROR(G511 - _xlfn.XLOOKUP(A511-30, $A$6:$A$14998,G$6:G$14998,"",-1,2),NA())</f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628"/>
        <v>5925</v>
      </c>
      <c r="F512" s="76">
        <f t="shared" ref="F512" si="674">C512-C511</f>
        <v>250</v>
      </c>
      <c r="G512" s="76">
        <f>SUMIF(F$6:F512,"&gt;0")</f>
        <v>215395</v>
      </c>
      <c r="H512" s="76">
        <f t="shared" ref="H512" si="675">D512-D511</f>
        <v>20</v>
      </c>
      <c r="I512" s="76">
        <f t="shared" ref="I512" si="676">SUM(F512,H512)</f>
        <v>270</v>
      </c>
      <c r="J512" s="81">
        <f t="shared" ref="J512" si="677">I512/4200*80</f>
        <v>5.1428571428571423</v>
      </c>
      <c r="K512" s="76">
        <f t="shared" ref="K512" si="678">IFERROR(G512 - _xlfn.XLOOKUP(A512-30, $A$6:$A$14998,G$6:G$14998,"",-1,2),NA())</f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628"/>
        <v>6095</v>
      </c>
      <c r="F513" s="76">
        <f t="shared" ref="F513" si="679">C513-C512</f>
        <v>150</v>
      </c>
      <c r="G513" s="76">
        <f>SUMIF(F$6:F513,"&gt;0")</f>
        <v>215545</v>
      </c>
      <c r="H513" s="76">
        <f t="shared" ref="H513" si="680">D513-D512</f>
        <v>20</v>
      </c>
      <c r="I513" s="76">
        <f t="shared" ref="I513" si="681">SUM(F513,H513)</f>
        <v>170</v>
      </c>
      <c r="J513" s="81">
        <f t="shared" ref="J513" si="682">I513/4200*80</f>
        <v>3.2380952380952381</v>
      </c>
      <c r="K513" s="76">
        <f t="shared" ref="K513" si="683">IFERROR(G513 - _xlfn.XLOOKUP(A513-30, $A$6:$A$14998,G$6:G$14998,"",-1,2),NA())</f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628"/>
        <v>6595</v>
      </c>
      <c r="F514" s="76">
        <f t="shared" ref="F514" si="684">C514-C513</f>
        <v>480</v>
      </c>
      <c r="G514" s="76">
        <f>SUMIF(F$6:F514,"&gt;0")</f>
        <v>216025</v>
      </c>
      <c r="H514" s="76">
        <f t="shared" ref="H514" si="685">D514-D513</f>
        <v>20</v>
      </c>
      <c r="I514" s="76">
        <f t="shared" ref="I514" si="686">SUM(F514,H514)</f>
        <v>500</v>
      </c>
      <c r="J514" s="81">
        <f t="shared" ref="J514" si="687">I514/4200*80</f>
        <v>9.5238095238095237</v>
      </c>
      <c r="K514" s="76">
        <f t="shared" ref="K514" si="688">IFERROR(G514 - _xlfn.XLOOKUP(A514-30, $A$6:$A$14998,G$6:G$14998,"",-1,2),NA())</f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628"/>
        <v>7170</v>
      </c>
      <c r="F515" s="76">
        <f t="shared" ref="F515" si="689">C515-C514</f>
        <v>525</v>
      </c>
      <c r="G515" s="76">
        <f>SUMIF(F$6:F515,"&gt;0")</f>
        <v>216550</v>
      </c>
      <c r="H515" s="76">
        <f t="shared" ref="H515" si="690">D515-D514</f>
        <v>50</v>
      </c>
      <c r="I515" s="76">
        <f t="shared" ref="I515" si="691">SUM(F515,H515)</f>
        <v>575</v>
      </c>
      <c r="J515" s="81">
        <f t="shared" ref="J515" si="692">I515/4200*80</f>
        <v>10.952380952380953</v>
      </c>
      <c r="K515" s="76">
        <f t="shared" ref="K515" si="693">IFERROR(G515 - _xlfn.XLOOKUP(A515-30, $A$6:$A$14998,G$6:G$14998,"",-1,2),NA())</f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628"/>
        <v>7550</v>
      </c>
      <c r="F516" s="76">
        <f t="shared" ref="F516" si="694">C516-C515</f>
        <v>360</v>
      </c>
      <c r="G516" s="76">
        <f>SUMIF(F$6:F516,"&gt;0")</f>
        <v>216910</v>
      </c>
      <c r="H516" s="76">
        <f t="shared" ref="H516" si="695">D516-D515</f>
        <v>20</v>
      </c>
      <c r="I516" s="76">
        <f t="shared" ref="I516" si="696">SUM(F516,H516)</f>
        <v>380</v>
      </c>
      <c r="J516" s="81">
        <f t="shared" ref="J516" si="697">I516/4200*80</f>
        <v>7.2380952380952381</v>
      </c>
      <c r="K516" s="76">
        <f t="shared" ref="K516" si="698">IFERROR(G516 - _xlfn.XLOOKUP(A516-30, $A$6:$A$14998,G$6:G$14998,"",-1,2),NA())</f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628"/>
        <v>33275</v>
      </c>
      <c r="F517" s="76">
        <f>C517-C516</f>
        <v>0</v>
      </c>
      <c r="G517" s="76">
        <f>SUMIF(F$6:F517,"&gt;0")</f>
        <v>216910</v>
      </c>
      <c r="H517" s="76">
        <f>D517-D516</f>
        <v>25725</v>
      </c>
      <c r="I517" s="76">
        <f>SUM(F517,H517)</f>
        <v>25725</v>
      </c>
      <c r="J517" s="81">
        <f>I517/4200*80</f>
        <v>490</v>
      </c>
      <c r="K517" s="76">
        <f>IFERROR(G517 - _xlfn.XLOOKUP(A517-30, $A$6:$A$14998,G$6:G$14998,"",-1,2),NA())</f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628"/>
        <v>29035</v>
      </c>
      <c r="F518" s="76">
        <f>C518-C517</f>
        <v>520</v>
      </c>
      <c r="G518" s="76">
        <f>SUMIF(F$6:F518,"&gt;0")</f>
        <v>217430</v>
      </c>
      <c r="H518" s="76">
        <f>D518-D517</f>
        <v>-4760</v>
      </c>
      <c r="I518" s="76">
        <f>SUM(F518,H518)</f>
        <v>-4240</v>
      </c>
      <c r="J518" s="81">
        <f>I518/4200*80</f>
        <v>-80.761904761904759</v>
      </c>
      <c r="K518" s="76">
        <f>IFERROR(G518 - _xlfn.XLOOKUP(A518-30, $A$6:$A$14998,G$6:G$14998,"",-1,2),NA())</f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628"/>
        <v>29415</v>
      </c>
      <c r="F519" s="76">
        <f>C519-C518</f>
        <v>360</v>
      </c>
      <c r="G519" s="76">
        <f>SUMIF(F$6:F519,"&gt;0")</f>
        <v>217790</v>
      </c>
      <c r="H519" s="76">
        <f>D519-D518</f>
        <v>20</v>
      </c>
      <c r="I519" s="76">
        <f>SUM(F519,H519)</f>
        <v>380</v>
      </c>
      <c r="J519" s="81">
        <f>I519/4200*80</f>
        <v>7.2380952380952381</v>
      </c>
      <c r="K519" s="76">
        <f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628"/>
        <v>29295</v>
      </c>
      <c r="F520" s="76">
        <f>C520-C519</f>
        <v>360</v>
      </c>
      <c r="G520" s="76">
        <f>SUMIF(F$6:F520,"&gt;0")</f>
        <v>218150</v>
      </c>
      <c r="H520" s="76">
        <f>D520-D519</f>
        <v>-480</v>
      </c>
      <c r="I520" s="76">
        <f>SUM(F520,H520)</f>
        <v>-120</v>
      </c>
      <c r="J520" s="81">
        <f>I520/4200*80</f>
        <v>-2.2857142857142856</v>
      </c>
      <c r="K520" s="76">
        <f>IFERROR(G520 - _xlfn.XLOOKUP(A520-30, $A$6:$A$14998,G$6:G$14998,"",-1,2),NA())</f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 t="shared" ref="E521:E522" si="699">SUM(C521:D521)</f>
        <v>32535</v>
      </c>
      <c r="F521" s="76">
        <f t="shared" ref="F521:F522" si="700">C521-C520</f>
        <v>2165</v>
      </c>
      <c r="G521" s="76">
        <f>SUMIF(F$6:F521,"&gt;0")</f>
        <v>220315</v>
      </c>
      <c r="H521" s="76">
        <f t="shared" ref="H521:H522" si="701">D521-D520</f>
        <v>1075</v>
      </c>
      <c r="I521" s="76">
        <f t="shared" ref="I521:I522" si="702">SUM(F521,H521)</f>
        <v>3240</v>
      </c>
      <c r="J521" s="81">
        <f t="shared" ref="J521:J526" si="703">I521/4200*80</f>
        <v>61.714285714285715</v>
      </c>
      <c r="K521" s="76">
        <f t="shared" ref="K521:K522" si="704">IFERROR(G521 - _xlfn.XLOOKUP(A521-30, $A$6:$A$14998,G$6:G$14998,"",-1,2),NA())</f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 t="shared" si="699"/>
        <v>32615</v>
      </c>
      <c r="F522" s="76">
        <f t="shared" si="700"/>
        <v>60</v>
      </c>
      <c r="G522" s="76">
        <f>SUMIF(F$6:F522,"&gt;0")</f>
        <v>220375</v>
      </c>
      <c r="H522" s="76">
        <f t="shared" si="701"/>
        <v>20</v>
      </c>
      <c r="I522" s="76">
        <f t="shared" si="702"/>
        <v>80</v>
      </c>
      <c r="J522" s="81">
        <f t="shared" si="703"/>
        <v>1.5238095238095239</v>
      </c>
      <c r="K522" s="76">
        <f t="shared" si="704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705">SUM(C523:D523)</f>
        <v>34735</v>
      </c>
      <c r="F523" s="76">
        <f t="shared" ref="F523" si="706">C523-C522</f>
        <v>2100</v>
      </c>
      <c r="G523" s="76">
        <f>SUMIF(F$6:F523,"&gt;0")</f>
        <v>222475</v>
      </c>
      <c r="H523" s="76">
        <f t="shared" ref="H523" si="707">D523-D522</f>
        <v>20</v>
      </c>
      <c r="I523" s="76">
        <f t="shared" ref="I523" si="708">SUM(F523,H523)</f>
        <v>2120</v>
      </c>
      <c r="J523" s="81">
        <f t="shared" si="703"/>
        <v>40.38095238095238</v>
      </c>
      <c r="K523" s="76">
        <f t="shared" ref="K523" si="709">IFERROR(G523 - _xlfn.XLOOKUP(A523-30, $A$6:$A$14998,G$6:G$14998,"",-1,2),NA())</f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705"/>
        <v>34355</v>
      </c>
      <c r="F524" s="76">
        <f t="shared" ref="F524" si="710">C524-C523</f>
        <v>100</v>
      </c>
      <c r="G524" s="76">
        <f>SUMIF(F$6:F524,"&gt;0")</f>
        <v>222575</v>
      </c>
      <c r="H524" s="76">
        <f t="shared" ref="H524" si="711">D524-D523</f>
        <v>-480</v>
      </c>
      <c r="I524" s="76">
        <f t="shared" ref="I524" si="712">SUM(F524,H524)</f>
        <v>-380</v>
      </c>
      <c r="J524" s="81">
        <f t="shared" si="703"/>
        <v>-7.2380952380952381</v>
      </c>
      <c r="K524" s="76">
        <f t="shared" ref="K524" si="713">IFERROR(G524 - _xlfn.XLOOKUP(A524-30, $A$6:$A$14998,G$6:G$14998,"",-1,2),NA())</f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705"/>
        <v>34815</v>
      </c>
      <c r="F525" s="76">
        <f t="shared" ref="F525" si="714">C525-C524</f>
        <v>460</v>
      </c>
      <c r="G525" s="76">
        <f>SUMIF(F$6:F525,"&gt;0")</f>
        <v>223035</v>
      </c>
      <c r="H525" s="76">
        <f t="shared" ref="H525" si="715">D525-D524</f>
        <v>0</v>
      </c>
      <c r="I525" s="76">
        <f t="shared" ref="I525" si="716">SUM(F525,H525)</f>
        <v>460</v>
      </c>
      <c r="J525" s="81">
        <f t="shared" si="703"/>
        <v>8.7619047619047628</v>
      </c>
      <c r="K525" s="76">
        <f t="shared" ref="K525" si="717">IFERROR(G525 - _xlfn.XLOOKUP(A525-30, $A$6:$A$14998,G$6:G$14998,"",-1,2),NA())</f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705"/>
        <v>36030</v>
      </c>
      <c r="F526" s="76">
        <f t="shared" ref="F526" si="718">C526-C525</f>
        <v>1195</v>
      </c>
      <c r="G526" s="76">
        <f>SUMIF(F$6:F526,"&gt;0")</f>
        <v>224230</v>
      </c>
      <c r="H526" s="76">
        <f t="shared" ref="H526" si="719">D526-D525</f>
        <v>20</v>
      </c>
      <c r="I526" s="76">
        <f t="shared" ref="I526" si="720">SUM(F526,H526)</f>
        <v>1215</v>
      </c>
      <c r="J526" s="81">
        <f t="shared" si="703"/>
        <v>23.142857142857146</v>
      </c>
      <c r="K526" s="76">
        <f t="shared" ref="K526" si="721">IFERROR(G526 - _xlfn.XLOOKUP(A526-30, $A$6:$A$14998,G$6:G$14998,"",-1,2),NA())</f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705"/>
        <v>36975</v>
      </c>
      <c r="F527" s="76">
        <f t="shared" ref="F527" si="722">C527-C526</f>
        <v>375</v>
      </c>
      <c r="G527" s="76">
        <f>SUMIF(F$6:F527,"&gt;0")</f>
        <v>224605</v>
      </c>
      <c r="H527" s="76">
        <f t="shared" ref="H527" si="723">D527-D526</f>
        <v>570</v>
      </c>
      <c r="I527" s="76">
        <f t="shared" ref="I527" si="724">SUM(F527,H527)</f>
        <v>945</v>
      </c>
      <c r="J527" s="81">
        <f t="shared" ref="J527" si="725">I527/4200*80</f>
        <v>18</v>
      </c>
      <c r="K527" s="76">
        <f t="shared" ref="K527" si="726">IFERROR(G527 - _xlfn.XLOOKUP(A527-30, $A$6:$A$14998,G$6:G$14998,"",-1,2),NA())</f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705"/>
        <v>37715</v>
      </c>
      <c r="F528" s="76">
        <f t="shared" ref="F528" si="727">C528-C527</f>
        <v>720</v>
      </c>
      <c r="G528" s="76">
        <f>SUMIF(F$6:F528,"&gt;0")</f>
        <v>225325</v>
      </c>
      <c r="H528" s="76">
        <f t="shared" ref="H528" si="728">D528-D527</f>
        <v>20</v>
      </c>
      <c r="I528" s="76">
        <f t="shared" ref="I528" si="729">SUM(F528,H528)</f>
        <v>740</v>
      </c>
      <c r="J528" s="81">
        <f t="shared" ref="J528" si="730">I528/4200*80</f>
        <v>14.095238095238097</v>
      </c>
      <c r="K528" s="76">
        <f t="shared" ref="K528" si="731">IFERROR(G528 - _xlfn.XLOOKUP(A528-30, $A$6:$A$14998,G$6:G$14998,"",-1,2),NA())</f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705"/>
        <v>38085</v>
      </c>
      <c r="F529" s="76">
        <f t="shared" ref="F529" si="732">C529-C528</f>
        <v>350</v>
      </c>
      <c r="G529" s="76">
        <f>SUMIF(F$6:F529,"&gt;0")</f>
        <v>225675</v>
      </c>
      <c r="H529" s="76">
        <f t="shared" ref="H529" si="733">D529-D528</f>
        <v>20</v>
      </c>
      <c r="I529" s="76">
        <f t="shared" ref="I529" si="734">SUM(F529,H529)</f>
        <v>370</v>
      </c>
      <c r="J529" s="81">
        <f t="shared" ref="J529" si="735">I529/4200*80</f>
        <v>7.0476190476190483</v>
      </c>
      <c r="K529" s="76">
        <f t="shared" ref="K529" si="736">IFERROR(G529 - _xlfn.XLOOKUP(A529-30, $A$6:$A$14998,G$6:G$14998,"",-1,2),NA())</f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1" si="737">SUM(C530:D530)</f>
        <v>38505</v>
      </c>
      <c r="F530" s="76">
        <f t="shared" ref="F530" si="738">C530-C529</f>
        <v>400</v>
      </c>
      <c r="G530" s="76">
        <f>SUMIF(F$6:F530,"&gt;0")</f>
        <v>226075</v>
      </c>
      <c r="H530" s="76">
        <f t="shared" ref="H530" si="739">D530-D529</f>
        <v>20</v>
      </c>
      <c r="I530" s="76">
        <f t="shared" ref="I530" si="740">SUM(F530,H530)</f>
        <v>420</v>
      </c>
      <c r="J530" s="81">
        <f t="shared" ref="J530" si="741">I530/4200*80</f>
        <v>8</v>
      </c>
      <c r="K530" s="76">
        <f t="shared" ref="K530" si="742">IFERROR(G530 - _xlfn.XLOOKUP(A530-30, $A$6:$A$14998,G$6:G$14998,"",-1,2),NA())</f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737"/>
        <v>39100</v>
      </c>
      <c r="F531" s="76">
        <f t="shared" ref="F531" si="743">C531-C530</f>
        <v>50</v>
      </c>
      <c r="G531" s="76">
        <f>SUMIF(F$6:F531,"&gt;0")</f>
        <v>226125</v>
      </c>
      <c r="H531" s="76">
        <f t="shared" ref="H531" si="744">D531-D530</f>
        <v>545</v>
      </c>
      <c r="I531" s="76">
        <f t="shared" ref="I531" si="745">SUM(F531,H531)</f>
        <v>595</v>
      </c>
      <c r="J531" s="81">
        <f t="shared" ref="J531" si="746">I531/4200*80</f>
        <v>11.333333333333332</v>
      </c>
      <c r="K531" s="76">
        <f t="shared" ref="K531" si="747">IFERROR(G531 - _xlfn.XLOOKUP(A531-30, $A$6:$A$14998,G$6:G$14998,"",-1,2),NA())</f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ref="E532" si="748">SUM(C532:D532)</f>
        <v>25870</v>
      </c>
      <c r="F532" s="76">
        <f t="shared" ref="F532" si="749">C532-C531</f>
        <v>0</v>
      </c>
      <c r="G532" s="76">
        <f>SUMIF(F$6:F532,"&gt;0")</f>
        <v>226125</v>
      </c>
      <c r="H532" s="76">
        <f t="shared" ref="H532" si="750">D532-D531</f>
        <v>-13230</v>
      </c>
      <c r="I532" s="76">
        <f t="shared" ref="I532" si="751">SUM(F532,H532)</f>
        <v>-13230</v>
      </c>
      <c r="J532" s="81">
        <f t="shared" ref="J532" si="752">I532/4200*80</f>
        <v>-252</v>
      </c>
      <c r="K532" s="76">
        <f t="shared" ref="K532" si="753">IFERROR(G532 - _xlfn.XLOOKUP(A532-30, $A$6:$A$14998,G$6:G$14998,"",-1,2),NA())</f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ref="E533:E535" si="754">SUM(C533:D533)</f>
        <v>26840</v>
      </c>
      <c r="F533" s="76">
        <f t="shared" ref="F533" si="755">C533-C532</f>
        <v>950</v>
      </c>
      <c r="G533" s="76">
        <f>SUMIF(F$6:F533,"&gt;0")</f>
        <v>227075</v>
      </c>
      <c r="H533" s="76">
        <f t="shared" ref="H533" si="756">D533-D532</f>
        <v>20</v>
      </c>
      <c r="I533" s="76">
        <f t="shared" ref="I533" si="757">SUM(F533,H533)</f>
        <v>970</v>
      </c>
      <c r="J533" s="81">
        <f t="shared" ref="J533" si="758">I533/4200*80</f>
        <v>18.476190476190478</v>
      </c>
      <c r="K533" s="76">
        <f t="shared" ref="K533" si="759">IFERROR(G533 - _xlfn.XLOOKUP(A533-30, $A$6:$A$14998,G$6:G$14998,"",-1,2),NA())</f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754"/>
        <v>31565</v>
      </c>
      <c r="F534" s="76">
        <f t="shared" ref="F534" si="760">C534-C533</f>
        <v>605</v>
      </c>
      <c r="G534" s="76">
        <f>SUMIF(F$6:F534,"&gt;0")</f>
        <v>227680</v>
      </c>
      <c r="H534" s="76">
        <f t="shared" ref="H534" si="761">D534-D533</f>
        <v>4120</v>
      </c>
      <c r="I534" s="76">
        <f t="shared" ref="I534" si="762">SUM(F534,H534)</f>
        <v>4725</v>
      </c>
      <c r="J534" s="81">
        <f t="shared" ref="J534" si="763">I534/4200*80</f>
        <v>90</v>
      </c>
      <c r="K534" s="76">
        <f t="shared" ref="K534" si="764">IFERROR(G534 - _xlfn.XLOOKUP(A534-30, $A$6:$A$14998,G$6:G$14998,"",-1,2),NA())</f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754"/>
        <v>40730</v>
      </c>
      <c r="F535" s="76">
        <f t="shared" ref="F535" si="765">C535-C534</f>
        <v>400</v>
      </c>
      <c r="G535" s="76">
        <f>SUMIF(F$6:F535,"&gt;0")</f>
        <v>228080</v>
      </c>
      <c r="H535" s="76">
        <f t="shared" ref="H535" si="766">D535-D534</f>
        <v>8765</v>
      </c>
      <c r="I535" s="76">
        <f t="shared" ref="I535" si="767">SUM(F535,H535)</f>
        <v>9165</v>
      </c>
      <c r="J535" s="81">
        <f t="shared" ref="J535" si="768">I535/4200*80</f>
        <v>174.57142857142856</v>
      </c>
      <c r="K535" s="76">
        <f t="shared" ref="K535" si="769">IFERROR(G535 - _xlfn.XLOOKUP(A535-30, $A$6:$A$14998,G$6:G$14998,"",-1,2),NA())</f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ref="E536:E538" si="770">SUM(C536:D536)</f>
        <v>22900</v>
      </c>
      <c r="F536" s="76">
        <f t="shared" ref="F536" si="771">C536-C535</f>
        <v>-1050</v>
      </c>
      <c r="G536" s="76">
        <f>SUMIF(F$6:F536,"&gt;0")</f>
        <v>228080</v>
      </c>
      <c r="H536" s="76">
        <f t="shared" ref="H536" si="772">D536-D535</f>
        <v>-16780</v>
      </c>
      <c r="I536" s="76">
        <f t="shared" ref="I536" si="773">SUM(F536,H536)</f>
        <v>-17830</v>
      </c>
      <c r="J536" s="81">
        <f t="shared" ref="J536" si="774">I536/4200*80</f>
        <v>-339.61904761904759</v>
      </c>
      <c r="K536" s="76">
        <f t="shared" ref="K536" si="775">IFERROR(G536 - _xlfn.XLOOKUP(A536-30, $A$6:$A$14998,G$6:G$14998,"",-1,2),NA())</f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770"/>
        <v>23300</v>
      </c>
      <c r="F537" s="76">
        <f t="shared" ref="F537" si="776">C537-C536</f>
        <v>350</v>
      </c>
      <c r="G537" s="76">
        <f>SUMIF(F$6:F537,"&gt;0")</f>
        <v>228430</v>
      </c>
      <c r="H537" s="76">
        <f t="shared" ref="H537" si="777">D537-D536</f>
        <v>50</v>
      </c>
      <c r="I537" s="76">
        <f t="shared" ref="I537" si="778">SUM(F537,H537)</f>
        <v>400</v>
      </c>
      <c r="J537" s="81">
        <f t="shared" ref="J537" si="779">I537/4200*80</f>
        <v>7.6190476190476186</v>
      </c>
      <c r="K537" s="76">
        <f t="shared" ref="K537" si="780">IFERROR(G537 - _xlfn.XLOOKUP(A537-30, $A$6:$A$14998,G$6:G$14998,"",-1,2),NA())</f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770"/>
        <v>23820</v>
      </c>
      <c r="F538" s="76">
        <f t="shared" ref="F538" si="781">C538-C537</f>
        <v>500</v>
      </c>
      <c r="G538" s="76">
        <f>SUMIF(F$6:F538,"&gt;0")</f>
        <v>228930</v>
      </c>
      <c r="H538" s="76">
        <f t="shared" ref="H538" si="782">D538-D537</f>
        <v>20</v>
      </c>
      <c r="I538" s="76">
        <f t="shared" ref="I538" si="783">SUM(F538,H538)</f>
        <v>520</v>
      </c>
      <c r="J538" s="81">
        <f t="shared" ref="J538" si="784">I538/4200*80</f>
        <v>9.9047619047619051</v>
      </c>
      <c r="K538" s="76">
        <f t="shared" ref="K538" si="785">IFERROR(G538 - _xlfn.XLOOKUP(A538-30, $A$6:$A$14998,G$6:G$14998,"",-1,2),NA())</f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786">SUM(C539:D539)</f>
        <v>23965</v>
      </c>
      <c r="F539" s="76">
        <f t="shared" ref="F539" si="787">C539-C538</f>
        <v>125</v>
      </c>
      <c r="G539" s="76">
        <f>SUMIF(F$6:F539,"&gt;0")</f>
        <v>229055</v>
      </c>
      <c r="H539" s="76">
        <f t="shared" ref="H539" si="788">D539-D538</f>
        <v>20</v>
      </c>
      <c r="I539" s="76">
        <f t="shared" ref="I539" si="789">SUM(F539,H539)</f>
        <v>145</v>
      </c>
      <c r="J539" s="81">
        <f t="shared" ref="J539" si="790">I539/4200*80</f>
        <v>2.7619047619047619</v>
      </c>
      <c r="K539" s="76">
        <f t="shared" ref="K539" si="791">IFERROR(G539 - _xlfn.XLOOKUP(A539-30, $A$6:$A$14998,G$6:G$14998,"",-1,2),NA())</f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786"/>
        <v>24035</v>
      </c>
      <c r="F540" s="76">
        <f t="shared" ref="F540" si="792">C540-C539</f>
        <v>50</v>
      </c>
      <c r="G540" s="76">
        <f>SUMIF(F$6:F540,"&gt;0")</f>
        <v>229105</v>
      </c>
      <c r="H540" s="76">
        <f t="shared" ref="H540" si="793">D540-D539</f>
        <v>20</v>
      </c>
      <c r="I540" s="76">
        <f t="shared" ref="I540" si="794">SUM(F540,H540)</f>
        <v>70</v>
      </c>
      <c r="J540" s="81">
        <f t="shared" ref="J540" si="795">I540/4200*80</f>
        <v>1.3333333333333333</v>
      </c>
      <c r="K540" s="76">
        <f t="shared" ref="K540" si="796">IFERROR(G540 - _xlfn.XLOOKUP(A540-30, $A$6:$A$14998,G$6:G$14998,"",-1,2),NA())</f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786"/>
        <v>24220</v>
      </c>
      <c r="F541" s="76">
        <f t="shared" ref="F541" si="797">C541-C540</f>
        <v>165</v>
      </c>
      <c r="G541" s="76">
        <f>SUMIF(F$6:F541,"&gt;0")</f>
        <v>229270</v>
      </c>
      <c r="H541" s="76">
        <f t="shared" ref="H541" si="798">D541-D540</f>
        <v>20</v>
      </c>
      <c r="I541" s="76">
        <f t="shared" ref="I541" si="799">SUM(F541,H541)</f>
        <v>185</v>
      </c>
      <c r="J541" s="81">
        <f t="shared" ref="J541" si="800">I541/4200*80</f>
        <v>3.5238095238095242</v>
      </c>
      <c r="K541" s="76">
        <f t="shared" ref="K541" si="801">IFERROR(G541 - _xlfn.XLOOKUP(A541-30, $A$6:$A$14998,G$6:G$14998,"",-1,2),NA())</f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786"/>
        <v>24370</v>
      </c>
      <c r="F542" s="76">
        <f t="shared" ref="F542" si="802">C542-C541</f>
        <v>50</v>
      </c>
      <c r="G542" s="76">
        <f>SUMIF(F$6:F542,"&gt;0")</f>
        <v>229320</v>
      </c>
      <c r="H542" s="76">
        <f t="shared" ref="H542" si="803">D542-D541</f>
        <v>100</v>
      </c>
      <c r="I542" s="76">
        <f t="shared" ref="I542" si="804">SUM(F542,H542)</f>
        <v>150</v>
      </c>
      <c r="J542" s="81">
        <f t="shared" ref="J542" si="805">I542/4200*80</f>
        <v>2.8571428571428568</v>
      </c>
      <c r="K542" s="76">
        <f t="shared" ref="K542" si="806">IFERROR(G542 - _xlfn.XLOOKUP(A542-30, $A$6:$A$14998,G$6:G$14998,"",-1,2),NA())</f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786"/>
        <v>25230</v>
      </c>
      <c r="F543" s="76">
        <f t="shared" ref="F543" si="807">C543-C542</f>
        <v>840</v>
      </c>
      <c r="G543" s="76">
        <f>SUMIF(F$6:F543,"&gt;0")</f>
        <v>230160</v>
      </c>
      <c r="H543" s="76">
        <f t="shared" ref="H543" si="808">D543-D542</f>
        <v>20</v>
      </c>
      <c r="I543" s="76">
        <f t="shared" ref="I543" si="809">SUM(F543,H543)</f>
        <v>860</v>
      </c>
      <c r="J543" s="81">
        <f t="shared" ref="J543" si="810">I543/4200*80</f>
        <v>16.38095238095238</v>
      </c>
      <c r="K543" s="76">
        <f t="shared" ref="K543" si="811">IFERROR(G543 - _xlfn.XLOOKUP(A543-30, $A$6:$A$14998,G$6:G$14998,"",-1,2),NA())</f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786"/>
        <v>37790</v>
      </c>
      <c r="F544" s="76">
        <f t="shared" ref="F544" si="812">C544-C543</f>
        <v>1250</v>
      </c>
      <c r="G544" s="76">
        <f>SUMIF(F$6:F544,"&gt;0")</f>
        <v>231410</v>
      </c>
      <c r="H544" s="76">
        <f t="shared" ref="H544" si="813">D544-D543</f>
        <v>11310</v>
      </c>
      <c r="I544" s="76">
        <f t="shared" ref="I544" si="814">SUM(F544,H544)</f>
        <v>12560</v>
      </c>
      <c r="J544" s="81">
        <f t="shared" ref="J544" si="815">I544/4200*80</f>
        <v>239.23809523809524</v>
      </c>
      <c r="K544" s="76">
        <f t="shared" ref="K544" si="816">IFERROR(G544 - _xlfn.XLOOKUP(A544-30, $A$6:$A$14998,G$6:G$14998,"",-1,2),NA())</f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786"/>
        <v>20960</v>
      </c>
      <c r="F545" s="76">
        <f t="shared" ref="F545" si="817">C545-C544</f>
        <v>0</v>
      </c>
      <c r="G545" s="76">
        <f>SUMIF(F$6:F545,"&gt;0")</f>
        <v>231410</v>
      </c>
      <c r="H545" s="76">
        <f t="shared" ref="H545" si="818">D545-D544</f>
        <v>-16830</v>
      </c>
      <c r="I545" s="76">
        <f t="shared" ref="I545" si="819">SUM(F545,H545)</f>
        <v>-16830</v>
      </c>
      <c r="J545" s="81">
        <f t="shared" ref="J545" si="820">I545/4200*80</f>
        <v>-320.57142857142856</v>
      </c>
      <c r="K545" s="76">
        <f t="shared" ref="K545" si="821">IFERROR(G545 - _xlfn.XLOOKUP(A545-30, $A$6:$A$14998,G$6:G$14998,"",-1,2),NA())</f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786"/>
        <v>20870</v>
      </c>
      <c r="F546" s="76">
        <f t="shared" ref="F546" si="822">C546-C545</f>
        <v>360</v>
      </c>
      <c r="G546" s="76">
        <f>SUMIF(F$6:F546,"&gt;0")</f>
        <v>231770</v>
      </c>
      <c r="H546" s="76">
        <f t="shared" ref="H546" si="823">D546-D545</f>
        <v>-450</v>
      </c>
      <c r="I546" s="76">
        <f t="shared" ref="I546" si="824">SUM(F546,H546)</f>
        <v>-90</v>
      </c>
      <c r="J546" s="81">
        <f t="shared" ref="J546" si="825">I546/4200*80</f>
        <v>-1.7142857142857144</v>
      </c>
      <c r="K546" s="76">
        <f t="shared" ref="K546" si="826">IFERROR(G546 - _xlfn.XLOOKUP(A546-30, $A$6:$A$14998,G$6:G$14998,"",-1,2),NA())</f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786"/>
        <v>24005</v>
      </c>
      <c r="F547" s="76">
        <f t="shared" ref="F547" si="827">C547-C546</f>
        <v>3175</v>
      </c>
      <c r="G547" s="76">
        <f>SUMIF(F$6:F547,"&gt;0")</f>
        <v>234945</v>
      </c>
      <c r="H547" s="76">
        <f t="shared" ref="H547" si="828">D547-D546</f>
        <v>-40</v>
      </c>
      <c r="I547" s="76">
        <f t="shared" ref="I547" si="829">SUM(F547,H547)</f>
        <v>3135</v>
      </c>
      <c r="J547" s="81">
        <f t="shared" ref="J547" si="830">I547/4200*80</f>
        <v>59.714285714285715</v>
      </c>
      <c r="K547" s="76">
        <f t="shared" ref="K547" si="831">IFERROR(G547 - _xlfn.XLOOKUP(A547-30, $A$6:$A$14998,G$6:G$14998,"",-1,2),NA())</f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786"/>
        <v>28275</v>
      </c>
      <c r="F548" s="76">
        <f t="shared" ref="F548" si="832">C548-C547</f>
        <v>3500</v>
      </c>
      <c r="G548" s="76">
        <f>SUMIF(F$6:F548,"&gt;0")</f>
        <v>238445</v>
      </c>
      <c r="H548" s="76">
        <f t="shared" ref="H548" si="833">D548-D547</f>
        <v>770</v>
      </c>
      <c r="I548" s="76">
        <f t="shared" ref="I548" si="834">SUM(F548,H548)</f>
        <v>4270</v>
      </c>
      <c r="J548" s="81">
        <f t="shared" ref="J548" si="835">I548/4200*80</f>
        <v>81.333333333333329</v>
      </c>
      <c r="K548" s="76">
        <f t="shared" ref="K548" si="836">IFERROR(G548 - _xlfn.XLOOKUP(A548-30, $A$6:$A$14998,G$6:G$14998,"",-1,2),NA())</f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786"/>
        <v>28395</v>
      </c>
      <c r="F549" s="76">
        <f t="shared" ref="F549" si="837">C549-C548</f>
        <v>100</v>
      </c>
      <c r="G549" s="76">
        <f>SUMIF(F$6:F549,"&gt;0")</f>
        <v>238545</v>
      </c>
      <c r="H549" s="76">
        <f t="shared" ref="H549" si="838">D549-D548</f>
        <v>20</v>
      </c>
      <c r="I549" s="76">
        <f t="shared" ref="I549" si="839">SUM(F549,H549)</f>
        <v>120</v>
      </c>
      <c r="J549" s="81">
        <f t="shared" ref="J549" si="840">I549/4200*80</f>
        <v>2.2857142857142856</v>
      </c>
      <c r="K549" s="76">
        <f t="shared" ref="K549" si="841">IFERROR(G549 - _xlfn.XLOOKUP(A549-30, $A$6:$A$14998,G$6:G$14998,"",-1,2),NA())</f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842">SUM(C550:D550)</f>
        <v>29295</v>
      </c>
      <c r="F550" s="76">
        <f t="shared" ref="F550" si="843">C550-C549</f>
        <v>880</v>
      </c>
      <c r="G550" s="76">
        <f>SUMIF(F$6:F550,"&gt;0")</f>
        <v>239425</v>
      </c>
      <c r="H550" s="76">
        <f t="shared" ref="H550" si="844">D550-D549</f>
        <v>20</v>
      </c>
      <c r="I550" s="76">
        <f t="shared" ref="I550" si="845">SUM(F550,H550)</f>
        <v>900</v>
      </c>
      <c r="J550" s="81">
        <f t="shared" ref="J550" si="846">I550/4200*80</f>
        <v>17.142857142857142</v>
      </c>
      <c r="K550" s="76">
        <f t="shared" ref="K550" si="847">IFERROR(G550 - _xlfn.XLOOKUP(A550-30, $A$6:$A$14998,G$6:G$14998,"",-1,2),NA())</f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842"/>
        <v>29665</v>
      </c>
      <c r="F551" s="76">
        <f t="shared" ref="F551" si="848">C551-C550</f>
        <v>350</v>
      </c>
      <c r="G551" s="76">
        <f>SUMIF(F$6:F551,"&gt;0")</f>
        <v>239775</v>
      </c>
      <c r="H551" s="76">
        <f t="shared" ref="H551" si="849">D551-D550</f>
        <v>20</v>
      </c>
      <c r="I551" s="76">
        <f t="shared" ref="I551" si="850">SUM(F551,H551)</f>
        <v>370</v>
      </c>
      <c r="J551" s="81">
        <f t="shared" ref="J551" si="851">I551/4200*80</f>
        <v>7.0476190476190483</v>
      </c>
      <c r="K551" s="76">
        <f t="shared" ref="K551" si="852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842"/>
        <v>30760</v>
      </c>
      <c r="F552" s="76">
        <f t="shared" ref="F552" si="853">C552-C551</f>
        <v>1050</v>
      </c>
      <c r="G552" s="76">
        <f>SUMIF(F$6:F552,"&gt;0")</f>
        <v>240825</v>
      </c>
      <c r="H552" s="76">
        <f t="shared" ref="H552" si="854">D552-D551</f>
        <v>45</v>
      </c>
      <c r="I552" s="76">
        <f t="shared" ref="I552" si="855">SUM(F552,H552)</f>
        <v>1095</v>
      </c>
      <c r="J552" s="81">
        <f t="shared" ref="J552" si="856">I552/4200*80</f>
        <v>20.857142857142858</v>
      </c>
      <c r="K552" s="76">
        <f t="shared" ref="K552" si="857">IFERROR(G552 - _xlfn.XLOOKUP(A552-30, $A$6:$A$14998,G$6:G$14998,"",-1,2),NA())</f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842"/>
        <v>31455</v>
      </c>
      <c r="F553" s="76">
        <f t="shared" ref="F553" si="858">C553-C552</f>
        <v>125</v>
      </c>
      <c r="G553" s="76">
        <f>SUMIF(F$6:F553,"&gt;0")</f>
        <v>240950</v>
      </c>
      <c r="H553" s="76">
        <f t="shared" ref="H553" si="859">D553-D552</f>
        <v>570</v>
      </c>
      <c r="I553" s="76">
        <f t="shared" ref="I553" si="860">SUM(F553,H553)</f>
        <v>695</v>
      </c>
      <c r="J553" s="81">
        <f t="shared" ref="J553" si="861">I553/4200*80</f>
        <v>13.238095238095237</v>
      </c>
      <c r="K553" s="76">
        <f t="shared" ref="K553" si="862">IFERROR(G553 - _xlfn.XLOOKUP(A553-30, $A$6:$A$14998,G$6:G$14998,"",-1,2),NA())</f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842"/>
        <v>31800</v>
      </c>
      <c r="F554" s="76">
        <f t="shared" ref="F554" si="863">C554-C553</f>
        <v>325</v>
      </c>
      <c r="G554" s="76">
        <f>SUMIF(F$6:F554,"&gt;0")</f>
        <v>241275</v>
      </c>
      <c r="H554" s="76">
        <f t="shared" ref="H554" si="864">D554-D553</f>
        <v>20</v>
      </c>
      <c r="I554" s="76">
        <f t="shared" ref="I554" si="865">SUM(F554,H554)</f>
        <v>345</v>
      </c>
      <c r="J554" s="81">
        <f t="shared" ref="J554" si="866">I554/4200*80</f>
        <v>6.5714285714285712</v>
      </c>
      <c r="K554" s="76">
        <f t="shared" ref="K554" si="867">IFERROR(G554 - _xlfn.XLOOKUP(A554-30, $A$6:$A$14998,G$6:G$14998,"",-1,2),NA())</f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842"/>
        <v>19770</v>
      </c>
      <c r="F555" s="76">
        <f t="shared" ref="F555" si="868">C555-C554</f>
        <v>-9600</v>
      </c>
      <c r="G555" s="76">
        <f>SUMIF(F$6:F555,"&gt;0")</f>
        <v>241275</v>
      </c>
      <c r="H555" s="76">
        <f t="shared" ref="H555" si="869">D555-D554</f>
        <v>-2430</v>
      </c>
      <c r="I555" s="76">
        <f t="shared" ref="I555" si="870">SUM(F555,H555)</f>
        <v>-12030</v>
      </c>
      <c r="J555" s="81">
        <f t="shared" ref="J555" si="871">I555/4200*80</f>
        <v>-229.14285714285714</v>
      </c>
      <c r="K555" s="76">
        <f t="shared" ref="K555" si="872">IFERROR(G555 - _xlfn.XLOOKUP(A555-30, $A$6:$A$14998,G$6:G$14998,"",-1,2),NA())</f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842"/>
        <v>20420</v>
      </c>
      <c r="F556" s="76">
        <f t="shared" ref="F556" si="873">C556-C555</f>
        <v>600</v>
      </c>
      <c r="G556" s="76">
        <f>SUMIF(F$6:F556,"&gt;0")</f>
        <v>241875</v>
      </c>
      <c r="H556" s="76">
        <f t="shared" ref="H556" si="874">D556-D555</f>
        <v>50</v>
      </c>
      <c r="I556" s="76">
        <f t="shared" ref="I556" si="875">SUM(F556,H556)</f>
        <v>650</v>
      </c>
      <c r="J556" s="81">
        <f t="shared" ref="J556" si="876">I556/4200*80</f>
        <v>12.380952380952381</v>
      </c>
      <c r="K556" s="76">
        <f t="shared" ref="K556" si="877">IFERROR(G556 - _xlfn.XLOOKUP(A556-30, $A$6:$A$14998,G$6:G$14998,"",-1,2),NA())</f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571" si="878">SUM(C557:D557)</f>
        <v>22130</v>
      </c>
      <c r="F557" s="76">
        <f t="shared" ref="F557" si="879">C557-C556</f>
        <v>1165</v>
      </c>
      <c r="G557" s="76">
        <f>SUMIF(F$6:F557,"&gt;0")</f>
        <v>243040</v>
      </c>
      <c r="H557" s="76">
        <f t="shared" ref="H557" si="880">D557-D556</f>
        <v>545</v>
      </c>
      <c r="I557" s="76">
        <f t="shared" ref="I557" si="881">SUM(F557,H557)</f>
        <v>1710</v>
      </c>
      <c r="J557" s="81">
        <f t="shared" ref="J557" si="882">I557/4200*80</f>
        <v>32.571428571428569</v>
      </c>
      <c r="K557" s="76">
        <f t="shared" ref="K557" si="883">IFERROR(G557 - _xlfn.XLOOKUP(A557-30, $A$6:$A$14998,G$6:G$14998,"",-1,2),NA())</f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878"/>
        <v>22620</v>
      </c>
      <c r="F558" s="76">
        <f t="shared" ref="F558" si="884">C558-C557</f>
        <v>450</v>
      </c>
      <c r="G558" s="76">
        <f>SUMIF(F$6:F558,"&gt;0")</f>
        <v>243490</v>
      </c>
      <c r="H558" s="76">
        <f t="shared" ref="H558" si="885">D558-D557</f>
        <v>40</v>
      </c>
      <c r="I558" s="76">
        <f t="shared" ref="I558" si="886">SUM(F558,H558)</f>
        <v>490</v>
      </c>
      <c r="J558" s="81">
        <f t="shared" ref="J558" si="887">I558/4200*80</f>
        <v>9.3333333333333339</v>
      </c>
      <c r="K558" s="76">
        <f t="shared" ref="K558" si="888">IFERROR(G558 - _xlfn.XLOOKUP(A558-30, $A$6:$A$14998,G$6:G$14998,"",-1,2),NA())</f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878"/>
        <v>23520</v>
      </c>
      <c r="F559" s="76">
        <f t="shared" ref="F559" si="889">C559-C558</f>
        <v>850</v>
      </c>
      <c r="G559" s="76">
        <f>SUMIF(F$6:F559,"&gt;0")</f>
        <v>244340</v>
      </c>
      <c r="H559" s="76">
        <f t="shared" ref="H559" si="890">D559-D558</f>
        <v>50</v>
      </c>
      <c r="I559" s="76">
        <f t="shared" ref="I559" si="891">SUM(F559,H559)</f>
        <v>900</v>
      </c>
      <c r="J559" s="81">
        <f t="shared" ref="J559" si="892">I559/4200*80</f>
        <v>17.142857142857142</v>
      </c>
      <c r="K559" s="76">
        <f t="shared" ref="K559" si="893">IFERROR(G559 - _xlfn.XLOOKUP(A559-30, $A$6:$A$14998,G$6:G$14998,"",-1,2),NA())</f>
        <v>15910</v>
      </c>
    </row>
    <row r="560" spans="1:13" x14ac:dyDescent="0.25">
      <c r="A560" s="77">
        <v>44382.24722222222</v>
      </c>
      <c r="B560" s="105" t="s">
        <v>480</v>
      </c>
      <c r="C560" s="74">
        <v>480</v>
      </c>
      <c r="D560" s="74">
        <v>810</v>
      </c>
      <c r="E560" s="74">
        <f t="shared" si="878"/>
        <v>1290</v>
      </c>
      <c r="F560" s="76">
        <f t="shared" ref="F560" si="894">C560-C559</f>
        <v>-19200</v>
      </c>
      <c r="G560" s="76">
        <f>SUMIF(F$6:F560,"&gt;0")</f>
        <v>244340</v>
      </c>
      <c r="H560" s="76">
        <f t="shared" ref="H560" si="895">D560-D559</f>
        <v>-3030</v>
      </c>
      <c r="I560" s="76">
        <f t="shared" ref="I560" si="896">SUM(F560,H560)</f>
        <v>-22230</v>
      </c>
      <c r="J560" s="81">
        <f t="shared" ref="J560" si="897">I560/4200*80</f>
        <v>-423.42857142857144</v>
      </c>
      <c r="K560" s="76">
        <f t="shared" ref="K560" si="898">IFERROR(G560 - _xlfn.XLOOKUP(A560-30, $A$6:$A$14998,G$6:G$14998,"",-1,2),NA())</f>
        <v>15910</v>
      </c>
    </row>
    <row r="561" spans="1:13" x14ac:dyDescent="0.25">
      <c r="A561" s="77">
        <v>44383.24722222222</v>
      </c>
      <c r="C561" s="74">
        <v>580</v>
      </c>
      <c r="D561" s="74">
        <v>880</v>
      </c>
      <c r="E561" s="74">
        <f t="shared" si="878"/>
        <v>1460</v>
      </c>
      <c r="F561" s="76">
        <f t="shared" ref="F561" si="899">C561-C560</f>
        <v>100</v>
      </c>
      <c r="G561" s="76">
        <f>SUMIF(F$6:F561,"&gt;0")</f>
        <v>244440</v>
      </c>
      <c r="H561" s="76">
        <f t="shared" ref="H561" si="900">D561-D560</f>
        <v>70</v>
      </c>
      <c r="I561" s="76">
        <f t="shared" ref="I561" si="901">SUM(F561,H561)</f>
        <v>170</v>
      </c>
      <c r="J561" s="81">
        <f t="shared" ref="J561" si="902">I561/4200*80</f>
        <v>3.2380952380952381</v>
      </c>
      <c r="K561" s="76">
        <f t="shared" ref="K561" si="903">IFERROR(G561 - _xlfn.XLOOKUP(A561-30, $A$6:$A$14998,G$6:G$14998,"",-1,2),NA())</f>
        <v>15510</v>
      </c>
    </row>
    <row r="562" spans="1:13" x14ac:dyDescent="0.25">
      <c r="A562" s="77">
        <v>44384.113888888889</v>
      </c>
      <c r="C562" s="74">
        <v>680</v>
      </c>
      <c r="D562" s="74">
        <v>900</v>
      </c>
      <c r="E562" s="74">
        <f t="shared" si="878"/>
        <v>1580</v>
      </c>
      <c r="F562" s="76">
        <f t="shared" ref="F562" si="904">C562-C561</f>
        <v>100</v>
      </c>
      <c r="G562" s="76">
        <f>SUMIF(F$6:F562,"&gt;0")</f>
        <v>244540</v>
      </c>
      <c r="H562" s="76">
        <f t="shared" ref="H562" si="905">D562-D561</f>
        <v>20</v>
      </c>
      <c r="I562" s="76">
        <f t="shared" ref="I562" si="906">SUM(F562,H562)</f>
        <v>120</v>
      </c>
      <c r="J562" s="81">
        <f t="shared" ref="J562" si="907">I562/4200*80</f>
        <v>2.2857142857142856</v>
      </c>
      <c r="K562" s="76">
        <f t="shared" ref="K562" si="908">IFERROR(G562 - _xlfn.XLOOKUP(A562-30, $A$6:$A$14998,G$6:G$14998,"",-1,2),NA())</f>
        <v>15485</v>
      </c>
    </row>
    <row r="563" spans="1:13" x14ac:dyDescent="0.25">
      <c r="A563" s="77">
        <v>44385.686805555553</v>
      </c>
      <c r="C563" s="74">
        <v>780</v>
      </c>
      <c r="D563" s="74">
        <v>920</v>
      </c>
      <c r="E563" s="74">
        <f t="shared" si="878"/>
        <v>1700</v>
      </c>
      <c r="F563" s="76">
        <f t="shared" ref="F563" si="909">C563-C562</f>
        <v>100</v>
      </c>
      <c r="G563" s="76">
        <f>SUMIF(F$6:F563,"&gt;0")</f>
        <v>244640</v>
      </c>
      <c r="H563" s="76">
        <f t="shared" ref="H563" si="910">D563-D562</f>
        <v>20</v>
      </c>
      <c r="I563" s="76">
        <f t="shared" ref="I563" si="911">SUM(F563,H563)</f>
        <v>120</v>
      </c>
      <c r="J563" s="81">
        <f t="shared" ref="J563" si="912">I563/4200*80</f>
        <v>2.2857142857142856</v>
      </c>
      <c r="K563" s="76">
        <f t="shared" ref="K563" si="913">IFERROR(G563 - _xlfn.XLOOKUP(A563-30, $A$6:$A$14998,G$6:G$14998,"",-1,2),NA())</f>
        <v>15370</v>
      </c>
    </row>
    <row r="564" spans="1:13" x14ac:dyDescent="0.25">
      <c r="A564" s="77">
        <v>44386.18472222222</v>
      </c>
      <c r="C564" s="74">
        <v>830</v>
      </c>
      <c r="D564" s="74">
        <v>1465</v>
      </c>
      <c r="E564" s="74">
        <f t="shared" si="878"/>
        <v>2295</v>
      </c>
      <c r="F564" s="76">
        <f t="shared" ref="F564" si="914">C564-C563</f>
        <v>50</v>
      </c>
      <c r="G564" s="76">
        <f>SUMIF(F$6:F564,"&gt;0")</f>
        <v>244690</v>
      </c>
      <c r="H564" s="76">
        <f t="shared" ref="H564" si="915">D564-D563</f>
        <v>545</v>
      </c>
      <c r="I564" s="76">
        <f t="shared" ref="I564" si="916">SUM(F564,H564)</f>
        <v>595</v>
      </c>
      <c r="J564" s="81">
        <f t="shared" ref="J564" si="917">I564/4200*80</f>
        <v>11.333333333333332</v>
      </c>
      <c r="K564" s="76">
        <f t="shared" ref="K564" si="918">IFERROR(G564 - _xlfn.XLOOKUP(A564-30, $A$6:$A$14998,G$6:G$14998,"",-1,2),NA())</f>
        <v>15420</v>
      </c>
      <c r="L564" s="74">
        <v>525</v>
      </c>
      <c r="M564" s="74">
        <v>7</v>
      </c>
    </row>
    <row r="565" spans="1:13" x14ac:dyDescent="0.25">
      <c r="A565" s="77">
        <v>44387.245138888888</v>
      </c>
      <c r="B565" s="105" t="s">
        <v>481</v>
      </c>
      <c r="C565" s="74">
        <v>855</v>
      </c>
      <c r="D565" s="74">
        <v>1515</v>
      </c>
      <c r="E565" s="74">
        <f t="shared" si="878"/>
        <v>2370</v>
      </c>
      <c r="F565" s="76">
        <f t="shared" ref="F565" si="919">C565-C564</f>
        <v>25</v>
      </c>
      <c r="G565" s="76">
        <f>SUMIF(F$6:F565,"&gt;0")</f>
        <v>244715</v>
      </c>
      <c r="H565" s="76">
        <f t="shared" ref="H565" si="920">D565-D564</f>
        <v>50</v>
      </c>
      <c r="I565" s="76">
        <f t="shared" ref="I565" si="921">SUM(F565,H565)</f>
        <v>75</v>
      </c>
      <c r="J565" s="81">
        <f t="shared" ref="J565" si="922">I565/4200*80</f>
        <v>1.4285714285714284</v>
      </c>
      <c r="K565" s="76">
        <f t="shared" ref="K565" si="923">IFERROR(G565 - _xlfn.XLOOKUP(A565-30, $A$6:$A$14998,G$6:G$14998,"",-1,2),NA())</f>
        <v>15395</v>
      </c>
      <c r="L565" s="74">
        <v>480</v>
      </c>
      <c r="M565" s="74">
        <v>10</v>
      </c>
    </row>
    <row r="566" spans="1:13" x14ac:dyDescent="0.25">
      <c r="A566" s="77">
        <v>44388.98333333333</v>
      </c>
      <c r="C566" s="74">
        <v>1095</v>
      </c>
      <c r="D566" s="74">
        <v>1535</v>
      </c>
      <c r="E566" s="74">
        <f t="shared" si="878"/>
        <v>2630</v>
      </c>
      <c r="F566" s="76">
        <f t="shared" ref="F566" si="924">C566-C565</f>
        <v>240</v>
      </c>
      <c r="G566" s="76">
        <f>SUMIF(F$6:F566,"&gt;0")</f>
        <v>244955</v>
      </c>
      <c r="H566" s="76">
        <f t="shared" ref="H566" si="925">D566-D565</f>
        <v>20</v>
      </c>
      <c r="I566" s="76">
        <f t="shared" ref="I566" si="926">SUM(F566,H566)</f>
        <v>260</v>
      </c>
      <c r="J566" s="81">
        <f t="shared" ref="J566" si="927">I566/4200*80</f>
        <v>4.9523809523809526</v>
      </c>
      <c r="K566" s="76">
        <f t="shared" ref="K566" si="928">IFERROR(G566 - _xlfn.XLOOKUP(A566-30, $A$6:$A$14998,G$6:G$14998,"",-1,2),NA())</f>
        <v>14795</v>
      </c>
    </row>
    <row r="567" spans="1:13" x14ac:dyDescent="0.25">
      <c r="A567" s="77">
        <v>44389.954861111109</v>
      </c>
      <c r="C567" s="74">
        <v>1730</v>
      </c>
      <c r="D567" s="74">
        <v>1555</v>
      </c>
      <c r="E567" s="74">
        <f t="shared" si="878"/>
        <v>3285</v>
      </c>
      <c r="F567" s="76">
        <f t="shared" ref="F567" si="929">C567-C566</f>
        <v>635</v>
      </c>
      <c r="G567" s="76">
        <f>SUMIF(F$6:F567,"&gt;0")</f>
        <v>245590</v>
      </c>
      <c r="H567" s="76">
        <f t="shared" ref="H567" si="930">D567-D566</f>
        <v>20</v>
      </c>
      <c r="I567" s="76">
        <f t="shared" ref="I567" si="931">SUM(F567,H567)</f>
        <v>655</v>
      </c>
      <c r="J567" s="81">
        <f t="shared" ref="J567" si="932">I567/4200*80</f>
        <v>12.476190476190476</v>
      </c>
      <c r="K567" s="76">
        <f t="shared" ref="K567" si="933">IFERROR(G567 - _xlfn.XLOOKUP(A567-30, $A$6:$A$14998,G$6:G$14998,"",-1,2),NA())</f>
        <v>15430</v>
      </c>
    </row>
    <row r="568" spans="1:13" x14ac:dyDescent="0.25">
      <c r="A568" s="77">
        <v>44391.536111111112</v>
      </c>
      <c r="C568" s="74">
        <v>2685</v>
      </c>
      <c r="D568" s="74">
        <v>1595</v>
      </c>
      <c r="E568" s="74">
        <f t="shared" si="878"/>
        <v>4280</v>
      </c>
      <c r="F568" s="76">
        <f t="shared" ref="F568" si="934">C568-C567</f>
        <v>955</v>
      </c>
      <c r="G568" s="76">
        <f>SUMIF(F$6:F568,"&gt;0")</f>
        <v>246545</v>
      </c>
      <c r="H568" s="76">
        <f t="shared" ref="H568" si="935">D568-D567</f>
        <v>40</v>
      </c>
      <c r="I568" s="76">
        <f t="shared" ref="I568" si="936">SUM(F568,H568)</f>
        <v>995</v>
      </c>
      <c r="J568" s="81">
        <f t="shared" ref="J568" si="937">I568/4200*80</f>
        <v>18.952380952380953</v>
      </c>
      <c r="K568" s="76">
        <f t="shared" ref="K568" si="938">IFERROR(G568 - _xlfn.XLOOKUP(A568-30, $A$6:$A$14998,G$6:G$14998,"",-1,2),NA())</f>
        <v>16385</v>
      </c>
    </row>
    <row r="569" spans="1:13" x14ac:dyDescent="0.25">
      <c r="A569" s="77">
        <v>44392.039583333331</v>
      </c>
      <c r="C569" s="74">
        <v>2685</v>
      </c>
      <c r="D569" s="74">
        <v>33120</v>
      </c>
      <c r="E569" s="74">
        <f t="shared" si="878"/>
        <v>35805</v>
      </c>
      <c r="F569" s="76">
        <f t="shared" ref="F569" si="939">C569-C568</f>
        <v>0</v>
      </c>
      <c r="G569" s="76">
        <f>SUMIF(F$6:F569,"&gt;0")</f>
        <v>246545</v>
      </c>
      <c r="H569" s="76">
        <f t="shared" ref="H569" si="940">D569-D568</f>
        <v>31525</v>
      </c>
      <c r="I569" s="76">
        <f t="shared" ref="I569" si="941">SUM(F569,H569)</f>
        <v>31525</v>
      </c>
      <c r="J569" s="81">
        <f t="shared" ref="J569" si="942">I569/4200*80</f>
        <v>600.47619047619048</v>
      </c>
      <c r="K569" s="76">
        <f t="shared" ref="K569" si="943">IFERROR(G569 - _xlfn.XLOOKUP(A569-30, $A$6:$A$14998,G$6:G$14998,"",-1,2),NA())</f>
        <v>15135</v>
      </c>
      <c r="L569" s="74">
        <v>31525</v>
      </c>
      <c r="M569" s="74">
        <v>607</v>
      </c>
    </row>
    <row r="570" spans="1:13" x14ac:dyDescent="0.25">
      <c r="A570" s="77">
        <v>44392.045138888891</v>
      </c>
      <c r="C570" s="74">
        <v>3385</v>
      </c>
      <c r="D570" s="74">
        <v>33120</v>
      </c>
      <c r="E570" s="74">
        <f t="shared" si="878"/>
        <v>36505</v>
      </c>
      <c r="F570" s="76">
        <f t="shared" ref="F570" si="944">C570-C569</f>
        <v>700</v>
      </c>
      <c r="G570" s="76">
        <f>SUMIF(F$6:F570,"&gt;0")</f>
        <v>247245</v>
      </c>
      <c r="H570" s="76">
        <f t="shared" ref="H570" si="945">D570-D569</f>
        <v>0</v>
      </c>
      <c r="I570" s="76">
        <f t="shared" ref="I570" si="946">SUM(F570,H570)</f>
        <v>700</v>
      </c>
      <c r="J570" s="81">
        <f t="shared" ref="J570" si="947">I570/4200*80</f>
        <v>13.333333333333332</v>
      </c>
      <c r="K570" s="76">
        <f t="shared" ref="K570" si="948">IFERROR(G570 - _xlfn.XLOOKUP(A570-30, $A$6:$A$14998,G$6:G$14998,"",-1,2),NA())</f>
        <v>15835</v>
      </c>
    </row>
    <row r="571" spans="1:13" x14ac:dyDescent="0.25">
      <c r="A571" s="77">
        <v>44392.050694444442</v>
      </c>
      <c r="C571" s="74">
        <v>2905</v>
      </c>
      <c r="D571" s="74">
        <v>16290</v>
      </c>
      <c r="E571" s="74">
        <f t="shared" si="878"/>
        <v>19195</v>
      </c>
      <c r="F571" s="76">
        <f t="shared" ref="F571" si="949">C571-C570</f>
        <v>-480</v>
      </c>
      <c r="G571" s="76">
        <f>SUMIF(F$6:F571,"&gt;0")</f>
        <v>247245</v>
      </c>
      <c r="H571" s="76">
        <f t="shared" ref="H571" si="950">D571-D570</f>
        <v>-16830</v>
      </c>
      <c r="I571" s="76">
        <f t="shared" ref="I571" si="951">SUM(F571,H571)</f>
        <v>-17310</v>
      </c>
      <c r="J571" s="81">
        <f t="shared" ref="J571" si="952">I571/4200*80</f>
        <v>-329.71428571428567</v>
      </c>
      <c r="K571" s="76">
        <f t="shared" ref="K571" si="953">IFERROR(G571 - _xlfn.XLOOKUP(A571-30, $A$6:$A$14998,G$6:G$14998,"",-1,2),NA())</f>
        <v>15835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99"/>
  <sheetViews>
    <sheetView workbookViewId="0">
      <pane ySplit="1" topLeftCell="A282" activePane="bottomLeft" state="frozen"/>
      <selection pane="bottomLeft" activeCell="B299" sqref="B299:B300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IFERROR(J39 - _xlfn.XLOOKUP(A39-30, $A$2:$A$14999,J$2:J$14999,"",-1,2),NA())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IFERROR(J71 - _xlfn.XLOOKUP(A71-30, $A$2:$A$14999,J$2:J$14999,"",-1,2),NA())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IFERROR(J103 - _xlfn.XLOOKUP(A103-30, $A$2:$A$14999,J$2:J$14999,"",-1,2),NA())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IFERROR(L130 - _xlfn.XLOOKUP(A130-30, $A$2:$A$14999,L$2:L$14999,"",-1,2),NA())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IFERROR(J135 - _xlfn.XLOOKUP(A135-30, $A$2:$A$14999,J$2:J$14999,"",-1,2),NA())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IFERROR(L162 - _xlfn.XLOOKUP(A162-30, $A$2:$A$14999,L$2:L$14999,"",-1,2),NA())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IFERROR(J167 - _xlfn.XLOOKUP(A167-30, $A$2:$A$14999,J$2:J$14999,"",-1,2),NA())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 t="shared" ref="F184" si="52">C184+D184*10+_xlfn.IFNA(E184,0)</f>
        <v>6</v>
      </c>
      <c r="G184" s="76">
        <f t="shared" ref="G184" si="53">C184-C183</f>
        <v>3</v>
      </c>
      <c r="H184" s="76">
        <f t="shared" ref="H184" si="54">D184-D183</f>
        <v>0</v>
      </c>
      <c r="I184" s="76">
        <f t="shared" ref="I184" si="55">F184-F183</f>
        <v>3</v>
      </c>
      <c r="J184" s="76">
        <f>SUMIF(I$2:I184,"&gt;0")</f>
        <v>546</v>
      </c>
      <c r="K184" s="76">
        <f t="shared" ref="K184" si="56">IFERROR(J184 - _xlfn.XLOOKUP(A184-30, $A$2:$A$14999,J$2:J$14999,"",-1,2),NA())</f>
        <v>67</v>
      </c>
      <c r="L184" s="76">
        <f>SUMIF(E$2:E184,"&gt;0")</f>
        <v>70</v>
      </c>
      <c r="M184" s="76">
        <f t="shared" ref="M184" si="57">IFERROR(L184 - _xlfn.XLOOKUP(A184-30, $A$2:$A$14999,L$2:L$14999,"",-1,2),NA())</f>
        <v>0</v>
      </c>
      <c r="N184" s="74">
        <f t="shared" ref="N184" si="58">F184*120</f>
        <v>720</v>
      </c>
      <c r="O184" s="76">
        <f t="shared" ref="O184" si="59"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 t="shared" ref="F185" si="60">C185+D185*10+_xlfn.IFNA(E185,0)</f>
        <v>7</v>
      </c>
      <c r="G185" s="76">
        <f t="shared" ref="G185" si="61">C185-C184</f>
        <v>1</v>
      </c>
      <c r="H185" s="76">
        <f t="shared" ref="H185" si="62">D185-D184</f>
        <v>0</v>
      </c>
      <c r="I185" s="76">
        <f t="shared" ref="I185" si="63">F185-F184</f>
        <v>1</v>
      </c>
      <c r="J185" s="76">
        <f>SUMIF(I$2:I185,"&gt;0")</f>
        <v>547</v>
      </c>
      <c r="K185" s="76">
        <f t="shared" ref="K185" si="64">IFERROR(J185 - _xlfn.XLOOKUP(A185-30, $A$2:$A$14999,J$2:J$14999,"",-1,2),NA())</f>
        <v>67</v>
      </c>
      <c r="L185" s="76">
        <f>SUMIF(E$2:E185,"&gt;0")</f>
        <v>70</v>
      </c>
      <c r="M185" s="76">
        <f t="shared" ref="M185" si="65">IFERROR(L185 - _xlfn.XLOOKUP(A185-30, $A$2:$A$14999,L$2:L$14999,"",-1,2),NA())</f>
        <v>0</v>
      </c>
      <c r="N185" s="74">
        <f t="shared" ref="N185" si="66">F185*120</f>
        <v>840</v>
      </c>
      <c r="O185" s="76">
        <f t="shared" ref="O185" si="67"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 t="shared" ref="F186" si="68">C186+D186*10+_xlfn.IFNA(E186,0)</f>
        <v>9</v>
      </c>
      <c r="G186" s="76">
        <f t="shared" ref="G186" si="69">C186-C185</f>
        <v>2</v>
      </c>
      <c r="H186" s="76">
        <f t="shared" ref="H186" si="70">D186-D185</f>
        <v>0</v>
      </c>
      <c r="I186" s="76">
        <f t="shared" ref="I186" si="71">F186-F185</f>
        <v>2</v>
      </c>
      <c r="J186" s="76">
        <f>SUMIF(I$2:I186,"&gt;0")</f>
        <v>549</v>
      </c>
      <c r="K186" s="76">
        <f t="shared" ref="K186" si="72">IFERROR(J186 - _xlfn.XLOOKUP(A186-30, $A$2:$A$14999,J$2:J$14999,"",-1,2),NA())</f>
        <v>68</v>
      </c>
      <c r="L186" s="76">
        <f>SUMIF(E$2:E186,"&gt;0")</f>
        <v>70</v>
      </c>
      <c r="M186" s="76">
        <f t="shared" ref="M186" si="73">IFERROR(L186 - _xlfn.XLOOKUP(A186-30, $A$2:$A$14999,L$2:L$14999,"",-1,2),NA())</f>
        <v>0</v>
      </c>
      <c r="N186" s="74">
        <f t="shared" ref="N186" si="74">F186*120</f>
        <v>1080</v>
      </c>
      <c r="O186" s="76">
        <f t="shared" ref="O186" si="75"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 t="shared" ref="F187" si="76">C187+D187*10+_xlfn.IFNA(E187,0)</f>
        <v>10</v>
      </c>
      <c r="G187" s="76">
        <f t="shared" ref="G187" si="77">C187-C186</f>
        <v>1</v>
      </c>
      <c r="H187" s="76">
        <f t="shared" ref="H187" si="78">D187-D186</f>
        <v>0</v>
      </c>
      <c r="I187" s="76">
        <f t="shared" ref="I187" si="79">F187-F186</f>
        <v>1</v>
      </c>
      <c r="J187" s="76">
        <f>SUMIF(I$2:I187,"&gt;0")</f>
        <v>550</v>
      </c>
      <c r="K187" s="76">
        <f t="shared" ref="K187" si="80">IFERROR(J187 - _xlfn.XLOOKUP(A187-30, $A$2:$A$14999,J$2:J$14999,"",-1,2),NA())</f>
        <v>69</v>
      </c>
      <c r="L187" s="76">
        <f>SUMIF(E$2:E187,"&gt;0")</f>
        <v>70</v>
      </c>
      <c r="M187" s="76">
        <f t="shared" ref="M187" si="81">IFERROR(L187 - _xlfn.XLOOKUP(A187-30, $A$2:$A$14999,L$2:L$14999,"",-1,2),NA())</f>
        <v>0</v>
      </c>
      <c r="N187" s="74">
        <f t="shared" ref="N187" si="82">F187*120</f>
        <v>1200</v>
      </c>
      <c r="O187" s="76">
        <f t="shared" ref="O187" si="83"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 t="shared" ref="F188" si="84">C188+D188*10+_xlfn.IFNA(E188,0)</f>
        <v>29</v>
      </c>
      <c r="G188" s="76">
        <f t="shared" ref="G188" si="85">C188-C187</f>
        <v>9</v>
      </c>
      <c r="H188" s="76">
        <f t="shared" ref="H188" si="86">D188-D187</f>
        <v>1</v>
      </c>
      <c r="I188" s="76">
        <f t="shared" ref="I188" si="87">F188-F187</f>
        <v>19</v>
      </c>
      <c r="J188" s="76">
        <f>SUMIF(I$2:I188,"&gt;0")</f>
        <v>569</v>
      </c>
      <c r="K188" s="76">
        <f t="shared" ref="K188" si="88">IFERROR(J188 - _xlfn.XLOOKUP(A188-30, $A$2:$A$14999,J$2:J$14999,"",-1,2),NA())</f>
        <v>69</v>
      </c>
      <c r="L188" s="76">
        <f>SUMIF(E$2:E188,"&gt;0")</f>
        <v>70</v>
      </c>
      <c r="M188" s="76">
        <f t="shared" ref="M188" si="89">IFERROR(L188 - _xlfn.XLOOKUP(A188-30, $A$2:$A$14999,L$2:L$14999,"",-1,2),NA())</f>
        <v>0</v>
      </c>
      <c r="N188" s="74">
        <f t="shared" ref="N188" si="90">F188*120</f>
        <v>3480</v>
      </c>
      <c r="O188" s="76">
        <f t="shared" ref="O188" si="91"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92">C189+D189*10+_xlfn.IFNA(E189,0)</f>
        <v>33</v>
      </c>
      <c r="G189" s="76">
        <f t="shared" ref="G189:H191" si="93">C189-C188</f>
        <v>4</v>
      </c>
      <c r="H189" s="76">
        <f t="shared" si="93"/>
        <v>0</v>
      </c>
      <c r="I189" s="76">
        <f t="shared" ref="I189:I194" si="94">F189-F188</f>
        <v>4</v>
      </c>
      <c r="J189" s="76">
        <f>SUMIF(I$2:I189,"&gt;0")</f>
        <v>573</v>
      </c>
      <c r="K189" s="76">
        <f t="shared" ref="K189:K194" si="95">IFERROR(J189 - _xlfn.XLOOKUP(A189-30, $A$2:$A$14999,J$2:J$14999,"",-1,2),NA())</f>
        <v>72</v>
      </c>
      <c r="L189" s="76">
        <f>SUMIF(E$2:E189,"&gt;0")</f>
        <v>70</v>
      </c>
      <c r="M189" s="76">
        <f t="shared" ref="M189:M194" si="96">IFERROR(L189 - _xlfn.XLOOKUP(A189-30, $A$2:$A$14999,L$2:L$14999,"",-1,2),NA())</f>
        <v>0</v>
      </c>
      <c r="N189" s="74">
        <f t="shared" ref="N189" si="97">F189*120</f>
        <v>3960</v>
      </c>
      <c r="O189" s="76">
        <f t="shared" ref="O189:O196" si="98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92"/>
        <v>40</v>
      </c>
      <c r="G190" s="76">
        <f t="shared" si="93"/>
        <v>7</v>
      </c>
      <c r="H190" s="76">
        <f t="shared" si="93"/>
        <v>0</v>
      </c>
      <c r="I190" s="76">
        <f t="shared" si="94"/>
        <v>7</v>
      </c>
      <c r="J190" s="76">
        <f>SUMIF(I$2:I190,"&gt;0")</f>
        <v>580</v>
      </c>
      <c r="K190" s="76">
        <f t="shared" si="95"/>
        <v>79</v>
      </c>
      <c r="L190" s="76">
        <f>SUMIF(E$2:E190,"&gt;0")</f>
        <v>70</v>
      </c>
      <c r="M190" s="76">
        <f t="shared" si="96"/>
        <v>0</v>
      </c>
      <c r="N190" s="74">
        <f t="shared" ref="N190" si="99">F190*120</f>
        <v>4800</v>
      </c>
      <c r="O190" s="76">
        <f t="shared" si="98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92"/>
        <v>42</v>
      </c>
      <c r="G191" s="76">
        <f t="shared" si="93"/>
        <v>2</v>
      </c>
      <c r="H191" s="76">
        <f t="shared" si="93"/>
        <v>0</v>
      </c>
      <c r="I191" s="76">
        <f t="shared" si="94"/>
        <v>2</v>
      </c>
      <c r="J191" s="76">
        <f>SUMIF(I$2:I191,"&gt;0")</f>
        <v>582</v>
      </c>
      <c r="K191" s="76">
        <f t="shared" si="95"/>
        <v>81</v>
      </c>
      <c r="L191" s="76">
        <f>SUMIF(E$2:E191,"&gt;0")</f>
        <v>70</v>
      </c>
      <c r="M191" s="76">
        <f t="shared" si="96"/>
        <v>0</v>
      </c>
      <c r="N191" s="74">
        <f t="shared" ref="N191" si="100">F191*120</f>
        <v>5040</v>
      </c>
      <c r="O191" s="76">
        <f t="shared" si="98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92"/>
        <v>45</v>
      </c>
      <c r="G192" s="76">
        <f t="shared" ref="G192" si="101">C192-C191</f>
        <v>3</v>
      </c>
      <c r="H192" s="76">
        <f t="shared" ref="H192" si="102">D192-D191</f>
        <v>0</v>
      </c>
      <c r="I192" s="76">
        <f t="shared" si="94"/>
        <v>3</v>
      </c>
      <c r="J192" s="76">
        <f>SUMIF(I$2:I192,"&gt;0")</f>
        <v>585</v>
      </c>
      <c r="K192" s="76">
        <f t="shared" si="95"/>
        <v>80</v>
      </c>
      <c r="L192" s="76">
        <f>SUMIF(E$2:E192,"&gt;0")</f>
        <v>70</v>
      </c>
      <c r="M192" s="76">
        <f t="shared" si="96"/>
        <v>0</v>
      </c>
      <c r="N192" s="74">
        <f t="shared" ref="N192" si="103">F192*120</f>
        <v>5400</v>
      </c>
      <c r="O192" s="76">
        <f t="shared" si="98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92"/>
        <v>57</v>
      </c>
      <c r="G193" s="76">
        <f t="shared" ref="G193" si="104">C193-C192</f>
        <v>2</v>
      </c>
      <c r="H193" s="76">
        <f t="shared" ref="H193" si="105">D193-D192</f>
        <v>1</v>
      </c>
      <c r="I193" s="76">
        <f t="shared" si="94"/>
        <v>12</v>
      </c>
      <c r="J193" s="76">
        <f>SUMIF(I$2:I193,"&gt;0")</f>
        <v>597</v>
      </c>
      <c r="K193" s="76">
        <f t="shared" si="95"/>
        <v>92</v>
      </c>
      <c r="L193" s="76">
        <f>SUMIF(E$2:E193,"&gt;0")</f>
        <v>70</v>
      </c>
      <c r="M193" s="76">
        <f t="shared" si="96"/>
        <v>0</v>
      </c>
      <c r="N193" s="74">
        <f t="shared" ref="N193" si="106">F193*120</f>
        <v>6840</v>
      </c>
      <c r="O193" s="76">
        <f t="shared" si="98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92"/>
        <v>67</v>
      </c>
      <c r="G194" s="76">
        <f t="shared" ref="G194" si="107">C194-C193</f>
        <v>0</v>
      </c>
      <c r="H194" s="76">
        <f t="shared" ref="H194" si="108">D194-D193</f>
        <v>1</v>
      </c>
      <c r="I194" s="76">
        <f t="shared" si="94"/>
        <v>10</v>
      </c>
      <c r="J194" s="76">
        <f>SUMIF(I$2:I194,"&gt;0")</f>
        <v>607</v>
      </c>
      <c r="K194" s="76">
        <f t="shared" si="95"/>
        <v>102</v>
      </c>
      <c r="L194" s="76">
        <f>SUMIF(E$2:E194,"&gt;0")</f>
        <v>70</v>
      </c>
      <c r="M194" s="76">
        <f t="shared" si="96"/>
        <v>0</v>
      </c>
      <c r="N194" s="74">
        <f t="shared" ref="N194:N195" si="109">F194*120</f>
        <v>8040</v>
      </c>
      <c r="O194" s="76">
        <f t="shared" si="98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92"/>
        <v>47</v>
      </c>
      <c r="G195" s="76">
        <f t="shared" ref="G195" si="110">C195-C194</f>
        <v>0</v>
      </c>
      <c r="H195" s="76">
        <f t="shared" ref="H195" si="111">D195-D194</f>
        <v>-3</v>
      </c>
      <c r="I195" s="76">
        <f t="shared" ref="I195" si="112">F195-F194</f>
        <v>-20</v>
      </c>
      <c r="J195" s="76">
        <f>SUMIF(I$2:I195,"&gt;0")</f>
        <v>607</v>
      </c>
      <c r="K195" s="76">
        <f t="shared" ref="K195" si="113">IFERROR(J195 - _xlfn.XLOOKUP(A195-30, $A$2:$A$14999,J$2:J$14999,"",-1,2),NA())</f>
        <v>102</v>
      </c>
      <c r="L195" s="76">
        <f>SUMIF(E$2:E195,"&gt;0")</f>
        <v>80</v>
      </c>
      <c r="M195" s="76">
        <f t="shared" ref="M195" si="114">IFERROR(L195 - _xlfn.XLOOKUP(A195-30, $A$2:$A$14999,L$2:L$14999,"",-1,2),NA())</f>
        <v>10</v>
      </c>
      <c r="N195" s="74">
        <f t="shared" si="109"/>
        <v>5640</v>
      </c>
      <c r="O195" s="76">
        <f t="shared" si="98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92"/>
        <v>48</v>
      </c>
      <c r="G196" s="76">
        <f t="shared" ref="G196" si="115">C196-C195</f>
        <v>1</v>
      </c>
      <c r="H196" s="76">
        <f t="shared" ref="H196" si="116">D196-D195</f>
        <v>1</v>
      </c>
      <c r="I196" s="76">
        <f t="shared" ref="I196" si="117">F196-F195</f>
        <v>1</v>
      </c>
      <c r="J196" s="76">
        <f>SUMIF(I$2:I196,"&gt;0")</f>
        <v>608</v>
      </c>
      <c r="K196" s="76">
        <f t="shared" ref="K196" si="118">IFERROR(J196 - _xlfn.XLOOKUP(A196-30, $A$2:$A$14999,J$2:J$14999,"",-1,2),NA())</f>
        <v>103</v>
      </c>
      <c r="L196" s="76">
        <f>SUMIF(E$2:E196,"&gt;0")</f>
        <v>80</v>
      </c>
      <c r="M196" s="76">
        <f t="shared" ref="M196" si="119">IFERROR(L196 - _xlfn.XLOOKUP(A196-30, $A$2:$A$14999,L$2:L$14999,"",-1,2),NA())</f>
        <v>10</v>
      </c>
      <c r="N196" s="74">
        <f t="shared" ref="N196" si="120">F196*120</f>
        <v>5760</v>
      </c>
      <c r="O196" s="76">
        <f t="shared" si="98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92"/>
        <v>63</v>
      </c>
      <c r="G197" s="76">
        <f t="shared" ref="G197" si="121">C197-C196</f>
        <v>5</v>
      </c>
      <c r="H197" s="76">
        <f t="shared" ref="H197" si="122">D197-D196</f>
        <v>0</v>
      </c>
      <c r="I197" s="76">
        <f t="shared" ref="I197" si="123">F197-F196</f>
        <v>15</v>
      </c>
      <c r="J197" s="76">
        <f>SUMIF(I$2:I197,"&gt;0")</f>
        <v>623</v>
      </c>
      <c r="K197" s="76">
        <f t="shared" ref="K197" si="124">IFERROR(J197 - _xlfn.XLOOKUP(A197-30, $A$2:$A$14999,J$2:J$14999,"",-1,2),NA())</f>
        <v>103</v>
      </c>
      <c r="L197" s="76">
        <f>SUMIF(E$2:E197,"&gt;0")</f>
        <v>90</v>
      </c>
      <c r="M197" s="76">
        <f t="shared" ref="M197" si="125">IFERROR(L197 - _xlfn.XLOOKUP(A197-30, $A$2:$A$14999,L$2:L$14999,"",-1,2),NA())</f>
        <v>20</v>
      </c>
      <c r="N197" s="74">
        <f t="shared" ref="N197:N199" si="126">F197*120</f>
        <v>7560</v>
      </c>
      <c r="O197" s="76">
        <f t="shared" ref="O197:O199" si="127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92"/>
        <v>63</v>
      </c>
      <c r="G198" s="76">
        <f t="shared" ref="G198" si="128">C198-C197</f>
        <v>0</v>
      </c>
      <c r="H198" s="76">
        <f t="shared" ref="H198" si="129">D198-D197</f>
        <v>0</v>
      </c>
      <c r="I198" s="76">
        <f t="shared" ref="I198" si="130">F198-F197</f>
        <v>0</v>
      </c>
      <c r="J198" s="76">
        <f>SUMIF(I$2:I198,"&gt;0")</f>
        <v>623</v>
      </c>
      <c r="K198" s="76">
        <f t="shared" ref="K198" si="131">IFERROR(J198 - _xlfn.XLOOKUP(A198-30, $A$2:$A$14999,J$2:J$14999,"",-1,2),NA())</f>
        <v>103</v>
      </c>
      <c r="L198" s="76">
        <f>SUMIF(E$2:E198,"&gt;0")</f>
        <v>100</v>
      </c>
      <c r="M198" s="76">
        <f t="shared" ref="M198" si="132">IFERROR(L198 - _xlfn.XLOOKUP(A198-30, $A$2:$A$14999,L$2:L$14999,"",-1,2),NA())</f>
        <v>30</v>
      </c>
      <c r="N198" s="74">
        <f t="shared" si="126"/>
        <v>7560</v>
      </c>
      <c r="O198" s="76">
        <f t="shared" si="127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92"/>
        <v>64</v>
      </c>
      <c r="G199" s="76">
        <f t="shared" ref="G199" si="133">C199-C198</f>
        <v>1</v>
      </c>
      <c r="H199" s="76">
        <f t="shared" ref="H199" si="134">D199-D198</f>
        <v>0</v>
      </c>
      <c r="I199" s="76">
        <f t="shared" ref="I199" si="135">F199-F198</f>
        <v>1</v>
      </c>
      <c r="J199" s="76">
        <f>SUMIF(I$2:I199,"&gt;0")</f>
        <v>624</v>
      </c>
      <c r="K199" s="76">
        <f t="shared" ref="K199" si="136">IFERROR(J199 - _xlfn.XLOOKUP(A199-30, $A$2:$A$14999,J$2:J$14999,"",-1,2),NA())</f>
        <v>99</v>
      </c>
      <c r="L199" s="76">
        <f>SUMIF(E$2:E199,"&gt;0")</f>
        <v>110</v>
      </c>
      <c r="M199" s="76">
        <f t="shared" ref="M199" si="137">IFERROR(L199 - _xlfn.XLOOKUP(A199-30, $A$2:$A$14999,L$2:L$14999,"",-1,2),NA())</f>
        <v>40</v>
      </c>
      <c r="N199" s="74">
        <f t="shared" si="126"/>
        <v>7680</v>
      </c>
      <c r="O199" s="76">
        <f t="shared" si="127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92"/>
        <v>61</v>
      </c>
      <c r="G200" s="76">
        <f t="shared" ref="G200" si="138">C200-C199</f>
        <v>7</v>
      </c>
      <c r="H200" s="76">
        <f t="shared" ref="H200" si="139">D200-D199</f>
        <v>0</v>
      </c>
      <c r="I200" s="76">
        <f t="shared" ref="I200" si="140">F200-F199</f>
        <v>-3</v>
      </c>
      <c r="J200" s="76">
        <f>SUMIF(I$2:I200,"&gt;0")</f>
        <v>624</v>
      </c>
      <c r="K200" s="76">
        <f t="shared" ref="K200" si="141">IFERROR(J200 - _xlfn.XLOOKUP(A200-30, $A$2:$A$14999,J$2:J$14999,"",-1,2),NA())</f>
        <v>99</v>
      </c>
      <c r="L200" s="76">
        <f>SUMIF(E$2:E200,"&gt;0")</f>
        <v>110</v>
      </c>
      <c r="M200" s="76">
        <f t="shared" ref="M200" si="142">IFERROR(L200 - _xlfn.XLOOKUP(A200-30, $A$2:$A$14999,L$2:L$14999,"",-1,2),NA())</f>
        <v>40</v>
      </c>
      <c r="N200" s="74">
        <f t="shared" ref="N200" si="143">F200*120</f>
        <v>7320</v>
      </c>
      <c r="O200" s="76">
        <f t="shared" ref="O200" si="144">N200-N199</f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04" si="145">C201+D201*10+_xlfn.IFNA(E201,0)</f>
        <v>71</v>
      </c>
      <c r="G201" s="76">
        <f t="shared" ref="G201" si="146">C201-C200</f>
        <v>0</v>
      </c>
      <c r="H201" s="76">
        <f t="shared" ref="H201" si="147">D201-D200</f>
        <v>0</v>
      </c>
      <c r="I201" s="76">
        <f t="shared" ref="I201" si="148">F201-F200</f>
        <v>10</v>
      </c>
      <c r="J201" s="76">
        <f>SUMIF(I$2:I201,"&gt;0")</f>
        <v>634</v>
      </c>
      <c r="K201" s="76">
        <f t="shared" ref="K201" si="149">IFERROR(J201 - _xlfn.XLOOKUP(A201-30, $A$2:$A$14999,J$2:J$14999,"",-1,2),NA())</f>
        <v>94</v>
      </c>
      <c r="L201" s="76">
        <f>SUMIF(E$2:E201,"&gt;0")</f>
        <v>120</v>
      </c>
      <c r="M201" s="76">
        <f t="shared" ref="M201" si="150">IFERROR(L201 - _xlfn.XLOOKUP(A201-30, $A$2:$A$14999,L$2:L$14999,"",-1,2),NA())</f>
        <v>50</v>
      </c>
      <c r="N201" s="74">
        <f t="shared" ref="N201" si="151">F201*120</f>
        <v>8520</v>
      </c>
      <c r="O201" s="76">
        <f t="shared" ref="O201" si="152">N201-N200</f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145"/>
        <v>62</v>
      </c>
      <c r="G202" s="76">
        <f t="shared" ref="G202" si="153">C202-C201</f>
        <v>1</v>
      </c>
      <c r="H202" s="76">
        <f t="shared" ref="H202" si="154">D202-D201</f>
        <v>0</v>
      </c>
      <c r="I202" s="76">
        <f t="shared" ref="I202" si="155">F202-F201</f>
        <v>-9</v>
      </c>
      <c r="J202" s="76">
        <f>SUMIF(I$2:I202,"&gt;0")</f>
        <v>634</v>
      </c>
      <c r="K202" s="76">
        <f t="shared" ref="K202" si="156">IFERROR(J202 - _xlfn.XLOOKUP(A202-30, $A$2:$A$14999,J$2:J$14999,"",-1,2),NA())</f>
        <v>94</v>
      </c>
      <c r="L202" s="76">
        <f>SUMIF(E$2:E202,"&gt;0")</f>
        <v>120</v>
      </c>
      <c r="M202" s="76">
        <f t="shared" ref="M202" si="157">IFERROR(L202 - _xlfn.XLOOKUP(A202-30, $A$2:$A$14999,L$2:L$14999,"",-1,2),NA())</f>
        <v>50</v>
      </c>
      <c r="N202" s="74">
        <f t="shared" ref="N202:N203" si="158">F202*120</f>
        <v>7440</v>
      </c>
      <c r="O202" s="76">
        <f t="shared" ref="O202:O203" si="159">N202-N201</f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145"/>
        <v>73</v>
      </c>
      <c r="G203" s="76">
        <f t="shared" ref="G203" si="160">C203-C202</f>
        <v>1</v>
      </c>
      <c r="H203" s="76">
        <f t="shared" ref="H203" si="161">D203-D202</f>
        <v>0</v>
      </c>
      <c r="I203" s="76">
        <f t="shared" ref="I203" si="162">F203-F202</f>
        <v>11</v>
      </c>
      <c r="J203" s="76">
        <f>SUMIF(I$2:I203,"&gt;0")</f>
        <v>645</v>
      </c>
      <c r="K203" s="76">
        <f t="shared" ref="K203" si="163">IFERROR(J203 - _xlfn.XLOOKUP(A203-30, $A$2:$A$14999,J$2:J$14999,"",-1,2),NA())</f>
        <v>105</v>
      </c>
      <c r="L203" s="76">
        <f>SUMIF(E$2:E203,"&gt;0")</f>
        <v>130</v>
      </c>
      <c r="M203" s="76">
        <f t="shared" ref="M203" si="164">IFERROR(L203 - _xlfn.XLOOKUP(A203-30, $A$2:$A$14999,L$2:L$14999,"",-1,2),NA())</f>
        <v>60</v>
      </c>
      <c r="N203" s="74">
        <f t="shared" si="158"/>
        <v>8760</v>
      </c>
      <c r="O203" s="76">
        <f t="shared" si="159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145"/>
        <v>73</v>
      </c>
      <c r="G204" s="76">
        <f t="shared" ref="G204" si="165">C204-C203</f>
        <v>0</v>
      </c>
      <c r="H204" s="76">
        <f t="shared" ref="H204" si="166">D204-D203</f>
        <v>0</v>
      </c>
      <c r="I204" s="76">
        <f t="shared" ref="I204" si="167">F204-F203</f>
        <v>0</v>
      </c>
      <c r="J204" s="76">
        <f>SUMIF(I$2:I204,"&gt;0")</f>
        <v>645</v>
      </c>
      <c r="K204" s="76">
        <f t="shared" ref="K204" si="168">IFERROR(J204 - _xlfn.XLOOKUP(A204-30, $A$2:$A$14999,J$2:J$14999,"",-1,2),NA())</f>
        <v>105</v>
      </c>
      <c r="L204" s="76">
        <f>SUMIF(E$2:E204,"&gt;0")</f>
        <v>140</v>
      </c>
      <c r="M204" s="76">
        <f t="shared" ref="M204" si="169">IFERROR(L204 - _xlfn.XLOOKUP(A204-30, $A$2:$A$14999,L$2:L$14999,"",-1,2),NA())</f>
        <v>70</v>
      </c>
      <c r="N204" s="74">
        <f t="shared" ref="N204" si="170">F204*120</f>
        <v>8760</v>
      </c>
      <c r="O204" s="76">
        <f t="shared" ref="O204" si="171">N204-N203</f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ref="F205" si="172">C205+D205*10+_xlfn.IFNA(E205,0)</f>
        <v>0</v>
      </c>
      <c r="G205" s="76">
        <f t="shared" ref="G205" si="173">C205-C204</f>
        <v>-53</v>
      </c>
      <c r="H205" s="76">
        <f t="shared" ref="H205" si="174">D205-D204</f>
        <v>-1</v>
      </c>
      <c r="I205" s="76">
        <f t="shared" ref="I205" si="175">F205-F204</f>
        <v>-73</v>
      </c>
      <c r="J205" s="76">
        <f>SUMIF(I$2:I205,"&gt;0")</f>
        <v>645</v>
      </c>
      <c r="K205" s="76">
        <f t="shared" ref="K205" si="176">IFERROR(J205 - _xlfn.XLOOKUP(A205-30, $A$2:$A$14999,J$2:J$14999,"",-1,2),NA())</f>
        <v>105</v>
      </c>
      <c r="L205" s="76">
        <f>SUMIF(E$2:E205,"&gt;0")</f>
        <v>140</v>
      </c>
      <c r="M205" s="76">
        <f t="shared" ref="M205" si="177">IFERROR(L205 - _xlfn.XLOOKUP(A205-30, $A$2:$A$14999,L$2:L$14999,"",-1,2),NA())</f>
        <v>70</v>
      </c>
      <c r="N205" s="74">
        <f t="shared" ref="N205" si="178">F205*120</f>
        <v>0</v>
      </c>
      <c r="O205" s="76">
        <f t="shared" ref="O205" si="179">N205-N204</f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ref="F206" si="180">C206+D206*10+_xlfn.IFNA(E206,0)</f>
        <v>26</v>
      </c>
      <c r="G206" s="76">
        <f t="shared" ref="G206" si="181">C206-C205</f>
        <v>16</v>
      </c>
      <c r="H206" s="76">
        <f t="shared" ref="H206" si="182">D206-D205</f>
        <v>1</v>
      </c>
      <c r="I206" s="76">
        <f t="shared" ref="I206" si="183">F206-F205</f>
        <v>26</v>
      </c>
      <c r="J206" s="76">
        <f>SUMIF(I$2:I206,"&gt;0")</f>
        <v>671</v>
      </c>
      <c r="K206" s="76">
        <f t="shared" ref="K206" si="184">IFERROR(J206 - _xlfn.XLOOKUP(A206-30, $A$2:$A$14999,J$2:J$14999,"",-1,2),NA())</f>
        <v>131</v>
      </c>
      <c r="L206" s="76">
        <f>SUMIF(E$2:E206,"&gt;0")</f>
        <v>140</v>
      </c>
      <c r="M206" s="76">
        <f t="shared" ref="M206" si="185">IFERROR(L206 - _xlfn.XLOOKUP(A206-30, $A$2:$A$14999,L$2:L$14999,"",-1,2),NA())</f>
        <v>70</v>
      </c>
      <c r="N206" s="74">
        <f t="shared" ref="N206" si="186">F206*120</f>
        <v>3120</v>
      </c>
      <c r="O206" s="76">
        <f t="shared" ref="O206" si="187">N206-N205</f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ref="F207:F209" si="188">C207+D207*10+_xlfn.IFNA(E207,0)</f>
        <v>36</v>
      </c>
      <c r="G207" s="76">
        <f t="shared" ref="G207" si="189">C207-C206</f>
        <v>0</v>
      </c>
      <c r="H207" s="76">
        <f t="shared" ref="H207" si="190">D207-D206</f>
        <v>0</v>
      </c>
      <c r="I207" s="76">
        <f t="shared" ref="I207" si="191">F207-F206</f>
        <v>10</v>
      </c>
      <c r="J207" s="76">
        <f>SUMIF(I$2:I207,"&gt;0")</f>
        <v>681</v>
      </c>
      <c r="K207" s="76">
        <f t="shared" ref="K207" si="192">IFERROR(J207 - _xlfn.XLOOKUP(A207-30, $A$2:$A$14999,J$2:J$14999,"",-1,2),NA())</f>
        <v>141</v>
      </c>
      <c r="L207" s="76">
        <f>SUMIF(E$2:E207,"&gt;0")</f>
        <v>150</v>
      </c>
      <c r="M207" s="76">
        <f t="shared" ref="M207" si="193">IFERROR(L207 - _xlfn.XLOOKUP(A207-30, $A$2:$A$14999,L$2:L$14999,"",-1,2),NA())</f>
        <v>80</v>
      </c>
      <c r="N207" s="74">
        <f t="shared" ref="N207" si="194">F207*120</f>
        <v>4320</v>
      </c>
      <c r="O207" s="76">
        <f t="shared" ref="O207" si="195">N207-N206</f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188"/>
        <v>28</v>
      </c>
      <c r="G208" s="76">
        <f t="shared" ref="G208" si="196">C208-C207</f>
        <v>2</v>
      </c>
      <c r="H208" s="76">
        <f t="shared" ref="H208" si="197">D208-D207</f>
        <v>0</v>
      </c>
      <c r="I208" s="76">
        <f t="shared" ref="I208" si="198">F208-F207</f>
        <v>-8</v>
      </c>
      <c r="J208" s="76">
        <f>SUMIF(I$2:I208,"&gt;0")</f>
        <v>681</v>
      </c>
      <c r="K208" s="76">
        <f t="shared" ref="K208" si="199">IFERROR(J208 - _xlfn.XLOOKUP(A208-30, $A$2:$A$14999,J$2:J$14999,"",-1,2),NA())</f>
        <v>141</v>
      </c>
      <c r="L208" s="76">
        <f>SUMIF(E$2:E208,"&gt;0")</f>
        <v>150</v>
      </c>
      <c r="M208" s="76">
        <f t="shared" ref="M208" si="200">IFERROR(L208 - _xlfn.XLOOKUP(A208-30, $A$2:$A$14999,L$2:L$14999,"",-1,2),NA())</f>
        <v>80</v>
      </c>
      <c r="N208" s="74">
        <f t="shared" ref="N208" si="201">F208*120</f>
        <v>3360</v>
      </c>
      <c r="O208" s="76">
        <f t="shared" ref="O208" si="202">N208-N207</f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188"/>
        <v>39</v>
      </c>
      <c r="G209" s="76">
        <f t="shared" ref="G209" si="203">C209-C208</f>
        <v>1</v>
      </c>
      <c r="H209" s="76">
        <f t="shared" ref="H209" si="204">D209-D208</f>
        <v>0</v>
      </c>
      <c r="I209" s="76">
        <f t="shared" ref="I209" si="205">F209-F208</f>
        <v>11</v>
      </c>
      <c r="J209" s="76">
        <f>SUMIF(I$2:I209,"&gt;0")</f>
        <v>692</v>
      </c>
      <c r="K209" s="76">
        <f t="shared" ref="K209" si="206">IFERROR(J209 - _xlfn.XLOOKUP(A209-30, $A$2:$A$14999,J$2:J$14999,"",-1,2),NA())</f>
        <v>151</v>
      </c>
      <c r="L209" s="76">
        <f>SUMIF(E$2:E209,"&gt;0")</f>
        <v>160</v>
      </c>
      <c r="M209" s="76">
        <f t="shared" ref="M209" si="207">IFERROR(L209 - _xlfn.XLOOKUP(A209-30, $A$2:$A$14999,L$2:L$14999,"",-1,2),NA())</f>
        <v>90</v>
      </c>
      <c r="N209" s="74">
        <f t="shared" ref="N209" si="208">F209*120</f>
        <v>4680</v>
      </c>
      <c r="O209" s="76">
        <f t="shared" ref="O209" si="209">N209-N208</f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ref="F210:F212" si="210">C210+D210*10+_xlfn.IFNA(E210,0)</f>
        <v>30</v>
      </c>
      <c r="G210" s="76">
        <f t="shared" ref="G210" si="211">C210-C209</f>
        <v>1</v>
      </c>
      <c r="H210" s="76">
        <f t="shared" ref="H210" si="212">D210-D209</f>
        <v>0</v>
      </c>
      <c r="I210" s="76">
        <f t="shared" ref="I210" si="213">F210-F209</f>
        <v>-9</v>
      </c>
      <c r="J210" s="76">
        <f>SUMIF(I$2:I210,"&gt;0")</f>
        <v>692</v>
      </c>
      <c r="K210" s="76">
        <f t="shared" ref="K210" si="214">IFERROR(J210 - _xlfn.XLOOKUP(A210-30, $A$2:$A$14999,J$2:J$14999,"",-1,2),NA())</f>
        <v>151</v>
      </c>
      <c r="L210" s="76">
        <f>SUMIF(E$2:E210,"&gt;0")</f>
        <v>160</v>
      </c>
      <c r="M210" s="76">
        <f t="shared" ref="M210" si="215">IFERROR(L210 - _xlfn.XLOOKUP(A210-30, $A$2:$A$14999,L$2:L$14999,"",-1,2),NA())</f>
        <v>90</v>
      </c>
      <c r="N210" s="74">
        <f t="shared" ref="N210" si="216">F210*120</f>
        <v>3600</v>
      </c>
      <c r="O210" s="76">
        <f t="shared" ref="O210" si="217">N210-N209</f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210"/>
        <v>56</v>
      </c>
      <c r="G211" s="76">
        <f t="shared" ref="G211" si="218">C211-C210</f>
        <v>26</v>
      </c>
      <c r="H211" s="76">
        <f t="shared" ref="H211" si="219">D211-D210</f>
        <v>0</v>
      </c>
      <c r="I211" s="76">
        <f t="shared" ref="I211" si="220">F211-F210</f>
        <v>26</v>
      </c>
      <c r="J211" s="76">
        <f>SUMIF(I$2:I211,"&gt;0")</f>
        <v>718</v>
      </c>
      <c r="K211" s="76">
        <f t="shared" ref="K211" si="221">IFERROR(J211 - _xlfn.XLOOKUP(A211-30, $A$2:$A$14999,J$2:J$14999,"",-1,2),NA())</f>
        <v>177</v>
      </c>
      <c r="L211" s="76">
        <f>SUMIF(E$2:E211,"&gt;0")</f>
        <v>160</v>
      </c>
      <c r="M211" s="76">
        <f t="shared" ref="M211" si="222">IFERROR(L211 - _xlfn.XLOOKUP(A211-30, $A$2:$A$14999,L$2:L$14999,"",-1,2),NA())</f>
        <v>90</v>
      </c>
      <c r="N211" s="74">
        <f t="shared" ref="N211" si="223">F211*120</f>
        <v>6720</v>
      </c>
      <c r="O211" s="76">
        <f t="shared" ref="O211" si="224">N211-N210</f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210"/>
        <v>57</v>
      </c>
      <c r="G212" s="76">
        <f t="shared" ref="G212" si="225">C212-C211</f>
        <v>1</v>
      </c>
      <c r="H212" s="76">
        <f t="shared" ref="H212" si="226">D212-D211</f>
        <v>0</v>
      </c>
      <c r="I212" s="76">
        <f t="shared" ref="I212" si="227">F212-F211</f>
        <v>1</v>
      </c>
      <c r="J212" s="76">
        <f>SUMIF(I$2:I212,"&gt;0")</f>
        <v>719</v>
      </c>
      <c r="K212" s="76">
        <f t="shared" ref="K212" si="228">IFERROR(J212 - _xlfn.XLOOKUP(A212-30, $A$2:$A$14999,J$2:J$14999,"",-1,2),NA())</f>
        <v>178</v>
      </c>
      <c r="L212" s="76">
        <f>SUMIF(E$2:E212,"&gt;0")</f>
        <v>160</v>
      </c>
      <c r="M212" s="76">
        <f t="shared" ref="M212" si="229">IFERROR(L212 - _xlfn.XLOOKUP(A212-30, $A$2:$A$14999,L$2:L$14999,"",-1,2),NA())</f>
        <v>90</v>
      </c>
      <c r="N212" s="74">
        <f t="shared" ref="N212" si="230">F212*120</f>
        <v>6840</v>
      </c>
      <c r="O212" s="76">
        <f t="shared" ref="O212" si="231">N212-N211</f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ref="F213:F214" si="232">C213+D213*10+_xlfn.IFNA(E213,0)</f>
        <v>58</v>
      </c>
      <c r="G213" s="76">
        <f t="shared" ref="G213" si="233">C213-C212</f>
        <v>1</v>
      </c>
      <c r="H213" s="76">
        <f t="shared" ref="H213" si="234">D213-D212</f>
        <v>0</v>
      </c>
      <c r="I213" s="76">
        <f t="shared" ref="I213" si="235">F213-F212</f>
        <v>1</v>
      </c>
      <c r="J213" s="76">
        <f>SUMIF(I$2:I213,"&gt;0")</f>
        <v>720</v>
      </c>
      <c r="K213" s="76">
        <f t="shared" ref="K213" si="236">IFERROR(J213 - _xlfn.XLOOKUP(A213-30, $A$2:$A$14999,J$2:J$14999,"",-1,2),NA())</f>
        <v>179</v>
      </c>
      <c r="L213" s="76">
        <f>SUMIF(E$2:E213,"&gt;0")</f>
        <v>160</v>
      </c>
      <c r="M213" s="76">
        <f t="shared" ref="M213" si="237">IFERROR(L213 - _xlfn.XLOOKUP(A213-30, $A$2:$A$14999,L$2:L$14999,"",-1,2),NA())</f>
        <v>90</v>
      </c>
      <c r="N213" s="74">
        <f t="shared" ref="N213" si="238">F213*120</f>
        <v>6960</v>
      </c>
      <c r="O213" s="76">
        <f t="shared" ref="O213" si="239">N213-N212</f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232"/>
        <v>58</v>
      </c>
      <c r="G214" s="76">
        <f t="shared" ref="G214" si="240">C214-C213</f>
        <v>0</v>
      </c>
      <c r="H214" s="76">
        <f t="shared" ref="H214" si="241">D214-D213</f>
        <v>0</v>
      </c>
      <c r="I214" s="76">
        <f t="shared" ref="I214" si="242">F214-F213</f>
        <v>0</v>
      </c>
      <c r="J214" s="76">
        <f>SUMIF(I$2:I214,"&gt;0")</f>
        <v>720</v>
      </c>
      <c r="K214" s="76">
        <f t="shared" ref="K214" si="243">IFERROR(J214 - _xlfn.XLOOKUP(A214-30, $A$2:$A$14999,J$2:J$14999,"",-1,2),NA())</f>
        <v>179</v>
      </c>
      <c r="L214" s="76">
        <f>SUMIF(E$2:E214,"&gt;0")</f>
        <v>160</v>
      </c>
      <c r="M214" s="76">
        <f t="shared" ref="M214" si="244">IFERROR(L214 - _xlfn.XLOOKUP(A214-30, $A$2:$A$14999,L$2:L$14999,"",-1,2),NA())</f>
        <v>90</v>
      </c>
      <c r="N214" s="74">
        <f t="shared" ref="N214" si="245">F214*120</f>
        <v>6960</v>
      </c>
      <c r="O214" s="76">
        <f t="shared" ref="O214" si="246">N214-N213</f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ref="F215" si="247">C215+D215*10+_xlfn.IFNA(E215,0)</f>
        <v>60</v>
      </c>
      <c r="G215" s="76">
        <f t="shared" ref="G215" si="248">C215-C214</f>
        <v>2</v>
      </c>
      <c r="H215" s="76">
        <f t="shared" ref="H215" si="249">D215-D214</f>
        <v>0</v>
      </c>
      <c r="I215" s="76">
        <f t="shared" ref="I215" si="250">F215-F214</f>
        <v>2</v>
      </c>
      <c r="J215" s="76">
        <f>SUMIF(I$2:I215,"&gt;0")</f>
        <v>722</v>
      </c>
      <c r="K215" s="76">
        <f t="shared" ref="K215" si="251">IFERROR(J215 - _xlfn.XLOOKUP(A215-30, $A$2:$A$14999,J$2:J$14999,"",-1,2),NA())</f>
        <v>181</v>
      </c>
      <c r="L215" s="76">
        <f>SUMIF(E$2:E215,"&gt;0")</f>
        <v>160</v>
      </c>
      <c r="M215" s="76">
        <f t="shared" ref="M215" si="252">IFERROR(L215 - _xlfn.XLOOKUP(A215-30, $A$2:$A$14999,L$2:L$14999,"",-1,2),NA())</f>
        <v>90</v>
      </c>
      <c r="N215" s="74">
        <f t="shared" ref="N215" si="253">F215*120</f>
        <v>7200</v>
      </c>
      <c r="O215" s="76">
        <f t="shared" ref="O215" si="254">N215-N214</f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ref="F216" si="255">C216+D216*10+_xlfn.IFNA(E216,0)</f>
        <v>61</v>
      </c>
      <c r="G216" s="76">
        <f t="shared" ref="G216" si="256">C216-C215</f>
        <v>1</v>
      </c>
      <c r="H216" s="76">
        <f t="shared" ref="H216" si="257">D216-D215</f>
        <v>0</v>
      </c>
      <c r="I216" s="76">
        <f t="shared" ref="I216" si="258">F216-F215</f>
        <v>1</v>
      </c>
      <c r="J216" s="76">
        <f>SUMIF(I$2:I216,"&gt;0")</f>
        <v>723</v>
      </c>
      <c r="K216" s="76">
        <f t="shared" ref="K216" si="259">IFERROR(J216 - _xlfn.XLOOKUP(A216-30, $A$2:$A$14999,J$2:J$14999,"",-1,2),NA())</f>
        <v>181</v>
      </c>
      <c r="L216" s="76">
        <f>SUMIF(E$2:E216,"&gt;0")</f>
        <v>160</v>
      </c>
      <c r="M216" s="76">
        <f t="shared" ref="M216" si="260">IFERROR(L216 - _xlfn.XLOOKUP(A216-30, $A$2:$A$14999,L$2:L$14999,"",-1,2),NA())</f>
        <v>90</v>
      </c>
      <c r="N216" s="74">
        <f t="shared" ref="N216" si="261">F216*120</f>
        <v>7320</v>
      </c>
      <c r="O216" s="76">
        <f t="shared" ref="O216" si="262">N216-N215</f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ref="F217" si="263">C217+D217*10+_xlfn.IFNA(E217,0)</f>
        <v>62</v>
      </c>
      <c r="G217" s="76">
        <f t="shared" ref="G217" si="264">C217-C216</f>
        <v>1</v>
      </c>
      <c r="H217" s="76">
        <f t="shared" ref="H217" si="265">D217-D216</f>
        <v>0</v>
      </c>
      <c r="I217" s="76">
        <f t="shared" ref="I217" si="266">F217-F216</f>
        <v>1</v>
      </c>
      <c r="J217" s="76">
        <f>SUMIF(I$2:I217,"&gt;0")</f>
        <v>724</v>
      </c>
      <c r="K217" s="76">
        <f t="shared" ref="K217" si="267">IFERROR(J217 - _xlfn.XLOOKUP(A217-30, $A$2:$A$14999,J$2:J$14999,"",-1,2),NA())</f>
        <v>181</v>
      </c>
      <c r="L217" s="76">
        <f>SUMIF(E$2:E217,"&gt;0")</f>
        <v>160</v>
      </c>
      <c r="M217" s="76">
        <f t="shared" ref="M217" si="268">IFERROR(L217 - _xlfn.XLOOKUP(A217-30, $A$2:$A$14999,L$2:L$14999,"",-1,2),NA())</f>
        <v>90</v>
      </c>
      <c r="N217" s="74">
        <f t="shared" ref="N217" si="269">F217*120</f>
        <v>7440</v>
      </c>
      <c r="O217" s="76">
        <f t="shared" ref="O217" si="270">N217-N216</f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ref="F218" si="271">C218+D218*10+_xlfn.IFNA(E218,0)</f>
        <v>64</v>
      </c>
      <c r="G218" s="76">
        <f t="shared" ref="G218" si="272">C218-C217</f>
        <v>2</v>
      </c>
      <c r="H218" s="76">
        <f t="shared" ref="H218" si="273">D218-D217</f>
        <v>0</v>
      </c>
      <c r="I218" s="76">
        <f t="shared" ref="I218" si="274">F218-F217</f>
        <v>2</v>
      </c>
      <c r="J218" s="76">
        <f>SUMIF(I$2:I218,"&gt;0")</f>
        <v>726</v>
      </c>
      <c r="K218" s="76">
        <f t="shared" ref="K218" si="275">IFERROR(J218 - _xlfn.XLOOKUP(A218-30, $A$2:$A$14999,J$2:J$14999,"",-1,2),NA())</f>
        <v>183</v>
      </c>
      <c r="L218" s="76">
        <f>SUMIF(E$2:E218,"&gt;0")</f>
        <v>160</v>
      </c>
      <c r="M218" s="76">
        <f t="shared" ref="M218" si="276">IFERROR(L218 - _xlfn.XLOOKUP(A218-30, $A$2:$A$14999,L$2:L$14999,"",-1,2),NA())</f>
        <v>90</v>
      </c>
      <c r="N218" s="74">
        <f t="shared" ref="N218" si="277">F218*120</f>
        <v>7680</v>
      </c>
      <c r="O218" s="76">
        <f t="shared" ref="O218" si="278">N218-N217</f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ref="F219:F220" si="279">C219+D219*10+_xlfn.IFNA(E219,0)</f>
        <v>65</v>
      </c>
      <c r="G219" s="76">
        <f t="shared" ref="G219" si="280">C219-C218</f>
        <v>1</v>
      </c>
      <c r="H219" s="76">
        <f t="shared" ref="H219" si="281">D219-D218</f>
        <v>0</v>
      </c>
      <c r="I219" s="76">
        <f t="shared" ref="I219" si="282">F219-F218</f>
        <v>1</v>
      </c>
      <c r="J219" s="76">
        <f>SUMIF(I$2:I219,"&gt;0")</f>
        <v>727</v>
      </c>
      <c r="K219" s="76">
        <f t="shared" ref="K219" si="283">IFERROR(J219 - _xlfn.XLOOKUP(A219-30, $A$2:$A$14999,J$2:J$14999,"",-1,2),NA())</f>
        <v>181</v>
      </c>
      <c r="L219" s="76">
        <f>SUMIF(E$2:E219,"&gt;0")</f>
        <v>160</v>
      </c>
      <c r="M219" s="76">
        <f t="shared" ref="M219" si="284">IFERROR(L219 - _xlfn.XLOOKUP(A219-30, $A$2:$A$14999,L$2:L$14999,"",-1,2),NA())</f>
        <v>90</v>
      </c>
      <c r="N219" s="74">
        <f t="shared" ref="N219" si="285">F219*120</f>
        <v>7800</v>
      </c>
      <c r="O219" s="76">
        <f t="shared" ref="O219" si="286">N219-N218</f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279"/>
        <v>15</v>
      </c>
      <c r="G220" s="76">
        <f t="shared" ref="G220" si="287">C220-C219</f>
        <v>-50</v>
      </c>
      <c r="H220" s="76">
        <f t="shared" ref="H220" si="288">D220-D219</f>
        <v>0</v>
      </c>
      <c r="I220" s="76">
        <f t="shared" ref="I220" si="289">F220-F219</f>
        <v>-50</v>
      </c>
      <c r="J220" s="76">
        <f>SUMIF(I$2:I220,"&gt;0")</f>
        <v>727</v>
      </c>
      <c r="K220" s="76">
        <f t="shared" ref="K220" si="290">IFERROR(J220 - _xlfn.XLOOKUP(A220-30, $A$2:$A$14999,J$2:J$14999,"",-1,2),NA())</f>
        <v>180</v>
      </c>
      <c r="L220" s="76">
        <f>SUMIF(E$2:E220,"&gt;0")</f>
        <v>160</v>
      </c>
      <c r="M220" s="76">
        <f t="shared" ref="M220" si="291">IFERROR(L220 - _xlfn.XLOOKUP(A220-30, $A$2:$A$14999,L$2:L$14999,"",-1,2),NA())</f>
        <v>90</v>
      </c>
      <c r="N220" s="74">
        <f t="shared" ref="N220" si="292">F220*120</f>
        <v>1800</v>
      </c>
      <c r="O220" s="76">
        <f t="shared" ref="O220" si="293">N220-N219</f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ref="F221" si="294">C221+D221*10+_xlfn.IFNA(E221,0)</f>
        <v>17</v>
      </c>
      <c r="G221" s="76">
        <f t="shared" ref="G221" si="295">C221-C220</f>
        <v>2</v>
      </c>
      <c r="H221" s="76">
        <f t="shared" ref="H221" si="296">D221-D220</f>
        <v>0</v>
      </c>
      <c r="I221" s="76">
        <f t="shared" ref="I221" si="297">F221-F220</f>
        <v>2</v>
      </c>
      <c r="J221" s="76">
        <f>SUMIF(I$2:I221,"&gt;0")</f>
        <v>729</v>
      </c>
      <c r="K221" s="76">
        <f t="shared" ref="K221" si="298">IFERROR(J221 - _xlfn.XLOOKUP(A221-30, $A$2:$A$14999,J$2:J$14999,"",-1,2),NA())</f>
        <v>182</v>
      </c>
      <c r="L221" s="76">
        <f>SUMIF(E$2:E221,"&gt;0")</f>
        <v>160</v>
      </c>
      <c r="M221" s="76">
        <f t="shared" ref="M221" si="299">IFERROR(L221 - _xlfn.XLOOKUP(A221-30, $A$2:$A$14999,L$2:L$14999,"",-1,2),NA())</f>
        <v>90</v>
      </c>
      <c r="N221" s="74">
        <f t="shared" ref="N221" si="300">F221*120</f>
        <v>2040</v>
      </c>
      <c r="O221" s="76">
        <f t="shared" ref="O221" si="301">N221-N220</f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ref="F222" si="302">C222+D222*10+_xlfn.IFNA(E222,0)</f>
        <v>18</v>
      </c>
      <c r="G222" s="76">
        <f t="shared" ref="G222" si="303">C222-C221</f>
        <v>1</v>
      </c>
      <c r="H222" s="76">
        <f t="shared" ref="H222" si="304">D222-D221</f>
        <v>0</v>
      </c>
      <c r="I222" s="76">
        <f t="shared" ref="I222" si="305">F222-F221</f>
        <v>1</v>
      </c>
      <c r="J222" s="76">
        <f>SUMIF(I$2:I222,"&gt;0")</f>
        <v>730</v>
      </c>
      <c r="K222" s="76">
        <f t="shared" ref="K222" si="306">IFERROR(J222 - _xlfn.XLOOKUP(A222-30, $A$2:$A$14999,J$2:J$14999,"",-1,2),NA())</f>
        <v>180</v>
      </c>
      <c r="L222" s="76">
        <f>SUMIF(E$2:E222,"&gt;0")</f>
        <v>160</v>
      </c>
      <c r="M222" s="76">
        <f t="shared" ref="M222" si="307">IFERROR(L222 - _xlfn.XLOOKUP(A222-30, $A$2:$A$14999,L$2:L$14999,"",-1,2),NA())</f>
        <v>90</v>
      </c>
      <c r="N222" s="74">
        <f t="shared" ref="N222" si="308">F222*120</f>
        <v>2160</v>
      </c>
      <c r="O222" s="76">
        <f t="shared" ref="O222" si="309">N222-N221</f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ref="F223" si="310">C223+D223*10+_xlfn.IFNA(E223,0)</f>
        <v>19</v>
      </c>
      <c r="G223" s="76">
        <f t="shared" ref="G223" si="311">C223-C222</f>
        <v>1</v>
      </c>
      <c r="H223" s="76">
        <f t="shared" ref="H223" si="312">D223-D222</f>
        <v>0</v>
      </c>
      <c r="I223" s="76">
        <f t="shared" ref="I223" si="313">F223-F222</f>
        <v>1</v>
      </c>
      <c r="J223" s="76">
        <f>SUMIF(I$2:I223,"&gt;0")</f>
        <v>731</v>
      </c>
      <c r="K223" s="76">
        <f t="shared" ref="K223" si="314">IFERROR(J223 - _xlfn.XLOOKUP(A223-30, $A$2:$A$14999,J$2:J$14999,"",-1,2),NA())</f>
        <v>162</v>
      </c>
      <c r="L223" s="76">
        <f>SUMIF(E$2:E223,"&gt;0")</f>
        <v>160</v>
      </c>
      <c r="M223" s="76">
        <f t="shared" ref="M223" si="315">IFERROR(L223 - _xlfn.XLOOKUP(A223-30, $A$2:$A$14999,L$2:L$14999,"",-1,2),NA())</f>
        <v>90</v>
      </c>
      <c r="N223" s="74">
        <f t="shared" ref="N223" si="316">F223*120</f>
        <v>2280</v>
      </c>
      <c r="O223" s="76">
        <f t="shared" ref="O223" si="317">N223-N222</f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ref="F224" si="318">C224+D224*10+_xlfn.IFNA(E224,0)</f>
        <v>19</v>
      </c>
      <c r="G224" s="76">
        <f t="shared" ref="G224" si="319">C224-C223</f>
        <v>0</v>
      </c>
      <c r="H224" s="76">
        <f t="shared" ref="H224" si="320">D224-D223</f>
        <v>0</v>
      </c>
      <c r="I224" s="76">
        <f t="shared" ref="I224" si="321">F224-F223</f>
        <v>0</v>
      </c>
      <c r="J224" s="76">
        <f>SUMIF(I$2:I224,"&gt;0")</f>
        <v>731</v>
      </c>
      <c r="K224" s="76">
        <f t="shared" ref="K224" si="322">IFERROR(J224 - _xlfn.XLOOKUP(A224-30, $A$2:$A$14999,J$2:J$14999,"",-1,2),NA())</f>
        <v>162</v>
      </c>
      <c r="L224" s="76">
        <f>SUMIF(E$2:E224,"&gt;0")</f>
        <v>160</v>
      </c>
      <c r="M224" s="76">
        <f t="shared" ref="M224" si="323">IFERROR(L224 - _xlfn.XLOOKUP(A224-30, $A$2:$A$14999,L$2:L$14999,"",-1,2),NA())</f>
        <v>90</v>
      </c>
      <c r="N224" s="74">
        <f t="shared" ref="N224" si="324">F224*120</f>
        <v>2280</v>
      </c>
      <c r="O224" s="76">
        <f t="shared" ref="O224" si="325">N224-N223</f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ref="F225" si="326">C225+D225*10+_xlfn.IFNA(E225,0)</f>
        <v>19</v>
      </c>
      <c r="G225" s="76">
        <f t="shared" ref="G225" si="327">C225-C224</f>
        <v>0</v>
      </c>
      <c r="H225" s="76">
        <f t="shared" ref="H225" si="328">D225-D224</f>
        <v>0</v>
      </c>
      <c r="I225" s="76">
        <f t="shared" ref="I225" si="329">F225-F224</f>
        <v>0</v>
      </c>
      <c r="J225" s="76">
        <f>SUMIF(I$2:I225,"&gt;0")</f>
        <v>731</v>
      </c>
      <c r="K225" s="76">
        <f t="shared" ref="K225" si="330">IFERROR(J225 - _xlfn.XLOOKUP(A225-30, $A$2:$A$14999,J$2:J$14999,"",-1,2),NA())</f>
        <v>158</v>
      </c>
      <c r="L225" s="76">
        <f>SUMIF(E$2:E225,"&gt;0")</f>
        <v>160</v>
      </c>
      <c r="M225" s="76">
        <f t="shared" ref="M225" si="331">IFERROR(L225 - _xlfn.XLOOKUP(A225-30, $A$2:$A$14999,L$2:L$14999,"",-1,2),NA())</f>
        <v>90</v>
      </c>
      <c r="N225" s="74">
        <f t="shared" ref="N225" si="332">F225*120</f>
        <v>2280</v>
      </c>
      <c r="O225" s="76">
        <f t="shared" ref="O225" si="333">N225-N224</f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ref="F226" si="334">C226+D226*10+_xlfn.IFNA(E226,0)</f>
        <v>19</v>
      </c>
      <c r="G226" s="76">
        <f t="shared" ref="G226" si="335">C226-C225</f>
        <v>0</v>
      </c>
      <c r="H226" s="76">
        <f t="shared" ref="H226" si="336">D226-D225</f>
        <v>0</v>
      </c>
      <c r="I226" s="76">
        <f t="shared" ref="I226" si="337">F226-F225</f>
        <v>0</v>
      </c>
      <c r="J226" s="76">
        <f>SUMIF(I$2:I226,"&gt;0")</f>
        <v>731</v>
      </c>
      <c r="K226" s="76">
        <f t="shared" ref="K226" si="338">IFERROR(J226 - _xlfn.XLOOKUP(A226-30, $A$2:$A$14999,J$2:J$14999,"",-1,2),NA())</f>
        <v>151</v>
      </c>
      <c r="L226" s="76">
        <f>SUMIF(E$2:E226,"&gt;0")</f>
        <v>160</v>
      </c>
      <c r="M226" s="76">
        <f t="shared" ref="M226" si="339">IFERROR(L226 - _xlfn.XLOOKUP(A226-30, $A$2:$A$14999,L$2:L$14999,"",-1,2),NA())</f>
        <v>90</v>
      </c>
      <c r="N226" s="74">
        <f t="shared" ref="N226" si="340">F226*120</f>
        <v>2280</v>
      </c>
      <c r="O226" s="76">
        <f t="shared" ref="O226" si="341">N226-N225</f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ref="F227" si="342">C227+D227*10+_xlfn.IFNA(E227,0)</f>
        <v>19</v>
      </c>
      <c r="G227" s="76">
        <f t="shared" ref="G227" si="343">C227-C226</f>
        <v>0</v>
      </c>
      <c r="H227" s="76">
        <f t="shared" ref="H227" si="344">D227-D226</f>
        <v>0</v>
      </c>
      <c r="I227" s="76">
        <f t="shared" ref="I227" si="345">F227-F226</f>
        <v>0</v>
      </c>
      <c r="J227" s="76">
        <f>SUMIF(I$2:I227,"&gt;0")</f>
        <v>731</v>
      </c>
      <c r="K227" s="76">
        <f t="shared" ref="K227" si="346">IFERROR(J227 - _xlfn.XLOOKUP(A227-30, $A$2:$A$14999,J$2:J$14999,"",-1,2),NA())</f>
        <v>149</v>
      </c>
      <c r="L227" s="76">
        <f>SUMIF(E$2:E227,"&gt;0")</f>
        <v>160</v>
      </c>
      <c r="M227" s="76">
        <f t="shared" ref="M227" si="347">IFERROR(L227 - _xlfn.XLOOKUP(A227-30, $A$2:$A$14999,L$2:L$14999,"",-1,2),NA())</f>
        <v>90</v>
      </c>
      <c r="N227" s="74">
        <f t="shared" ref="N227" si="348">F227*120</f>
        <v>2280</v>
      </c>
      <c r="O227" s="76">
        <f t="shared" ref="O227" si="349">N227-N226</f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ref="F228" si="350">C228+D228*10+_xlfn.IFNA(E228,0)</f>
        <v>20</v>
      </c>
      <c r="G228" s="76">
        <f t="shared" ref="G228" si="351">C228-C227</f>
        <v>1</v>
      </c>
      <c r="H228" s="76">
        <f t="shared" ref="H228" si="352">D228-D227</f>
        <v>0</v>
      </c>
      <c r="I228" s="76">
        <f t="shared" ref="I228" si="353">F228-F227</f>
        <v>1</v>
      </c>
      <c r="J228" s="76">
        <f>SUMIF(I$2:I228,"&gt;0")</f>
        <v>732</v>
      </c>
      <c r="K228" s="76">
        <f t="shared" ref="K228" si="354">IFERROR(J228 - _xlfn.XLOOKUP(A228-30, $A$2:$A$14999,J$2:J$14999,"",-1,2),NA())</f>
        <v>147</v>
      </c>
      <c r="L228" s="76">
        <f>SUMIF(E$2:E228,"&gt;0")</f>
        <v>160</v>
      </c>
      <c r="M228" s="76">
        <f t="shared" ref="M228" si="355">IFERROR(L228 - _xlfn.XLOOKUP(A228-30, $A$2:$A$14999,L$2:L$14999,"",-1,2),NA())</f>
        <v>90</v>
      </c>
      <c r="N228" s="74">
        <f t="shared" ref="N228" si="356">F228*120</f>
        <v>2400</v>
      </c>
      <c r="O228" s="76">
        <f t="shared" ref="O228" si="357">N228-N227</f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ref="F229" si="358">C229+D229*10+_xlfn.IFNA(E229,0)</f>
        <v>20</v>
      </c>
      <c r="G229" s="76">
        <f t="shared" ref="G229" si="359">C229-C228</f>
        <v>0</v>
      </c>
      <c r="H229" s="76">
        <f t="shared" ref="H229" si="360">D229-D228</f>
        <v>0</v>
      </c>
      <c r="I229" s="76">
        <f t="shared" ref="I229" si="361">F229-F228</f>
        <v>0</v>
      </c>
      <c r="J229" s="76">
        <f>SUMIF(I$2:I229,"&gt;0")</f>
        <v>732</v>
      </c>
      <c r="K229" s="76">
        <f t="shared" ref="K229" si="362">IFERROR(J229 - _xlfn.XLOOKUP(A229-30, $A$2:$A$14999,J$2:J$14999,"",-1,2),NA())</f>
        <v>125</v>
      </c>
      <c r="L229" s="76">
        <f>SUMIF(E$2:E229,"&gt;0")</f>
        <v>160</v>
      </c>
      <c r="M229" s="76">
        <f t="shared" ref="M229" si="363">IFERROR(L229 - _xlfn.XLOOKUP(A229-30, $A$2:$A$14999,L$2:L$14999,"",-1,2),NA())</f>
        <v>90</v>
      </c>
      <c r="N229" s="74">
        <f t="shared" ref="N229" si="364">F229*120</f>
        <v>2400</v>
      </c>
      <c r="O229" s="76">
        <f t="shared" ref="O229" si="365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ref="F230" si="366">C230+D230*10+_xlfn.IFNA(E230,0)</f>
        <v>20</v>
      </c>
      <c r="G230" s="76">
        <f t="shared" ref="G230" si="367">C230-C229</f>
        <v>0</v>
      </c>
      <c r="H230" s="76">
        <f t="shared" ref="H230" si="368">D230-D229</f>
        <v>0</v>
      </c>
      <c r="I230" s="76">
        <f t="shared" ref="I230" si="369">F230-F229</f>
        <v>0</v>
      </c>
      <c r="J230" s="76">
        <f>SUMIF(I$2:I230,"&gt;0")</f>
        <v>732</v>
      </c>
      <c r="K230" s="76">
        <f t="shared" ref="K230" si="370">IFERROR(J230 - _xlfn.XLOOKUP(A230-30, $A$2:$A$14999,J$2:J$14999,"",-1,2),NA())</f>
        <v>124</v>
      </c>
      <c r="L230" s="76">
        <f>SUMIF(E$2:E230,"&gt;0")</f>
        <v>160</v>
      </c>
      <c r="M230" s="76">
        <f t="shared" ref="M230" si="371">IFERROR(L230 - _xlfn.XLOOKUP(A230-30, $A$2:$A$14999,L$2:L$14999,"",-1,2),NA())</f>
        <v>80</v>
      </c>
      <c r="N230" s="74">
        <f t="shared" ref="N230" si="372">F230*120</f>
        <v>2400</v>
      </c>
      <c r="O230" s="76">
        <f t="shared" ref="O230" si="373">N230-N229</f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ref="F231" si="374">C231+D231*10+_xlfn.IFNA(E231,0)</f>
        <v>20</v>
      </c>
      <c r="G231" s="76">
        <f t="shared" ref="G231" si="375">C231-C230</f>
        <v>0</v>
      </c>
      <c r="H231" s="76">
        <f t="shared" ref="H231" si="376">D231-D230</f>
        <v>0</v>
      </c>
      <c r="I231" s="76">
        <f t="shared" ref="I231" si="377">F231-F230</f>
        <v>0</v>
      </c>
      <c r="J231" s="76">
        <f>SUMIF(I$2:I231,"&gt;0")</f>
        <v>732</v>
      </c>
      <c r="K231" s="76">
        <f t="shared" ref="K231" si="378">IFERROR(J231 - _xlfn.XLOOKUP(A231-30, $A$2:$A$14999,J$2:J$14999,"",-1,2),NA())</f>
        <v>124</v>
      </c>
      <c r="L231" s="76">
        <f>SUMIF(E$2:E231,"&gt;0")</f>
        <v>160</v>
      </c>
      <c r="M231" s="76">
        <f t="shared" ref="M231" si="379">IFERROR(L231 - _xlfn.XLOOKUP(A231-30, $A$2:$A$14999,L$2:L$14999,"",-1,2),NA())</f>
        <v>80</v>
      </c>
      <c r="N231" s="74">
        <f t="shared" ref="N231" si="380">F231*120</f>
        <v>2400</v>
      </c>
      <c r="O231" s="76">
        <f t="shared" ref="O231" si="381">N231-N230</f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ref="F232:F236" si="382">C232+D232*10+_xlfn.IFNA(E232,0)</f>
        <v>0</v>
      </c>
      <c r="G232" s="76">
        <f t="shared" ref="G232" si="383">C232-C231</f>
        <v>-10</v>
      </c>
      <c r="H232" s="76">
        <f t="shared" ref="H232" si="384">D232-D231</f>
        <v>-1</v>
      </c>
      <c r="I232" s="76">
        <f t="shared" ref="I232" si="385">F232-F231</f>
        <v>-20</v>
      </c>
      <c r="J232" s="76">
        <f>SUMIF(I$2:I232,"&gt;0")</f>
        <v>732</v>
      </c>
      <c r="K232" s="76">
        <f t="shared" ref="K232" si="386">IFERROR(J232 - _xlfn.XLOOKUP(A232-30, $A$2:$A$14999,J$2:J$14999,"",-1,2),NA())</f>
        <v>109</v>
      </c>
      <c r="L232" s="76">
        <f>SUMIF(E$2:E232,"&gt;0")</f>
        <v>160</v>
      </c>
      <c r="M232" s="76">
        <f t="shared" ref="M232" si="387">IFERROR(L232 - _xlfn.XLOOKUP(A232-30, $A$2:$A$14999,L$2:L$14999,"",-1,2),NA())</f>
        <v>60</v>
      </c>
      <c r="N232" s="74">
        <f t="shared" ref="N232" si="388">F232*120</f>
        <v>0</v>
      </c>
      <c r="O232" s="76">
        <f t="shared" ref="O232" si="389">N232-N231</f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382"/>
        <v>18</v>
      </c>
      <c r="G233" s="76">
        <f t="shared" ref="G233" si="390">C233-C232</f>
        <v>7</v>
      </c>
      <c r="H233" s="76">
        <f t="shared" ref="H233" si="391">D233-D232</f>
        <v>1</v>
      </c>
      <c r="I233" s="76">
        <f t="shared" ref="I233" si="392">F233-F232</f>
        <v>18</v>
      </c>
      <c r="J233" s="76">
        <f>SUMIF(I$2:I233,"&gt;0")</f>
        <v>750</v>
      </c>
      <c r="K233" s="76">
        <f t="shared" ref="K233" si="393">IFERROR(J233 - _xlfn.XLOOKUP(A233-30, $A$2:$A$14999,J$2:J$14999,"",-1,2),NA())</f>
        <v>127</v>
      </c>
      <c r="L233" s="76">
        <f>SUMIF(E$2:E233,"&gt;0")</f>
        <v>161</v>
      </c>
      <c r="M233" s="76">
        <f t="shared" ref="M233" si="394">IFERROR(L233 - _xlfn.XLOOKUP(A233-30, $A$2:$A$14999,L$2:L$14999,"",-1,2),NA())</f>
        <v>61</v>
      </c>
      <c r="N233" s="74">
        <f t="shared" ref="N233" si="395">F233*120</f>
        <v>2160</v>
      </c>
      <c r="O233" s="76">
        <f t="shared" ref="O233" si="396">N233-N232</f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382"/>
        <v>18</v>
      </c>
      <c r="G234" s="76">
        <f t="shared" ref="G234" si="397">C234-C233</f>
        <v>0</v>
      </c>
      <c r="H234" s="76">
        <f t="shared" ref="H234" si="398">D234-D233</f>
        <v>0</v>
      </c>
      <c r="I234" s="76">
        <f t="shared" ref="I234" si="399">F234-F233</f>
        <v>0</v>
      </c>
      <c r="J234" s="76">
        <f>SUMIF(I$2:I234,"&gt;0")</f>
        <v>750</v>
      </c>
      <c r="K234" s="76">
        <f t="shared" ref="K234" si="400">IFERROR(J234 - _xlfn.XLOOKUP(A234-30, $A$2:$A$14999,J$2:J$14999,"",-1,2),NA())</f>
        <v>126</v>
      </c>
      <c r="L234" s="76">
        <f>SUMIF(E$2:E234,"&gt;0")</f>
        <v>162</v>
      </c>
      <c r="M234" s="76">
        <f t="shared" ref="M234" si="401">IFERROR(L234 - _xlfn.XLOOKUP(A234-30, $A$2:$A$14999,L$2:L$14999,"",-1,2),NA())</f>
        <v>52</v>
      </c>
      <c r="N234" s="74">
        <f t="shared" ref="N234" si="402">F234*120</f>
        <v>2160</v>
      </c>
      <c r="O234" s="76">
        <f t="shared" ref="O234" si="403">N234-N233</f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382"/>
        <v>28</v>
      </c>
      <c r="G235" s="76">
        <f t="shared" ref="G235" si="404">C235-C234</f>
        <v>0</v>
      </c>
      <c r="H235" s="76">
        <f t="shared" ref="H235" si="405">D235-D234</f>
        <v>1</v>
      </c>
      <c r="I235" s="76">
        <f t="shared" ref="I235" si="406">F235-F234</f>
        <v>10</v>
      </c>
      <c r="J235" s="76">
        <f>SUMIF(I$2:I235,"&gt;0")</f>
        <v>760</v>
      </c>
      <c r="K235" s="76">
        <f t="shared" ref="K235" si="407">IFERROR(J235 - _xlfn.XLOOKUP(A235-30, $A$2:$A$14999,J$2:J$14999,"",-1,2),NA())</f>
        <v>136</v>
      </c>
      <c r="L235" s="76">
        <f>SUMIF(E$2:E235,"&gt;0")</f>
        <v>163</v>
      </c>
      <c r="M235" s="76">
        <f t="shared" ref="M235" si="408">IFERROR(L235 - _xlfn.XLOOKUP(A235-30, $A$2:$A$14999,L$2:L$14999,"",-1,2),NA())</f>
        <v>53</v>
      </c>
      <c r="N235" s="74">
        <f t="shared" ref="N235" si="409">F235*120</f>
        <v>3360</v>
      </c>
      <c r="O235" s="76">
        <f t="shared" ref="O235" si="410">N235-N234</f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382"/>
        <v>30</v>
      </c>
      <c r="G236" s="76">
        <f t="shared" ref="G236" si="411">C236-C235</f>
        <v>2</v>
      </c>
      <c r="H236" s="76">
        <f t="shared" ref="H236" si="412">D236-D235</f>
        <v>0</v>
      </c>
      <c r="I236" s="76">
        <f t="shared" ref="I236" si="413">F236-F235</f>
        <v>2</v>
      </c>
      <c r="J236" s="76">
        <f>SUMIF(I$2:I236,"&gt;0")</f>
        <v>762</v>
      </c>
      <c r="K236" s="76">
        <f t="shared" ref="K236" si="414">IFERROR(J236 - _xlfn.XLOOKUP(A236-30, $A$2:$A$14999,J$2:J$14999,"",-1,2),NA())</f>
        <v>117</v>
      </c>
      <c r="L236" s="76">
        <f>SUMIF(E$2:E236,"&gt;0")</f>
        <v>164</v>
      </c>
      <c r="M236" s="76">
        <f t="shared" ref="M236" si="415">IFERROR(L236 - _xlfn.XLOOKUP(A236-30, $A$2:$A$14999,L$2:L$14999,"",-1,2),NA())</f>
        <v>34</v>
      </c>
      <c r="N236" s="74">
        <f t="shared" ref="N236" si="416">F236*120</f>
        <v>3600</v>
      </c>
      <c r="O236" s="76">
        <f t="shared" ref="O236" si="417">N236-N235</f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ref="F237" si="418">C237+D237*10+_xlfn.IFNA(E237,0)</f>
        <v>32</v>
      </c>
      <c r="G237" s="76">
        <f t="shared" ref="G237" si="419">C237-C236</f>
        <v>2</v>
      </c>
      <c r="H237" s="76">
        <f t="shared" ref="H237" si="420">D237-D236</f>
        <v>0</v>
      </c>
      <c r="I237" s="76">
        <f t="shared" ref="I237" si="421">F237-F236</f>
        <v>2</v>
      </c>
      <c r="J237" s="76">
        <f>SUMIF(I$2:I237,"&gt;0")</f>
        <v>764</v>
      </c>
      <c r="K237" s="76">
        <f t="shared" ref="K237" si="422">IFERROR(J237 - _xlfn.XLOOKUP(A237-30, $A$2:$A$14999,J$2:J$14999,"",-1,2),NA())</f>
        <v>93</v>
      </c>
      <c r="L237" s="76">
        <f>SUMIF(E$2:E237,"&gt;0")</f>
        <v>165</v>
      </c>
      <c r="M237" s="76">
        <f t="shared" ref="M237" si="423">IFERROR(L237 - _xlfn.XLOOKUP(A237-30, $A$2:$A$14999,L$2:L$14999,"",-1,2),NA())</f>
        <v>25</v>
      </c>
      <c r="N237" s="74">
        <f t="shared" ref="N237" si="424">F237*120</f>
        <v>3840</v>
      </c>
      <c r="O237" s="76">
        <f t="shared" ref="O237" si="425">N237-N236</f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ref="F238:F241" si="426">C238+D238*10+_xlfn.IFNA(E238,0)</f>
        <v>1</v>
      </c>
      <c r="G238" s="76">
        <f t="shared" ref="G238:G239" si="427">C238-C237</f>
        <v>-11</v>
      </c>
      <c r="H238" s="76">
        <f t="shared" ref="H238:H239" si="428">D238-D237</f>
        <v>-2</v>
      </c>
      <c r="I238" s="76">
        <f t="shared" ref="I238:I239" si="429">F238-F237</f>
        <v>-31</v>
      </c>
      <c r="J238" s="76">
        <f>SUMIF(I$2:I238,"&gt;0")</f>
        <v>764</v>
      </c>
      <c r="K238" s="76">
        <f t="shared" ref="K238:K239" si="430">IFERROR(J238 - _xlfn.XLOOKUP(A238-30, $A$2:$A$14999,J$2:J$14999,"",-1,2),NA())</f>
        <v>83</v>
      </c>
      <c r="L238" s="76">
        <f>SUMIF(E$2:E238,"&gt;0")</f>
        <v>166</v>
      </c>
      <c r="M238" s="76">
        <f t="shared" ref="M238:M239" si="431">IFERROR(L238 - _xlfn.XLOOKUP(A238-30, $A$2:$A$14999,L$2:L$14999,"",-1,2),NA())</f>
        <v>16</v>
      </c>
      <c r="N238" s="74">
        <f t="shared" ref="N238:N239" si="432">F238*120</f>
        <v>120</v>
      </c>
      <c r="O238" s="76">
        <f t="shared" ref="O238:O239" si="433">N238-N237</f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426"/>
        <v>7</v>
      </c>
      <c r="G239" s="76">
        <f t="shared" si="427"/>
        <v>6</v>
      </c>
      <c r="H239" s="76">
        <f t="shared" si="428"/>
        <v>0</v>
      </c>
      <c r="I239" s="76">
        <f t="shared" si="429"/>
        <v>6</v>
      </c>
      <c r="J239" s="76">
        <f>SUMIF(I$2:I239,"&gt;0")</f>
        <v>770</v>
      </c>
      <c r="K239" s="76">
        <f t="shared" si="430"/>
        <v>89</v>
      </c>
      <c r="L239" s="76">
        <f>SUMIF(E$2:E239,"&gt;0")</f>
        <v>167</v>
      </c>
      <c r="M239" s="76">
        <f t="shared" si="431"/>
        <v>17</v>
      </c>
      <c r="N239" s="74">
        <f t="shared" si="432"/>
        <v>840</v>
      </c>
      <c r="O239" s="76">
        <f t="shared" si="43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426"/>
        <v>9</v>
      </c>
      <c r="G240" s="76">
        <f t="shared" ref="G240" si="434">C240-C239</f>
        <v>2</v>
      </c>
      <c r="H240" s="76">
        <f t="shared" ref="H240" si="435">D240-D239</f>
        <v>0</v>
      </c>
      <c r="I240" s="76">
        <f t="shared" ref="I240" si="436">F240-F239</f>
        <v>2</v>
      </c>
      <c r="J240" s="76">
        <f>SUMIF(I$2:I240,"&gt;0")</f>
        <v>772</v>
      </c>
      <c r="K240" s="76">
        <f t="shared" ref="K240" si="437">IFERROR(J240 - _xlfn.XLOOKUP(A240-30, $A$2:$A$14999,J$2:J$14999,"",-1,2),NA())</f>
        <v>80</v>
      </c>
      <c r="L240" s="76">
        <f>SUMIF(E$2:E240,"&gt;0")</f>
        <v>168</v>
      </c>
      <c r="M240" s="76">
        <f t="shared" ref="M240" si="438">IFERROR(L240 - _xlfn.XLOOKUP(A240-30, $A$2:$A$14999,L$2:L$14999,"",-1,2),NA())</f>
        <v>8</v>
      </c>
      <c r="N240" s="74">
        <f t="shared" ref="N240" si="439">F240*120</f>
        <v>1080</v>
      </c>
      <c r="O240" s="76">
        <f t="shared" ref="O240" si="440">N240-N239</f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426"/>
        <v>11</v>
      </c>
      <c r="G241" s="76">
        <f t="shared" ref="G241" si="441">C241-C240</f>
        <v>2</v>
      </c>
      <c r="H241" s="76">
        <f t="shared" ref="H241" si="442">D241-D240</f>
        <v>0</v>
      </c>
      <c r="I241" s="76">
        <f t="shared" ref="I241" si="443">F241-F240</f>
        <v>2</v>
      </c>
      <c r="J241" s="76">
        <f>SUMIF(I$2:I241,"&gt;0")</f>
        <v>774</v>
      </c>
      <c r="K241" s="76">
        <f t="shared" ref="K241" si="444">IFERROR(J241 - _xlfn.XLOOKUP(A241-30, $A$2:$A$14999,J$2:J$14999,"",-1,2),NA())</f>
        <v>82</v>
      </c>
      <c r="L241" s="76">
        <f>SUMIF(E$2:E241,"&gt;0")</f>
        <v>169</v>
      </c>
      <c r="M241" s="76">
        <f t="shared" ref="M241" si="445">IFERROR(L241 - _xlfn.XLOOKUP(A241-30, $A$2:$A$14999,L$2:L$14999,"",-1,2),NA())</f>
        <v>9</v>
      </c>
      <c r="N241" s="74">
        <f t="shared" ref="N241" si="446">F241*120</f>
        <v>1320</v>
      </c>
      <c r="O241" s="76">
        <f t="shared" ref="O241" si="447">N241-N240</f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448">C242+D242*10+_xlfn.IFNA(E242,0)</f>
        <v>12</v>
      </c>
      <c r="G242" s="76">
        <f t="shared" ref="G242" si="449">C242-C241</f>
        <v>0</v>
      </c>
      <c r="H242" s="76">
        <f t="shared" ref="H242" si="450">D242-D241</f>
        <v>0</v>
      </c>
      <c r="I242" s="76">
        <f t="shared" ref="I242" si="451">F242-F241</f>
        <v>1</v>
      </c>
      <c r="J242" s="76">
        <f>SUMIF(I$2:I242,"&gt;0")</f>
        <v>775</v>
      </c>
      <c r="K242" s="76">
        <f t="shared" ref="K242" si="452">IFERROR(J242 - _xlfn.XLOOKUP(A242-30, $A$2:$A$14999,J$2:J$14999,"",-1,2),NA())</f>
        <v>56</v>
      </c>
      <c r="L242" s="76">
        <f>SUMIF(E$2:E242,"&gt;0")</f>
        <v>171</v>
      </c>
      <c r="M242" s="76">
        <f t="shared" ref="M242" si="453">IFERROR(L242 - _xlfn.XLOOKUP(A242-30, $A$2:$A$14999,L$2:L$14999,"",-1,2),NA())</f>
        <v>11</v>
      </c>
      <c r="N242" s="74">
        <f t="shared" ref="N242" si="454">F242*120</f>
        <v>1440</v>
      </c>
      <c r="O242" s="76">
        <f t="shared" ref="O242" si="455">N242-N241</f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448"/>
        <v>11</v>
      </c>
      <c r="G243" s="76">
        <f t="shared" ref="G243" si="456">C243-C242</f>
        <v>0</v>
      </c>
      <c r="H243" s="76">
        <f t="shared" ref="H243" si="457">D243-D242</f>
        <v>0</v>
      </c>
      <c r="I243" s="76">
        <f t="shared" ref="I243" si="458">F243-F242</f>
        <v>-1</v>
      </c>
      <c r="J243" s="76">
        <f>SUMIF(I$2:I243,"&gt;0")</f>
        <v>775</v>
      </c>
      <c r="K243" s="76">
        <f t="shared" ref="K243" si="459">IFERROR(J243 - _xlfn.XLOOKUP(A243-30, $A$2:$A$14999,J$2:J$14999,"",-1,2),NA())</f>
        <v>56</v>
      </c>
      <c r="L243" s="76">
        <f>SUMIF(E$2:E243,"&gt;0")</f>
        <v>172</v>
      </c>
      <c r="M243" s="76">
        <f t="shared" ref="M243" si="460">IFERROR(L243 - _xlfn.XLOOKUP(A243-30, $A$2:$A$14999,L$2:L$14999,"",-1,2),NA())</f>
        <v>12</v>
      </c>
      <c r="N243" s="74">
        <f t="shared" ref="N243" si="461">F243*120</f>
        <v>1320</v>
      </c>
      <c r="O243" s="76">
        <f t="shared" ref="O243" si="462">N243-N242</f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448"/>
        <v>11</v>
      </c>
      <c r="G244" s="76">
        <f t="shared" ref="G244" si="463">C244-C243</f>
        <v>0</v>
      </c>
      <c r="H244" s="76">
        <f t="shared" ref="H244" si="464">D244-D243</f>
        <v>0</v>
      </c>
      <c r="I244" s="76">
        <f t="shared" ref="I244" si="465">F244-F243</f>
        <v>0</v>
      </c>
      <c r="J244" s="76">
        <f>SUMIF(I$2:I244,"&gt;0")</f>
        <v>775</v>
      </c>
      <c r="K244" s="76">
        <f t="shared" ref="K244" si="466">IFERROR(J244 - _xlfn.XLOOKUP(A244-30, $A$2:$A$14999,J$2:J$14999,"",-1,2),NA())</f>
        <v>55</v>
      </c>
      <c r="L244" s="76">
        <f>SUMIF(E$2:E244,"&gt;0")</f>
        <v>173</v>
      </c>
      <c r="M244" s="76">
        <f t="shared" ref="M244" si="467">IFERROR(L244 - _xlfn.XLOOKUP(A244-30, $A$2:$A$14999,L$2:L$14999,"",-1,2),NA())</f>
        <v>13</v>
      </c>
      <c r="N244" s="74">
        <f t="shared" ref="N244" si="468">F244*120</f>
        <v>1320</v>
      </c>
      <c r="O244" s="76">
        <f t="shared" ref="O244" si="469">N244-N243</f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448"/>
        <v>12</v>
      </c>
      <c r="G245" s="76">
        <f t="shared" ref="G245" si="470">C245-C244</f>
        <v>1</v>
      </c>
      <c r="H245" s="76">
        <f t="shared" ref="H245" si="471">D245-D244</f>
        <v>0</v>
      </c>
      <c r="I245" s="76">
        <f t="shared" ref="I245" si="472">F245-F244</f>
        <v>1</v>
      </c>
      <c r="J245" s="76">
        <f>SUMIF(I$2:I245,"&gt;0")</f>
        <v>776</v>
      </c>
      <c r="K245" s="76">
        <f t="shared" ref="K245" si="473">IFERROR(J245 - _xlfn.XLOOKUP(A245-30, $A$2:$A$14999,J$2:J$14999,"",-1,2),NA())</f>
        <v>54</v>
      </c>
      <c r="L245" s="76">
        <f>SUMIF(E$2:E245,"&gt;0")</f>
        <v>174</v>
      </c>
      <c r="M245" s="76">
        <f t="shared" ref="M245" si="474">IFERROR(L245 - _xlfn.XLOOKUP(A245-30, $A$2:$A$14999,L$2:L$14999,"",-1,2),NA())</f>
        <v>14</v>
      </c>
      <c r="N245" s="74">
        <f t="shared" ref="N245" si="475">F245*120</f>
        <v>1440</v>
      </c>
      <c r="O245" s="76">
        <f t="shared" ref="O245" si="476">N245-N244</f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448"/>
        <v>13</v>
      </c>
      <c r="G246" s="76">
        <f t="shared" ref="G246" si="477">C246-C245</f>
        <v>1</v>
      </c>
      <c r="H246" s="76">
        <f t="shared" ref="H246" si="478">D246-D245</f>
        <v>0</v>
      </c>
      <c r="I246" s="76">
        <f t="shared" ref="I246" si="479">F246-F245</f>
        <v>1</v>
      </c>
      <c r="J246" s="76">
        <f>SUMIF(I$2:I246,"&gt;0")</f>
        <v>777</v>
      </c>
      <c r="K246" s="76">
        <f t="shared" ref="K246" si="480">IFERROR(J246 - _xlfn.XLOOKUP(A246-30, $A$2:$A$14999,J$2:J$14999,"",-1,2),NA())</f>
        <v>55</v>
      </c>
      <c r="L246" s="76">
        <f>SUMIF(E$2:E246,"&gt;0")</f>
        <v>175</v>
      </c>
      <c r="M246" s="76">
        <f t="shared" ref="M246" si="481">IFERROR(L246 - _xlfn.XLOOKUP(A246-30, $A$2:$A$14999,L$2:L$14999,"",-1,2),NA())</f>
        <v>15</v>
      </c>
      <c r="N246" s="74">
        <f t="shared" ref="N246" si="482">F246*120</f>
        <v>1560</v>
      </c>
      <c r="O246" s="76">
        <f t="shared" ref="O246" si="483">N246-N245</f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448"/>
        <v>14</v>
      </c>
      <c r="G247" s="76">
        <f t="shared" ref="G247" si="484">C247-C246</f>
        <v>1</v>
      </c>
      <c r="H247" s="76">
        <f t="shared" ref="H247" si="485">D247-D246</f>
        <v>0</v>
      </c>
      <c r="I247" s="76">
        <f t="shared" ref="I247" si="486">F247-F246</f>
        <v>1</v>
      </c>
      <c r="J247" s="76">
        <f>SUMIF(I$2:I247,"&gt;0")</f>
        <v>778</v>
      </c>
      <c r="K247" s="76">
        <f t="shared" ref="K247" si="487">IFERROR(J247 - _xlfn.XLOOKUP(A247-30, $A$2:$A$14999,J$2:J$14999,"",-1,2),NA())</f>
        <v>55</v>
      </c>
      <c r="L247" s="76">
        <f>SUMIF(E$2:E247,"&gt;0")</f>
        <v>176</v>
      </c>
      <c r="M247" s="76">
        <f t="shared" ref="M247" si="488">IFERROR(L247 - _xlfn.XLOOKUP(A247-30, $A$2:$A$14999,L$2:L$14999,"",-1,2),NA())</f>
        <v>16</v>
      </c>
      <c r="N247" s="74">
        <f t="shared" ref="N247" si="489">F247*120</f>
        <v>1680</v>
      </c>
      <c r="O247" s="76">
        <f t="shared" ref="O247" si="490">N247-N246</f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448"/>
        <v>0</v>
      </c>
      <c r="G248" s="76">
        <f t="shared" ref="G248" si="491">C248-C247</f>
        <v>-13</v>
      </c>
      <c r="H248" s="76">
        <f t="shared" ref="H248" si="492">D248-D247</f>
        <v>0</v>
      </c>
      <c r="I248" s="76">
        <f t="shared" ref="I248" si="493">F248-F247</f>
        <v>-14</v>
      </c>
      <c r="J248" s="76">
        <f>SUMIF(I$2:I248,"&gt;0")</f>
        <v>778</v>
      </c>
      <c r="K248" s="76">
        <f t="shared" ref="K248" si="494">IFERROR(J248 - _xlfn.XLOOKUP(A248-30, $A$2:$A$14999,J$2:J$14999,"",-1,2),NA())</f>
        <v>54</v>
      </c>
      <c r="L248" s="76">
        <f>SUMIF(E$2:E248,"&gt;0")</f>
        <v>176</v>
      </c>
      <c r="M248" s="76">
        <f t="shared" ref="M248" si="495">IFERROR(L248 - _xlfn.XLOOKUP(A248-30, $A$2:$A$14999,L$2:L$14999,"",-1,2),NA())</f>
        <v>16</v>
      </c>
      <c r="N248" s="74">
        <f t="shared" ref="N248" si="496">F248*120</f>
        <v>0</v>
      </c>
      <c r="O248" s="76">
        <f t="shared" ref="O248" si="497">N248-N247</f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" si="498">C249+D249*10+_xlfn.IFNA(E249,0)</f>
        <v>3</v>
      </c>
      <c r="G249" s="76">
        <f t="shared" ref="G249" si="499">C249-C248</f>
        <v>3</v>
      </c>
      <c r="H249" s="76">
        <f t="shared" ref="H249" si="500">D249-D248</f>
        <v>0</v>
      </c>
      <c r="I249" s="76">
        <f t="shared" ref="I249" si="501">F249-F248</f>
        <v>3</v>
      </c>
      <c r="J249" s="76">
        <f>SUMIF(I$2:I249,"&gt;0")</f>
        <v>781</v>
      </c>
      <c r="K249" s="76">
        <f t="shared" ref="K249" si="502">IFERROR(J249 - _xlfn.XLOOKUP(A249-30, $A$2:$A$14999,J$2:J$14999,"",-1,2),NA())</f>
        <v>55</v>
      </c>
      <c r="L249" s="76">
        <f>SUMIF(E$2:E249,"&gt;0")</f>
        <v>176</v>
      </c>
      <c r="M249" s="76">
        <f t="shared" ref="M249" si="503">IFERROR(L249 - _xlfn.XLOOKUP(A249-30, $A$2:$A$14999,L$2:L$14999,"",-1,2),NA())</f>
        <v>16</v>
      </c>
      <c r="N249" s="74">
        <f t="shared" ref="N249" si="504">F249*120</f>
        <v>360</v>
      </c>
      <c r="O249" s="76">
        <f t="shared" ref="O249" si="505">N249-N248</f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ref="F250" si="506">C250+D250*10+_xlfn.IFNA(E250,0)</f>
        <v>4</v>
      </c>
      <c r="G250" s="76">
        <f t="shared" ref="G250" si="507">C250-C249</f>
        <v>1</v>
      </c>
      <c r="H250" s="76">
        <f t="shared" ref="H250" si="508">D250-D249</f>
        <v>0</v>
      </c>
      <c r="I250" s="76">
        <f t="shared" ref="I250" si="509">F250-F249</f>
        <v>1</v>
      </c>
      <c r="J250" s="76">
        <f>SUMIF(I$2:I250,"&gt;0")</f>
        <v>782</v>
      </c>
      <c r="K250" s="76">
        <f t="shared" ref="K250" si="510">IFERROR(J250 - _xlfn.XLOOKUP(A250-30, $A$2:$A$14999,J$2:J$14999,"",-1,2),NA())</f>
        <v>55</v>
      </c>
      <c r="L250" s="76">
        <f>SUMIF(E$2:E250,"&gt;0")</f>
        <v>176</v>
      </c>
      <c r="M250" s="76">
        <f t="shared" ref="M250" si="511">IFERROR(L250 - _xlfn.XLOOKUP(A250-30, $A$2:$A$14999,L$2:L$14999,"",-1,2),NA())</f>
        <v>16</v>
      </c>
      <c r="N250" s="74">
        <f t="shared" ref="N250" si="512">F250*120</f>
        <v>480</v>
      </c>
      <c r="O250" s="76">
        <f t="shared" ref="O250" si="513">N250-N249</f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ref="F251" si="514">C251+D251*10+_xlfn.IFNA(E251,0)</f>
        <v>5</v>
      </c>
      <c r="G251" s="76">
        <f t="shared" ref="G251" si="515">C251-C250</f>
        <v>1</v>
      </c>
      <c r="H251" s="76">
        <f t="shared" ref="H251" si="516">D251-D250</f>
        <v>0</v>
      </c>
      <c r="I251" s="76">
        <f t="shared" ref="I251" si="517">F251-F250</f>
        <v>1</v>
      </c>
      <c r="J251" s="76">
        <f>SUMIF(I$2:I251,"&gt;0")</f>
        <v>783</v>
      </c>
      <c r="K251" s="76">
        <f t="shared" ref="K251" si="518">IFERROR(J251 - _xlfn.XLOOKUP(A251-30, $A$2:$A$14999,J$2:J$14999,"",-1,2),NA())</f>
        <v>54</v>
      </c>
      <c r="L251" s="76">
        <f>SUMIF(E$2:E251,"&gt;0")</f>
        <v>176</v>
      </c>
      <c r="M251" s="76">
        <f t="shared" ref="M251" si="519">IFERROR(L251 - _xlfn.XLOOKUP(A251-30, $A$2:$A$14999,L$2:L$14999,"",-1,2),NA())</f>
        <v>16</v>
      </c>
      <c r="N251" s="74">
        <f t="shared" ref="N251" si="520">F251*120</f>
        <v>600</v>
      </c>
      <c r="O251" s="76">
        <f t="shared" ref="O251" si="521">N251-N250</f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ref="F252" si="522">C252+D252*10+_xlfn.IFNA(E252,0)</f>
        <v>11</v>
      </c>
      <c r="G252" s="76">
        <f t="shared" ref="G252" si="523">C252-C251</f>
        <v>6</v>
      </c>
      <c r="H252" s="76">
        <f t="shared" ref="H252" si="524">D252-D251</f>
        <v>0</v>
      </c>
      <c r="I252" s="76">
        <f t="shared" ref="I252" si="525">F252-F251</f>
        <v>6</v>
      </c>
      <c r="J252" s="76">
        <f>SUMIF(I$2:I252,"&gt;0")</f>
        <v>789</v>
      </c>
      <c r="K252" s="76">
        <f t="shared" ref="K252" si="526">IFERROR(J252 - _xlfn.XLOOKUP(A252-30, $A$2:$A$14999,J$2:J$14999,"",-1,2),NA())</f>
        <v>60</v>
      </c>
      <c r="L252" s="76">
        <f>SUMIF(E$2:E252,"&gt;0")</f>
        <v>176</v>
      </c>
      <c r="M252" s="76">
        <f t="shared" ref="M252" si="527">IFERROR(L252 - _xlfn.XLOOKUP(A252-30, $A$2:$A$14999,L$2:L$14999,"",-1,2),NA())</f>
        <v>16</v>
      </c>
      <c r="N252" s="74">
        <f t="shared" ref="N252" si="528">F252*120</f>
        <v>1320</v>
      </c>
      <c r="O252" s="76">
        <f t="shared" ref="O252" si="529">N252-N251</f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ref="F253" si="530">C253+D253*10+_xlfn.IFNA(E253,0)</f>
        <v>12</v>
      </c>
      <c r="G253" s="76">
        <f t="shared" ref="G253" si="531">C253-C252</f>
        <v>1</v>
      </c>
      <c r="H253" s="76">
        <f t="shared" ref="H253" si="532">D253-D252</f>
        <v>0</v>
      </c>
      <c r="I253" s="76">
        <f t="shared" ref="I253" si="533">F253-F252</f>
        <v>1</v>
      </c>
      <c r="J253" s="76">
        <f>SUMIF(I$2:I253,"&gt;0")</f>
        <v>790</v>
      </c>
      <c r="K253" s="76">
        <f t="shared" ref="K253" si="534">IFERROR(J253 - _xlfn.XLOOKUP(A253-30, $A$2:$A$14999,J$2:J$14999,"",-1,2),NA())</f>
        <v>59</v>
      </c>
      <c r="L253" s="76">
        <f>SUMIF(E$2:E253,"&gt;0")</f>
        <v>176</v>
      </c>
      <c r="M253" s="76">
        <f t="shared" ref="M253" si="535">IFERROR(L253 - _xlfn.XLOOKUP(A253-30, $A$2:$A$14999,L$2:L$14999,"",-1,2),NA())</f>
        <v>16</v>
      </c>
      <c r="N253" s="74">
        <f t="shared" ref="N253" si="536">F253*120</f>
        <v>1440</v>
      </c>
      <c r="O253" s="76">
        <f t="shared" ref="O253" si="537">N253-N252</f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ref="F254:F257" si="538">C254+D254*10+_xlfn.IFNA(E254,0)</f>
        <v>15</v>
      </c>
      <c r="G254" s="76">
        <f t="shared" ref="G254" si="539">C254-C253</f>
        <v>3</v>
      </c>
      <c r="H254" s="76">
        <f t="shared" ref="H254" si="540">D254-D253</f>
        <v>0</v>
      </c>
      <c r="I254" s="76">
        <f t="shared" ref="I254" si="541">F254-F253</f>
        <v>3</v>
      </c>
      <c r="J254" s="76">
        <f>SUMIF(I$2:I254,"&gt;0")</f>
        <v>793</v>
      </c>
      <c r="K254" s="76">
        <f t="shared" ref="K254" si="542">IFERROR(J254 - _xlfn.XLOOKUP(A254-30, $A$2:$A$14999,J$2:J$14999,"",-1,2),NA())</f>
        <v>62</v>
      </c>
      <c r="L254" s="76">
        <f>SUMIF(E$2:E254,"&gt;0")</f>
        <v>176</v>
      </c>
      <c r="M254" s="76">
        <f t="shared" ref="M254" si="543">IFERROR(L254 - _xlfn.XLOOKUP(A254-30, $A$2:$A$14999,L$2:L$14999,"",-1,2),NA())</f>
        <v>16</v>
      </c>
      <c r="N254" s="74">
        <f t="shared" ref="N254" si="544">F254*120</f>
        <v>1800</v>
      </c>
      <c r="O254" s="76">
        <f t="shared" ref="O254" si="545">N254-N253</f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538"/>
        <v>25</v>
      </c>
      <c r="G255" s="76">
        <f t="shared" ref="G255" si="546">C255-C254</f>
        <v>0</v>
      </c>
      <c r="H255" s="76">
        <f t="shared" ref="H255" si="547">D255-D254</f>
        <v>1</v>
      </c>
      <c r="I255" s="76">
        <f t="shared" ref="I255" si="548">F255-F254</f>
        <v>10</v>
      </c>
      <c r="J255" s="76">
        <f>SUMIF(I$2:I255,"&gt;0")</f>
        <v>803</v>
      </c>
      <c r="K255" s="76">
        <f t="shared" ref="K255" si="549">IFERROR(J255 - _xlfn.XLOOKUP(A255-30, $A$2:$A$14999,J$2:J$14999,"",-1,2),NA())</f>
        <v>72</v>
      </c>
      <c r="L255" s="76">
        <f>SUMIF(E$2:E255,"&gt;0")</f>
        <v>176</v>
      </c>
      <c r="M255" s="76">
        <f t="shared" ref="M255" si="550">IFERROR(L255 - _xlfn.XLOOKUP(A255-30, $A$2:$A$14999,L$2:L$14999,"",-1,2),NA())</f>
        <v>16</v>
      </c>
      <c r="N255" s="74">
        <f t="shared" ref="N255" si="551">F255*120</f>
        <v>3000</v>
      </c>
      <c r="O255" s="76">
        <f t="shared" ref="O255" si="552">N255-N254</f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538"/>
        <v>37</v>
      </c>
      <c r="G256" s="76">
        <f t="shared" ref="G256" si="553">C256-C255</f>
        <v>12</v>
      </c>
      <c r="H256" s="76">
        <f t="shared" ref="H256" si="554">D256-D255</f>
        <v>0</v>
      </c>
      <c r="I256" s="76">
        <f t="shared" ref="I256" si="555">F256-F255</f>
        <v>12</v>
      </c>
      <c r="J256" s="76">
        <f>SUMIF(I$2:I256,"&gt;0")</f>
        <v>815</v>
      </c>
      <c r="K256" s="76">
        <f t="shared" ref="K256" si="556">IFERROR(J256 - _xlfn.XLOOKUP(A256-30, $A$2:$A$14999,J$2:J$14999,"",-1,2),NA())</f>
        <v>84</v>
      </c>
      <c r="L256" s="76">
        <f>SUMIF(E$2:E256,"&gt;0")</f>
        <v>176</v>
      </c>
      <c r="M256" s="76">
        <f t="shared" ref="M256" si="557">IFERROR(L256 - _xlfn.XLOOKUP(A256-30, $A$2:$A$14999,L$2:L$14999,"",-1,2),NA())</f>
        <v>16</v>
      </c>
      <c r="N256" s="74">
        <f t="shared" ref="N256" si="558">F256*120</f>
        <v>4440</v>
      </c>
      <c r="O256" s="76">
        <f t="shared" ref="O256" si="559">N256-N255</f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538"/>
        <v>37</v>
      </c>
      <c r="G257" s="76">
        <f t="shared" ref="G257" si="560">C257-C256</f>
        <v>0</v>
      </c>
      <c r="H257" s="76">
        <f t="shared" ref="H257" si="561">D257-D256</f>
        <v>0</v>
      </c>
      <c r="I257" s="76">
        <f t="shared" ref="I257" si="562">F257-F256</f>
        <v>0</v>
      </c>
      <c r="J257" s="76">
        <f>SUMIF(I$2:I257,"&gt;0")</f>
        <v>815</v>
      </c>
      <c r="K257" s="76">
        <f t="shared" ref="K257" si="563">IFERROR(J257 - _xlfn.XLOOKUP(A257-30, $A$2:$A$14999,J$2:J$14999,"",-1,2),NA())</f>
        <v>84</v>
      </c>
      <c r="L257" s="76">
        <f>SUMIF(E$2:E257,"&gt;0")</f>
        <v>176</v>
      </c>
      <c r="M257" s="76">
        <f t="shared" ref="M257" si="564">IFERROR(L257 - _xlfn.XLOOKUP(A257-30, $A$2:$A$14999,L$2:L$14999,"",-1,2),NA())</f>
        <v>16</v>
      </c>
      <c r="N257" s="74">
        <f t="shared" ref="N257" si="565">F257*120</f>
        <v>4440</v>
      </c>
      <c r="O257" s="76">
        <f t="shared" ref="O257" si="566">N257-N256</f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ref="F258" si="567">C258+D258*10+_xlfn.IFNA(E258,0)</f>
        <v>48</v>
      </c>
      <c r="G258" s="76">
        <f t="shared" ref="G258" si="568">C258-C257</f>
        <v>11</v>
      </c>
      <c r="H258" s="76">
        <f t="shared" ref="H258" si="569">D258-D257</f>
        <v>0</v>
      </c>
      <c r="I258" s="76">
        <f t="shared" ref="I258" si="570">F258-F257</f>
        <v>11</v>
      </c>
      <c r="J258" s="76">
        <f>SUMIF(I$2:I258,"&gt;0")</f>
        <v>826</v>
      </c>
      <c r="K258" s="76">
        <f t="shared" ref="K258" si="571">IFERROR(J258 - _xlfn.XLOOKUP(A258-30, $A$2:$A$14999,J$2:J$14999,"",-1,2),NA())</f>
        <v>95</v>
      </c>
      <c r="L258" s="76">
        <f>SUMIF(E$2:E258,"&gt;0")</f>
        <v>176</v>
      </c>
      <c r="M258" s="76">
        <f t="shared" ref="M258" si="572">IFERROR(L258 - _xlfn.XLOOKUP(A258-30, $A$2:$A$14999,L$2:L$14999,"",-1,2),NA())</f>
        <v>16</v>
      </c>
      <c r="N258" s="74">
        <f t="shared" ref="N258" si="573">F258*120</f>
        <v>5760</v>
      </c>
      <c r="O258" s="76">
        <f t="shared" ref="O258" si="574">N258-N257</f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ref="F259" si="575">C259+D259*10+_xlfn.IFNA(E259,0)</f>
        <v>48</v>
      </c>
      <c r="G259" s="76">
        <f t="shared" ref="G259" si="576">C259-C258</f>
        <v>0</v>
      </c>
      <c r="H259" s="76">
        <f t="shared" ref="H259" si="577">D259-D258</f>
        <v>0</v>
      </c>
      <c r="I259" s="76">
        <f t="shared" ref="I259" si="578">F259-F258</f>
        <v>0</v>
      </c>
      <c r="J259" s="76">
        <f>SUMIF(I$2:I259,"&gt;0")</f>
        <v>826</v>
      </c>
      <c r="K259" s="76">
        <f t="shared" ref="K259" si="579">IFERROR(J259 - _xlfn.XLOOKUP(A259-30, $A$2:$A$14999,J$2:J$14999,"",-1,2),NA())</f>
        <v>94</v>
      </c>
      <c r="L259" s="76">
        <f>SUMIF(E$2:E259,"&gt;0")</f>
        <v>176</v>
      </c>
      <c r="M259" s="76">
        <f t="shared" ref="M259" si="580">IFERROR(L259 - _xlfn.XLOOKUP(A259-30, $A$2:$A$14999,L$2:L$14999,"",-1,2),NA())</f>
        <v>16</v>
      </c>
      <c r="N259" s="74">
        <f t="shared" ref="N259" si="581">F259*120</f>
        <v>5760</v>
      </c>
      <c r="O259" s="76">
        <f t="shared" ref="O259" si="582">N259-N258</f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ref="F260" si="583">C260+D260*10+_xlfn.IFNA(E260,0)</f>
        <v>48</v>
      </c>
      <c r="G260" s="76">
        <f t="shared" ref="G260" si="584">C260-C259</f>
        <v>0</v>
      </c>
      <c r="H260" s="76">
        <f t="shared" ref="H260" si="585">D260-D259</f>
        <v>0</v>
      </c>
      <c r="I260" s="76">
        <f t="shared" ref="I260" si="586">F260-F259</f>
        <v>0</v>
      </c>
      <c r="J260" s="76">
        <f>SUMIF(I$2:I260,"&gt;0")</f>
        <v>826</v>
      </c>
      <c r="K260" s="76">
        <f t="shared" ref="K260" si="587">IFERROR(J260 - _xlfn.XLOOKUP(A260-30, $A$2:$A$14999,J$2:J$14999,"",-1,2),NA())</f>
        <v>94</v>
      </c>
      <c r="L260" s="76">
        <f>SUMIF(E$2:E260,"&gt;0")</f>
        <v>176</v>
      </c>
      <c r="M260" s="76">
        <f t="shared" ref="M260" si="588">IFERROR(L260 - _xlfn.XLOOKUP(A260-30, $A$2:$A$14999,L$2:L$14999,"",-1,2),NA())</f>
        <v>16</v>
      </c>
      <c r="N260" s="74">
        <f t="shared" ref="N260" si="589">F260*120</f>
        <v>5760</v>
      </c>
      <c r="O260" s="76">
        <f t="shared" ref="O260" si="590">N260-N259</f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ref="F261" si="591">C261+D261*10+_xlfn.IFNA(E261,0)</f>
        <v>48</v>
      </c>
      <c r="G261" s="76">
        <f t="shared" ref="G261" si="592">C261-C260</f>
        <v>0</v>
      </c>
      <c r="H261" s="76">
        <f t="shared" ref="H261" si="593">D261-D260</f>
        <v>0</v>
      </c>
      <c r="I261" s="76">
        <f t="shared" ref="I261" si="594">F261-F260</f>
        <v>0</v>
      </c>
      <c r="J261" s="76">
        <f>SUMIF(I$2:I261,"&gt;0")</f>
        <v>826</v>
      </c>
      <c r="K261" s="76">
        <f t="shared" ref="K261" si="595">IFERROR(J261 - _xlfn.XLOOKUP(A261-30, $A$2:$A$14999,J$2:J$14999,"",-1,2),NA())</f>
        <v>94</v>
      </c>
      <c r="L261" s="76">
        <f>SUMIF(E$2:E261,"&gt;0")</f>
        <v>176</v>
      </c>
      <c r="M261" s="76">
        <f t="shared" ref="M261" si="596">IFERROR(L261 - _xlfn.XLOOKUP(A261-30, $A$2:$A$14999,L$2:L$14999,"",-1,2),NA())</f>
        <v>16</v>
      </c>
      <c r="N261" s="74">
        <f t="shared" ref="N261" si="597">F261*120</f>
        <v>5760</v>
      </c>
      <c r="O261" s="76">
        <f t="shared" ref="O261" si="598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ref="F262" si="599">C262+D262*10+_xlfn.IFNA(E262,0)</f>
        <v>48</v>
      </c>
      <c r="G262" s="76">
        <f t="shared" ref="G262" si="600">C262-C261</f>
        <v>0</v>
      </c>
      <c r="H262" s="76">
        <f t="shared" ref="H262" si="601">D262-D261</f>
        <v>0</v>
      </c>
      <c r="I262" s="76">
        <f t="shared" ref="I262" si="602">F262-F261</f>
        <v>0</v>
      </c>
      <c r="J262" s="76">
        <f>SUMIF(I$2:I262,"&gt;0")</f>
        <v>826</v>
      </c>
      <c r="K262" s="76">
        <f t="shared" ref="K262" si="603">IFERROR(J262 - _xlfn.XLOOKUP(A262-30, $A$2:$A$14999,J$2:J$14999,"",-1,2),NA())</f>
        <v>94</v>
      </c>
      <c r="L262" s="76">
        <f>SUMIF(E$2:E262,"&gt;0")</f>
        <v>176</v>
      </c>
      <c r="M262" s="76">
        <f t="shared" ref="M262" si="604">IFERROR(L262 - _xlfn.XLOOKUP(A262-30, $A$2:$A$14999,L$2:L$14999,"",-1,2),NA())</f>
        <v>16</v>
      </c>
      <c r="N262" s="74">
        <f t="shared" ref="N262" si="605">F262*120</f>
        <v>5760</v>
      </c>
      <c r="O262" s="76">
        <f t="shared" ref="O262" si="606">N262-N261</f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ref="F263" si="607">C263+D263*10+_xlfn.IFNA(E263,0)</f>
        <v>0</v>
      </c>
      <c r="G263" s="76">
        <f t="shared" ref="G263" si="608">C263-C262</f>
        <v>-38</v>
      </c>
      <c r="H263" s="76">
        <f t="shared" ref="H263" si="609">D263-D262</f>
        <v>-1</v>
      </c>
      <c r="I263" s="76">
        <f t="shared" ref="I263" si="610">F263-F262</f>
        <v>-48</v>
      </c>
      <c r="J263" s="76">
        <f>SUMIF(I$2:I263,"&gt;0")</f>
        <v>826</v>
      </c>
      <c r="K263" s="76">
        <f t="shared" ref="K263" si="611">IFERROR(J263 - _xlfn.XLOOKUP(A263-30, $A$2:$A$14999,J$2:J$14999,"",-1,2),NA())</f>
        <v>94</v>
      </c>
      <c r="L263" s="76">
        <f>SUMIF(E$2:E263,"&gt;0")</f>
        <v>176</v>
      </c>
      <c r="M263" s="76">
        <f t="shared" ref="M263" si="612">IFERROR(L263 - _xlfn.XLOOKUP(A263-30, $A$2:$A$14999,L$2:L$14999,"",-1,2),NA())</f>
        <v>16</v>
      </c>
      <c r="N263" s="74">
        <f t="shared" ref="N263" si="613">F263*120</f>
        <v>0</v>
      </c>
      <c r="O263" s="76">
        <f t="shared" ref="O263" si="614">N263-N262</f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ref="F264" si="615">C264+D264*10+_xlfn.IFNA(E264,0)</f>
        <v>2</v>
      </c>
      <c r="G264" s="76">
        <f t="shared" ref="G264" si="616">C264-C263</f>
        <v>2</v>
      </c>
      <c r="H264" s="76">
        <f t="shared" ref="H264" si="617">D264-D263</f>
        <v>0</v>
      </c>
      <c r="I264" s="76">
        <f t="shared" ref="I264" si="618">F264-F263</f>
        <v>2</v>
      </c>
      <c r="J264" s="76">
        <f>SUMIF(I$2:I264,"&gt;0")</f>
        <v>828</v>
      </c>
      <c r="K264" s="76">
        <f t="shared" ref="K264" si="619">IFERROR(J264 - _xlfn.XLOOKUP(A264-30, $A$2:$A$14999,J$2:J$14999,"",-1,2),NA())</f>
        <v>78</v>
      </c>
      <c r="L264" s="76">
        <f>SUMIF(E$2:E264,"&gt;0")</f>
        <v>176</v>
      </c>
      <c r="M264" s="76">
        <f t="shared" ref="M264" si="620">IFERROR(L264 - _xlfn.XLOOKUP(A264-30, $A$2:$A$14999,L$2:L$14999,"",-1,2),NA())</f>
        <v>15</v>
      </c>
      <c r="N264" s="74">
        <f t="shared" ref="N264" si="621">F264*120</f>
        <v>240</v>
      </c>
      <c r="O264" s="76">
        <f t="shared" ref="O264" si="622">N264-N263</f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ref="F265:F266" si="623">C265+D265*10+_xlfn.IFNA(E265,0)</f>
        <v>7</v>
      </c>
      <c r="G265" s="76">
        <f t="shared" ref="G265" si="624">C265-C264</f>
        <v>5</v>
      </c>
      <c r="H265" s="76">
        <f t="shared" ref="H265" si="625">D265-D264</f>
        <v>0</v>
      </c>
      <c r="I265" s="76">
        <f t="shared" ref="I265" si="626">F265-F264</f>
        <v>5</v>
      </c>
      <c r="J265" s="76">
        <f>SUMIF(I$2:I265,"&gt;0")</f>
        <v>833</v>
      </c>
      <c r="K265" s="76">
        <f t="shared" ref="K265" si="627">IFERROR(J265 - _xlfn.XLOOKUP(A265-30, $A$2:$A$14999,J$2:J$14999,"",-1,2),NA())</f>
        <v>73</v>
      </c>
      <c r="L265" s="76">
        <f>SUMIF(E$2:E265,"&gt;0")</f>
        <v>176</v>
      </c>
      <c r="M265" s="76">
        <f t="shared" ref="M265" si="628">IFERROR(L265 - _xlfn.XLOOKUP(A265-30, $A$2:$A$14999,L$2:L$14999,"",-1,2),NA())</f>
        <v>13</v>
      </c>
      <c r="N265" s="74">
        <f t="shared" ref="N265" si="629">F265*120</f>
        <v>840</v>
      </c>
      <c r="O265" s="76">
        <f t="shared" ref="O265" si="630">N265-N264</f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623"/>
        <v>8</v>
      </c>
      <c r="G266" s="76">
        <f t="shared" ref="G266" si="631">C266-C265</f>
        <v>1</v>
      </c>
      <c r="H266" s="76">
        <f t="shared" ref="H266" si="632">D266-D265</f>
        <v>0</v>
      </c>
      <c r="I266" s="76">
        <f t="shared" ref="I266" si="633">F266-F265</f>
        <v>1</v>
      </c>
      <c r="J266" s="76">
        <f>SUMIF(I$2:I266,"&gt;0")</f>
        <v>834</v>
      </c>
      <c r="K266" s="76">
        <f t="shared" ref="K266" si="634">IFERROR(J266 - _xlfn.XLOOKUP(A266-30, $A$2:$A$14999,J$2:J$14999,"",-1,2),NA())</f>
        <v>64</v>
      </c>
      <c r="L266" s="76">
        <f>SUMIF(E$2:E266,"&gt;0")</f>
        <v>176</v>
      </c>
      <c r="M266" s="76">
        <f t="shared" ref="M266" si="635">IFERROR(L266 - _xlfn.XLOOKUP(A266-30, $A$2:$A$14999,L$2:L$14999,"",-1,2),NA())</f>
        <v>9</v>
      </c>
      <c r="N266" s="74">
        <f t="shared" ref="N266" si="636">F266*120</f>
        <v>960</v>
      </c>
      <c r="O266" s="76">
        <f t="shared" ref="O266" si="637">N266-N265</f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ref="F267" si="638">C267+D267*10+_xlfn.IFNA(E267,0)</f>
        <v>0</v>
      </c>
      <c r="G267" s="76">
        <f t="shared" ref="G267" si="639">C267-C266</f>
        <v>-8</v>
      </c>
      <c r="H267" s="76">
        <f t="shared" ref="H267" si="640">D267-D266</f>
        <v>0</v>
      </c>
      <c r="I267" s="76">
        <f t="shared" ref="I267" si="641">F267-F266</f>
        <v>-8</v>
      </c>
      <c r="J267" s="76">
        <f>SUMIF(I$2:I267,"&gt;0")</f>
        <v>834</v>
      </c>
      <c r="K267" s="76">
        <f t="shared" ref="K267" si="642">IFERROR(J267 - _xlfn.XLOOKUP(A267-30, $A$2:$A$14999,J$2:J$14999,"",-1,2),NA())</f>
        <v>62</v>
      </c>
      <c r="L267" s="76">
        <f>SUMIF(E$2:E267,"&gt;0")</f>
        <v>176</v>
      </c>
      <c r="M267" s="76">
        <f t="shared" ref="M267" si="643">IFERROR(L267 - _xlfn.XLOOKUP(A267-30, $A$2:$A$14999,L$2:L$14999,"",-1,2),NA())</f>
        <v>8</v>
      </c>
      <c r="N267" s="74">
        <f t="shared" ref="N267" si="644">F267*120</f>
        <v>0</v>
      </c>
      <c r="O267" s="76">
        <f t="shared" ref="O267" si="645">N267-N266</f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ref="F268" si="646">C268+D268*10+_xlfn.IFNA(E268,0)</f>
        <v>0</v>
      </c>
      <c r="G268" s="76">
        <f t="shared" ref="G268" si="647">C268-C267</f>
        <v>0</v>
      </c>
      <c r="H268" s="76">
        <f t="shared" ref="H268" si="648">D268-D267</f>
        <v>0</v>
      </c>
      <c r="I268" s="76">
        <f t="shared" ref="I268" si="649">F268-F267</f>
        <v>0</v>
      </c>
      <c r="J268" s="76">
        <f>SUMIF(I$2:I268,"&gt;0")</f>
        <v>834</v>
      </c>
      <c r="K268" s="76">
        <f t="shared" ref="K268" si="650">IFERROR(J268 - _xlfn.XLOOKUP(A268-30, $A$2:$A$14999,J$2:J$14999,"",-1,2),NA())</f>
        <v>60</v>
      </c>
      <c r="L268" s="76">
        <f>SUMIF(E$2:E268,"&gt;0")</f>
        <v>176</v>
      </c>
      <c r="M268" s="76">
        <f t="shared" ref="M268" si="651">IFERROR(L268 - _xlfn.XLOOKUP(A268-30, $A$2:$A$14999,L$2:L$14999,"",-1,2),NA())</f>
        <v>7</v>
      </c>
      <c r="N268" s="74">
        <f t="shared" ref="N268" si="652">F268*120</f>
        <v>0</v>
      </c>
      <c r="O268" s="76">
        <f t="shared" ref="O268" si="653">N268-N267</f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ref="F269" si="654">C269+D269*10+_xlfn.IFNA(E269,0)</f>
        <v>0</v>
      </c>
      <c r="G269" s="76">
        <f t="shared" ref="G269" si="655">C269-C268</f>
        <v>0</v>
      </c>
      <c r="H269" s="76">
        <f t="shared" ref="H269" si="656">D269-D268</f>
        <v>0</v>
      </c>
      <c r="I269" s="76">
        <f t="shared" ref="I269" si="657">F269-F268</f>
        <v>0</v>
      </c>
      <c r="J269" s="76">
        <f>SUMIF(I$2:I269,"&gt;0")</f>
        <v>834</v>
      </c>
      <c r="K269" s="76">
        <f t="shared" ref="K269" si="658">IFERROR(J269 - _xlfn.XLOOKUP(A269-30, $A$2:$A$14999,J$2:J$14999,"",-1,2),NA())</f>
        <v>60</v>
      </c>
      <c r="L269" s="76">
        <f>SUMIF(E$2:E269,"&gt;0")</f>
        <v>176</v>
      </c>
      <c r="M269" s="76">
        <f t="shared" ref="M269" si="659">IFERROR(L269 - _xlfn.XLOOKUP(A269-30, $A$2:$A$14999,L$2:L$14999,"",-1,2),NA())</f>
        <v>7</v>
      </c>
      <c r="N269" s="74">
        <f t="shared" ref="N269" si="660">F269*120</f>
        <v>0</v>
      </c>
      <c r="O269" s="76">
        <f t="shared" ref="O269" si="661">N269-N268</f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ref="F270" si="662">C270+D270*10+_xlfn.IFNA(E270,0)</f>
        <v>5</v>
      </c>
      <c r="G270" s="76">
        <f t="shared" ref="G270" si="663">C270-C269</f>
        <v>5</v>
      </c>
      <c r="H270" s="76">
        <f t="shared" ref="H270" si="664">D270-D269</f>
        <v>0</v>
      </c>
      <c r="I270" s="76">
        <f t="shared" ref="I270" si="665">F270-F269</f>
        <v>5</v>
      </c>
      <c r="J270" s="76">
        <f>SUMIF(I$2:I270,"&gt;0")</f>
        <v>839</v>
      </c>
      <c r="K270" s="76">
        <f t="shared" ref="K270" si="666">IFERROR(J270 - _xlfn.XLOOKUP(A270-30, $A$2:$A$14999,J$2:J$14999,"",-1,2),NA())</f>
        <v>64</v>
      </c>
      <c r="L270" s="76">
        <f>SUMIF(E$2:E270,"&gt;0")</f>
        <v>176</v>
      </c>
      <c r="M270" s="76">
        <f t="shared" ref="M270" si="667">IFERROR(L270 - _xlfn.XLOOKUP(A270-30, $A$2:$A$14999,L$2:L$14999,"",-1,2),NA())</f>
        <v>5</v>
      </c>
      <c r="N270" s="74">
        <f t="shared" ref="N270" si="668">F270*120</f>
        <v>600</v>
      </c>
      <c r="O270" s="76">
        <f t="shared" ref="O270" si="669">N270-N269</f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ref="F271" si="670">C271+D271*10+_xlfn.IFNA(E271,0)</f>
        <v>5</v>
      </c>
      <c r="G271" s="76">
        <f t="shared" ref="G271" si="671">C271-C270</f>
        <v>0</v>
      </c>
      <c r="H271" s="76">
        <f t="shared" ref="H271" si="672">D271-D270</f>
        <v>0</v>
      </c>
      <c r="I271" s="76">
        <f t="shared" ref="I271" si="673">F271-F270</f>
        <v>0</v>
      </c>
      <c r="J271" s="76">
        <f>SUMIF(I$2:I271,"&gt;0")</f>
        <v>839</v>
      </c>
      <c r="K271" s="76">
        <f t="shared" ref="K271" si="674">IFERROR(J271 - _xlfn.XLOOKUP(A271-30, $A$2:$A$14999,J$2:J$14999,"",-1,2),NA())</f>
        <v>64</v>
      </c>
      <c r="L271" s="76">
        <f>SUMIF(E$2:E271,"&gt;0")</f>
        <v>176</v>
      </c>
      <c r="M271" s="76">
        <f t="shared" ref="M271" si="675">IFERROR(L271 - _xlfn.XLOOKUP(A271-30, $A$2:$A$14999,L$2:L$14999,"",-1,2),NA())</f>
        <v>4</v>
      </c>
      <c r="N271" s="74">
        <f t="shared" ref="N271" si="676">F271*120</f>
        <v>600</v>
      </c>
      <c r="O271" s="76">
        <f t="shared" ref="O271" si="677">N271-N270</f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ref="F272" si="678">C272+D272*10+_xlfn.IFNA(E272,0)</f>
        <v>5</v>
      </c>
      <c r="G272" s="76">
        <f t="shared" ref="G272" si="679">C272-C271</f>
        <v>0</v>
      </c>
      <c r="H272" s="76">
        <f t="shared" ref="H272" si="680">D272-D271</f>
        <v>0</v>
      </c>
      <c r="I272" s="76">
        <f t="shared" ref="I272" si="681">F272-F271</f>
        <v>0</v>
      </c>
      <c r="J272" s="76">
        <f>SUMIF(I$2:I272,"&gt;0")</f>
        <v>839</v>
      </c>
      <c r="K272" s="76">
        <f t="shared" ref="K272" si="682">IFERROR(J272 - _xlfn.XLOOKUP(A272-30, $A$2:$A$14999,J$2:J$14999,"",-1,2),NA())</f>
        <v>64</v>
      </c>
      <c r="L272" s="76">
        <f>SUMIF(E$2:E272,"&gt;0")</f>
        <v>176</v>
      </c>
      <c r="M272" s="76">
        <f t="shared" ref="M272" si="683">IFERROR(L272 - _xlfn.XLOOKUP(A272-30, $A$2:$A$14999,L$2:L$14999,"",-1,2),NA())</f>
        <v>4</v>
      </c>
      <c r="N272" s="74">
        <f t="shared" ref="N272" si="684">F272*120</f>
        <v>600</v>
      </c>
      <c r="O272" s="76">
        <f t="shared" ref="O272" si="685">N272-N271</f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ref="F273" si="686">C273+D273*10+_xlfn.IFNA(E273,0)</f>
        <v>5</v>
      </c>
      <c r="G273" s="76">
        <f t="shared" ref="G273" si="687">C273-C272</f>
        <v>0</v>
      </c>
      <c r="H273" s="76">
        <f t="shared" ref="H273" si="688">D273-D272</f>
        <v>0</v>
      </c>
      <c r="I273" s="76">
        <f t="shared" ref="I273" si="689">F273-F272</f>
        <v>0</v>
      </c>
      <c r="J273" s="76">
        <f>SUMIF(I$2:I273,"&gt;0")</f>
        <v>839</v>
      </c>
      <c r="K273" s="76">
        <f t="shared" ref="K273" si="690">IFERROR(J273 - _xlfn.XLOOKUP(A273-30, $A$2:$A$14999,J$2:J$14999,"",-1,2),NA())</f>
        <v>63</v>
      </c>
      <c r="L273" s="76">
        <f>SUMIF(E$2:E273,"&gt;0")</f>
        <v>176</v>
      </c>
      <c r="M273" s="76">
        <f t="shared" ref="M273" si="691">IFERROR(L273 - _xlfn.XLOOKUP(A273-30, $A$2:$A$14999,L$2:L$14999,"",-1,2),NA())</f>
        <v>2</v>
      </c>
      <c r="N273" s="74">
        <f t="shared" ref="N273" si="692">F273*120</f>
        <v>600</v>
      </c>
      <c r="O273" s="76">
        <f t="shared" ref="O273" si="693">N273-N272</f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ref="F274" si="694">C274+D274*10+_xlfn.IFNA(E274,0)</f>
        <v>6</v>
      </c>
      <c r="G274" s="76">
        <f t="shared" ref="G274" si="695">C274-C273</f>
        <v>1</v>
      </c>
      <c r="H274" s="76">
        <f t="shared" ref="H274" si="696">D274-D273</f>
        <v>0</v>
      </c>
      <c r="I274" s="76">
        <f t="shared" ref="I274" si="697">F274-F273</f>
        <v>1</v>
      </c>
      <c r="J274" s="76">
        <f>SUMIF(I$2:I274,"&gt;0")</f>
        <v>840</v>
      </c>
      <c r="K274" s="76">
        <f t="shared" ref="K274" si="698">IFERROR(J274 - _xlfn.XLOOKUP(A274-30, $A$2:$A$14999,J$2:J$14999,"",-1,2),NA())</f>
        <v>62</v>
      </c>
      <c r="L274" s="76">
        <f>SUMIF(E$2:E274,"&gt;0")</f>
        <v>176</v>
      </c>
      <c r="M274" s="76">
        <f t="shared" ref="M274" si="699">IFERROR(L274 - _xlfn.XLOOKUP(A274-30, $A$2:$A$14999,L$2:L$14999,"",-1,2),NA())</f>
        <v>0</v>
      </c>
      <c r="N274" s="74">
        <f t="shared" ref="N274" si="700">F274*120</f>
        <v>720</v>
      </c>
      <c r="O274" s="76">
        <f t="shared" ref="O274" si="701">N274-N273</f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ref="F275" si="702">C275+D275*10+_xlfn.IFNA(E275,0)</f>
        <v>20</v>
      </c>
      <c r="G275" s="76">
        <f t="shared" ref="G275" si="703">C275-C274</f>
        <v>4</v>
      </c>
      <c r="H275" s="76">
        <f t="shared" ref="H275" si="704">D275-D274</f>
        <v>1</v>
      </c>
      <c r="I275" s="76">
        <f t="shared" ref="I275" si="705">F275-F274</f>
        <v>14</v>
      </c>
      <c r="J275" s="76">
        <f>SUMIF(I$2:I275,"&gt;0")</f>
        <v>854</v>
      </c>
      <c r="K275" s="76">
        <f t="shared" ref="K275" si="706">IFERROR(J275 - _xlfn.XLOOKUP(A275-30, $A$2:$A$14999,J$2:J$14999,"",-1,2),NA())</f>
        <v>72</v>
      </c>
      <c r="L275" s="76">
        <f>SUMIF(E$2:E275,"&gt;0")</f>
        <v>176</v>
      </c>
      <c r="M275" s="76">
        <f t="shared" ref="M275" si="707">IFERROR(L275 - _xlfn.XLOOKUP(A275-30, $A$2:$A$14999,L$2:L$14999,"",-1,2),NA())</f>
        <v>0</v>
      </c>
      <c r="N275" s="74">
        <f t="shared" ref="N275" si="708">F275*120</f>
        <v>2400</v>
      </c>
      <c r="O275" s="76">
        <f t="shared" ref="O275" si="709">N275-N274</f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ref="F276" si="710">C276+D276*10+_xlfn.IFNA(E276,0)</f>
        <v>0</v>
      </c>
      <c r="G276" s="76">
        <f t="shared" ref="G276" si="711">C276-C275</f>
        <v>-10</v>
      </c>
      <c r="H276" s="76">
        <f t="shared" ref="H276" si="712">D276-D275</f>
        <v>-1</v>
      </c>
      <c r="I276" s="76">
        <f t="shared" ref="I276" si="713">F276-F275</f>
        <v>-20</v>
      </c>
      <c r="J276" s="76">
        <f>SUMIF(I$2:I276,"&gt;0")</f>
        <v>854</v>
      </c>
      <c r="K276" s="76">
        <f t="shared" ref="K276" si="714">IFERROR(J276 - _xlfn.XLOOKUP(A276-30, $A$2:$A$14999,J$2:J$14999,"",-1,2),NA())</f>
        <v>71</v>
      </c>
      <c r="L276" s="76">
        <f>SUMIF(E$2:E276,"&gt;0")</f>
        <v>176</v>
      </c>
      <c r="M276" s="76">
        <f t="shared" ref="M276" si="715">IFERROR(L276 - _xlfn.XLOOKUP(A276-30, $A$2:$A$14999,L$2:L$14999,"",-1,2),NA())</f>
        <v>0</v>
      </c>
      <c r="N276" s="74">
        <f t="shared" ref="N276" si="716">F276*120</f>
        <v>0</v>
      </c>
      <c r="O276" s="76">
        <f t="shared" ref="O276" si="717">N276-N275</f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ref="F277" si="718">C277+D277*10+_xlfn.IFNA(E277,0)</f>
        <v>16</v>
      </c>
      <c r="G277" s="76">
        <f t="shared" ref="G277" si="719">C277-C276</f>
        <v>6</v>
      </c>
      <c r="H277" s="76">
        <f t="shared" ref="H277" si="720">D277-D276</f>
        <v>1</v>
      </c>
      <c r="I277" s="76">
        <f t="shared" ref="I277" si="721">F277-F276</f>
        <v>16</v>
      </c>
      <c r="J277" s="76">
        <f>SUMIF(I$2:I277,"&gt;0")</f>
        <v>870</v>
      </c>
      <c r="K277" s="76">
        <f t="shared" ref="K277" si="722">IFERROR(J277 - _xlfn.XLOOKUP(A277-30, $A$2:$A$14999,J$2:J$14999,"",-1,2),NA())</f>
        <v>55</v>
      </c>
      <c r="L277" s="76">
        <f>SUMIF(E$2:E277,"&gt;0")</f>
        <v>176</v>
      </c>
      <c r="M277" s="76">
        <f t="shared" ref="M277" si="723">IFERROR(L277 - _xlfn.XLOOKUP(A277-30, $A$2:$A$14999,L$2:L$14999,"",-1,2),NA())</f>
        <v>0</v>
      </c>
      <c r="N277" s="74">
        <f t="shared" ref="N277" si="724">F277*120</f>
        <v>1920</v>
      </c>
      <c r="O277" s="76">
        <f t="shared" ref="O277" si="725">N277-N276</f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ref="F278:F279" si="726">C278+D278*10+_xlfn.IFNA(E278,0)</f>
        <v>27</v>
      </c>
      <c r="G278" s="76">
        <f t="shared" ref="G278" si="727">C278-C277</f>
        <v>11</v>
      </c>
      <c r="H278" s="76">
        <f t="shared" ref="H278" si="728">D278-D277</f>
        <v>0</v>
      </c>
      <c r="I278" s="76">
        <f t="shared" ref="I278" si="729">F278-F277</f>
        <v>11</v>
      </c>
      <c r="J278" s="76">
        <f>SUMIF(I$2:I278,"&gt;0")</f>
        <v>881</v>
      </c>
      <c r="K278" s="76">
        <f t="shared" ref="K278" si="730">IFERROR(J278 - _xlfn.XLOOKUP(A278-30, $A$2:$A$14999,J$2:J$14999,"",-1,2),NA())</f>
        <v>66</v>
      </c>
      <c r="L278" s="76">
        <f>SUMIF(E$2:E278,"&gt;0")</f>
        <v>176</v>
      </c>
      <c r="M278" s="76">
        <f t="shared" ref="M278" si="731">IFERROR(L278 - _xlfn.XLOOKUP(A278-30, $A$2:$A$14999,L$2:L$14999,"",-1,2),NA())</f>
        <v>0</v>
      </c>
      <c r="N278" s="74">
        <f t="shared" ref="N278" si="732">F278*120</f>
        <v>3240</v>
      </c>
      <c r="O278" s="76">
        <f t="shared" ref="O278" si="733">N278-N277</f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26"/>
        <v>27</v>
      </c>
      <c r="G279" s="76">
        <f t="shared" ref="G279" si="734">C279-C278</f>
        <v>0</v>
      </c>
      <c r="H279" s="76">
        <f t="shared" ref="H279" si="735">D279-D278</f>
        <v>0</v>
      </c>
      <c r="I279" s="76">
        <f t="shared" ref="I279" si="736">F279-F278</f>
        <v>0</v>
      </c>
      <c r="J279" s="76">
        <f>SUMIF(I$2:I279,"&gt;0")</f>
        <v>881</v>
      </c>
      <c r="K279" s="76">
        <f t="shared" ref="K279" si="737">IFERROR(J279 - _xlfn.XLOOKUP(A279-30, $A$2:$A$14999,J$2:J$14999,"",-1,2),NA())</f>
        <v>55</v>
      </c>
      <c r="L279" s="76">
        <f>SUMIF(E$2:E279,"&gt;0")</f>
        <v>176</v>
      </c>
      <c r="M279" s="76">
        <f t="shared" ref="M279" si="738">IFERROR(L279 - _xlfn.XLOOKUP(A279-30, $A$2:$A$14999,L$2:L$14999,"",-1,2),NA())</f>
        <v>0</v>
      </c>
      <c r="N279" s="74">
        <f t="shared" ref="N279" si="739">F279*120</f>
        <v>3240</v>
      </c>
      <c r="O279" s="76">
        <f t="shared" ref="O279" si="740">N279-N278</f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ref="F280" si="741">C280+D280*10+_xlfn.IFNA(E280,0)</f>
        <v>27</v>
      </c>
      <c r="G280" s="76">
        <f t="shared" ref="G280" si="742">C280-C279</f>
        <v>0</v>
      </c>
      <c r="H280" s="76">
        <f t="shared" ref="H280" si="743">D280-D279</f>
        <v>0</v>
      </c>
      <c r="I280" s="76">
        <f t="shared" ref="I280" si="744">F280-F279</f>
        <v>0</v>
      </c>
      <c r="J280" s="76">
        <f>SUMIF(I$2:I280,"&gt;0")</f>
        <v>881</v>
      </c>
      <c r="K280" s="76">
        <f t="shared" ref="K280" si="745">IFERROR(J280 - _xlfn.XLOOKUP(A280-30, $A$2:$A$14999,J$2:J$14999,"",-1,2),NA())</f>
        <v>55</v>
      </c>
      <c r="L280" s="76">
        <f>SUMIF(E$2:E280,"&gt;0")</f>
        <v>176</v>
      </c>
      <c r="M280" s="76">
        <f t="shared" ref="M280" si="746">IFERROR(L280 - _xlfn.XLOOKUP(A280-30, $A$2:$A$14999,L$2:L$14999,"",-1,2),NA())</f>
        <v>0</v>
      </c>
      <c r="N280" s="74">
        <f t="shared" ref="N280" si="747">F280*120</f>
        <v>3240</v>
      </c>
      <c r="O280" s="76">
        <f t="shared" ref="O280" si="748">N280-N279</f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ref="F281" si="749">C281+D281*10+_xlfn.IFNA(E281,0)</f>
        <v>37</v>
      </c>
      <c r="G281" s="76">
        <f t="shared" ref="G281" si="750">C281-C280</f>
        <v>0</v>
      </c>
      <c r="H281" s="76">
        <f t="shared" ref="H281" si="751">D281-D280</f>
        <v>1</v>
      </c>
      <c r="I281" s="76">
        <f t="shared" ref="I281" si="752">F281-F280</f>
        <v>10</v>
      </c>
      <c r="J281" s="76">
        <f>SUMIF(I$2:I281,"&gt;0")</f>
        <v>891</v>
      </c>
      <c r="K281" s="76">
        <f t="shared" ref="K281" si="753">IFERROR(J281 - _xlfn.XLOOKUP(A281-30, $A$2:$A$14999,J$2:J$14999,"",-1,2),NA())</f>
        <v>65</v>
      </c>
      <c r="L281" s="76">
        <f>SUMIF(E$2:E281,"&gt;0")</f>
        <v>176</v>
      </c>
      <c r="M281" s="76">
        <f t="shared" ref="M281" si="754">IFERROR(L281 - _xlfn.XLOOKUP(A281-30, $A$2:$A$14999,L$2:L$14999,"",-1,2),NA())</f>
        <v>0</v>
      </c>
      <c r="N281" s="74">
        <f t="shared" ref="N281" si="755">F281*120</f>
        <v>4440</v>
      </c>
      <c r="O281" s="76">
        <f t="shared" ref="O281" si="756">N281-N280</f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ref="F282" si="757">C282+D282*10+_xlfn.IFNA(E282,0)</f>
        <v>37</v>
      </c>
      <c r="G282" s="76">
        <f t="shared" ref="G282" si="758">C282-C281</f>
        <v>0</v>
      </c>
      <c r="H282" s="76">
        <f t="shared" ref="H282" si="759">D282-D281</f>
        <v>0</v>
      </c>
      <c r="I282" s="76">
        <f t="shared" ref="I282" si="760">F282-F281</f>
        <v>0</v>
      </c>
      <c r="J282" s="76">
        <f>SUMIF(I$2:I282,"&gt;0")</f>
        <v>891</v>
      </c>
      <c r="K282" s="76">
        <f t="shared" ref="K282" si="761">IFERROR(J282 - _xlfn.XLOOKUP(A282-30, $A$2:$A$14999,J$2:J$14999,"",-1,2),NA())</f>
        <v>65</v>
      </c>
      <c r="L282" s="76">
        <f>SUMIF(E$2:E282,"&gt;0")</f>
        <v>176</v>
      </c>
      <c r="M282" s="76">
        <f t="shared" ref="M282" si="762">IFERROR(L282 - _xlfn.XLOOKUP(A282-30, $A$2:$A$14999,L$2:L$14999,"",-1,2),NA())</f>
        <v>0</v>
      </c>
      <c r="N282" s="74">
        <f t="shared" ref="N282" si="763">F282*120</f>
        <v>4440</v>
      </c>
      <c r="O282" s="76">
        <f t="shared" ref="O282" si="764">N282-N281</f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ref="F283" si="765">C283+D283*10+_xlfn.IFNA(E283,0)</f>
        <v>37</v>
      </c>
      <c r="G283" s="76">
        <f t="shared" ref="G283" si="766">C283-C282</f>
        <v>0</v>
      </c>
      <c r="H283" s="76">
        <f t="shared" ref="H283" si="767">D283-D282</f>
        <v>0</v>
      </c>
      <c r="I283" s="76">
        <f t="shared" ref="I283" si="768">F283-F282</f>
        <v>0</v>
      </c>
      <c r="J283" s="76">
        <f>SUMIF(I$2:I283,"&gt;0")</f>
        <v>891</v>
      </c>
      <c r="K283" s="76">
        <f t="shared" ref="K283" si="769">IFERROR(J283 - _xlfn.XLOOKUP(A283-30, $A$2:$A$14999,J$2:J$14999,"",-1,2),NA())</f>
        <v>63</v>
      </c>
      <c r="L283" s="76">
        <f>SUMIF(E$2:E283,"&gt;0")</f>
        <v>176</v>
      </c>
      <c r="M283" s="76">
        <f t="shared" ref="M283" si="770">IFERROR(L283 - _xlfn.XLOOKUP(A283-30, $A$2:$A$14999,L$2:L$14999,"",-1,2),NA())</f>
        <v>0</v>
      </c>
      <c r="N283" s="74">
        <f t="shared" ref="N283" si="771">F283*120</f>
        <v>4440</v>
      </c>
      <c r="O283" s="76">
        <f t="shared" ref="O283" si="772">N283-N282</f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ref="F284" si="773">C284+D284*10+_xlfn.IFNA(E284,0)</f>
        <v>42</v>
      </c>
      <c r="G284" s="76">
        <f t="shared" ref="G284" si="774">C284-C283</f>
        <v>5</v>
      </c>
      <c r="H284" s="76">
        <f t="shared" ref="H284" si="775">D284-D283</f>
        <v>0</v>
      </c>
      <c r="I284" s="76">
        <f t="shared" ref="I284" si="776">F284-F283</f>
        <v>5</v>
      </c>
      <c r="J284" s="76">
        <f>SUMIF(I$2:I284,"&gt;0")</f>
        <v>896</v>
      </c>
      <c r="K284" s="76">
        <f t="shared" ref="K284" si="777">IFERROR(J284 - _xlfn.XLOOKUP(A284-30, $A$2:$A$14999,J$2:J$14999,"",-1,2),NA())</f>
        <v>68</v>
      </c>
      <c r="L284" s="76">
        <f>SUMIF(E$2:E284,"&gt;0")</f>
        <v>176</v>
      </c>
      <c r="M284" s="76">
        <f t="shared" ref="M284" si="778">IFERROR(L284 - _xlfn.XLOOKUP(A284-30, $A$2:$A$14999,L$2:L$14999,"",-1,2),NA())</f>
        <v>0</v>
      </c>
      <c r="N284" s="74">
        <f t="shared" ref="N284" si="779">F284*120</f>
        <v>5040</v>
      </c>
      <c r="O284" s="76">
        <f t="shared" ref="O284" si="780">N284-N283</f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ref="F285" si="781">C285+D285*10+_xlfn.IFNA(E285,0)</f>
        <v>0</v>
      </c>
      <c r="G285" s="76">
        <f t="shared" ref="G285" si="782">C285-C284</f>
        <v>-22</v>
      </c>
      <c r="H285" s="76">
        <f t="shared" ref="H285" si="783">D285-D284</f>
        <v>-2</v>
      </c>
      <c r="I285" s="76">
        <f t="shared" ref="I285" si="784">F285-F284</f>
        <v>-42</v>
      </c>
      <c r="J285" s="76">
        <f>SUMIF(I$2:I285,"&gt;0")</f>
        <v>896</v>
      </c>
      <c r="K285" s="76">
        <f t="shared" ref="K285" si="785">IFERROR(J285 - _xlfn.XLOOKUP(A285-30, $A$2:$A$14999,J$2:J$14999,"",-1,2),NA())</f>
        <v>63</v>
      </c>
      <c r="L285" s="76">
        <f>SUMIF(E$2:E285,"&gt;0")</f>
        <v>176</v>
      </c>
      <c r="M285" s="76">
        <f t="shared" ref="M285" si="786">IFERROR(L285 - _xlfn.XLOOKUP(A285-30, $A$2:$A$14999,L$2:L$14999,"",-1,2),NA())</f>
        <v>0</v>
      </c>
      <c r="N285" s="74">
        <f t="shared" ref="N285" si="787">F285*120</f>
        <v>0</v>
      </c>
      <c r="O285" s="76">
        <f t="shared" ref="O285" si="788">N285-N284</f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ref="F286" si="789">C286+D286*10+_xlfn.IFNA(E286,0)</f>
        <v>5</v>
      </c>
      <c r="G286" s="76">
        <f t="shared" ref="G286" si="790">C286-C285</f>
        <v>5</v>
      </c>
      <c r="H286" s="76">
        <f t="shared" ref="H286" si="791">D286-D285</f>
        <v>0</v>
      </c>
      <c r="I286" s="76">
        <f t="shared" ref="I286" si="792">F286-F285</f>
        <v>5</v>
      </c>
      <c r="J286" s="76">
        <f>SUMIF(I$2:I286,"&gt;0")</f>
        <v>901</v>
      </c>
      <c r="K286" s="76">
        <f t="shared" ref="K286" si="793">IFERROR(J286 - _xlfn.XLOOKUP(A286-30, $A$2:$A$14999,J$2:J$14999,"",-1,2),NA())</f>
        <v>68</v>
      </c>
      <c r="L286" s="76">
        <f>SUMIF(E$2:E286,"&gt;0")</f>
        <v>176</v>
      </c>
      <c r="M286" s="76">
        <f t="shared" ref="M286" si="794">IFERROR(L286 - _xlfn.XLOOKUP(A286-30, $A$2:$A$14999,L$2:L$14999,"",-1,2),NA())</f>
        <v>0</v>
      </c>
      <c r="N286" s="74">
        <f t="shared" ref="N286" si="795">F286*120</f>
        <v>600</v>
      </c>
      <c r="O286" s="76">
        <f t="shared" ref="O286" si="796">N286-N285</f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ref="F287" si="797">C287+D287*10+_xlfn.IFNA(E287,0)</f>
        <v>15</v>
      </c>
      <c r="G287" s="76">
        <f t="shared" ref="G287" si="798">C287-C286</f>
        <v>0</v>
      </c>
      <c r="H287" s="76">
        <f t="shared" ref="H287" si="799">D287-D286</f>
        <v>1</v>
      </c>
      <c r="I287" s="76">
        <f t="shared" ref="I287" si="800">F287-F286</f>
        <v>10</v>
      </c>
      <c r="J287" s="76">
        <f>SUMIF(I$2:I287,"&gt;0")</f>
        <v>911</v>
      </c>
      <c r="K287" s="76">
        <f t="shared" ref="K287" si="801">IFERROR(J287 - _xlfn.XLOOKUP(A287-30, $A$2:$A$14999,J$2:J$14999,"",-1,2),NA())</f>
        <v>78</v>
      </c>
      <c r="L287" s="76">
        <f>SUMIF(E$2:E287,"&gt;0")</f>
        <v>176</v>
      </c>
      <c r="M287" s="76">
        <f t="shared" ref="M287" si="802">IFERROR(L287 - _xlfn.XLOOKUP(A287-30, $A$2:$A$14999,L$2:L$14999,"",-1,2),NA())</f>
        <v>0</v>
      </c>
      <c r="N287" s="74">
        <f t="shared" ref="N287" si="803">F287*120</f>
        <v>1800</v>
      </c>
      <c r="O287" s="76">
        <f t="shared" ref="O287" si="804">N287-N286</f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ref="F288" si="805">C288+D288*10+_xlfn.IFNA(E288,0)</f>
        <v>16</v>
      </c>
      <c r="G288" s="76">
        <f t="shared" ref="G288" si="806">C288-C287</f>
        <v>1</v>
      </c>
      <c r="H288" s="76">
        <f t="shared" ref="H288" si="807">D288-D287</f>
        <v>0</v>
      </c>
      <c r="I288" s="76">
        <f t="shared" ref="I288" si="808">F288-F287</f>
        <v>1</v>
      </c>
      <c r="J288" s="76">
        <f>SUMIF(I$2:I288,"&gt;0")</f>
        <v>912</v>
      </c>
      <c r="K288" s="76">
        <f t="shared" ref="K288" si="809">IFERROR(J288 - _xlfn.XLOOKUP(A288-30, $A$2:$A$14999,J$2:J$14999,"",-1,2),NA())</f>
        <v>78</v>
      </c>
      <c r="L288" s="76">
        <f>SUMIF(E$2:E288,"&gt;0")</f>
        <v>176</v>
      </c>
      <c r="M288" s="76">
        <f t="shared" ref="M288" si="810">IFERROR(L288 - _xlfn.XLOOKUP(A288-30, $A$2:$A$14999,L$2:L$14999,"",-1,2),NA())</f>
        <v>0</v>
      </c>
      <c r="N288" s="74">
        <f t="shared" ref="N288" si="811">F288*120</f>
        <v>1920</v>
      </c>
      <c r="O288" s="76">
        <f t="shared" ref="O288" si="812">N288-N287</f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:F295" si="813">C289+D289*10+_xlfn.IFNA(E289,0)</f>
        <v>16</v>
      </c>
      <c r="G289" s="76">
        <f t="shared" ref="G289" si="814">C289-C288</f>
        <v>0</v>
      </c>
      <c r="H289" s="76">
        <f t="shared" ref="H289" si="815">D289-D288</f>
        <v>0</v>
      </c>
      <c r="I289" s="76">
        <f t="shared" ref="I289" si="816">F289-F288</f>
        <v>0</v>
      </c>
      <c r="J289" s="76">
        <f>SUMIF(I$2:I289,"&gt;0")</f>
        <v>912</v>
      </c>
      <c r="K289" s="76">
        <f t="shared" ref="K289" si="817">IFERROR(J289 - _xlfn.XLOOKUP(A289-30, $A$2:$A$14999,J$2:J$14999,"",-1,2),NA())</f>
        <v>78</v>
      </c>
      <c r="L289" s="76">
        <f>SUMIF(E$2:E289,"&gt;0")</f>
        <v>176</v>
      </c>
      <c r="M289" s="76">
        <f t="shared" ref="M289" si="818">IFERROR(L289 - _xlfn.XLOOKUP(A289-30, $A$2:$A$14999,L$2:L$14999,"",-1,2),NA())</f>
        <v>0</v>
      </c>
      <c r="N289" s="74">
        <f t="shared" ref="N289" si="819">F289*120</f>
        <v>1920</v>
      </c>
      <c r="O289" s="76">
        <f t="shared" ref="O289" si="820">N289-N288</f>
        <v>0</v>
      </c>
    </row>
    <row r="290" spans="1:15" x14ac:dyDescent="0.25">
      <c r="A290" s="77">
        <v>44382.246527777781</v>
      </c>
      <c r="C290" s="74">
        <v>0</v>
      </c>
      <c r="D290" s="74">
        <v>0</v>
      </c>
      <c r="E290" s="431">
        <v>10</v>
      </c>
      <c r="F290" s="150">
        <f t="shared" si="813"/>
        <v>10</v>
      </c>
      <c r="G290" s="76">
        <f t="shared" ref="G290" si="821">C290-C289</f>
        <v>-6</v>
      </c>
      <c r="H290" s="76">
        <f t="shared" ref="H290" si="822">D290-D289</f>
        <v>-1</v>
      </c>
      <c r="I290" s="76">
        <f t="shared" ref="I290" si="823">F290-F289</f>
        <v>-6</v>
      </c>
      <c r="J290" s="76">
        <f>SUMIF(I$2:I290,"&gt;0")</f>
        <v>912</v>
      </c>
      <c r="K290" s="76">
        <f t="shared" ref="K290" si="824">IFERROR(J290 - _xlfn.XLOOKUP(A290-30, $A$2:$A$14999,J$2:J$14999,"",-1,2),NA())</f>
        <v>78</v>
      </c>
      <c r="L290" s="76">
        <f>SUMIF(E$2:E290,"&gt;0")</f>
        <v>186</v>
      </c>
      <c r="M290" s="76">
        <f t="shared" ref="M290" si="825">IFERROR(L290 - _xlfn.XLOOKUP(A290-30, $A$2:$A$14999,L$2:L$14999,"",-1,2),NA())</f>
        <v>10</v>
      </c>
      <c r="N290" s="74">
        <f t="shared" ref="N290" si="826">F290*120</f>
        <v>1200</v>
      </c>
      <c r="O290" s="76">
        <f t="shared" ref="O290" si="827">N290-N289</f>
        <v>-720</v>
      </c>
    </row>
    <row r="291" spans="1:15" x14ac:dyDescent="0.25">
      <c r="A291" s="77">
        <v>44383.259027777778</v>
      </c>
      <c r="C291" s="74">
        <v>0</v>
      </c>
      <c r="D291" s="74">
        <v>0</v>
      </c>
      <c r="E291" s="431">
        <v>10</v>
      </c>
      <c r="F291" s="150">
        <f t="shared" si="813"/>
        <v>10</v>
      </c>
      <c r="G291" s="76">
        <f t="shared" ref="G291" si="828">C291-C290</f>
        <v>0</v>
      </c>
      <c r="H291" s="76">
        <f t="shared" ref="H291" si="829">D291-D290</f>
        <v>0</v>
      </c>
      <c r="I291" s="76">
        <f t="shared" ref="I291" si="830">F291-F290</f>
        <v>0</v>
      </c>
      <c r="J291" s="76">
        <f>SUMIF(I$2:I291,"&gt;0")</f>
        <v>912</v>
      </c>
      <c r="K291" s="76">
        <f t="shared" ref="K291" si="831">IFERROR(J291 - _xlfn.XLOOKUP(A291-30, $A$2:$A$14999,J$2:J$14999,"",-1,2),NA())</f>
        <v>78</v>
      </c>
      <c r="L291" s="76">
        <f>SUMIF(E$2:E291,"&gt;0")</f>
        <v>196</v>
      </c>
      <c r="M291" s="76">
        <f t="shared" ref="M291" si="832">IFERROR(L291 - _xlfn.XLOOKUP(A291-30, $A$2:$A$14999,L$2:L$14999,"",-1,2),NA())</f>
        <v>20</v>
      </c>
      <c r="N291" s="74">
        <f t="shared" ref="N291" si="833">F291*120</f>
        <v>1200</v>
      </c>
      <c r="O291" s="76">
        <f t="shared" ref="O291" si="834">N291-N290</f>
        <v>0</v>
      </c>
    </row>
    <row r="292" spans="1:15" x14ac:dyDescent="0.25">
      <c r="A292" s="77">
        <v>44384.113888888889</v>
      </c>
      <c r="C292" s="74">
        <v>0</v>
      </c>
      <c r="D292" s="74">
        <v>0</v>
      </c>
      <c r="E292" s="431">
        <v>10</v>
      </c>
      <c r="F292" s="150">
        <f t="shared" si="813"/>
        <v>10</v>
      </c>
      <c r="G292" s="76">
        <f t="shared" ref="G292" si="835">C292-C291</f>
        <v>0</v>
      </c>
      <c r="H292" s="76">
        <f t="shared" ref="H292" si="836">D292-D291</f>
        <v>0</v>
      </c>
      <c r="I292" s="76">
        <f t="shared" ref="I292" si="837">F292-F291</f>
        <v>0</v>
      </c>
      <c r="J292" s="76">
        <f>SUMIF(I$2:I292,"&gt;0")</f>
        <v>912</v>
      </c>
      <c r="K292" s="76">
        <f t="shared" ref="K292" si="838">IFERROR(J292 - _xlfn.XLOOKUP(A292-30, $A$2:$A$14999,J$2:J$14999,"",-1,2),NA())</f>
        <v>73</v>
      </c>
      <c r="L292" s="76">
        <f>SUMIF(E$2:E292,"&gt;0")</f>
        <v>206</v>
      </c>
      <c r="M292" s="76">
        <f t="shared" ref="M292" si="839">IFERROR(L292 - _xlfn.XLOOKUP(A292-30, $A$2:$A$14999,L$2:L$14999,"",-1,2),NA())</f>
        <v>30</v>
      </c>
      <c r="N292" s="74">
        <f t="shared" ref="N292" si="840">F292*120</f>
        <v>1200</v>
      </c>
      <c r="O292" s="76">
        <f t="shared" ref="O292" si="841">N292-N291</f>
        <v>0</v>
      </c>
    </row>
    <row r="293" spans="1:15" x14ac:dyDescent="0.25">
      <c r="A293" s="77">
        <v>44385.686805555553</v>
      </c>
      <c r="C293" s="74">
        <v>0</v>
      </c>
      <c r="D293" s="74">
        <v>0</v>
      </c>
      <c r="E293" s="431">
        <v>10</v>
      </c>
      <c r="F293" s="150">
        <f t="shared" si="813"/>
        <v>10</v>
      </c>
      <c r="G293" s="76">
        <f t="shared" ref="G293" si="842">C293-C292</f>
        <v>0</v>
      </c>
      <c r="H293" s="76">
        <f t="shared" ref="H293" si="843">D293-D292</f>
        <v>0</v>
      </c>
      <c r="I293" s="76">
        <f t="shared" ref="I293" si="844">F293-F292</f>
        <v>0</v>
      </c>
      <c r="J293" s="76">
        <f>SUMIF(I$2:I293,"&gt;0")</f>
        <v>912</v>
      </c>
      <c r="K293" s="76">
        <f t="shared" ref="K293" si="845">IFERROR(J293 - _xlfn.XLOOKUP(A293-30, $A$2:$A$14999,J$2:J$14999,"",-1,2),NA())</f>
        <v>73</v>
      </c>
      <c r="L293" s="76">
        <f>SUMIF(E$2:E293,"&gt;0")</f>
        <v>216</v>
      </c>
      <c r="M293" s="76">
        <f t="shared" ref="M293" si="846">IFERROR(L293 - _xlfn.XLOOKUP(A293-30, $A$2:$A$14999,L$2:L$14999,"",-1,2),NA())</f>
        <v>40</v>
      </c>
      <c r="N293" s="74">
        <f t="shared" ref="N293" si="847">F293*120</f>
        <v>1200</v>
      </c>
      <c r="O293" s="76">
        <f t="shared" ref="O293" si="848">N293-N292</f>
        <v>0</v>
      </c>
    </row>
    <row r="294" spans="1:15" x14ac:dyDescent="0.25">
      <c r="A294" s="77">
        <v>44386.182638888888</v>
      </c>
      <c r="C294" s="74">
        <v>0</v>
      </c>
      <c r="D294" s="74">
        <v>0</v>
      </c>
      <c r="E294" s="431">
        <v>10</v>
      </c>
      <c r="F294" s="150">
        <f t="shared" si="813"/>
        <v>10</v>
      </c>
      <c r="G294" s="76">
        <f t="shared" ref="G294" si="849">C294-C293</f>
        <v>0</v>
      </c>
      <c r="H294" s="76">
        <f t="shared" ref="H294" si="850">D294-D293</f>
        <v>0</v>
      </c>
      <c r="I294" s="76">
        <f t="shared" ref="I294" si="851">F294-F293</f>
        <v>0</v>
      </c>
      <c r="J294" s="76">
        <f>SUMIF(I$2:I294,"&gt;0")</f>
        <v>912</v>
      </c>
      <c r="K294" s="76">
        <f t="shared" ref="K294" si="852">IFERROR(J294 - _xlfn.XLOOKUP(A294-30, $A$2:$A$14999,J$2:J$14999,"",-1,2),NA())</f>
        <v>73</v>
      </c>
      <c r="L294" s="76">
        <f>SUMIF(E$2:E294,"&gt;0")</f>
        <v>226</v>
      </c>
      <c r="M294" s="76">
        <f t="shared" ref="M294" si="853">IFERROR(L294 - _xlfn.XLOOKUP(A294-30, $A$2:$A$14999,L$2:L$14999,"",-1,2),NA())</f>
        <v>50</v>
      </c>
      <c r="N294" s="74">
        <f t="shared" ref="N294" si="854">F294*120</f>
        <v>1200</v>
      </c>
      <c r="O294" s="76">
        <f t="shared" ref="O294" si="855">N294-N293</f>
        <v>0</v>
      </c>
    </row>
    <row r="295" spans="1:15" x14ac:dyDescent="0.25">
      <c r="A295" s="77">
        <v>44387.245138888888</v>
      </c>
      <c r="C295" s="74">
        <v>0</v>
      </c>
      <c r="D295" s="74">
        <v>0</v>
      </c>
      <c r="E295" s="431">
        <v>10</v>
      </c>
      <c r="F295" s="150">
        <f t="shared" si="813"/>
        <v>10</v>
      </c>
      <c r="G295" s="76">
        <f t="shared" ref="G295" si="856">C295-C294</f>
        <v>0</v>
      </c>
      <c r="H295" s="76">
        <f t="shared" ref="H295" si="857">D295-D294</f>
        <v>0</v>
      </c>
      <c r="I295" s="76">
        <f t="shared" ref="I295" si="858">F295-F294</f>
        <v>0</v>
      </c>
      <c r="J295" s="76">
        <f>SUMIF(I$2:I295,"&gt;0")</f>
        <v>912</v>
      </c>
      <c r="K295" s="76">
        <f t="shared" ref="K295" si="859">IFERROR(J295 - _xlfn.XLOOKUP(A295-30, $A$2:$A$14999,J$2:J$14999,"",-1,2),NA())</f>
        <v>73</v>
      </c>
      <c r="L295" s="76">
        <f>SUMIF(E$2:E295,"&gt;0")</f>
        <v>236</v>
      </c>
      <c r="M295" s="76">
        <f t="shared" ref="M295" si="860">IFERROR(L295 - _xlfn.XLOOKUP(A295-30, $A$2:$A$14999,L$2:L$14999,"",-1,2),NA())</f>
        <v>60</v>
      </c>
      <c r="N295" s="74">
        <f t="shared" ref="N295" si="861">F295*120</f>
        <v>1200</v>
      </c>
      <c r="O295" s="76">
        <f t="shared" ref="O295" si="862">N295-N294</f>
        <v>0</v>
      </c>
    </row>
    <row r="296" spans="1:15" x14ac:dyDescent="0.25">
      <c r="A296" s="77">
        <v>44388.98333333333</v>
      </c>
      <c r="C296" s="74">
        <v>0</v>
      </c>
      <c r="D296" s="74">
        <v>0</v>
      </c>
      <c r="E296" s="431">
        <v>10</v>
      </c>
      <c r="F296" s="150">
        <f t="shared" ref="F296" si="863">C296+D296*10+_xlfn.IFNA(E296,0)</f>
        <v>10</v>
      </c>
      <c r="G296" s="76">
        <f t="shared" ref="G296" si="864">C296-C295</f>
        <v>0</v>
      </c>
      <c r="H296" s="76">
        <f t="shared" ref="H296" si="865">D296-D295</f>
        <v>0</v>
      </c>
      <c r="I296" s="76">
        <f t="shared" ref="I296" si="866">F296-F295</f>
        <v>0</v>
      </c>
      <c r="J296" s="76">
        <f>SUMIF(I$2:I296,"&gt;0")</f>
        <v>912</v>
      </c>
      <c r="K296" s="76">
        <f t="shared" ref="K296" si="867">IFERROR(J296 - _xlfn.XLOOKUP(A296-30, $A$2:$A$14999,J$2:J$14999,"",-1,2),NA())</f>
        <v>72</v>
      </c>
      <c r="L296" s="76">
        <f>SUMIF(E$2:E296,"&gt;0")</f>
        <v>246</v>
      </c>
      <c r="M296" s="76">
        <f t="shared" ref="M296" si="868">IFERROR(L296 - _xlfn.XLOOKUP(A296-30, $A$2:$A$14999,L$2:L$14999,"",-1,2),NA())</f>
        <v>70</v>
      </c>
      <c r="N296" s="74">
        <f t="shared" ref="N296" si="869">F296*120</f>
        <v>1200</v>
      </c>
      <c r="O296" s="76">
        <f t="shared" ref="O296" si="870">N296-N295</f>
        <v>0</v>
      </c>
    </row>
    <row r="297" spans="1:15" x14ac:dyDescent="0.25">
      <c r="A297" s="77">
        <v>44389.954861111109</v>
      </c>
      <c r="C297" s="74">
        <v>2</v>
      </c>
      <c r="D297" s="74">
        <v>0</v>
      </c>
      <c r="E297" s="431">
        <v>10</v>
      </c>
      <c r="F297" s="150">
        <f t="shared" ref="F297" si="871">C297+D297*10+_xlfn.IFNA(E297,0)</f>
        <v>12</v>
      </c>
      <c r="G297" s="76">
        <f t="shared" ref="G297" si="872">C297-C296</f>
        <v>2</v>
      </c>
      <c r="H297" s="76">
        <f t="shared" ref="H297" si="873">D297-D296</f>
        <v>0</v>
      </c>
      <c r="I297" s="76">
        <f t="shared" ref="I297" si="874">F297-F296</f>
        <v>2</v>
      </c>
      <c r="J297" s="76">
        <f>SUMIF(I$2:I297,"&gt;0")</f>
        <v>914</v>
      </c>
      <c r="K297" s="76">
        <f t="shared" ref="K297" si="875">IFERROR(J297 - _xlfn.XLOOKUP(A297-30, $A$2:$A$14999,J$2:J$14999,"",-1,2),NA())</f>
        <v>74</v>
      </c>
      <c r="L297" s="76">
        <f>SUMIF(E$2:E297,"&gt;0")</f>
        <v>256</v>
      </c>
      <c r="M297" s="76">
        <f t="shared" ref="M297" si="876">IFERROR(L297 - _xlfn.XLOOKUP(A297-30, $A$2:$A$14999,L$2:L$14999,"",-1,2),NA())</f>
        <v>80</v>
      </c>
      <c r="N297" s="74">
        <f t="shared" ref="N297" si="877">F297*120</f>
        <v>1440</v>
      </c>
      <c r="O297" s="76">
        <f t="shared" ref="O297" si="878">N297-N296</f>
        <v>240</v>
      </c>
    </row>
    <row r="298" spans="1:15" x14ac:dyDescent="0.25">
      <c r="A298" s="77">
        <v>44391.536111111112</v>
      </c>
      <c r="C298" s="74">
        <v>4</v>
      </c>
      <c r="D298" s="74">
        <v>0</v>
      </c>
      <c r="E298" s="431">
        <v>20</v>
      </c>
      <c r="F298" s="150">
        <f t="shared" ref="F298" si="879">C298+D298*10+_xlfn.IFNA(E298,0)</f>
        <v>24</v>
      </c>
      <c r="G298" s="76">
        <f t="shared" ref="G298" si="880">C298-C297</f>
        <v>2</v>
      </c>
      <c r="H298" s="76">
        <f t="shared" ref="H298" si="881">D298-D297</f>
        <v>0</v>
      </c>
      <c r="I298" s="76">
        <f t="shared" ref="I298" si="882">F298-F297</f>
        <v>12</v>
      </c>
      <c r="J298" s="76">
        <f>SUMIF(I$2:I298,"&gt;0")</f>
        <v>926</v>
      </c>
      <c r="K298" s="76">
        <f t="shared" ref="K298" si="883">IFERROR(J298 - _xlfn.XLOOKUP(A298-30, $A$2:$A$14999,J$2:J$14999,"",-1,2),NA())</f>
        <v>86</v>
      </c>
      <c r="L298" s="76">
        <f>SUMIF(E$2:E298,"&gt;0")</f>
        <v>276</v>
      </c>
      <c r="M298" s="76">
        <f t="shared" ref="M298" si="884">IFERROR(L298 - _xlfn.XLOOKUP(A298-30, $A$2:$A$14999,L$2:L$14999,"",-1,2),NA())</f>
        <v>100</v>
      </c>
      <c r="N298" s="74">
        <f t="shared" ref="N298" si="885">F298*120</f>
        <v>2880</v>
      </c>
      <c r="O298" s="76">
        <f t="shared" ref="O298" si="886">N298-N297</f>
        <v>1440</v>
      </c>
    </row>
    <row r="299" spans="1:15" x14ac:dyDescent="0.25">
      <c r="A299" s="77">
        <v>44392.050694444442</v>
      </c>
      <c r="C299" s="74">
        <v>0</v>
      </c>
      <c r="D299" s="74">
        <v>0</v>
      </c>
      <c r="E299" s="431">
        <v>10</v>
      </c>
      <c r="F299" s="150">
        <f t="shared" ref="F299" si="887">C299+D299*10+_xlfn.IFNA(E299,0)</f>
        <v>10</v>
      </c>
      <c r="G299" s="76">
        <f t="shared" ref="G299" si="888">C299-C298</f>
        <v>-4</v>
      </c>
      <c r="H299" s="76">
        <f t="shared" ref="H299" si="889">D299-D298</f>
        <v>0</v>
      </c>
      <c r="I299" s="76">
        <f t="shared" ref="I299" si="890">F299-F298</f>
        <v>-14</v>
      </c>
      <c r="J299" s="76">
        <f>SUMIF(I$2:I299,"&gt;0")</f>
        <v>926</v>
      </c>
      <c r="K299" s="76">
        <f t="shared" ref="K299" si="891">IFERROR(J299 - _xlfn.XLOOKUP(A299-30, $A$2:$A$14999,J$2:J$14999,"",-1,2),NA())</f>
        <v>72</v>
      </c>
      <c r="L299" s="76">
        <f>SUMIF(E$2:E299,"&gt;0")</f>
        <v>286</v>
      </c>
      <c r="M299" s="76">
        <f t="shared" ref="M299" si="892">IFERROR(L299 - _xlfn.XLOOKUP(A299-30, $A$2:$A$14999,L$2:L$14999,"",-1,2),NA())</f>
        <v>110</v>
      </c>
      <c r="N299" s="74">
        <f t="shared" ref="N299" si="893">F299*120</f>
        <v>1200</v>
      </c>
      <c r="O299" s="76">
        <f t="shared" ref="O299" si="894">N299-N298</f>
        <v>-1680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425" activePane="bottomLeft" state="frozen"/>
      <selection pane="bottomLeft" activeCell="E423" sqref="E423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>
        <f>IF(ISNUMBER(_xlfn.XLOOKUP(A447,鑽量!$A:$A,鑽量!$K:$K,,1,2)),_xlfn.XLOOKUP(A447,鑽量!$A:$A,鑽量!$K:$K,,1,2),NA())</f>
        <v>15510</v>
      </c>
      <c r="C447" s="416">
        <f t="shared" si="21"/>
        <v>129.25</v>
      </c>
      <c r="D447" s="416">
        <f>IF(ISNUMBER(_xlfn.XLOOKUP(A447,抽卷!$A:$A,抽卷!$K:$K,,1,2)),_xlfn.XLOOKUP(A447,抽卷!$A:$A,抽卷!$K:$K,,1,2),NA())</f>
        <v>78</v>
      </c>
      <c r="E447" s="416">
        <f>IF(ISNUMBER(_xlfn.XLOOKUP(A447,抽卷!$A:$A,抽卷!$M:$M,,1,2)),_xlfn.XLOOKUP(A447,抽卷!$A:$A,抽卷!$M:$M,,1,2),NA())</f>
        <v>20</v>
      </c>
      <c r="F447" s="70">
        <f t="shared" si="22"/>
        <v>227.25</v>
      </c>
    </row>
    <row r="448" spans="1:6" ht="15" customHeight="1" x14ac:dyDescent="0.25">
      <c r="A448" s="95">
        <f t="shared" si="20"/>
        <v>44384</v>
      </c>
      <c r="B448" s="76">
        <f>IF(ISNUMBER(_xlfn.XLOOKUP(A448,鑽量!$A:$A,鑽量!$K:$K,,1,2)),_xlfn.XLOOKUP(A448,鑽量!$A:$A,鑽量!$K:$K,,1,2),NA())</f>
        <v>15485</v>
      </c>
      <c r="C448" s="416">
        <f t="shared" si="21"/>
        <v>129.04166666666666</v>
      </c>
      <c r="D448" s="416">
        <f>IF(ISNUMBER(_xlfn.XLOOKUP(A448,抽卷!$A:$A,抽卷!$K:$K,,1,2)),_xlfn.XLOOKUP(A448,抽卷!$A:$A,抽卷!$K:$K,,1,2),NA())</f>
        <v>73</v>
      </c>
      <c r="E448" s="416">
        <f>IF(ISNUMBER(_xlfn.XLOOKUP(A448,抽卷!$A:$A,抽卷!$M:$M,,1,2)),_xlfn.XLOOKUP(A448,抽卷!$A:$A,抽卷!$M:$M,,1,2),NA())</f>
        <v>30</v>
      </c>
      <c r="F448" s="70">
        <f t="shared" si="22"/>
        <v>232.04166666666666</v>
      </c>
    </row>
    <row r="449" spans="1:6" ht="15" customHeight="1" x14ac:dyDescent="0.25">
      <c r="A449" s="95">
        <f t="shared" si="20"/>
        <v>44385</v>
      </c>
      <c r="B449" s="76">
        <f>IF(ISNUMBER(_xlfn.XLOOKUP(A449,鑽量!$A:$A,鑽量!$K:$K,,1,2)),_xlfn.XLOOKUP(A449,鑽量!$A:$A,鑽量!$K:$K,,1,2),NA())</f>
        <v>15370</v>
      </c>
      <c r="C449" s="416">
        <f t="shared" si="21"/>
        <v>128.08333333333334</v>
      </c>
      <c r="D449" s="416">
        <f>IF(ISNUMBER(_xlfn.XLOOKUP(A449,抽卷!$A:$A,抽卷!$K:$K,,1,2)),_xlfn.XLOOKUP(A449,抽卷!$A:$A,抽卷!$K:$K,,1,2),NA())</f>
        <v>73</v>
      </c>
      <c r="E449" s="416">
        <f>IF(ISNUMBER(_xlfn.XLOOKUP(A449,抽卷!$A:$A,抽卷!$M:$M,,1,2)),_xlfn.XLOOKUP(A449,抽卷!$A:$A,抽卷!$M:$M,,1,2),NA())</f>
        <v>40</v>
      </c>
      <c r="F449" s="70">
        <f t="shared" si="22"/>
        <v>241.08333333333334</v>
      </c>
    </row>
    <row r="450" spans="1:6" ht="15" customHeight="1" x14ac:dyDescent="0.25">
      <c r="A450" s="95">
        <f t="shared" si="20"/>
        <v>44386</v>
      </c>
      <c r="B450" s="76">
        <f>IF(ISNUMBER(_xlfn.XLOOKUP(A450,鑽量!$A:$A,鑽量!$K:$K,,1,2)),_xlfn.XLOOKUP(A450,鑽量!$A:$A,鑽量!$K:$K,,1,2),NA())</f>
        <v>15420</v>
      </c>
      <c r="C450" s="416">
        <f t="shared" si="21"/>
        <v>128.5</v>
      </c>
      <c r="D450" s="416">
        <f>IF(ISNUMBER(_xlfn.XLOOKUP(A450,抽卷!$A:$A,抽卷!$K:$K,,1,2)),_xlfn.XLOOKUP(A450,抽卷!$A:$A,抽卷!$K:$K,,1,2),NA())</f>
        <v>73</v>
      </c>
      <c r="E450" s="416">
        <f>IF(ISNUMBER(_xlfn.XLOOKUP(A450,抽卷!$A:$A,抽卷!$M:$M,,1,2)),_xlfn.XLOOKUP(A450,抽卷!$A:$A,抽卷!$M:$M,,1,2),NA())</f>
        <v>50</v>
      </c>
      <c r="F450" s="70">
        <f t="shared" si="22"/>
        <v>251.5</v>
      </c>
    </row>
    <row r="451" spans="1:6" ht="15" customHeight="1" x14ac:dyDescent="0.25">
      <c r="A451" s="95">
        <f t="shared" si="20"/>
        <v>44387</v>
      </c>
      <c r="B451" s="76">
        <f>IF(ISNUMBER(_xlfn.XLOOKUP(A451,鑽量!$A:$A,鑽量!$K:$K,,1,2)),_xlfn.XLOOKUP(A451,鑽量!$A:$A,鑽量!$K:$K,,1,2),NA())</f>
        <v>15395</v>
      </c>
      <c r="C451" s="416">
        <f t="shared" si="21"/>
        <v>128.29166666666666</v>
      </c>
      <c r="D451" s="416">
        <f>IF(ISNUMBER(_xlfn.XLOOKUP(A451,抽卷!$A:$A,抽卷!$K:$K,,1,2)),_xlfn.XLOOKUP(A451,抽卷!$A:$A,抽卷!$K:$K,,1,2),NA())</f>
        <v>73</v>
      </c>
      <c r="E451" s="416">
        <f>IF(ISNUMBER(_xlfn.XLOOKUP(A451,抽卷!$A:$A,抽卷!$M:$M,,1,2)),_xlfn.XLOOKUP(A451,抽卷!$A:$A,抽卷!$M:$M,,1,2),NA())</f>
        <v>60</v>
      </c>
      <c r="F451" s="70">
        <f t="shared" si="22"/>
        <v>261.29166666666663</v>
      </c>
    </row>
    <row r="452" spans="1:6" ht="15" customHeight="1" x14ac:dyDescent="0.25">
      <c r="A452" s="95">
        <f t="shared" si="20"/>
        <v>44388</v>
      </c>
      <c r="B452" s="76">
        <f>IF(ISNUMBER(_xlfn.XLOOKUP(A452,鑽量!$A:$A,鑽量!$K:$K,,1,2)),_xlfn.XLOOKUP(A452,鑽量!$A:$A,鑽量!$K:$K,,1,2),NA())</f>
        <v>14795</v>
      </c>
      <c r="C452" s="416">
        <f t="shared" si="21"/>
        <v>123.29166666666667</v>
      </c>
      <c r="D452" s="416">
        <f>IF(ISNUMBER(_xlfn.XLOOKUP(A452,抽卷!$A:$A,抽卷!$K:$K,,1,2)),_xlfn.XLOOKUP(A452,抽卷!$A:$A,抽卷!$K:$K,,1,2),NA())</f>
        <v>72</v>
      </c>
      <c r="E452" s="416">
        <f>IF(ISNUMBER(_xlfn.XLOOKUP(A452,抽卷!$A:$A,抽卷!$M:$M,,1,2)),_xlfn.XLOOKUP(A452,抽卷!$A:$A,抽卷!$M:$M,,1,2),NA())</f>
        <v>70</v>
      </c>
      <c r="F452" s="70">
        <f t="shared" si="22"/>
        <v>265.29166666666669</v>
      </c>
    </row>
    <row r="453" spans="1:6" ht="15" customHeight="1" x14ac:dyDescent="0.25">
      <c r="A453" s="95">
        <f t="shared" si="20"/>
        <v>44389</v>
      </c>
      <c r="B453" s="76">
        <f>IF(ISNUMBER(_xlfn.XLOOKUP(A453,鑽量!$A:$A,鑽量!$K:$K,,1,2)),_xlfn.XLOOKUP(A453,鑽量!$A:$A,鑽量!$K:$K,,1,2),NA())</f>
        <v>15430</v>
      </c>
      <c r="C453" s="416">
        <f t="shared" si="21"/>
        <v>128.58333333333334</v>
      </c>
      <c r="D453" s="416">
        <f>IF(ISNUMBER(_xlfn.XLOOKUP(A453,抽卷!$A:$A,抽卷!$K:$K,,1,2)),_xlfn.XLOOKUP(A453,抽卷!$A:$A,抽卷!$K:$K,,1,2),NA())</f>
        <v>74</v>
      </c>
      <c r="E453" s="416">
        <f>IF(ISNUMBER(_xlfn.XLOOKUP(A453,抽卷!$A:$A,抽卷!$M:$M,,1,2)),_xlfn.XLOOKUP(A453,抽卷!$A:$A,抽卷!$M:$M,,1,2),NA())</f>
        <v>80</v>
      </c>
      <c r="F453" s="70">
        <f t="shared" si="22"/>
        <v>282.58333333333337</v>
      </c>
    </row>
    <row r="454" spans="1:6" ht="15" customHeight="1" x14ac:dyDescent="0.25">
      <c r="A454" s="95">
        <f t="shared" ref="A454:A503" si="23">A453+1</f>
        <v>44390</v>
      </c>
      <c r="B454" s="76">
        <f>IF(ISNUMBER(_xlfn.XLOOKUP(A454,鑽量!$A:$A,鑽量!$K:$K,,1,2)),_xlfn.XLOOKUP(A454,鑽量!$A:$A,鑽量!$K:$K,,1,2),NA())</f>
        <v>16385</v>
      </c>
      <c r="C454" s="416">
        <f t="shared" si="21"/>
        <v>136.54166666666666</v>
      </c>
      <c r="D454" s="416">
        <f>IF(ISNUMBER(_xlfn.XLOOKUP(A454,抽卷!$A:$A,抽卷!$K:$K,,1,2)),_xlfn.XLOOKUP(A454,抽卷!$A:$A,抽卷!$K:$K,,1,2),NA())</f>
        <v>86</v>
      </c>
      <c r="E454" s="416">
        <f>IF(ISNUMBER(_xlfn.XLOOKUP(A454,抽卷!$A:$A,抽卷!$M:$M,,1,2)),_xlfn.XLOOKUP(A454,抽卷!$A:$A,抽卷!$M:$M,,1,2),NA())</f>
        <v>100</v>
      </c>
      <c r="F454" s="70">
        <f t="shared" si="22"/>
        <v>322.54166666666663</v>
      </c>
    </row>
    <row r="455" spans="1:6" ht="15" customHeight="1" x14ac:dyDescent="0.25">
      <c r="A455" s="95">
        <f t="shared" si="23"/>
        <v>44391</v>
      </c>
      <c r="B455" s="76">
        <f>IF(ISNUMBER(_xlfn.XLOOKUP(A455,鑽量!$A:$A,鑽量!$K:$K,,1,2)),_xlfn.XLOOKUP(A455,鑽量!$A:$A,鑽量!$K:$K,,1,2),NA())</f>
        <v>16385</v>
      </c>
      <c r="C455" s="416">
        <f t="shared" si="21"/>
        <v>136.54166666666666</v>
      </c>
      <c r="D455" s="416">
        <f>IF(ISNUMBER(_xlfn.XLOOKUP(A455,抽卷!$A:$A,抽卷!$K:$K,,1,2)),_xlfn.XLOOKUP(A455,抽卷!$A:$A,抽卷!$K:$K,,1,2),NA())</f>
        <v>86</v>
      </c>
      <c r="E455" s="416">
        <f>IF(ISNUMBER(_xlfn.XLOOKUP(A455,抽卷!$A:$A,抽卷!$M:$M,,1,2)),_xlfn.XLOOKUP(A455,抽卷!$A:$A,抽卷!$M:$M,,1,2),NA())</f>
        <v>100</v>
      </c>
      <c r="F455" s="70">
        <f t="shared" si="22"/>
        <v>322.54166666666663</v>
      </c>
    </row>
    <row r="456" spans="1:6" ht="15" customHeight="1" x14ac:dyDescent="0.25">
      <c r="A456" s="95">
        <f t="shared" si="23"/>
        <v>44392</v>
      </c>
      <c r="B456" s="76">
        <f>IF(ISNUMBER(_xlfn.XLOOKUP(A456,鑽量!$A:$A,鑽量!$K:$K,,1,2)),_xlfn.XLOOKUP(A456,鑽量!$A:$A,鑽量!$K:$K,,1,2),NA())</f>
        <v>15135</v>
      </c>
      <c r="C456" s="416">
        <f t="shared" si="21"/>
        <v>126.125</v>
      </c>
      <c r="D456" s="416">
        <f>IF(ISNUMBER(_xlfn.XLOOKUP(A456,抽卷!$A:$A,抽卷!$K:$K,,1,2)),_xlfn.XLOOKUP(A456,抽卷!$A:$A,抽卷!$K:$K,,1,2),NA())</f>
        <v>72</v>
      </c>
      <c r="E456" s="416">
        <f>IF(ISNUMBER(_xlfn.XLOOKUP(A456,抽卷!$A:$A,抽卷!$M:$M,,1,2)),_xlfn.XLOOKUP(A456,抽卷!$A:$A,抽卷!$M:$M,,1,2),NA())</f>
        <v>110</v>
      </c>
      <c r="F456" s="70">
        <f t="shared" si="22"/>
        <v>308.125</v>
      </c>
    </row>
    <row r="457" spans="1:6" ht="15" customHeight="1" x14ac:dyDescent="0.25">
      <c r="A457" s="95">
        <f t="shared" si="23"/>
        <v>44393</v>
      </c>
      <c r="B457" s="76" t="e">
        <f>IF(ISNUMBER(_xlfn.XLOOKUP(A457,鑽量!$A:$A,鑽量!$K:$K,,1,2)),_xlfn.XLOOKUP(A457,鑽量!$A:$A,鑽量!$K:$K,,1,2),NA())</f>
        <v>#N/A</v>
      </c>
      <c r="C457" s="416" t="e">
        <f t="shared" si="21"/>
        <v>#N/A</v>
      </c>
      <c r="D457" s="416" t="e">
        <f>IF(ISNUMBER(_xlfn.XLOOKUP(A457,抽卷!$A:$A,抽卷!$K:$K,,1,2)),_xlfn.XLOOKUP(A457,抽卷!$A:$A,抽卷!$K:$K,,1,2),NA())</f>
        <v>#N/A</v>
      </c>
      <c r="E457" s="416" t="e">
        <f>IF(ISNUMBER(_xlfn.XLOOKUP(A457,抽卷!$A:$A,抽卷!$M:$M,,1,2)),_xlfn.XLOOKUP(A457,抽卷!$A:$A,抽卷!$M:$M,,1,2),NA())</f>
        <v>#N/A</v>
      </c>
      <c r="F457" s="70" t="e">
        <f t="shared" si="22"/>
        <v>#N/A</v>
      </c>
    </row>
    <row r="458" spans="1:6" ht="15" customHeight="1" x14ac:dyDescent="0.25">
      <c r="A458" s="95">
        <f t="shared" si="23"/>
        <v>44394</v>
      </c>
      <c r="B458" s="76" t="e">
        <f>IF(ISNUMBER(_xlfn.XLOOKUP(A458,鑽量!$A:$A,鑽量!$K:$K,,1,2)),_xlfn.XLOOKUP(A458,鑽量!$A:$A,鑽量!$K:$K,,1,2),NA())</f>
        <v>#N/A</v>
      </c>
      <c r="C458" s="416" t="e">
        <f t="shared" si="21"/>
        <v>#N/A</v>
      </c>
      <c r="D458" s="416" t="e">
        <f>IF(ISNUMBER(_xlfn.XLOOKUP(A458,抽卷!$A:$A,抽卷!$K:$K,,1,2)),_xlfn.XLOOKUP(A458,抽卷!$A:$A,抽卷!$K:$K,,1,2),NA())</f>
        <v>#N/A</v>
      </c>
      <c r="E458" s="416" t="e">
        <f>IF(ISNUMBER(_xlfn.XLOOKUP(A458,抽卷!$A:$A,抽卷!$M:$M,,1,2)),_xlfn.XLOOKUP(A458,抽卷!$A:$A,抽卷!$M:$M,,1,2),NA())</f>
        <v>#N/A</v>
      </c>
      <c r="F458" s="70" t="e">
        <f t="shared" si="22"/>
        <v>#N/A</v>
      </c>
    </row>
    <row r="459" spans="1:6" ht="15" customHeight="1" x14ac:dyDescent="0.25">
      <c r="A459" s="95">
        <f t="shared" si="23"/>
        <v>44395</v>
      </c>
      <c r="B459" s="76" t="e">
        <f>IF(ISNUMBER(_xlfn.XLOOKUP(A459,鑽量!$A:$A,鑽量!$K:$K,,1,2)),_xlfn.XLOOKUP(A459,鑽量!$A:$A,鑽量!$K:$K,,1,2),NA())</f>
        <v>#N/A</v>
      </c>
      <c r="C459" s="416" t="e">
        <f t="shared" si="21"/>
        <v>#N/A</v>
      </c>
      <c r="D459" s="416" t="e">
        <f>IF(ISNUMBER(_xlfn.XLOOKUP(A459,抽卷!$A:$A,抽卷!$K:$K,,1,2)),_xlfn.XLOOKUP(A459,抽卷!$A:$A,抽卷!$K:$K,,1,2),NA())</f>
        <v>#N/A</v>
      </c>
      <c r="E459" s="416" t="e">
        <f>IF(ISNUMBER(_xlfn.XLOOKUP(A459,抽卷!$A:$A,抽卷!$M:$M,,1,2)),_xlfn.XLOOKUP(A459,抽卷!$A:$A,抽卷!$M:$M,,1,2),NA())</f>
        <v>#N/A</v>
      </c>
      <c r="F459" s="70" t="e">
        <f t="shared" si="22"/>
        <v>#N/A</v>
      </c>
    </row>
    <row r="460" spans="1:6" ht="15" customHeight="1" x14ac:dyDescent="0.25">
      <c r="A460" s="95">
        <f t="shared" si="23"/>
        <v>44396</v>
      </c>
      <c r="B460" s="76" t="e">
        <f>IF(ISNUMBER(_xlfn.XLOOKUP(A460,鑽量!$A:$A,鑽量!$K:$K,,1,2)),_xlfn.XLOOKUP(A460,鑽量!$A:$A,鑽量!$K:$K,,1,2),NA())</f>
        <v>#N/A</v>
      </c>
      <c r="C460" s="416" t="e">
        <f t="shared" si="21"/>
        <v>#N/A</v>
      </c>
      <c r="D460" s="416" t="e">
        <f>IF(ISNUMBER(_xlfn.XLOOKUP(A460,抽卷!$A:$A,抽卷!$K:$K,,1,2)),_xlfn.XLOOKUP(A460,抽卷!$A:$A,抽卷!$K:$K,,1,2),NA())</f>
        <v>#N/A</v>
      </c>
      <c r="E460" s="416" t="e">
        <f>IF(ISNUMBER(_xlfn.XLOOKUP(A460,抽卷!$A:$A,抽卷!$M:$M,,1,2)),_xlfn.XLOOKUP(A460,抽卷!$A:$A,抽卷!$M:$M,,1,2),NA())</f>
        <v>#N/A</v>
      </c>
      <c r="F460" s="70" t="e">
        <f t="shared" si="22"/>
        <v>#N/A</v>
      </c>
    </row>
    <row r="461" spans="1:6" ht="15" customHeight="1" x14ac:dyDescent="0.25">
      <c r="A461" s="95">
        <f t="shared" si="23"/>
        <v>44397</v>
      </c>
      <c r="B461" s="76" t="e">
        <f>IF(ISNUMBER(_xlfn.XLOOKUP(A461,鑽量!$A:$A,鑽量!$K:$K,,1,2)),_xlfn.XLOOKUP(A461,鑽量!$A:$A,鑽量!$K:$K,,1,2),NA())</f>
        <v>#N/A</v>
      </c>
      <c r="C461" s="416" t="e">
        <f t="shared" si="21"/>
        <v>#N/A</v>
      </c>
      <c r="D461" s="416" t="e">
        <f>IF(ISNUMBER(_xlfn.XLOOKUP(A461,抽卷!$A:$A,抽卷!$K:$K,,1,2)),_xlfn.XLOOKUP(A461,抽卷!$A:$A,抽卷!$K:$K,,1,2),NA())</f>
        <v>#N/A</v>
      </c>
      <c r="E461" s="416" t="e">
        <f>IF(ISNUMBER(_xlfn.XLOOKUP(A461,抽卷!$A:$A,抽卷!$M:$M,,1,2)),_xlfn.XLOOKUP(A461,抽卷!$A:$A,抽卷!$M:$M,,1,2),NA())</f>
        <v>#N/A</v>
      </c>
      <c r="F461" s="70" t="e">
        <f t="shared" si="22"/>
        <v>#N/A</v>
      </c>
    </row>
    <row r="462" spans="1:6" ht="15" customHeight="1" x14ac:dyDescent="0.25">
      <c r="A462" s="95">
        <f t="shared" si="23"/>
        <v>44398</v>
      </c>
      <c r="B462" s="76" t="e">
        <f>IF(ISNUMBER(_xlfn.XLOOKUP(A462,鑽量!$A:$A,鑽量!$K:$K,,1,2)),_xlfn.XLOOKUP(A462,鑽量!$A:$A,鑽量!$K:$K,,1,2),NA())</f>
        <v>#N/A</v>
      </c>
      <c r="C462" s="416" t="e">
        <f t="shared" si="21"/>
        <v>#N/A</v>
      </c>
      <c r="D462" s="416" t="e">
        <f>IF(ISNUMBER(_xlfn.XLOOKUP(A462,抽卷!$A:$A,抽卷!$K:$K,,1,2)),_xlfn.XLOOKUP(A462,抽卷!$A:$A,抽卷!$K:$K,,1,2),NA())</f>
        <v>#N/A</v>
      </c>
      <c r="E462" s="416" t="e">
        <f>IF(ISNUMBER(_xlfn.XLOOKUP(A462,抽卷!$A:$A,抽卷!$M:$M,,1,2)),_xlfn.XLOOKUP(A462,抽卷!$A:$A,抽卷!$M:$M,,1,2),NA())</f>
        <v>#N/A</v>
      </c>
      <c r="F462" s="70" t="e">
        <f t="shared" si="22"/>
        <v>#N/A</v>
      </c>
    </row>
    <row r="463" spans="1:6" ht="15" customHeight="1" x14ac:dyDescent="0.25">
      <c r="A463" s="95">
        <f t="shared" si="23"/>
        <v>44399</v>
      </c>
      <c r="B463" s="76" t="e">
        <f>IF(ISNUMBER(_xlfn.XLOOKUP(A463,鑽量!$A:$A,鑽量!$K:$K,,1,2)),_xlfn.XLOOKUP(A463,鑽量!$A:$A,鑽量!$K:$K,,1,2),NA())</f>
        <v>#N/A</v>
      </c>
      <c r="C463" s="416" t="e">
        <f t="shared" si="21"/>
        <v>#N/A</v>
      </c>
      <c r="D463" s="416" t="e">
        <f>IF(ISNUMBER(_xlfn.XLOOKUP(A463,抽卷!$A:$A,抽卷!$K:$K,,1,2)),_xlfn.XLOOKUP(A463,抽卷!$A:$A,抽卷!$K:$K,,1,2),NA())</f>
        <v>#N/A</v>
      </c>
      <c r="E463" s="416" t="e">
        <f>IF(ISNUMBER(_xlfn.XLOOKUP(A463,抽卷!$A:$A,抽卷!$M:$M,,1,2)),_xlfn.XLOOKUP(A463,抽卷!$A:$A,抽卷!$M:$M,,1,2),NA())</f>
        <v>#N/A</v>
      </c>
      <c r="F463" s="70" t="e">
        <f t="shared" si="22"/>
        <v>#N/A</v>
      </c>
    </row>
    <row r="464" spans="1:6" ht="15" customHeight="1" x14ac:dyDescent="0.25">
      <c r="A464" s="95">
        <f t="shared" si="23"/>
        <v>44400</v>
      </c>
      <c r="B464" s="76" t="e">
        <f>IF(ISNUMBER(_xlfn.XLOOKUP(A464,鑽量!$A:$A,鑽量!$K:$K,,1,2)),_xlfn.XLOOKUP(A464,鑽量!$A:$A,鑽量!$K:$K,,1,2),NA())</f>
        <v>#N/A</v>
      </c>
      <c r="C464" s="416" t="e">
        <f t="shared" si="21"/>
        <v>#N/A</v>
      </c>
      <c r="D464" s="416" t="e">
        <f>IF(ISNUMBER(_xlfn.XLOOKUP(A464,抽卷!$A:$A,抽卷!$K:$K,,1,2)),_xlfn.XLOOKUP(A464,抽卷!$A:$A,抽卷!$K:$K,,1,2),NA())</f>
        <v>#N/A</v>
      </c>
      <c r="E464" s="416" t="e">
        <f>IF(ISNUMBER(_xlfn.XLOOKUP(A464,抽卷!$A:$A,抽卷!$M:$M,,1,2)),_xlfn.XLOOKUP(A464,抽卷!$A:$A,抽卷!$M:$M,,1,2),NA())</f>
        <v>#N/A</v>
      </c>
      <c r="F464" s="70" t="e">
        <f t="shared" si="22"/>
        <v>#N/A</v>
      </c>
    </row>
    <row r="465" spans="1:6" ht="15" customHeight="1" x14ac:dyDescent="0.25">
      <c r="A465" s="95">
        <f t="shared" si="23"/>
        <v>44401</v>
      </c>
      <c r="B465" s="76" t="e">
        <f>IF(ISNUMBER(_xlfn.XLOOKUP(A465,鑽量!$A:$A,鑽量!$K:$K,,1,2)),_xlfn.XLOOKUP(A465,鑽量!$A:$A,鑽量!$K:$K,,1,2),NA())</f>
        <v>#N/A</v>
      </c>
      <c r="C465" s="416" t="e">
        <f t="shared" si="21"/>
        <v>#N/A</v>
      </c>
      <c r="D465" s="416" t="e">
        <f>IF(ISNUMBER(_xlfn.XLOOKUP(A465,抽卷!$A:$A,抽卷!$K:$K,,1,2)),_xlfn.XLOOKUP(A465,抽卷!$A:$A,抽卷!$K:$K,,1,2),NA())</f>
        <v>#N/A</v>
      </c>
      <c r="E465" s="416" t="e">
        <f>IF(ISNUMBER(_xlfn.XLOOKUP(A465,抽卷!$A:$A,抽卷!$M:$M,,1,2)),_xlfn.XLOOKUP(A465,抽卷!$A:$A,抽卷!$M:$M,,1,2),NA())</f>
        <v>#N/A</v>
      </c>
      <c r="F465" s="70" t="e">
        <f t="shared" si="22"/>
        <v>#N/A</v>
      </c>
    </row>
    <row r="466" spans="1:6" ht="15" customHeight="1" x14ac:dyDescent="0.25">
      <c r="A466" s="95">
        <f t="shared" si="23"/>
        <v>44402</v>
      </c>
      <c r="B466" s="76" t="e">
        <f>IF(ISNUMBER(_xlfn.XLOOKUP(A466,鑽量!$A:$A,鑽量!$K:$K,,1,2)),_xlfn.XLOOKUP(A466,鑽量!$A:$A,鑽量!$K:$K,,1,2),NA())</f>
        <v>#N/A</v>
      </c>
      <c r="C466" s="416" t="e">
        <f t="shared" si="21"/>
        <v>#N/A</v>
      </c>
      <c r="D466" s="416" t="e">
        <f>IF(ISNUMBER(_xlfn.XLOOKUP(A466,抽卷!$A:$A,抽卷!$K:$K,,1,2)),_xlfn.XLOOKUP(A466,抽卷!$A:$A,抽卷!$K:$K,,1,2),NA())</f>
        <v>#N/A</v>
      </c>
      <c r="E466" s="416" t="e">
        <f>IF(ISNUMBER(_xlfn.XLOOKUP(A466,抽卷!$A:$A,抽卷!$M:$M,,1,2)),_xlfn.XLOOKUP(A466,抽卷!$A:$A,抽卷!$M:$M,,1,2),NA())</f>
        <v>#N/A</v>
      </c>
      <c r="F466" s="70" t="e">
        <f t="shared" si="22"/>
        <v>#N/A</v>
      </c>
    </row>
    <row r="467" spans="1:6" ht="15" customHeight="1" x14ac:dyDescent="0.25">
      <c r="A467" s="95">
        <f t="shared" si="23"/>
        <v>44403</v>
      </c>
      <c r="B467" s="76" t="e">
        <f>IF(ISNUMBER(_xlfn.XLOOKUP(A467,鑽量!$A:$A,鑽量!$K:$K,,1,2)),_xlfn.XLOOKUP(A467,鑽量!$A:$A,鑽量!$K:$K,,1,2),NA())</f>
        <v>#N/A</v>
      </c>
      <c r="C467" s="416" t="e">
        <f t="shared" si="21"/>
        <v>#N/A</v>
      </c>
      <c r="D467" s="416" t="e">
        <f>IF(ISNUMBER(_xlfn.XLOOKUP(A467,抽卷!$A:$A,抽卷!$K:$K,,1,2)),_xlfn.XLOOKUP(A467,抽卷!$A:$A,抽卷!$K:$K,,1,2),NA())</f>
        <v>#N/A</v>
      </c>
      <c r="E467" s="416" t="e">
        <f>IF(ISNUMBER(_xlfn.XLOOKUP(A467,抽卷!$A:$A,抽卷!$M:$M,,1,2)),_xlfn.XLOOKUP(A467,抽卷!$A:$A,抽卷!$M:$M,,1,2),NA())</f>
        <v>#N/A</v>
      </c>
      <c r="F467" s="70" t="e">
        <f t="shared" si="22"/>
        <v>#N/A</v>
      </c>
    </row>
    <row r="468" spans="1:6" ht="15" customHeight="1" x14ac:dyDescent="0.25">
      <c r="A468" s="95">
        <f t="shared" si="23"/>
        <v>44404</v>
      </c>
      <c r="B468" s="76" t="e">
        <f>IF(ISNUMBER(_xlfn.XLOOKUP(A468,鑽量!$A:$A,鑽量!$K:$K,,1,2)),_xlfn.XLOOKUP(A468,鑽量!$A:$A,鑽量!$K:$K,,1,2),NA())</f>
        <v>#N/A</v>
      </c>
      <c r="C468" s="416" t="e">
        <f t="shared" si="21"/>
        <v>#N/A</v>
      </c>
      <c r="D468" s="416" t="e">
        <f>IF(ISNUMBER(_xlfn.XLOOKUP(A468,抽卷!$A:$A,抽卷!$K:$K,,1,2)),_xlfn.XLOOKUP(A468,抽卷!$A:$A,抽卷!$K:$K,,1,2),NA())</f>
        <v>#N/A</v>
      </c>
      <c r="E468" s="416" t="e">
        <f>IF(ISNUMBER(_xlfn.XLOOKUP(A468,抽卷!$A:$A,抽卷!$M:$M,,1,2)),_xlfn.XLOOKUP(A468,抽卷!$A:$A,抽卷!$M:$M,,1,2),NA())</f>
        <v>#N/A</v>
      </c>
      <c r="F468" s="70" t="e">
        <f t="shared" si="22"/>
        <v>#N/A</v>
      </c>
    </row>
    <row r="469" spans="1:6" ht="15" customHeight="1" x14ac:dyDescent="0.25">
      <c r="A469" s="95">
        <f t="shared" si="23"/>
        <v>44405</v>
      </c>
      <c r="B469" s="76" t="e">
        <f>IF(ISNUMBER(_xlfn.XLOOKUP(A469,鑽量!$A:$A,鑽量!$K:$K,,1,2)),_xlfn.XLOOKUP(A469,鑽量!$A:$A,鑽量!$K:$K,,1,2),NA())</f>
        <v>#N/A</v>
      </c>
      <c r="C469" s="416" t="e">
        <f t="shared" si="21"/>
        <v>#N/A</v>
      </c>
      <c r="D469" s="416" t="e">
        <f>IF(ISNUMBER(_xlfn.XLOOKUP(A469,抽卷!$A:$A,抽卷!$K:$K,,1,2)),_xlfn.XLOOKUP(A469,抽卷!$A:$A,抽卷!$K:$K,,1,2),NA())</f>
        <v>#N/A</v>
      </c>
      <c r="E469" s="416" t="e">
        <f>IF(ISNUMBER(_xlfn.XLOOKUP(A469,抽卷!$A:$A,抽卷!$M:$M,,1,2)),_xlfn.XLOOKUP(A469,抽卷!$A:$A,抽卷!$M:$M,,1,2),NA())</f>
        <v>#N/A</v>
      </c>
      <c r="F469" s="70" t="e">
        <f t="shared" si="22"/>
        <v>#N/A</v>
      </c>
    </row>
    <row r="470" spans="1:6" ht="15" customHeight="1" x14ac:dyDescent="0.25">
      <c r="A470" s="95">
        <f t="shared" si="23"/>
        <v>44406</v>
      </c>
      <c r="B470" s="76" t="e">
        <f>IF(ISNUMBER(_xlfn.XLOOKUP(A470,鑽量!$A:$A,鑽量!$K:$K,,1,2)),_xlfn.XLOOKUP(A470,鑽量!$A:$A,鑽量!$K:$K,,1,2),NA())</f>
        <v>#N/A</v>
      </c>
      <c r="C470" s="416" t="e">
        <f t="shared" si="21"/>
        <v>#N/A</v>
      </c>
      <c r="D470" s="416" t="e">
        <f>IF(ISNUMBER(_xlfn.XLOOKUP(A470,抽卷!$A:$A,抽卷!$K:$K,,1,2)),_xlfn.XLOOKUP(A470,抽卷!$A:$A,抽卷!$K:$K,,1,2),NA())</f>
        <v>#N/A</v>
      </c>
      <c r="E470" s="416" t="e">
        <f>IF(ISNUMBER(_xlfn.XLOOKUP(A470,抽卷!$A:$A,抽卷!$M:$M,,1,2)),_xlfn.XLOOKUP(A470,抽卷!$A:$A,抽卷!$M:$M,,1,2),NA())</f>
        <v>#N/A</v>
      </c>
      <c r="F470" s="70" t="e">
        <f t="shared" si="22"/>
        <v>#N/A</v>
      </c>
    </row>
    <row r="471" spans="1:6" ht="15" customHeight="1" x14ac:dyDescent="0.25">
      <c r="A471" s="95">
        <f t="shared" si="23"/>
        <v>44407</v>
      </c>
      <c r="B471" s="76" t="e">
        <f>IF(ISNUMBER(_xlfn.XLOOKUP(A471,鑽量!$A:$A,鑽量!$K:$K,,1,2)),_xlfn.XLOOKUP(A471,鑽量!$A:$A,鑽量!$K:$K,,1,2),NA())</f>
        <v>#N/A</v>
      </c>
      <c r="C471" s="416" t="e">
        <f t="shared" si="21"/>
        <v>#N/A</v>
      </c>
      <c r="D471" s="416" t="e">
        <f>IF(ISNUMBER(_xlfn.XLOOKUP(A471,抽卷!$A:$A,抽卷!$K:$K,,1,2)),_xlfn.XLOOKUP(A471,抽卷!$A:$A,抽卷!$K:$K,,1,2),NA())</f>
        <v>#N/A</v>
      </c>
      <c r="E471" s="416" t="e">
        <f>IF(ISNUMBER(_xlfn.XLOOKUP(A471,抽卷!$A:$A,抽卷!$M:$M,,1,2)),_xlfn.XLOOKUP(A471,抽卷!$A:$A,抽卷!$M:$M,,1,2),NA())</f>
        <v>#N/A</v>
      </c>
      <c r="F471" s="70" t="e">
        <f t="shared" si="22"/>
        <v>#N/A</v>
      </c>
    </row>
    <row r="472" spans="1:6" ht="15" customHeight="1" x14ac:dyDescent="0.25">
      <c r="A472" s="95">
        <f t="shared" si="23"/>
        <v>44408</v>
      </c>
      <c r="B472" s="76" t="e">
        <f>IF(ISNUMBER(_xlfn.XLOOKUP(A472,鑽量!$A:$A,鑽量!$K:$K,,1,2)),_xlfn.XLOOKUP(A472,鑽量!$A:$A,鑽量!$K:$K,,1,2),NA())</f>
        <v>#N/A</v>
      </c>
      <c r="C472" s="416" t="e">
        <f t="shared" si="21"/>
        <v>#N/A</v>
      </c>
      <c r="D472" s="416" t="e">
        <f>IF(ISNUMBER(_xlfn.XLOOKUP(A472,抽卷!$A:$A,抽卷!$K:$K,,1,2)),_xlfn.XLOOKUP(A472,抽卷!$A:$A,抽卷!$K:$K,,1,2),NA())</f>
        <v>#N/A</v>
      </c>
      <c r="E472" s="416" t="e">
        <f>IF(ISNUMBER(_xlfn.XLOOKUP(A472,抽卷!$A:$A,抽卷!$M:$M,,1,2)),_xlfn.XLOOKUP(A472,抽卷!$A:$A,抽卷!$M:$M,,1,2),NA())</f>
        <v>#N/A</v>
      </c>
      <c r="F472" s="70" t="e">
        <f t="shared" si="22"/>
        <v>#N/A</v>
      </c>
    </row>
    <row r="473" spans="1:6" ht="15" customHeight="1" x14ac:dyDescent="0.25">
      <c r="A473" s="95">
        <f t="shared" si="23"/>
        <v>44409</v>
      </c>
      <c r="B473" s="76" t="e">
        <f>IF(ISNUMBER(_xlfn.XLOOKUP(A473,鑽量!$A:$A,鑽量!$K:$K,,1,2)),_xlfn.XLOOKUP(A473,鑽量!$A:$A,鑽量!$K:$K,,1,2),NA())</f>
        <v>#N/A</v>
      </c>
      <c r="C473" s="416" t="e">
        <f t="shared" si="21"/>
        <v>#N/A</v>
      </c>
      <c r="D473" s="416" t="e">
        <f>IF(ISNUMBER(_xlfn.XLOOKUP(A473,抽卷!$A:$A,抽卷!$K:$K,,1,2)),_xlfn.XLOOKUP(A473,抽卷!$A:$A,抽卷!$K:$K,,1,2),NA())</f>
        <v>#N/A</v>
      </c>
      <c r="E473" s="416" t="e">
        <f>IF(ISNUMBER(_xlfn.XLOOKUP(A473,抽卷!$A:$A,抽卷!$M:$M,,1,2)),_xlfn.XLOOKUP(A473,抽卷!$A:$A,抽卷!$M:$M,,1,2),NA())</f>
        <v>#N/A</v>
      </c>
      <c r="F473" s="70" t="e">
        <f t="shared" si="22"/>
        <v>#N/A</v>
      </c>
    </row>
    <row r="474" spans="1:6" ht="15" customHeight="1" x14ac:dyDescent="0.25">
      <c r="A474" s="95">
        <f t="shared" si="23"/>
        <v>44410</v>
      </c>
      <c r="B474" s="76" t="e">
        <f>IF(ISNUMBER(_xlfn.XLOOKUP(A474,鑽量!$A:$A,鑽量!$K:$K,,1,2)),_xlfn.XLOOKUP(A474,鑽量!$A:$A,鑽量!$K:$K,,1,2),NA())</f>
        <v>#N/A</v>
      </c>
      <c r="C474" s="416" t="e">
        <f t="shared" si="21"/>
        <v>#N/A</v>
      </c>
      <c r="D474" s="416" t="e">
        <f>IF(ISNUMBER(_xlfn.XLOOKUP(A474,抽卷!$A:$A,抽卷!$K:$K,,1,2)),_xlfn.XLOOKUP(A474,抽卷!$A:$A,抽卷!$K:$K,,1,2),NA())</f>
        <v>#N/A</v>
      </c>
      <c r="E474" s="416" t="e">
        <f>IF(ISNUMBER(_xlfn.XLOOKUP(A474,抽卷!$A:$A,抽卷!$M:$M,,1,2)),_xlfn.XLOOKUP(A474,抽卷!$A:$A,抽卷!$M:$M,,1,2),NA())</f>
        <v>#N/A</v>
      </c>
      <c r="F474" s="70" t="e">
        <f t="shared" si="22"/>
        <v>#N/A</v>
      </c>
    </row>
    <row r="475" spans="1:6" ht="15" customHeight="1" x14ac:dyDescent="0.25">
      <c r="A475" s="95">
        <f t="shared" si="23"/>
        <v>44411</v>
      </c>
      <c r="B475" s="76" t="e">
        <f>IF(ISNUMBER(_xlfn.XLOOKUP(A475,鑽量!$A:$A,鑽量!$K:$K,,1,2)),_xlfn.XLOOKUP(A475,鑽量!$A:$A,鑽量!$K:$K,,1,2),NA())</f>
        <v>#N/A</v>
      </c>
      <c r="C475" s="416" t="e">
        <f t="shared" si="21"/>
        <v>#N/A</v>
      </c>
      <c r="D475" s="416" t="e">
        <f>IF(ISNUMBER(_xlfn.XLOOKUP(A475,抽卷!$A:$A,抽卷!$K:$K,,1,2)),_xlfn.XLOOKUP(A475,抽卷!$A:$A,抽卷!$K:$K,,1,2),NA())</f>
        <v>#N/A</v>
      </c>
      <c r="E475" s="416" t="e">
        <f>IF(ISNUMBER(_xlfn.XLOOKUP(A475,抽卷!$A:$A,抽卷!$M:$M,,1,2)),_xlfn.XLOOKUP(A475,抽卷!$A:$A,抽卷!$M:$M,,1,2),NA())</f>
        <v>#N/A</v>
      </c>
      <c r="F475" s="70" t="e">
        <f t="shared" si="22"/>
        <v>#N/A</v>
      </c>
    </row>
    <row r="476" spans="1:6" ht="15" customHeight="1" x14ac:dyDescent="0.25">
      <c r="A476" s="95">
        <f t="shared" si="23"/>
        <v>44412</v>
      </c>
      <c r="B476" s="76" t="e">
        <f>IF(ISNUMBER(_xlfn.XLOOKUP(A476,鑽量!$A:$A,鑽量!$K:$K,,1,2)),_xlfn.XLOOKUP(A476,鑽量!$A:$A,鑽量!$K:$K,,1,2),NA())</f>
        <v>#N/A</v>
      </c>
      <c r="C476" s="416" t="e">
        <f t="shared" si="21"/>
        <v>#N/A</v>
      </c>
      <c r="D476" s="416" t="e">
        <f>IF(ISNUMBER(_xlfn.XLOOKUP(A476,抽卷!$A:$A,抽卷!$K:$K,,1,2)),_xlfn.XLOOKUP(A476,抽卷!$A:$A,抽卷!$K:$K,,1,2),NA())</f>
        <v>#N/A</v>
      </c>
      <c r="E476" s="416" t="e">
        <f>IF(ISNUMBER(_xlfn.XLOOKUP(A476,抽卷!$A:$A,抽卷!$M:$M,,1,2)),_xlfn.XLOOKUP(A476,抽卷!$A:$A,抽卷!$M:$M,,1,2),NA())</f>
        <v>#N/A</v>
      </c>
      <c r="F476" s="70" t="e">
        <f t="shared" si="22"/>
        <v>#N/A</v>
      </c>
    </row>
    <row r="477" spans="1:6" ht="15" customHeight="1" x14ac:dyDescent="0.25">
      <c r="A477" s="95">
        <f t="shared" si="23"/>
        <v>44413</v>
      </c>
      <c r="B477" s="76" t="e">
        <f>IF(ISNUMBER(_xlfn.XLOOKUP(A477,鑽量!$A:$A,鑽量!$K:$K,,1,2)),_xlfn.XLOOKUP(A477,鑽量!$A:$A,鑽量!$K:$K,,1,2),NA())</f>
        <v>#N/A</v>
      </c>
      <c r="C477" s="416" t="e">
        <f t="shared" si="21"/>
        <v>#N/A</v>
      </c>
      <c r="D477" s="416" t="e">
        <f>IF(ISNUMBER(_xlfn.XLOOKUP(A477,抽卷!$A:$A,抽卷!$K:$K,,1,2)),_xlfn.XLOOKUP(A477,抽卷!$A:$A,抽卷!$K:$K,,1,2),NA())</f>
        <v>#N/A</v>
      </c>
      <c r="E477" s="416" t="e">
        <f>IF(ISNUMBER(_xlfn.XLOOKUP(A477,抽卷!$A:$A,抽卷!$M:$M,,1,2)),_xlfn.XLOOKUP(A477,抽卷!$A:$A,抽卷!$M:$M,,1,2),NA())</f>
        <v>#N/A</v>
      </c>
      <c r="F477" s="70" t="e">
        <f t="shared" si="22"/>
        <v>#N/A</v>
      </c>
    </row>
    <row r="478" spans="1:6" ht="15" customHeight="1" x14ac:dyDescent="0.25">
      <c r="A478" s="95">
        <f t="shared" si="23"/>
        <v>44414</v>
      </c>
      <c r="B478" s="76" t="e">
        <f>IF(ISNUMBER(_xlfn.XLOOKUP(A478,鑽量!$A:$A,鑽量!$K:$K,,1,2)),_xlfn.XLOOKUP(A478,鑽量!$A:$A,鑽量!$K:$K,,1,2),NA())</f>
        <v>#N/A</v>
      </c>
      <c r="C478" s="416" t="e">
        <f t="shared" si="21"/>
        <v>#N/A</v>
      </c>
      <c r="D478" s="416" t="e">
        <f>IF(ISNUMBER(_xlfn.XLOOKUP(A478,抽卷!$A:$A,抽卷!$K:$K,,1,2)),_xlfn.XLOOKUP(A478,抽卷!$A:$A,抽卷!$K:$K,,1,2),NA())</f>
        <v>#N/A</v>
      </c>
      <c r="E478" s="416" t="e">
        <f>IF(ISNUMBER(_xlfn.XLOOKUP(A478,抽卷!$A:$A,抽卷!$M:$M,,1,2)),_xlfn.XLOOKUP(A478,抽卷!$A:$A,抽卷!$M:$M,,1,2),NA())</f>
        <v>#N/A</v>
      </c>
      <c r="F478" s="70" t="e">
        <f t="shared" si="22"/>
        <v>#N/A</v>
      </c>
    </row>
    <row r="479" spans="1:6" ht="15" customHeight="1" x14ac:dyDescent="0.25">
      <c r="A479" s="95">
        <f t="shared" si="23"/>
        <v>44415</v>
      </c>
      <c r="B479" s="76" t="e">
        <f>IF(ISNUMBER(_xlfn.XLOOKUP(A479,鑽量!$A:$A,鑽量!$K:$K,,1,2)),_xlfn.XLOOKUP(A479,鑽量!$A:$A,鑽量!$K:$K,,1,2),NA())</f>
        <v>#N/A</v>
      </c>
      <c r="C479" s="416" t="e">
        <f t="shared" si="21"/>
        <v>#N/A</v>
      </c>
      <c r="D479" s="416" t="e">
        <f>IF(ISNUMBER(_xlfn.XLOOKUP(A479,抽卷!$A:$A,抽卷!$K:$K,,1,2)),_xlfn.XLOOKUP(A479,抽卷!$A:$A,抽卷!$K:$K,,1,2),NA())</f>
        <v>#N/A</v>
      </c>
      <c r="E479" s="416" t="e">
        <f>IF(ISNUMBER(_xlfn.XLOOKUP(A479,抽卷!$A:$A,抽卷!$M:$M,,1,2)),_xlfn.XLOOKUP(A479,抽卷!$A:$A,抽卷!$M:$M,,1,2),NA())</f>
        <v>#N/A</v>
      </c>
      <c r="F479" s="70" t="e">
        <f t="shared" si="22"/>
        <v>#N/A</v>
      </c>
    </row>
    <row r="480" spans="1:6" ht="15" customHeight="1" x14ac:dyDescent="0.25">
      <c r="A480" s="95">
        <f t="shared" si="23"/>
        <v>44416</v>
      </c>
      <c r="B480" s="76" t="e">
        <f>IF(ISNUMBER(_xlfn.XLOOKUP(A480,鑽量!$A:$A,鑽量!$K:$K,,1,2)),_xlfn.XLOOKUP(A480,鑽量!$A:$A,鑽量!$K:$K,,1,2),NA())</f>
        <v>#N/A</v>
      </c>
      <c r="C480" s="416" t="e">
        <f t="shared" si="21"/>
        <v>#N/A</v>
      </c>
      <c r="D480" s="416" t="e">
        <f>IF(ISNUMBER(_xlfn.XLOOKUP(A480,抽卷!$A:$A,抽卷!$K:$K,,1,2)),_xlfn.XLOOKUP(A480,抽卷!$A:$A,抽卷!$K:$K,,1,2),NA())</f>
        <v>#N/A</v>
      </c>
      <c r="E480" s="416" t="e">
        <f>IF(ISNUMBER(_xlfn.XLOOKUP(A480,抽卷!$A:$A,抽卷!$M:$M,,1,2)),_xlfn.XLOOKUP(A480,抽卷!$A:$A,抽卷!$M:$M,,1,2),NA())</f>
        <v>#N/A</v>
      </c>
      <c r="F480" s="70" t="e">
        <f t="shared" si="22"/>
        <v>#N/A</v>
      </c>
    </row>
    <row r="481" spans="1:6" ht="15" customHeight="1" x14ac:dyDescent="0.25">
      <c r="A481" s="95">
        <f t="shared" si="23"/>
        <v>44417</v>
      </c>
      <c r="B481" s="76" t="e">
        <f>IF(ISNUMBER(_xlfn.XLOOKUP(A481,鑽量!$A:$A,鑽量!$K:$K,,1,2)),_xlfn.XLOOKUP(A481,鑽量!$A:$A,鑽量!$K:$K,,1,2),NA())</f>
        <v>#N/A</v>
      </c>
      <c r="C481" s="416" t="e">
        <f t="shared" si="21"/>
        <v>#N/A</v>
      </c>
      <c r="D481" s="416" t="e">
        <f>IF(ISNUMBER(_xlfn.XLOOKUP(A481,抽卷!$A:$A,抽卷!$K:$K,,1,2)),_xlfn.XLOOKUP(A481,抽卷!$A:$A,抽卷!$K:$K,,1,2),NA())</f>
        <v>#N/A</v>
      </c>
      <c r="E481" s="416" t="e">
        <f>IF(ISNUMBER(_xlfn.XLOOKUP(A481,抽卷!$A:$A,抽卷!$M:$M,,1,2)),_xlfn.XLOOKUP(A481,抽卷!$A:$A,抽卷!$M:$M,,1,2),NA())</f>
        <v>#N/A</v>
      </c>
      <c r="F481" s="70" t="e">
        <f t="shared" si="22"/>
        <v>#N/A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6" t="e">
        <f t="shared" si="21"/>
        <v>#N/A</v>
      </c>
      <c r="D482" s="416" t="e">
        <f>IF(ISNUMBER(_xlfn.XLOOKUP(A482,抽卷!$A:$A,抽卷!$K:$K,,1,2)),_xlfn.XLOOKUP(A482,抽卷!$A:$A,抽卷!$K:$K,,1,2),NA())</f>
        <v>#N/A</v>
      </c>
      <c r="E482" s="416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6" t="e">
        <f t="shared" si="21"/>
        <v>#N/A</v>
      </c>
      <c r="D483" s="416" t="e">
        <f>IF(ISNUMBER(_xlfn.XLOOKUP(A483,抽卷!$A:$A,抽卷!$K:$K,,1,2)),_xlfn.XLOOKUP(A483,抽卷!$A:$A,抽卷!$K:$K,,1,2),NA())</f>
        <v>#N/A</v>
      </c>
      <c r="E483" s="416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6" t="e">
        <f t="shared" si="21"/>
        <v>#N/A</v>
      </c>
      <c r="D484" s="416" t="e">
        <f>IF(ISNUMBER(_xlfn.XLOOKUP(A484,抽卷!$A:$A,抽卷!$K:$K,,1,2)),_xlfn.XLOOKUP(A484,抽卷!$A:$A,抽卷!$K:$K,,1,2),NA())</f>
        <v>#N/A</v>
      </c>
      <c r="E484" s="416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6" t="e">
        <f t="shared" si="21"/>
        <v>#N/A</v>
      </c>
      <c r="D485" s="416" t="e">
        <f>IF(ISNUMBER(_xlfn.XLOOKUP(A485,抽卷!$A:$A,抽卷!$K:$K,,1,2)),_xlfn.XLOOKUP(A485,抽卷!$A:$A,抽卷!$K:$K,,1,2),NA())</f>
        <v>#N/A</v>
      </c>
      <c r="E485" s="416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6" t="e">
        <f t="shared" si="21"/>
        <v>#N/A</v>
      </c>
      <c r="D486" s="416" t="e">
        <f>IF(ISNUMBER(_xlfn.XLOOKUP(A486,抽卷!$A:$A,抽卷!$K:$K,,1,2)),_xlfn.XLOOKUP(A486,抽卷!$A:$A,抽卷!$K:$K,,1,2),NA())</f>
        <v>#N/A</v>
      </c>
      <c r="E486" s="416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6" t="e">
        <f t="shared" si="21"/>
        <v>#N/A</v>
      </c>
      <c r="D487" s="416" t="e">
        <f>IF(ISNUMBER(_xlfn.XLOOKUP(A487,抽卷!$A:$A,抽卷!$K:$K,,1,2)),_xlfn.XLOOKUP(A487,抽卷!$A:$A,抽卷!$K:$K,,1,2),NA())</f>
        <v>#N/A</v>
      </c>
      <c r="E487" s="416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6" t="e">
        <f t="shared" si="21"/>
        <v>#N/A</v>
      </c>
      <c r="D488" s="416" t="e">
        <f>IF(ISNUMBER(_xlfn.XLOOKUP(A488,抽卷!$A:$A,抽卷!$K:$K,,1,2)),_xlfn.XLOOKUP(A488,抽卷!$A:$A,抽卷!$K:$K,,1,2),NA())</f>
        <v>#N/A</v>
      </c>
      <c r="E488" s="416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6" t="e">
        <f t="shared" si="21"/>
        <v>#N/A</v>
      </c>
      <c r="D489" s="416" t="e">
        <f>IF(ISNUMBER(_xlfn.XLOOKUP(A489,抽卷!$A:$A,抽卷!$K:$K,,1,2)),_xlfn.XLOOKUP(A489,抽卷!$A:$A,抽卷!$K:$K,,1,2),NA())</f>
        <v>#N/A</v>
      </c>
      <c r="E489" s="416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6" t="e">
        <f t="shared" si="21"/>
        <v>#N/A</v>
      </c>
      <c r="D490" s="416" t="e">
        <f>IF(ISNUMBER(_xlfn.XLOOKUP(A490,抽卷!$A:$A,抽卷!$K:$K,,1,2)),_xlfn.XLOOKUP(A490,抽卷!$A:$A,抽卷!$K:$K,,1,2),NA())</f>
        <v>#N/A</v>
      </c>
      <c r="E490" s="416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6" t="e">
        <f t="shared" si="21"/>
        <v>#N/A</v>
      </c>
      <c r="D491" s="416" t="e">
        <f>IF(ISNUMBER(_xlfn.XLOOKUP(A491,抽卷!$A:$A,抽卷!$K:$K,,1,2)),_xlfn.XLOOKUP(A491,抽卷!$A:$A,抽卷!$K:$K,,1,2),NA())</f>
        <v>#N/A</v>
      </c>
      <c r="E491" s="416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6" t="e">
        <f t="shared" si="21"/>
        <v>#N/A</v>
      </c>
      <c r="D492" s="416" t="e">
        <f>IF(ISNUMBER(_xlfn.XLOOKUP(A492,抽卷!$A:$A,抽卷!$K:$K,,1,2)),_xlfn.XLOOKUP(A492,抽卷!$A:$A,抽卷!$K:$K,,1,2),NA())</f>
        <v>#N/A</v>
      </c>
      <c r="E492" s="416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6" t="e">
        <f t="shared" si="21"/>
        <v>#N/A</v>
      </c>
      <c r="D493" s="416" t="e">
        <f>IF(ISNUMBER(_xlfn.XLOOKUP(A493,抽卷!$A:$A,抽卷!$K:$K,,1,2)),_xlfn.XLOOKUP(A493,抽卷!$A:$A,抽卷!$K:$K,,1,2),NA())</f>
        <v>#N/A</v>
      </c>
      <c r="E493" s="416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6" t="e">
        <f t="shared" si="21"/>
        <v>#N/A</v>
      </c>
      <c r="D494" s="416" t="e">
        <f>IF(ISNUMBER(_xlfn.XLOOKUP(A494,抽卷!$A:$A,抽卷!$K:$K,,1,2)),_xlfn.XLOOKUP(A494,抽卷!$A:$A,抽卷!$K:$K,,1,2),NA())</f>
        <v>#N/A</v>
      </c>
      <c r="E494" s="416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6" t="e">
        <f t="shared" ref="C495:C503" si="24">B495/120</f>
        <v>#N/A</v>
      </c>
      <c r="D495" s="416" t="e">
        <f>IF(ISNUMBER(_xlfn.XLOOKUP(A495,抽卷!$A:$A,抽卷!$K:$K,,1,2)),_xlfn.XLOOKUP(A495,抽卷!$A:$A,抽卷!$K:$K,,1,2),NA())</f>
        <v>#N/A</v>
      </c>
      <c r="E495" s="416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6" t="e">
        <f t="shared" si="24"/>
        <v>#N/A</v>
      </c>
      <c r="D496" s="416" t="e">
        <f>IF(ISNUMBER(_xlfn.XLOOKUP(A496,抽卷!$A:$A,抽卷!$K:$K,,1,2)),_xlfn.XLOOKUP(A496,抽卷!$A:$A,抽卷!$K:$K,,1,2),NA())</f>
        <v>#N/A</v>
      </c>
      <c r="E496" s="416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6" t="e">
        <f t="shared" si="24"/>
        <v>#N/A</v>
      </c>
      <c r="D497" s="416" t="e">
        <f>IF(ISNUMBER(_xlfn.XLOOKUP(A497,抽卷!$A:$A,抽卷!$K:$K,,1,2)),_xlfn.XLOOKUP(A497,抽卷!$A:$A,抽卷!$K:$K,,1,2),NA())</f>
        <v>#N/A</v>
      </c>
      <c r="E497" s="416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6" t="e">
        <f t="shared" si="24"/>
        <v>#N/A</v>
      </c>
      <c r="D498" s="416" t="e">
        <f>IF(ISNUMBER(_xlfn.XLOOKUP(A498,抽卷!$A:$A,抽卷!$K:$K,,1,2)),_xlfn.XLOOKUP(A498,抽卷!$A:$A,抽卷!$K:$K,,1,2),NA())</f>
        <v>#N/A</v>
      </c>
      <c r="E498" s="416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6" t="e">
        <f t="shared" si="24"/>
        <v>#N/A</v>
      </c>
      <c r="D499" s="416" t="e">
        <f>IF(ISNUMBER(_xlfn.XLOOKUP(A499,抽卷!$A:$A,抽卷!$K:$K,,1,2)),_xlfn.XLOOKUP(A499,抽卷!$A:$A,抽卷!$K:$K,,1,2),NA())</f>
        <v>#N/A</v>
      </c>
      <c r="E499" s="416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6" t="e">
        <f t="shared" si="24"/>
        <v>#N/A</v>
      </c>
      <c r="D500" s="416" t="e">
        <f>IF(ISNUMBER(_xlfn.XLOOKUP(A500,抽卷!$A:$A,抽卷!$K:$K,,1,2)),_xlfn.XLOOKUP(A500,抽卷!$A:$A,抽卷!$K:$K,,1,2),NA())</f>
        <v>#N/A</v>
      </c>
      <c r="E500" s="416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6" t="e">
        <f t="shared" si="24"/>
        <v>#N/A</v>
      </c>
      <c r="D501" s="416" t="e">
        <f>IF(ISNUMBER(_xlfn.XLOOKUP(A501,抽卷!$A:$A,抽卷!$K:$K,,1,2)),_xlfn.XLOOKUP(A501,抽卷!$A:$A,抽卷!$K:$K,,1,2),NA())</f>
        <v>#N/A</v>
      </c>
      <c r="E501" s="416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6" t="e">
        <f t="shared" si="24"/>
        <v>#N/A</v>
      </c>
      <c r="D502" s="416" t="e">
        <f>IF(ISNUMBER(_xlfn.XLOOKUP(A502,抽卷!$A:$A,抽卷!$K:$K,,1,2)),_xlfn.XLOOKUP(A502,抽卷!$A:$A,抽卷!$K:$K,,1,2),NA())</f>
        <v>#N/A</v>
      </c>
      <c r="E502" s="416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6" t="e">
        <f t="shared" si="24"/>
        <v>#N/A</v>
      </c>
      <c r="D503" s="416" t="e">
        <f>IF(ISNUMBER(_xlfn.XLOOKUP(A503,抽卷!$A:$A,抽卷!$K:$K,,1,2)),_xlfn.XLOOKUP(A503,抽卷!$A:$A,抽卷!$K:$K,,1,2),NA())</f>
        <v>#N/A</v>
      </c>
      <c r="E503" s="416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19" t="s">
        <v>141</v>
      </c>
      <c r="H1" s="619"/>
      <c r="K1" s="419" t="s">
        <v>171</v>
      </c>
      <c r="L1" s="419" t="s">
        <v>172</v>
      </c>
    </row>
    <row r="2" spans="1:18" x14ac:dyDescent="0.25">
      <c r="A2" s="621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21">
        <v>1980</v>
      </c>
      <c r="H2" s="621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21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21"/>
      <c r="H3" s="621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19" t="str">
        <f>"Predicted left to " &amp; A2</f>
        <v>Predicted left to 1980</v>
      </c>
      <c r="H4" s="619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20" t="str">
        <f>IF(G2&gt;=A2,"",_xlfn.FORECAST.LINEAR(A2-G2, E:E, F:F))</f>
        <v/>
      </c>
      <c r="H5" s="619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20"/>
      <c r="H6" s="619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22" t="e">
        <f ca="1">NOW() + G5/1440</f>
        <v>#VALUE!</v>
      </c>
      <c r="H7" s="622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19" t="str">
        <f>"Predicted total to " &amp; A2</f>
        <v>Predicted total to 1980</v>
      </c>
      <c r="H8" s="619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20">
        <f>_xlfn.FORECAST.LINEAR(A2, E:E, F:F)</f>
        <v>671.7693669332881</v>
      </c>
      <c r="H9" s="619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20"/>
      <c r="H10" s="619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23" t="str">
        <f>B1&amp; "日"</f>
        <v>1日</v>
      </c>
      <c r="G1" s="624"/>
      <c r="H1" s="624"/>
      <c r="I1" s="623" t="str">
        <f>C1 &amp; "日"</f>
        <v>7日</v>
      </c>
      <c r="J1" s="624"/>
      <c r="K1" s="624"/>
      <c r="L1" s="623" t="s">
        <v>58</v>
      </c>
      <c r="M1" s="624"/>
      <c r="N1" s="624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-437 D 16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-446 D 19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-477 D 07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-496 D 16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-450 D 08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278 D 18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-068 D 02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-254 D 22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-313 D 00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-382 D 08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-425 D 05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-514 D 16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-438 D 17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-459 D 01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-474 D 13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-499 D 09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-506 D 07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-487 D 19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-393 D 22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-353 D 18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-413 D 22 H</v>
      </c>
      <c r="L29" s="51">
        <f t="shared" si="5"/>
        <v>74908.70992961037</v>
      </c>
      <c r="M29" s="58">
        <f>IF(ISBLANK(A29),NA(),IFERROR(A29+(PLAYER_EXP_MAX-D29)/L29,NA()))</f>
        <v>43981.613516765457</v>
      </c>
      <c r="N29" s="36" t="str">
        <f t="shared" ca="1" si="4"/>
        <v>-410 D 10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-449 D 11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-418 D 11 H</v>
      </c>
      <c r="L30" s="51">
        <f t="shared" si="5"/>
        <v>80767.791627871993</v>
      </c>
      <c r="M30" s="58">
        <f>IF(ISBLANK(A30),NA(),IFERROR(A30+(PLAYER_EXP_MAX-D30)/L30,NA()))</f>
        <v>43958.784833309684</v>
      </c>
      <c r="N30" s="36" t="str">
        <f t="shared" ca="1" si="4"/>
        <v>-433 D 06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-435 D 12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-418 D 06 H</v>
      </c>
      <c r="L31" s="51">
        <f t="shared" si="5"/>
        <v>78077.676177303991</v>
      </c>
      <c r="M31" s="58">
        <f>IF(ISBLANK(A31),NA(),IFERROR(A31+(PLAYER_EXP_MAX-D31)/L31,NA()))</f>
        <v>43968.840889005107</v>
      </c>
      <c r="N31" s="36" t="str">
        <f t="shared" ca="1" si="4"/>
        <v>-423 D 05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-466 D 16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-420 D 06 H</v>
      </c>
      <c r="L32" s="51">
        <f t="shared" si="5"/>
        <v>78585.44035290835</v>
      </c>
      <c r="M32" s="58">
        <f>IF(ISBLANK(A32),NA(),IFERROR(A32+(PLAYER_EXP_MAX-D32)/L32,NA()))</f>
        <v>43966.890079219986</v>
      </c>
      <c r="N32" s="36" t="str">
        <f t="shared" ca="1" si="4"/>
        <v>-425 D 03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-464 D 03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-428 D 13 H</v>
      </c>
      <c r="L33" s="51">
        <f t="shared" si="5"/>
        <v>78740.141557109877</v>
      </c>
      <c r="M33" s="58">
        <f>IF(ISBLANK(A33),NA(),IFERROR(A33+(PLAYER_EXP_MAX-D33)/L33,NA()))</f>
        <v>43966.300723842425</v>
      </c>
      <c r="N33" s="36" t="str">
        <f t="shared" ca="1" si="4"/>
        <v>-425 D 18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-462 D 12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-428 D 22 H</v>
      </c>
      <c r="L34" s="51">
        <f t="shared" si="5"/>
        <v>79001.481481413357</v>
      </c>
      <c r="M34" s="58">
        <f>IF(ISBLANK(A34),NA(),IFERROR(A34+(PLAYER_EXP_MAX-D34)/L34,NA()))</f>
        <v>43965.310356814938</v>
      </c>
      <c r="N34" s="36" t="str">
        <f t="shared" ca="1" si="4"/>
        <v>-426 D 17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-388 D 18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-429 D 18 H</v>
      </c>
      <c r="L35" s="51">
        <f t="shared" si="5"/>
        <v>79545.026703302094</v>
      </c>
      <c r="M35" s="58">
        <f>IF(ISBLANK(A35),NA(),IFERROR(A35+(PLAYER_EXP_MAX-D35)/L35,NA()))</f>
        <v>43963.271394244206</v>
      </c>
      <c r="N35" s="36" t="str">
        <f t="shared" ca="1" si="4"/>
        <v>-428 D 18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-384 D 23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-433 D 12 H</v>
      </c>
      <c r="L36" s="51">
        <f t="shared" si="5"/>
        <v>77106.76582177385</v>
      </c>
      <c r="M36" s="58">
        <f>IF(ISBLANK(A36),NA(),IFERROR(A36+(PLAYER_EXP_MAX-D36)/L36,NA()))</f>
        <v>43972.642621942541</v>
      </c>
      <c r="N36" s="36" t="str">
        <f t="shared" ca="1" si="4"/>
        <v>-419 D 09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-410 D 04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-434 D 00 H</v>
      </c>
      <c r="L37" s="51">
        <f t="shared" si="5"/>
        <v>79406.916136614222</v>
      </c>
      <c r="M37" s="58">
        <f>IF(ISBLANK(A37),NA(),IFERROR(A37+(PLAYER_EXP_MAX-D37)/L37,NA()))</f>
        <v>43963.786833372527</v>
      </c>
      <c r="N37" s="36" t="str">
        <f t="shared" ca="1" si="4"/>
        <v>-428 D 06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-437 D 05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-434 D 23 H</v>
      </c>
      <c r="L38" s="51">
        <f t="shared" si="5"/>
        <v>80189.868689772586</v>
      </c>
      <c r="M38" s="58">
        <f>IF(ISBLANK(A38),NA(),IFERROR(A38+(PLAYER_EXP_MAX-D38)/L38,NA()))</f>
        <v>43960.888292352007</v>
      </c>
      <c r="N38" s="36" t="str">
        <f t="shared" ca="1" si="4"/>
        <v>-431 D 03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-462 D 03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-435 D 22 H</v>
      </c>
      <c r="L39" s="51">
        <f t="shared" si="5"/>
        <v>80556.245110748016</v>
      </c>
      <c r="M39" s="58">
        <f>IF(ISBLANK(A39),NA(),IFERROR(A39+(PLAYER_EXP_MAX-D39)/L39,NA()))</f>
        <v>43959.551294721903</v>
      </c>
      <c r="N39" s="36" t="str">
        <f t="shared" ca="1" si="4"/>
        <v>-432 D 11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-480 D 20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-437 D 11 H</v>
      </c>
      <c r="L40" s="51">
        <f t="shared" si="5"/>
        <v>81556.278935983122</v>
      </c>
      <c r="M40" s="58">
        <f>IF(ISBLANK(A40),NA(),IFERROR(A40+(PLAYER_EXP_MAX-D40)/L40,NA()))</f>
        <v>43955.963067709781</v>
      </c>
      <c r="N40" s="36" t="str">
        <f t="shared" ca="1" si="4"/>
        <v>-436 D 02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-446 D 22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-434 D 07 H</v>
      </c>
      <c r="L41" s="51">
        <f t="shared" si="5"/>
        <v>78795.465698009139</v>
      </c>
      <c r="M41" s="58">
        <f>IF(ISBLANK(A41),NA(),IFERROR(A41+(PLAYER_EXP_MAX-D41)/L41,NA()))</f>
        <v>43966.090520750702</v>
      </c>
      <c r="N41" s="36" t="str">
        <f t="shared" ca="1" si="4"/>
        <v>-425 D 23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-449 D 08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-429 D 20 H</v>
      </c>
      <c r="L42" s="51">
        <f t="shared" si="5"/>
        <v>79458.740880804282</v>
      </c>
      <c r="M42" s="58">
        <f>IF(ISBLANK(A42),NA(),IFERROR(A42+(PLAYER_EXP_MAX-D42)/L42,NA()))</f>
        <v>43963.593209457671</v>
      </c>
      <c r="N42" s="36" t="str">
        <f t="shared" ca="1" si="4"/>
        <v>-428 D 10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-394 D 05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-428 D 12 H</v>
      </c>
      <c r="L43" s="51">
        <f t="shared" si="5"/>
        <v>80653.18940135547</v>
      </c>
      <c r="M43" s="58">
        <f>IF(ISBLANK(A43),NA(),IFERROR(A43+(PLAYER_EXP_MAX-D43)/L43,NA()))</f>
        <v>43959.199553461985</v>
      </c>
      <c r="N43" s="36" t="str">
        <f t="shared" ca="1" si="4"/>
        <v>-432 D 20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-391 D 12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-426 D 15 H</v>
      </c>
      <c r="L44" s="51">
        <f t="shared" si="5"/>
        <v>78114.597544288714</v>
      </c>
      <c r="M44" s="58">
        <f>IF(ISBLANK(A44),NA(),IFERROR(A44+(PLAYER_EXP_MAX-D44)/L44,NA()))</f>
        <v>43968.698183564054</v>
      </c>
      <c r="N44" s="36" t="str">
        <f t="shared" ca="1" si="4"/>
        <v>-423 D 08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-380 D 04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-422 D 16 H</v>
      </c>
      <c r="L45" s="51">
        <f t="shared" si="5"/>
        <v>78296.508956100733</v>
      </c>
      <c r="M45" s="58">
        <f>IF(ISBLANK(A45),NA(),IFERROR(A45+(PLAYER_EXP_MAX-D45)/L45,NA()))</f>
        <v>43967.997039623573</v>
      </c>
      <c r="N45" s="36" t="str">
        <f t="shared" ca="1" si="4"/>
        <v>-424 D 01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-335 D 09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-422 D 05 H</v>
      </c>
      <c r="L46" s="51">
        <f t="shared" si="5"/>
        <v>78516.245620481655</v>
      </c>
      <c r="M46" s="58">
        <f>IF(ISBLANK(A46),NA(),IFERROR(A46+(PLAYER_EXP_MAX-D46)/L46,NA()))</f>
        <v>43967.154437706522</v>
      </c>
      <c r="N46" s="36" t="str">
        <f t="shared" ca="1" si="4"/>
        <v>-424 D 21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-348 D 09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-420 D 15 H</v>
      </c>
      <c r="L47" s="51">
        <f t="shared" si="5"/>
        <v>78717.803002519548</v>
      </c>
      <c r="M47" s="58">
        <f>IF(ISBLANK(A47),NA(),IFERROR(A47+(PLAYER_EXP_MAX-D47)/L47,NA()))</f>
        <v>43966.385682521548</v>
      </c>
      <c r="N47" s="36" t="str">
        <f t="shared" ca="1" si="4"/>
        <v>-425 D 15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-370 D 21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-421 D 02 H</v>
      </c>
      <c r="L48" s="51">
        <f t="shared" si="5"/>
        <v>79222.96900483378</v>
      </c>
      <c r="M48" s="58">
        <f>IF(ISBLANK(A48),NA(),IFERROR(A48+(PLAYER_EXP_MAX-D48)/L48,NA()))</f>
        <v>43964.476128827366</v>
      </c>
      <c r="N48" s="36" t="str">
        <f t="shared" ca="1" si="4"/>
        <v>-427 D 13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-394 D 14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-421 D 08 H</v>
      </c>
      <c r="L49" s="51">
        <f t="shared" si="5"/>
        <v>79729.155587448811</v>
      </c>
      <c r="M49" s="58">
        <f>IF(ISBLANK(A49),NA(),IFERROR(A49+(PLAYER_EXP_MAX-D49)/L49,NA()))</f>
        <v>43962.586988630021</v>
      </c>
      <c r="N49" s="36" t="str">
        <f t="shared" ca="1" si="4"/>
        <v>-429 D 11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-365 D 13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-427 D 10 H</v>
      </c>
      <c r="L50" s="51">
        <f t="shared" si="5"/>
        <v>78011.536338506776</v>
      </c>
      <c r="M50" s="58">
        <f>IF(ISBLANK(A50),NA(),IFERROR(A50+(PLAYER_EXP_MAX-D50)/L50,NA()))</f>
        <v>43969.096865012507</v>
      </c>
      <c r="N50" s="36" t="str">
        <f t="shared" ca="1" si="4"/>
        <v>-422 D 22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-429 D 12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-427 D 05 H</v>
      </c>
      <c r="L51" s="51">
        <f t="shared" si="5"/>
        <v>78835.496929686196</v>
      </c>
      <c r="M51" s="58">
        <f>IF(ISBLANK(A51),NA(),IFERROR(A51+(PLAYER_EXP_MAX-D51)/L51,NA()))</f>
        <v>43965.938606766111</v>
      </c>
      <c r="N51" s="36" t="str">
        <f t="shared" ca="1" si="4"/>
        <v>-426 D 02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-429 D 14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-427 D 10 H</v>
      </c>
      <c r="L52" s="51">
        <f t="shared" si="5"/>
        <v>79178.935193009878</v>
      </c>
      <c r="M52" s="58">
        <f>IF(ISBLANK(A52),NA(),IFERROR(A52+(PLAYER_EXP_MAX-D52)/L52,NA()))</f>
        <v>43964.641609527425</v>
      </c>
      <c r="N52" s="36" t="str">
        <f t="shared" ca="1" si="4"/>
        <v>-427 D 09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-369 D 21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-425 D 14 H</v>
      </c>
      <c r="L53" s="51">
        <f t="shared" si="5"/>
        <v>77965.659574429461</v>
      </c>
      <c r="M53" s="58">
        <f>IF(ISBLANK(A53),NA(),IFERROR(A53+(PLAYER_EXP_MAX-D53)/L53,NA()))</f>
        <v>43969.274673475455</v>
      </c>
      <c r="N53" s="36" t="str">
        <f t="shared" ca="1" si="4"/>
        <v>-422 D 18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-402 D 12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-427 D 02 H</v>
      </c>
      <c r="L54" s="51">
        <f t="shared" si="5"/>
        <v>79051.249934643609</v>
      </c>
      <c r="M54" s="58">
        <f>IF(ISBLANK(A54),NA(),IFERROR(A54+(PLAYER_EXP_MAX-D54)/L54,NA()))</f>
        <v>43965.122497815362</v>
      </c>
      <c r="N54" s="36" t="str">
        <f t="shared" ca="1" si="4"/>
        <v>-426 D 22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-470 D 20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-430 D 19 H</v>
      </c>
      <c r="L55" s="51">
        <f t="shared" si="5"/>
        <v>81070.901881013124</v>
      </c>
      <c r="M55" s="58">
        <f>IF(ISBLANK(A55),NA(),IFERROR(A55+(PLAYER_EXP_MAX-D55)/L55,NA()))</f>
        <v>43957.693595882411</v>
      </c>
      <c r="N55" s="36" t="str">
        <f t="shared" ca="1" si="4"/>
        <v>-434 D 08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-469 D 00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-432 D 01 H</v>
      </c>
      <c r="L56" s="51">
        <f t="shared" si="5"/>
        <v>80220.936944033325</v>
      </c>
      <c r="M56" s="58">
        <f>IF(ISBLANK(A56),NA(),IFERROR(A56+(PLAYER_EXP_MAX-D56)/L56,NA()))</f>
        <v>43960.774442765665</v>
      </c>
      <c r="N56" s="36" t="str">
        <f t="shared" ca="1" si="4"/>
        <v>-431 D 06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-485 D 03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-434 D 18 H</v>
      </c>
      <c r="L57" s="51">
        <f t="shared" si="5"/>
        <v>81043.984733533754</v>
      </c>
      <c r="M57" s="58">
        <f>IF(ISBLANK(A57),NA(),IFERROR(A57+(PLAYER_EXP_MAX-D57)/L57,NA()))</f>
        <v>43957.790170963657</v>
      </c>
      <c r="N57" s="36" t="str">
        <f t="shared" ca="1" si="4"/>
        <v>-434 D 06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-504 D 23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-436 D 17 H</v>
      </c>
      <c r="L58" s="51">
        <f t="shared" si="5"/>
        <v>82520.681655429682</v>
      </c>
      <c r="M58" s="58">
        <f>IF(ISBLANK(A58),NA(),IFERROR(A58+(PLAYER_EXP_MAX-D58)/L58,NA()))</f>
        <v>43952.585064517756</v>
      </c>
      <c r="N58" s="36" t="str">
        <f t="shared" ca="1" si="4"/>
        <v>-439 D 11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-515 D 12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-441 D 17 H</v>
      </c>
      <c r="L59" s="51">
        <f t="shared" si="5"/>
        <v>83469.750949718611</v>
      </c>
      <c r="M59" s="58">
        <f>IF(ISBLANK(A59),NA(),IFERROR(A59+(PLAYER_EXP_MAX-D59)/L59,NA()))</f>
        <v>43949.336976145183</v>
      </c>
      <c r="N59" s="36" t="str">
        <f t="shared" ca="1" si="4"/>
        <v>-442 D 17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-520 D 19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-445 D 14 H</v>
      </c>
      <c r="L60" s="51">
        <f t="shared" si="5"/>
        <v>83659.641218165023</v>
      </c>
      <c r="M60" s="58">
        <f>IF(ISBLANK(A60),NA(),IFERROR(A60+(PLAYER_EXP_MAX-D60)/L60,NA()))</f>
        <v>43948.695944555802</v>
      </c>
      <c r="N60" s="36" t="str">
        <f t="shared" ca="1" si="4"/>
        <v>-443 D 08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-550 D 02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-451 D 08 H</v>
      </c>
      <c r="L61" s="51">
        <f t="shared" si="5"/>
        <v>84214.115483621965</v>
      </c>
      <c r="M61" s="58">
        <f>IF(ISBLANK(A61),NA(),IFERROR(A61+(PLAYER_EXP_MAX-D61)/L61,NA()))</f>
        <v>43946.840694968763</v>
      </c>
      <c r="N61" s="36" t="str">
        <f t="shared" ca="1" si="4"/>
        <v>-445 D 05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-550 D 14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-455 D 05 H</v>
      </c>
      <c r="L62" s="51">
        <f t="shared" si="5"/>
        <v>84754.173055816573</v>
      </c>
      <c r="M62" s="58">
        <f>IF(ISBLANK(A62),NA(),IFERROR(A62+(PLAYER_EXP_MAX-D62)/L62,NA()))</f>
        <v>43945.05701918558</v>
      </c>
      <c r="N62" s="36" t="str">
        <f t="shared" ca="1" si="4"/>
        <v>-446 D 23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-551 D 13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-459 D 03 H</v>
      </c>
      <c r="L63" s="51">
        <f t="shared" si="5"/>
        <v>85046.147127042655</v>
      </c>
      <c r="M63" s="58">
        <f>IF(ISBLANK(A63),NA(),IFERROR(A63+(PLAYER_EXP_MAX-D63)/L63,NA()))</f>
        <v>43944.102135683373</v>
      </c>
      <c r="N63" s="36" t="str">
        <f t="shared" ca="1" si="4"/>
        <v>-447 D 22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-554 D 18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-462 D 04 H</v>
      </c>
      <c r="L64" s="51">
        <f t="shared" si="5"/>
        <v>85633.827004576597</v>
      </c>
      <c r="M64" s="58">
        <f>IF(ISBLANK(A64),NA(),IFERROR(A64+(PLAYER_EXP_MAX-D64)/L64,NA()))</f>
        <v>43942.199907278417</v>
      </c>
      <c r="N64" s="36" t="str">
        <f t="shared" ca="1" si="4"/>
        <v>-449 D 20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-556 D 07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-466 D 04 H</v>
      </c>
      <c r="L65" s="51">
        <f t="shared" si="5"/>
        <v>85961.263649798202</v>
      </c>
      <c r="M65" s="58">
        <f>IF(ISBLANK(A65),NA(),IFERROR(A65+(PLAYER_EXP_MAX-D65)/L65,NA()))</f>
        <v>43941.15132871169</v>
      </c>
      <c r="N65" s="36" t="str">
        <f t="shared" ca="1" si="4"/>
        <v>-450 D 21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-550 D 16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-468 D 09 H</v>
      </c>
      <c r="L66" s="51">
        <f t="shared" si="5"/>
        <v>86010.581405692545</v>
      </c>
      <c r="M66" s="58">
        <f>IF(ISBLANK(A66),NA(),IFERROR(A66+(PLAYER_EXP_MAX-D66)/L66,NA()))</f>
        <v>43940.99408601952</v>
      </c>
      <c r="N66" s="36" t="str">
        <f t="shared" ca="1" si="4"/>
        <v>-451 D 01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6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7">IF(ISBLANK(A67),NA(),IFERROR(TEXT(TRUNC(G67-NOW()),"000") &amp; " D " &amp; TEXT(TRUNC(ABS(G67-NOW()-TRUNC(G67-NOW()))*24),"00") &amp; " H", NA()))</f>
        <v>-551 D 03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8">IF(ISBLANK(A67),NA(),IFERROR(TEXT(TRUNC(J67-NOW()),"000") &amp; " D " &amp; TEXT(TRUNC(ABS(J67-NOW()-TRUNC(J67-NOW()))*24),"00") &amp; " H", NA()))</f>
        <v>-472 D 04 H</v>
      </c>
      <c r="L67" s="51">
        <f t="shared" si="5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9">IF(ISBLANK(D67),NA(),IFERROR(TEXT(TRUNC(M67-NOW()),"000") &amp; " D " &amp; TEXT(TRUNC(ABS(M67-NOW()-TRUNC(M67-NOW()))*24),"00") &amp; " H", NA()))</f>
        <v>-452 D 04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6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7"/>
        <v>-551 D 23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8"/>
        <v>-474 D 02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9"/>
        <v>-452 D 22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6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7"/>
        <v>-531 D 20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8"/>
        <v>-475 D 00 H</v>
      </c>
      <c r="L69" s="51">
        <f t="shared" si="10"/>
        <v>85815.044884825053</v>
      </c>
      <c r="M69" s="58">
        <f>IF(ISBLANK(A69),NA(),IFERROR(A69+(PLAYER_EXP_MAX-D69)/L69,NA()))</f>
        <v>43941.618588841062</v>
      </c>
      <c r="N69" s="36" t="str">
        <f t="shared" ca="1" si="9"/>
        <v>-450 D 10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6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7"/>
        <v>-521 D 22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8"/>
        <v>-476 D 02 H</v>
      </c>
      <c r="L70" s="51">
        <f t="shared" si="10"/>
        <v>86097.632398738278</v>
      </c>
      <c r="M70" s="58">
        <f>IF(ISBLANK(A70),NA(),IFERROR(A70+(PLAYER_EXP_MAX-D70)/L70,NA()))</f>
        <v>43940.716975842333</v>
      </c>
      <c r="N70" s="36" t="str">
        <f t="shared" ca="1" si="9"/>
        <v>-451 D 08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6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7"/>
        <v>-518 D 23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8"/>
        <v>-477 D 06 H</v>
      </c>
      <c r="L71" s="51">
        <f t="shared" si="10"/>
        <v>86436.335403695455</v>
      </c>
      <c r="M71" s="58">
        <f>IF(ISBLANK(A71),NA(),IFERROR(A71+(PLAYER_EXP_MAX-D71)/L71,NA()))</f>
        <v>43939.644090447415</v>
      </c>
      <c r="N71" s="36" t="str">
        <f t="shared" ca="1" si="9"/>
        <v>-452 D 09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6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7"/>
        <v>-495 D 19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8"/>
        <v>-480 D 16 H</v>
      </c>
      <c r="L72" s="51">
        <f t="shared" si="10"/>
        <v>87068.685558173791</v>
      </c>
      <c r="M72" s="58">
        <f>IF(ISBLANK(A72),NA(),IFERROR(A72+(PLAYER_EXP_MAX-D72)/L72,NA()))</f>
        <v>43937.663379356432</v>
      </c>
      <c r="N72" s="36" t="str">
        <f t="shared" ca="1" si="9"/>
        <v>-454 D 09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6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7"/>
        <v>-507 D 05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8"/>
        <v>-482 D 04 H</v>
      </c>
      <c r="L73" s="51">
        <f t="shared" si="10"/>
        <v>87677.973219944033</v>
      </c>
      <c r="M73" s="58">
        <f>IF(ISBLANK(A73),NA(),IFERROR(A73+(PLAYER_EXP_MAX-D73)/L73,NA()))</f>
        <v>43935.781933468723</v>
      </c>
      <c r="N73" s="36" t="str">
        <f t="shared" ca="1" si="9"/>
        <v>-456 D 06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6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7"/>
        <v>-515 D 14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8"/>
        <v>-484 D 13 H</v>
      </c>
      <c r="L74" s="51">
        <f t="shared" si="10"/>
        <v>88364.278047732456</v>
      </c>
      <c r="M74" s="58">
        <f>IF(ISBLANK(A74),NA(),IFERROR(A74+(PLAYER_EXP_MAX-D74)/L74,NA()))</f>
        <v>43933.693735557696</v>
      </c>
      <c r="N74" s="36" t="str">
        <f t="shared" ca="1" si="9"/>
        <v>-458 D 08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6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7"/>
        <v>-527 D 21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8"/>
        <v>-487 D 21 H</v>
      </c>
      <c r="L75" s="51">
        <f t="shared" si="10"/>
        <v>88913.180729966494</v>
      </c>
      <c r="M75" s="58">
        <f>IF(ISBLANK(A75),NA(),IFERROR(A75+(PLAYER_EXP_MAX-D75)/L75,NA()))</f>
        <v>43932.046808702493</v>
      </c>
      <c r="N75" s="36" t="str">
        <f t="shared" ca="1" si="9"/>
        <v>-460 D 00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6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7"/>
        <v>-553 D 17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8"/>
        <v>-494 D 14 H</v>
      </c>
      <c r="L76" s="51">
        <f t="shared" si="10"/>
        <v>89549.094507628208</v>
      </c>
      <c r="M76" s="58">
        <f>IF(ISBLANK(A76),NA(),IFERROR(A76+(PLAYER_EXP_MAX-D76)/L76,NA()))</f>
        <v>43930.164058393282</v>
      </c>
      <c r="N76" s="36" t="str">
        <f t="shared" ca="1" si="9"/>
        <v>-461 D 21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6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7"/>
        <v>-568 D 11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8"/>
        <v>-500 D 22 H</v>
      </c>
      <c r="L77" s="51">
        <f t="shared" si="10"/>
        <v>91111.5014529771</v>
      </c>
      <c r="M77" s="58">
        <f>IF(ISBLANK(A77),NA(),IFERROR(A77+(PLAYER_EXP_MAX-D77)/L77,NA()))</f>
        <v>43925.649850070455</v>
      </c>
      <c r="N77" s="36" t="str">
        <f t="shared" ca="1" si="9"/>
        <v>-466 D 09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6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7"/>
        <v>-566 D 20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8"/>
        <v>-505 D 09 H</v>
      </c>
      <c r="L78" s="51">
        <f t="shared" si="10"/>
        <v>91630.166352656539</v>
      </c>
      <c r="M78" s="58">
        <f>IF(ISBLANK(A78),NA(),IFERROR(A78+(PLAYER_EXP_MAX-D78)/L78,NA()))</f>
        <v>43924.185324299047</v>
      </c>
      <c r="N78" s="36" t="str">
        <f t="shared" ca="1" si="9"/>
        <v>-467 D 20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6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7"/>
        <v>-561 D 05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8"/>
        <v>-507 D 11 H</v>
      </c>
      <c r="L79" s="51">
        <f t="shared" si="10"/>
        <v>91929.489905590774</v>
      </c>
      <c r="M79" s="58">
        <f>IF(ISBLANK(A79),NA(),IFERROR(A79+(PLAYER_EXP_MAX-D79)/L79,NA()))</f>
        <v>43923.347661160165</v>
      </c>
      <c r="N79" s="36" t="str">
        <f t="shared" ca="1" si="9"/>
        <v>-468 D 16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6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7"/>
        <v>-560 D 15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8"/>
        <v>-509 D 09 H</v>
      </c>
      <c r="L80" s="51">
        <f t="shared" si="10"/>
        <v>92276.153815713158</v>
      </c>
      <c r="M80" s="58">
        <f>IF(ISBLANK(A80),NA(),IFERROR(A80+(PLAYER_EXP_MAX-D80)/L80,NA()))</f>
        <v>43922.38430664943</v>
      </c>
      <c r="N80" s="36" t="str">
        <f t="shared" ca="1" si="9"/>
        <v>-469 D 16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6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7"/>
        <v>-560 D 05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8"/>
        <v>-513 D 15 H</v>
      </c>
      <c r="L81" s="51">
        <f t="shared" si="10"/>
        <v>92409.933774824254</v>
      </c>
      <c r="M81" s="58">
        <f>IF(ISBLANK(A81),NA(),IFERROR(A81+(PLAYER_EXP_MAX-D81)/L81,NA()))</f>
        <v>43922.014474421158</v>
      </c>
      <c r="N81" s="36" t="str">
        <f t="shared" ca="1" si="9"/>
        <v>-470 D 00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6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7"/>
        <v>-560 D 07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8"/>
        <v>-515 D 02 H</v>
      </c>
      <c r="L82" s="51">
        <f t="shared" si="10"/>
        <v>92608.860580295033</v>
      </c>
      <c r="M82" s="58">
        <f>IF(ISBLANK(A82),NA(),IFERROR(A82+(PLAYER_EXP_MAX-D82)/L82,NA()))</f>
        <v>43921.466520615977</v>
      </c>
      <c r="N82" s="36" t="str">
        <f t="shared" ca="1" si="9"/>
        <v>-470 D 14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6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7"/>
        <v>-546 D 13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8"/>
        <v>-516 D 05 H</v>
      </c>
      <c r="L83" s="51">
        <f t="shared" si="10"/>
        <v>92752.301678504591</v>
      </c>
      <c r="M83" s="58">
        <f>IF(ISBLANK(A83),NA(),IFERROR(A83+(PLAYER_EXP_MAX-D83)/L83,NA()))</f>
        <v>43921.072863411755</v>
      </c>
      <c r="N83" s="36" t="str">
        <f t="shared" ca="1" si="9"/>
        <v>-470 D 23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6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7"/>
        <v>-518 D 20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8"/>
        <v>-524 D 19 H</v>
      </c>
      <c r="L84" s="51">
        <f t="shared" si="10"/>
        <v>93307.013692397595</v>
      </c>
      <c r="M84" s="58">
        <f>IF(ISBLANK(A84),NA(),IFERROR(A84+(PLAYER_EXP_MAX-D84)/L84,NA()))</f>
        <v>43919.561912256948</v>
      </c>
      <c r="N84" s="36" t="str">
        <f t="shared" ca="1" si="9"/>
        <v>-472 D 11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6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7"/>
        <v>-517 D 20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8"/>
        <v>-527 D 22 H</v>
      </c>
      <c r="L85" s="51">
        <f t="shared" si="10"/>
        <v>93556.371827573937</v>
      </c>
      <c r="M85" s="58">
        <f>IF(ISBLANK(A85),NA(),IFERROR(A85+(PLAYER_EXP_MAX-D85)/L85,NA()))</f>
        <v>43918.88853612473</v>
      </c>
      <c r="N85" s="36" t="str">
        <f t="shared" ca="1" si="9"/>
        <v>-473 D 03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6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7"/>
        <v>-516 D 01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8"/>
        <v>-528 D 13 H</v>
      </c>
      <c r="L86" s="51">
        <f t="shared" si="10"/>
        <v>93597.148301750116</v>
      </c>
      <c r="M86" s="58">
        <f>IF(ISBLANK(A86),NA(),IFERROR(A86+(PLAYER_EXP_MAX-D86)/L86,NA()))</f>
        <v>43918.778763127761</v>
      </c>
      <c r="N86" s="36" t="str">
        <f t="shared" ca="1" si="9"/>
        <v>-473 D 06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6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7"/>
        <v>-517 D 19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8"/>
        <v>-531 D 19 H</v>
      </c>
      <c r="L87" s="51">
        <f t="shared" si="10"/>
        <v>93848.360875356637</v>
      </c>
      <c r="M87" s="58">
        <f>IF(ISBLANK(A87),NA(),IFERROR(A87+(PLAYER_EXP_MAX-D87)/L87,NA()))</f>
        <v>43918.104586173613</v>
      </c>
      <c r="N87" s="36" t="str">
        <f t="shared" ca="1" si="9"/>
        <v>-473 D 22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6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7"/>
        <v>-508 D 11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8"/>
        <v>-538 D 19 H</v>
      </c>
      <c r="L88" s="51">
        <f t="shared" si="10"/>
        <v>93860.326663037471</v>
      </c>
      <c r="M88" s="58">
        <f>IF(ISBLANK(A88),NA(),IFERROR(A88+(PLAYER_EXP_MAX-D88)/L88,NA()))</f>
        <v>43918.072563736758</v>
      </c>
      <c r="N88" s="36" t="str">
        <f t="shared" ca="1" si="9"/>
        <v>-473 D 23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6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7"/>
        <v>-508 D 13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8"/>
        <v>-538 D 12 H</v>
      </c>
      <c r="L89" s="51">
        <f t="shared" si="10"/>
        <v>94673.481555240331</v>
      </c>
      <c r="M89" s="58">
        <f>IF(ISBLANK(A89),NA(),IFERROR(A89+(PLAYER_EXP_MAX-D89)/L89,NA()))</f>
        <v>43915.915392066505</v>
      </c>
      <c r="N89" s="36" t="str">
        <f t="shared" ca="1" si="9"/>
        <v>-476 D 03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6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7"/>
        <v>-515 D 06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8"/>
        <v>-537 D 23 H</v>
      </c>
      <c r="L90" s="51">
        <f t="shared" si="10"/>
        <v>95049.703571784121</v>
      </c>
      <c r="M90" s="58">
        <f>IF(ISBLANK(A90),NA(),IFERROR(A90+(PLAYER_EXP_MAX-D90)/L90,NA()))</f>
        <v>43914.929823303311</v>
      </c>
      <c r="N90" s="36" t="str">
        <f t="shared" ca="1" si="9"/>
        <v>-477 D 02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6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7"/>
        <v>-520 D 02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8"/>
        <v>-539 D 21 H</v>
      </c>
      <c r="L91" s="51">
        <f t="shared" si="10"/>
        <v>95547.688823269957</v>
      </c>
      <c r="M91" s="58">
        <f>IF(ISBLANK(A91),NA(),IFERROR(A91+(PLAYER_EXP_MAX-D91)/L91,NA()))</f>
        <v>43913.637213735972</v>
      </c>
      <c r="N91" s="36" t="str">
        <f t="shared" ca="1" si="9"/>
        <v>-478 D 09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6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7"/>
        <v>-541 D 00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8"/>
        <v>-539 D 21 H</v>
      </c>
      <c r="L92" s="51">
        <f t="shared" si="10"/>
        <v>96432.700551947899</v>
      </c>
      <c r="M92" s="58">
        <f>IF(ISBLANK(A92),NA(),IFERROR(A92+(PLAYER_EXP_MAX-D92)/L92,NA()))</f>
        <v>43911.372953450424</v>
      </c>
      <c r="N92" s="36" t="str">
        <f t="shared" ca="1" si="9"/>
        <v>-480 D 16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6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7"/>
        <v>-541 D 20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8"/>
        <v>-539 D 15 H</v>
      </c>
      <c r="L93" s="51">
        <f t="shared" si="10"/>
        <v>96586.429077636945</v>
      </c>
      <c r="M93" s="58">
        <f>IF(ISBLANK(A93),NA(),IFERROR(A93+(PLAYER_EXP_MAX-D93)/L93,NA()))</f>
        <v>43910.983876178871</v>
      </c>
      <c r="N93" s="36" t="str">
        <f t="shared" ca="1" si="9"/>
        <v>-481 D 01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6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7"/>
        <v>-499 D 01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8"/>
        <v>-538 D 10 H</v>
      </c>
      <c r="L94" s="51">
        <f t="shared" si="10"/>
        <v>95391.416416554377</v>
      </c>
      <c r="M94" s="58">
        <f>IF(ISBLANK(A94),NA(),IFERROR(A94+(PLAYER_EXP_MAX-D94)/L94,NA()))</f>
        <v>43914.041393583146</v>
      </c>
      <c r="N94" s="36" t="str">
        <f t="shared" ca="1" si="9"/>
        <v>-478 D 00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6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7"/>
        <v>-489 D 13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8"/>
        <v>-537 D 04 H</v>
      </c>
      <c r="L95" s="51">
        <f t="shared" si="10"/>
        <v>95640.683276816315</v>
      </c>
      <c r="M95" s="58">
        <f>IF(ISBLANK(A95),NA(),IFERROR(A95+(PLAYER_EXP_MAX-D95)/L95,NA()))</f>
        <v>43913.397321590404</v>
      </c>
      <c r="N95" s="36" t="str">
        <f t="shared" ca="1" si="9"/>
        <v>-478 D 15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6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7"/>
        <v>-481 D 12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8"/>
        <v>-536 D 13 H</v>
      </c>
      <c r="L96" s="51">
        <f t="shared" si="10"/>
        <v>96564.945795474661</v>
      </c>
      <c r="M96" s="58">
        <f>IF(ISBLANK(A96),NA(),IFERROR(A96+(PLAYER_EXP_MAX-D96)/L96,NA()))</f>
        <v>43911.038174557318</v>
      </c>
      <c r="N96" s="36" t="str">
        <f t="shared" ca="1" si="9"/>
        <v>-481 D 00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6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7"/>
        <v>-535 D 18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8"/>
        <v>-535 D 17 H</v>
      </c>
      <c r="L97" s="51">
        <f t="shared" si="10"/>
        <v>98085.410677254447</v>
      </c>
      <c r="M97" s="58">
        <f>IF(ISBLANK(A97),NA(),IFERROR(A97+(PLAYER_EXP_MAX-D97)/L97,NA()))</f>
        <v>43907.253972508952</v>
      </c>
      <c r="N97" s="36" t="str">
        <f t="shared" ca="1" si="9"/>
        <v>-484 D 19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6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7"/>
        <v>-546 D 23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8"/>
        <v>-535 D 14 H</v>
      </c>
      <c r="L98" s="51">
        <f t="shared" si="10"/>
        <v>98299.568949044406</v>
      </c>
      <c r="M98" s="58">
        <f>IF(ISBLANK(A98),NA(),IFERROR(A98+(PLAYER_EXP_MAX-D98)/L98,NA()))</f>
        <v>43906.730371271908</v>
      </c>
      <c r="N98" s="36" t="str">
        <f t="shared" ca="1" si="9"/>
        <v>-485 D 07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6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7"/>
        <v>-562 D 23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8"/>
        <v>-534 D 22 H</v>
      </c>
      <c r="L99" s="51">
        <f t="shared" si="10"/>
        <v>99133.580684226719</v>
      </c>
      <c r="M99" s="58">
        <f>IF(ISBLANK(A99),NA(),IFERROR(A99+(PLAYER_EXP_MAX-D99)/L99,NA()))</f>
        <v>43904.712833874451</v>
      </c>
      <c r="N99" s="36" t="str">
        <f t="shared" ca="1" si="9"/>
        <v>-487 D 08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6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7"/>
        <v>-560 D 03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8"/>
        <v>-535 D 00 H</v>
      </c>
      <c r="L100" s="51">
        <f t="shared" si="10"/>
        <v>99361.335517960484</v>
      </c>
      <c r="M100" s="58">
        <f>IF(ISBLANK(A100),NA(),IFERROR(A100+(PLAYER_EXP_MAX-D100)/L100,NA()))</f>
        <v>43904.167765194026</v>
      </c>
      <c r="N100" s="36" t="str">
        <f t="shared" ca="1" si="9"/>
        <v>-487 D 21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6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7"/>
        <v>-559 D 03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8"/>
        <v>-535 D 08 H</v>
      </c>
      <c r="L101" s="51">
        <f t="shared" si="10"/>
        <v>99531.476106825503</v>
      </c>
      <c r="M101" s="58">
        <f>IF(ISBLANK(A101),NA(),IFERROR(A101+(PLAYER_EXP_MAX-D101)/L101,NA()))</f>
        <v>43903.762208191045</v>
      </c>
      <c r="N101" s="36" t="str">
        <f t="shared" ca="1" si="9"/>
        <v>-488 D 06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6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7"/>
        <v>-559 D 21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8"/>
        <v>-535 D 16 H</v>
      </c>
      <c r="L102" s="51">
        <f t="shared" si="10"/>
        <v>99923.220999028708</v>
      </c>
      <c r="M102" s="58">
        <f>IF(ISBLANK(A102),NA(),IFERROR(A102+(PLAYER_EXP_MAX-D102)/L102,NA()))</f>
        <v>43902.833673121109</v>
      </c>
      <c r="N102" s="36" t="str">
        <f t="shared" ca="1" si="9"/>
        <v>-489 D 05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6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7"/>
        <v>-560 D 10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8"/>
        <v>-536 D 01 H</v>
      </c>
      <c r="L103" s="51">
        <f t="shared" si="10"/>
        <v>100056.75713716097</v>
      </c>
      <c r="M103" s="58">
        <f>IF(ISBLANK(A103),NA(),IFERROR(A103+(PLAYER_EXP_MAX-D103)/L103,NA()))</f>
        <v>43902.518820145036</v>
      </c>
      <c r="N103" s="36" t="str">
        <f t="shared" ca="1" si="9"/>
        <v>-489 D 12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6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7"/>
        <v>-498 D 02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8"/>
        <v>-533 D 04 H</v>
      </c>
      <c r="L104" s="51">
        <f t="shared" si="10"/>
        <v>98383.266160364903</v>
      </c>
      <c r="M104" s="58">
        <f>IF(ISBLANK(A104),NA(),IFERROR(A104+(PLAYER_EXP_MAX-D104)/L104,NA()))</f>
        <v>43906.526357269053</v>
      </c>
      <c r="N104" s="36" t="str">
        <f t="shared" ca="1" si="9"/>
        <v>-485 D 12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6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7"/>
        <v>-386 D 11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8"/>
        <v>-529 D 18 H</v>
      </c>
      <c r="L105" s="51">
        <f t="shared" si="10"/>
        <v>98516.654743223276</v>
      </c>
      <c r="M105" s="58">
        <f>IF(ISBLANK(A105),NA(),IFERROR(A105+(PLAYER_EXP_MAX-D105)/L105,NA()))</f>
        <v>43906.20193578663</v>
      </c>
      <c r="N105" s="36" t="str">
        <f t="shared" ca="1" si="9"/>
        <v>-485 D 20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6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7"/>
        <v>-402 D 17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8"/>
        <v>-528 D 13 H</v>
      </c>
      <c r="L106" s="51">
        <f t="shared" si="10"/>
        <v>98946.685084479774</v>
      </c>
      <c r="M106" s="58">
        <f>IF(ISBLANK(A106),NA(),IFERROR(A106+(PLAYER_EXP_MAX-D106)/L106,NA()))</f>
        <v>43905.16199159898</v>
      </c>
      <c r="N106" s="36" t="str">
        <f t="shared" ca="1" si="9"/>
        <v>-486 D 21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6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7"/>
        <v>-425 D 23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8"/>
        <v>-528 D 02 H</v>
      </c>
      <c r="L107" s="51">
        <f t="shared" si="10"/>
        <v>99131.674915773227</v>
      </c>
      <c r="M107" s="58">
        <f>IF(ISBLANK(A107),NA(),IFERROR(A107+(PLAYER_EXP_MAX-D107)/L107,NA()))</f>
        <v>43904.717405374569</v>
      </c>
      <c r="N107" s="36" t="str">
        <f t="shared" ca="1" si="9"/>
        <v>-487 D 08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6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7"/>
        <v>-469 D 10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8"/>
        <v>-526 D 23 H</v>
      </c>
      <c r="L108" s="51">
        <f t="shared" si="10"/>
        <v>99375.126921058472</v>
      </c>
      <c r="M108" s="58">
        <f>IF(ISBLANK(A108),NA(),IFERROR(A108+(PLAYER_EXP_MAX-D108)/L108,NA()))</f>
        <v>43904.134839482089</v>
      </c>
      <c r="N108" s="36" t="str">
        <f t="shared" ca="1" si="9"/>
        <v>-487 D 21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6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7"/>
        <v>-537 D 13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8"/>
        <v>-526 D 03 H</v>
      </c>
      <c r="L109" s="51">
        <f t="shared" si="10"/>
        <v>99738.094337969625</v>
      </c>
      <c r="M109" s="58">
        <f>IF(ISBLANK(A109),NA(),IFERROR(A109+(PLAYER_EXP_MAX-D109)/L109,NA()))</f>
        <v>43903.271561395406</v>
      </c>
      <c r="N109" s="36" t="str">
        <f t="shared" ca="1" si="9"/>
        <v>-488 D 18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6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7"/>
        <v>-540 D 04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8"/>
        <v>-526 D 01 H</v>
      </c>
      <c r="L110" s="51">
        <f t="shared" si="10"/>
        <v>99924.969582698512</v>
      </c>
      <c r="M110" s="58">
        <f>IF(ISBLANK(A110),NA(),IFERROR(A110+(PLAYER_EXP_MAX-D110)/L110,NA()))</f>
        <v>43902.829544853834</v>
      </c>
      <c r="N110" s="36" t="str">
        <f t="shared" ca="1" si="9"/>
        <v>-489 D 05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6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7"/>
        <v>-541 D 22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8"/>
        <v>-525 D 21 H</v>
      </c>
      <c r="L111" s="51">
        <f t="shared" si="10"/>
        <v>100054.81599633952</v>
      </c>
      <c r="M111" s="58">
        <f>IF(ISBLANK(A111),NA(),IFERROR(A111+(PLAYER_EXP_MAX-D111)/L111,NA()))</f>
        <v>43902.523390968629</v>
      </c>
      <c r="N111" s="36" t="str">
        <f t="shared" ca="1" si="9"/>
        <v>-489 D 12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6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7"/>
        <v>-548 D 15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8"/>
        <v>-526 D 03 H</v>
      </c>
      <c r="L112" s="51">
        <f t="shared" si="10"/>
        <v>100552.5630358895</v>
      </c>
      <c r="M112" s="58">
        <f>IF(ISBLANK(A112),NA(),IFERROR(A112+(PLAYER_EXP_MAX-D112)/L112,NA()))</f>
        <v>43901.357120224195</v>
      </c>
      <c r="N112" s="36" t="str">
        <f t="shared" ca="1" si="9"/>
        <v>-490 D 16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6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7"/>
        <v>-551 D 06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8"/>
        <v>-526 D 22 H</v>
      </c>
      <c r="L113" s="51">
        <f t="shared" si="10"/>
        <v>100837.85420768867</v>
      </c>
      <c r="M113" s="58">
        <f>IF(ISBLANK(A113),NA(),IFERROR(A113+(PLAYER_EXP_MAX-D113)/L113,NA()))</f>
        <v>43900.69384552561</v>
      </c>
      <c r="N113" s="36" t="str">
        <f t="shared" ca="1" si="9"/>
        <v>-491 D 08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6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7"/>
        <v>-532 D 17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8"/>
        <v>-526 D 04 H</v>
      </c>
      <c r="L114" s="51">
        <f t="shared" si="10"/>
        <v>100055.17103617566</v>
      </c>
      <c r="M114" s="58">
        <f>IF(ISBLANK(A114),NA(),IFERROR(A114+(PLAYER_EXP_MAX-D114)/L114,NA()))</f>
        <v>43902.52255493954</v>
      </c>
      <c r="N114" s="36" t="str">
        <f t="shared" ca="1" si="9"/>
        <v>-489 D 12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6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7"/>
        <v>-500 D 12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8"/>
        <v>-525 D 21 H</v>
      </c>
      <c r="L115" s="51">
        <f t="shared" si="10"/>
        <v>100129.90099007016</v>
      </c>
      <c r="M115" s="58">
        <f>IF(ISBLANK(A115),NA(),IFERROR(A115+(PLAYER_EXP_MAX-D115)/L115,NA()))</f>
        <v>43902.3467167403</v>
      </c>
      <c r="N115" s="36" t="str">
        <f t="shared" ca="1" si="9"/>
        <v>-489 D 16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6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7"/>
        <v>-484 D 10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8"/>
        <v>-525 D 07 H</v>
      </c>
      <c r="L116" s="51">
        <f t="shared" si="10"/>
        <v>100087.48169875766</v>
      </c>
      <c r="M116" s="58">
        <f>IF(ISBLANK(A116),NA(),IFERROR(A116+(PLAYER_EXP_MAX-D116)/L116,NA()))</f>
        <v>43902.446496326462</v>
      </c>
      <c r="N116" s="479" t="str">
        <f t="shared" ca="1" si="9"/>
        <v>-489 D 14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6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7"/>
        <v>-484 D 16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8"/>
        <v>-524 D 21 H</v>
      </c>
      <c r="L117" s="51">
        <f t="shared" si="10"/>
        <v>100185.27214511727</v>
      </c>
      <c r="M117" s="58">
        <f>IF(ISBLANK(A117),NA(),IFERROR(A117+(PLAYER_EXP_MAX-D117)/L117,NA()))</f>
        <v>43902.216598628431</v>
      </c>
      <c r="N117" s="479" t="str">
        <f t="shared" ca="1" si="9"/>
        <v>-489 D 20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6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7"/>
        <v>-302 D 18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8"/>
        <v>-520 D 16 H</v>
      </c>
      <c r="L118" s="51">
        <f t="shared" si="10"/>
        <v>98218.841993607013</v>
      </c>
      <c r="M118" s="58">
        <f>IF(ISBLANK(A118),NA(),IFERROR(A118+(PLAYER_EXP_MAX-D118)/L118,NA()))</f>
        <v>43906.927474614509</v>
      </c>
      <c r="N118" s="479" t="str">
        <f t="shared" ca="1" si="9"/>
        <v>-485 D 02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6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7"/>
        <v>-408 D 17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8"/>
        <v>-518 D 19 H</v>
      </c>
      <c r="L119" s="51">
        <f t="shared" si="10"/>
        <v>99507.141694427526</v>
      </c>
      <c r="M119" s="58">
        <f>IF(ISBLANK(A119),NA(),IFERROR(A119+(PLAYER_EXP_MAX-D119)/L119,NA()))</f>
        <v>43903.820128118066</v>
      </c>
      <c r="N119" s="479" t="str">
        <f t="shared" ca="1" si="9"/>
        <v>-488 D 05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6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7"/>
        <v>-571 D 17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8"/>
        <v>-516 D 22 H</v>
      </c>
      <c r="L120" s="51">
        <f t="shared" si="10"/>
        <v>101931.5689942677</v>
      </c>
      <c r="M120" s="58">
        <f>IF(ISBLANK(A120),NA(),IFERROR(A120+(PLAYER_EXP_MAX-D120)/L120,NA()))</f>
        <v>43898.185463860995</v>
      </c>
      <c r="N120" s="479" t="str">
        <f t="shared" ca="1" si="9"/>
        <v>-493 D 20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6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7"/>
        <v>-213 D 18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8"/>
        <v>-495 D 15 H</v>
      </c>
      <c r="L121" s="51">
        <f t="shared" si="10"/>
        <v>98936.836497139026</v>
      </c>
      <c r="M121" s="58">
        <f>IF(ISBLANK(A121),NA(),IFERROR(A121+(PLAYER_EXP_MAX-D121)/L121,NA()))</f>
        <v>43905.185707329707</v>
      </c>
      <c r="N121" s="479" t="str">
        <f t="shared" ca="1" si="9"/>
        <v>-486 D 20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6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7"/>
        <v>-259 D 11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8"/>
        <v>-486 D 14 H</v>
      </c>
      <c r="L122" s="51">
        <f t="shared" si="10"/>
        <v>98257.07465213885</v>
      </c>
      <c r="M122" s="58">
        <f>IF(ISBLANK(A122),NA(),IFERROR(A122+(PLAYER_EXP_MAX-D122)/L122,NA()))</f>
        <v>43906.834085190436</v>
      </c>
      <c r="N122" s="479" t="str">
        <f t="shared" ca="1" si="9"/>
        <v>-485 D 05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6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7"/>
        <v>-288 D 01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8"/>
        <v>-482 D 15 H</v>
      </c>
      <c r="L123" s="51">
        <f t="shared" si="10"/>
        <v>98359.264816185794</v>
      </c>
      <c r="M123" s="58">
        <f>IF(ISBLANK(A123),NA(),IFERROR(A123+(PLAYER_EXP_MAX-D123)/L123,NA()))</f>
        <v>43906.584825626465</v>
      </c>
      <c r="N123" s="479" t="str">
        <f t="shared" ca="1" si="9"/>
        <v>-485 D 11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6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7"/>
        <v>-463 D 23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8"/>
        <v>-480 D 02 H</v>
      </c>
      <c r="L124" s="51">
        <f t="shared" si="10"/>
        <v>98390.444926349504</v>
      </c>
      <c r="M124" s="58">
        <f>IF(ISBLANK(A124),NA(),IFERROR(A124+(PLAYER_EXP_MAX-D124)/L124,NA()))</f>
        <v>43906.508875013111</v>
      </c>
      <c r="N124" s="479" t="str">
        <f t="shared" ca="1" si="9"/>
        <v>-485 D 13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6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7"/>
        <v>-517 D 00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8"/>
        <v>-475 D 15 H</v>
      </c>
      <c r="L125" s="51">
        <f t="shared" si="10"/>
        <v>99154.618495529576</v>
      </c>
      <c r="M125" s="58">
        <f>IF(ISBLANK(A125),NA(),IFERROR(A125+(PLAYER_EXP_MAX-D125)/L125,NA()))</f>
        <v>43904.662380681839</v>
      </c>
      <c r="N125" s="479" t="str">
        <f t="shared" ca="1" si="9"/>
        <v>-487 D 09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6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7"/>
        <v>-492 D 14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8"/>
        <v>-470 D 07 H</v>
      </c>
      <c r="L126" s="51">
        <f t="shared" si="10"/>
        <v>98605.461371252357</v>
      </c>
      <c r="M126" s="58">
        <f>IF(ISBLANK(A126),NA(),IFERROR(A126+(PLAYER_EXP_MAX-D126)/L126,NA()))</f>
        <v>43905.986431162659</v>
      </c>
      <c r="N126" s="479" t="str">
        <f t="shared" ca="1" si="9"/>
        <v>-486 D 01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6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7"/>
        <v>-481 D 07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8"/>
        <v>-473 D 11 H</v>
      </c>
      <c r="L127" s="51">
        <f t="shared" si="10"/>
        <v>99189.359280630204</v>
      </c>
      <c r="M127" s="58">
        <f>IF(ISBLANK(A127),NA(),IFERROR(A127+(PLAYER_EXP_MAX-D127)/L127,NA()))</f>
        <v>43904.579111665458</v>
      </c>
      <c r="N127" s="479" t="str">
        <f t="shared" ca="1" si="9"/>
        <v>-487 D 11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6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7"/>
        <v>-495 D 09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8"/>
        <v>-476 D 23 H</v>
      </c>
      <c r="L128" s="51">
        <f t="shared" si="10"/>
        <v>99331.212448645849</v>
      </c>
      <c r="M128" s="58">
        <f>IF(ISBLANK(A128),NA(),IFERROR(A128+(PLAYER_EXP_MAX-D128)/L128,NA()))</f>
        <v>43904.239713057679</v>
      </c>
      <c r="N128" s="479" t="str">
        <f t="shared" ca="1" si="9"/>
        <v>-487 D 19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6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7"/>
        <v>-510 D 22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8"/>
        <v>-479 D 16 H</v>
      </c>
      <c r="L129" s="51">
        <f t="shared" si="10"/>
        <v>99084.522538214791</v>
      </c>
      <c r="M129" s="58">
        <f>IF(ISBLANK(A129),NA(),IFERROR(A129+(PLAYER_EXP_MAX-D129)/L129,NA()))</f>
        <v>43904.830569082624</v>
      </c>
      <c r="N129" s="479" t="str">
        <f t="shared" ca="1" si="9"/>
        <v>-487 D 05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6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7"/>
        <v>-507 D 18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8"/>
        <v>-485 D 02 H</v>
      </c>
      <c r="L130" s="51">
        <f t="shared" si="10"/>
        <v>99671.178288095369</v>
      </c>
      <c r="M130" s="58">
        <f>IF(ISBLANK(A130),NA(),IFERROR(A130+(PLAYER_EXP_MAX-D130)/L130,NA()))</f>
        <v>43903.430241133996</v>
      </c>
      <c r="N130" s="479" t="str">
        <f t="shared" ca="1" si="9"/>
        <v>-488 D 14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1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2">IF(ISBLANK(A131),NA(),IFERROR(TEXT(TRUNC(G131-NOW()),"000") &amp; " D " &amp; TEXT(TRUNC(ABS(G131-NOW()-TRUNC(G131-NOW()))*24),"00") &amp; " H", NA()))</f>
        <v>-511 D 03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3">IF(ISBLANK(A131),NA(),IFERROR(TEXT(TRUNC(J131-NOW()),"000") &amp; " D " &amp; TEXT(TRUNC(ABS(J131-NOW()-TRUNC(J131-NOW()))*24),"00") &amp; " H", NA()))</f>
        <v>-482 D 01 H</v>
      </c>
      <c r="L131" s="51">
        <f t="shared" si="10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4">IF(ISBLANK(D131),NA(),IFERROR(TEXT(TRUNC(M131-NOW()),"000") &amp; " D " &amp; TEXT(TRUNC(ABS(M131-NOW()-TRUNC(M131-NOW()))*24),"00") &amp; " H", NA()))</f>
        <v>-488 D 01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1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2"/>
        <v>-515 D 13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3"/>
        <v>-485 D 07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4"/>
        <v>-489 D 01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1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2"/>
        <v>-492 D 17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3"/>
        <v>-487 D 09 H</v>
      </c>
      <c r="L133" s="51">
        <f t="shared" si="15"/>
        <v>99637.919075127749</v>
      </c>
      <c r="M133" s="58">
        <f>IF(ISBLANK(A133),NA(),IFERROR(A133+(PLAYER_EXP_MAX-D133)/L133,NA()))</f>
        <v>43903.509188849144</v>
      </c>
      <c r="N133" s="479" t="str">
        <f t="shared" ca="1" si="14"/>
        <v>-488 D 13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1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2"/>
        <v>-508 D 22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3"/>
        <v>-489 D 22 H</v>
      </c>
      <c r="L134" s="51">
        <f t="shared" si="15"/>
        <v>99998.495437703576</v>
      </c>
      <c r="M134" s="58">
        <f>IF(ISBLANK(A134),NA(),IFERROR(A134+(PLAYER_EXP_MAX-D134)/L134,NA()))</f>
        <v>43902.656086815085</v>
      </c>
      <c r="N134" s="479" t="str">
        <f t="shared" ca="1" si="14"/>
        <v>-489 D 09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1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2"/>
        <v>-515 D 21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3"/>
        <v>-507 D 22 H</v>
      </c>
      <c r="L135" s="51">
        <f t="shared" si="15"/>
        <v>100805.26994906622</v>
      </c>
      <c r="M135" s="58">
        <f>IF(ISBLANK(A135),NA(),IFERROR(A135+(PLAYER_EXP_MAX-D135)/L135,NA()))</f>
        <v>43900.769410902059</v>
      </c>
      <c r="N135" s="479" t="str">
        <f t="shared" ca="1" si="14"/>
        <v>-491 D 06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1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2"/>
        <v>-513 D 12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3"/>
        <v>-508 D 10 H</v>
      </c>
      <c r="L136" s="51">
        <f t="shared" si="15"/>
        <v>100779.14917498895</v>
      </c>
      <c r="M136" s="58">
        <f>IF(ISBLANK(A136),NA(),IFERROR(A136+(PLAYER_EXP_MAX-D136)/L136,NA()))</f>
        <v>43900.830022252041</v>
      </c>
      <c r="N136" s="479" t="str">
        <f t="shared" ca="1" si="14"/>
        <v>-491 D 05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1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2"/>
        <v>-508 D 03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3"/>
        <v>-508 D 06 H</v>
      </c>
      <c r="L137" s="51">
        <f t="shared" si="15"/>
        <v>100676.40633914898</v>
      </c>
      <c r="M137" s="58">
        <f>IF(ISBLANK(A137),NA(),IFERROR(A137+(PLAYER_EXP_MAX-D137)/L137,NA()))</f>
        <v>43901.068734660636</v>
      </c>
      <c r="N137" s="479" t="str">
        <f t="shared" ca="1" si="14"/>
        <v>-490 D 23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1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2"/>
        <v>-498 D 20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3"/>
        <v>-506 D 19 H</v>
      </c>
      <c r="L138" s="51">
        <f t="shared" si="15"/>
        <v>100913.50850075974</v>
      </c>
      <c r="M138" s="58">
        <f>IF(ISBLANK(A138),NA(),IFERROR(A138+(PLAYER_EXP_MAX-D138)/L138,NA()))</f>
        <v>43900.518585643629</v>
      </c>
      <c r="N138" s="479" t="str">
        <f t="shared" ca="1" si="14"/>
        <v>-491 D 12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1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2"/>
        <v>-493 D 10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3"/>
        <v>-503 D 00 H</v>
      </c>
      <c r="L139" s="51">
        <f t="shared" si="15"/>
        <v>100691.0367480998</v>
      </c>
      <c r="M139" s="58">
        <f>IF(ISBLANK(A139),NA(),IFERROR(A139+(PLAYER_EXP_MAX-D139)/L139,NA()))</f>
        <v>43901.034712664812</v>
      </c>
      <c r="N139" s="479" t="str">
        <f t="shared" ca="1" si="14"/>
        <v>-491 D 00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1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2"/>
        <v>-494 D 03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3"/>
        <v>-502 D 07 H</v>
      </c>
      <c r="L140" s="51">
        <f t="shared" si="15"/>
        <v>100851.13716413878</v>
      </c>
      <c r="M140" s="58">
        <f>IF(ISBLANK(A140),NA(),IFERROR(A140+(PLAYER_EXP_MAX-D140)/L140,NA()))</f>
        <v>43900.663055348123</v>
      </c>
      <c r="N140" s="479" t="str">
        <f t="shared" ca="1" si="14"/>
        <v>-491 D 09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1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2"/>
        <v>-499 D 01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3"/>
        <v>-501 D 07 H</v>
      </c>
      <c r="L141" s="51">
        <f t="shared" si="15"/>
        <v>101062.03051344423</v>
      </c>
      <c r="M141" s="58">
        <f>IF(ISBLANK(A141),NA(),IFERROR(A141+(PLAYER_EXP_MAX-D141)/L141,NA()))</f>
        <v>43900.175284429752</v>
      </c>
      <c r="N141" s="479" t="str">
        <f t="shared" ca="1" si="14"/>
        <v>-491 D 21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1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2"/>
        <v>-504 D 18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3"/>
        <v>-501 D 11 H</v>
      </c>
      <c r="L142" s="51">
        <f t="shared" si="15"/>
        <v>101102.66129031665</v>
      </c>
      <c r="M142" s="58">
        <f>IF(ISBLANK(A142),NA(),IFERROR(A142+(PLAYER_EXP_MAX-D142)/L142,NA()))</f>
        <v>43900.081544125751</v>
      </c>
      <c r="N142" s="479" t="str">
        <f t="shared" ca="1" si="14"/>
        <v>-491 D 23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1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2"/>
        <v>-456 D 19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3"/>
        <v>-499 D 02 H</v>
      </c>
      <c r="L143" s="51">
        <f t="shared" si="15"/>
        <v>100520.74827784984</v>
      </c>
      <c r="M143" s="58">
        <f>IF(ISBLANK(A143),NA(),IFERROR(A143+(PLAYER_EXP_MAX-D143)/L143,NA()))</f>
        <v>43901.431319831259</v>
      </c>
      <c r="N143" s="479" t="str">
        <f t="shared" ca="1" si="14"/>
        <v>-490 D 14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1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2"/>
        <v>-455 D 06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3"/>
        <v>-495 D 10 H</v>
      </c>
      <c r="L144" s="51">
        <f t="shared" si="15"/>
        <v>100613.43975095084</v>
      </c>
      <c r="M144" s="58">
        <f>IF(ISBLANK(A144),NA(),IFERROR(A144+(PLAYER_EXP_MAX-D144)/L144,NA()))</f>
        <v>43901.215271998961</v>
      </c>
      <c r="N144" s="479" t="str">
        <f t="shared" ca="1" si="14"/>
        <v>-490 D 20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1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2"/>
        <v>-455 D 15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3"/>
        <v>-493 D 23 H</v>
      </c>
      <c r="L145" s="51">
        <f t="shared" si="15"/>
        <v>100508.92496708056</v>
      </c>
      <c r="M145" s="58">
        <f>IF(ISBLANK(A145),NA(),IFERROR(A145+(PLAYER_EXP_MAX-D145)/L145,NA()))</f>
        <v>43901.458906585307</v>
      </c>
      <c r="N145" s="479" t="str">
        <f t="shared" ca="1" si="14"/>
        <v>-490 D 14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1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2"/>
        <v>-466 D 18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3"/>
        <v>-493 D 08 H</v>
      </c>
      <c r="L146" s="51">
        <f t="shared" si="15"/>
        <v>100609.69893588765</v>
      </c>
      <c r="M146" s="58">
        <f>IF(ISBLANK(A146),NA(),IFERROR(A146+(PLAYER_EXP_MAX-D146)/L146,NA()))</f>
        <v>43901.223983484713</v>
      </c>
      <c r="N146" s="479" t="str">
        <f t="shared" ca="1" si="14"/>
        <v>-490 D 19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1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2"/>
        <v>-495 D 16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3"/>
        <v>-493 D 04 H</v>
      </c>
      <c r="L147" s="51">
        <f t="shared" si="15"/>
        <v>100705.48199502911</v>
      </c>
      <c r="M147" s="58">
        <f>IF(ISBLANK(A147),NA(),IFERROR(A147+(PLAYER_EXP_MAX-D147)/L147,NA()))</f>
        <v>43901.001130948869</v>
      </c>
      <c r="N147" s="479" t="str">
        <f t="shared" ca="1" si="14"/>
        <v>-491 D 01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1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2"/>
        <v>-499 D 10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3"/>
        <v>-493 D 07 H</v>
      </c>
      <c r="L148" s="51">
        <f t="shared" si="15"/>
        <v>100822.645461597</v>
      </c>
      <c r="M148" s="58">
        <f>IF(ISBLANK(A148),NA(),IFERROR(A148+(PLAYER_EXP_MAX-D148)/L148,NA()))</f>
        <v>43900.729109687287</v>
      </c>
      <c r="N148" s="479" t="str">
        <f t="shared" ca="1" si="14"/>
        <v>-491 D 07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1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2"/>
        <v>-505 D 00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3"/>
        <v>-493 D 13 H</v>
      </c>
      <c r="L149" s="51">
        <f t="shared" si="15"/>
        <v>100886.98345107453</v>
      </c>
      <c r="M149" s="58">
        <f>IF(ISBLANK(A149),NA(),IFERROR(A149+(PLAYER_EXP_MAX-D149)/L149,NA()))</f>
        <v>43900.580003351199</v>
      </c>
      <c r="N149" s="479" t="str">
        <f t="shared" ca="1" si="14"/>
        <v>-491 D 11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1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2"/>
        <v>-487 D 02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3"/>
        <v>-492 D 11 H</v>
      </c>
      <c r="L150" s="51">
        <f t="shared" si="15"/>
        <v>100430.06655969254</v>
      </c>
      <c r="M150" s="58">
        <f>IF(ISBLANK(A150),NA(),IFERROR(A150+(PLAYER_EXP_MAX-D150)/L150,NA()))</f>
        <v>43901.64306919567</v>
      </c>
      <c r="N150" s="479" t="str">
        <f t="shared" ca="1" si="14"/>
        <v>-490 D 09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1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2"/>
        <v>-527 D 21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3"/>
        <v>-490 D 17 H</v>
      </c>
      <c r="L151" s="51">
        <f t="shared" si="15"/>
        <v>101048.66260973169</v>
      </c>
      <c r="M151" s="58">
        <f>IF(ISBLANK(A151),NA(),IFERROR(A151+(PLAYER_EXP_MAX-D151)/L151,NA()))</f>
        <v>43900.206142343275</v>
      </c>
      <c r="N151" s="479" t="str">
        <f t="shared" ca="1" si="14"/>
        <v>-491 D 20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1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2"/>
        <v>-523 D 13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3"/>
        <v>-491 D 19 H</v>
      </c>
      <c r="L152" s="51">
        <f t="shared" si="15"/>
        <v>100966.40434695213</v>
      </c>
      <c r="M152" s="58">
        <f>IF(ISBLANK(A152),NA(),IFERROR(A152+(PLAYER_EXP_MAX-D152)/L152,NA()))</f>
        <v>43900.396203737924</v>
      </c>
      <c r="N152" s="479" t="str">
        <f t="shared" ca="1" si="14"/>
        <v>-491 D 15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1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2"/>
        <v>-507 D 16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3"/>
        <v>-491 D 12 H</v>
      </c>
      <c r="L153" s="51">
        <f t="shared" si="15"/>
        <v>100757.34843984384</v>
      </c>
      <c r="M153" s="58">
        <f>IF(ISBLANK(A153),NA(),IFERROR(A153+(PLAYER_EXP_MAX-D153)/L153,NA()))</f>
        <v>43900.880633326793</v>
      </c>
      <c r="N153" s="479" t="str">
        <f t="shared" ca="1" si="14"/>
        <v>-491 D 04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1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2"/>
        <v>-505 D 04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3"/>
        <v>-491 D 21 H</v>
      </c>
      <c r="L154" s="51">
        <f t="shared" si="15"/>
        <v>100876.56898044328</v>
      </c>
      <c r="M154" s="58">
        <f>IF(ISBLANK(A154),NA(),IFERROR(A154+(PLAYER_EXP_MAX-D154)/L154,NA()))</f>
        <v>43900.604126477956</v>
      </c>
      <c r="N154" s="479" t="str">
        <f t="shared" ca="1" si="14"/>
        <v>-491 D 10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1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2"/>
        <v>-491 D 16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3"/>
        <v>-493 D 08 H</v>
      </c>
      <c r="L155" s="51">
        <f t="shared" si="15"/>
        <v>101206.73852487585</v>
      </c>
      <c r="M155" s="58">
        <f>IF(ISBLANK(A155),NA(),IFERROR(A155+(PLAYER_EXP_MAX-D155)/L155,NA()))</f>
        <v>43899.841768206003</v>
      </c>
      <c r="N155" s="479" t="str">
        <f t="shared" ca="1" si="14"/>
        <v>-492 D 05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1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2"/>
        <v>-519 D 22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3"/>
        <v>-495 D 01 H</v>
      </c>
      <c r="L156" s="51">
        <f t="shared" si="15"/>
        <v>101445.22158576849</v>
      </c>
      <c r="M156" s="58">
        <f>IF(ISBLANK(A156),NA(),IFERROR(A156+(PLAYER_EXP_MAX-D156)/L156,NA()))</f>
        <v>43899.2941998389</v>
      </c>
      <c r="N156" s="479" t="str">
        <f t="shared" ca="1" si="14"/>
        <v>-492 D 18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1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2"/>
        <v>-526 D 13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3"/>
        <v>-496 D 06 H</v>
      </c>
      <c r="L157" s="51">
        <f t="shared" si="15"/>
        <v>101475.84133057141</v>
      </c>
      <c r="M157" s="58">
        <f>IF(ISBLANK(A157),NA(),IFERROR(A157+(PLAYER_EXP_MAX-D157)/L157,NA()))</f>
        <v>43899.224081898712</v>
      </c>
      <c r="N157" s="479" t="str">
        <f t="shared" ca="1" si="14"/>
        <v>-492 D 19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1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2"/>
        <v>-518 D 00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3"/>
        <v>-496 D 16 H</v>
      </c>
      <c r="L158" s="51">
        <f t="shared" si="15"/>
        <v>101272.71730057932</v>
      </c>
      <c r="M158" s="58">
        <f>IF(ISBLANK(A158),NA(),IFERROR(A158+(PLAYER_EXP_MAX-D158)/L158,NA()))</f>
        <v>43899.690019778747</v>
      </c>
      <c r="N158" s="479" t="str">
        <f t="shared" ca="1" si="14"/>
        <v>-492 D 08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1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2"/>
        <v>-523 D 23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3"/>
        <v>-497 D 04 H</v>
      </c>
      <c r="L159" s="51">
        <f t="shared" si="15"/>
        <v>101337.71378370872</v>
      </c>
      <c r="M159" s="58">
        <f>IF(ISBLANK(A159),NA(),IFERROR(A159+(PLAYER_EXP_MAX-D159)/L159,NA()))</f>
        <v>43899.540723792641</v>
      </c>
      <c r="N159" s="479" t="str">
        <f t="shared" ca="1" si="14"/>
        <v>-492 D 12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1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2"/>
        <v>-512 D 02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3"/>
        <v>-497 D 18 H</v>
      </c>
      <c r="L160" s="51">
        <f t="shared" si="15"/>
        <v>101425.90878773395</v>
      </c>
      <c r="M160" s="58">
        <f>IF(ISBLANK(A160),NA(),IFERROR(A160+(PLAYER_EXP_MAX-D160)/L160,NA()))</f>
        <v>43899.338447114416</v>
      </c>
      <c r="N160" s="479" t="str">
        <f t="shared" ca="1" si="14"/>
        <v>-492 D 17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1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2"/>
        <v>-502 D 23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3"/>
        <v>-498 D 13 H</v>
      </c>
      <c r="L161" s="51">
        <f t="shared" si="15"/>
        <v>101578.24656885804</v>
      </c>
      <c r="M161" s="58">
        <f>IF(ISBLANK(A161),NA(),IFERROR(A161+(PLAYER_EXP_MAX-D161)/L161,NA()))</f>
        <v>43898.989885270283</v>
      </c>
      <c r="N161" s="479" t="str">
        <f t="shared" ca="1" si="14"/>
        <v>-493 D 01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1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2"/>
        <v>-507 D 18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3"/>
        <v>-500 D 13 H</v>
      </c>
      <c r="L162" s="51">
        <f t="shared" si="15"/>
        <v>101774.93849374969</v>
      </c>
      <c r="M162" s="58">
        <f>IF(ISBLANK(A162),NA(),IFERROR(A162+(PLAYER_EXP_MAX-D162)/L162,NA()))</f>
        <v>43898.541380766292</v>
      </c>
      <c r="N162" s="479" t="str">
        <f t="shared" ca="1" si="14"/>
        <v>-493 D 12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1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2"/>
        <v>-525 D 07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3"/>
        <v>-502 D 07 H</v>
      </c>
      <c r="L163" s="51">
        <f t="shared" si="15"/>
        <v>101789.0319759726</v>
      </c>
      <c r="M163" s="58">
        <f>IF(ISBLANK(A163),NA(),IFERROR(A163+(PLAYER_EXP_MAX-D163)/L163,NA()))</f>
        <v>43898.509310813708</v>
      </c>
      <c r="N163" s="479" t="str">
        <f t="shared" ca="1" si="14"/>
        <v>-493 D 13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1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2"/>
        <v>-496 D 07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3"/>
        <v>-502 D 23 H</v>
      </c>
      <c r="L164" s="51">
        <f t="shared" si="15"/>
        <v>101650.66554703415</v>
      </c>
      <c r="M164" s="58">
        <f>IF(ISBLANK(A164),NA(),IFERROR(A164+(PLAYER_EXP_MAX-D164)/L164,NA()))</f>
        <v>43898.824550843892</v>
      </c>
      <c r="N164" s="479" t="str">
        <f t="shared" ca="1" si="14"/>
        <v>-493 D 05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1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2"/>
        <v>-497 D 10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3"/>
        <v>-503 D 09 H</v>
      </c>
      <c r="L165" s="51">
        <f t="shared" si="15"/>
        <v>101746.08886704189</v>
      </c>
      <c r="M165" s="58">
        <f>IF(ISBLANK(A165),NA(),IFERROR(A165+(PLAYER_EXP_MAX-D165)/L165,NA()))</f>
        <v>43898.60705627784</v>
      </c>
      <c r="N165" s="479" t="str">
        <f t="shared" ca="1" si="14"/>
        <v>-493 D 10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1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2"/>
        <v>-503 D 17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3"/>
        <v>-505 D 06 H</v>
      </c>
      <c r="L166" s="51">
        <f t="shared" si="15"/>
        <v>102078.94914228719</v>
      </c>
      <c r="M166" s="58">
        <f>IF(ISBLANK(A166),NA(),IFERROR(A166+(PLAYER_EXP_MAX-D166)/L166,NA()))</f>
        <v>43897.851564239114</v>
      </c>
      <c r="N166" s="479" t="str">
        <f t="shared" ca="1" si="14"/>
        <v>-494 D 04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1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2"/>
        <v>-507 D 07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3"/>
        <v>-507 D 02 H</v>
      </c>
      <c r="L167" s="51">
        <f t="shared" si="15"/>
        <v>102005.16062707899</v>
      </c>
      <c r="M167" s="58">
        <f>IF(ISBLANK(A167),NA(),IFERROR(A167+(PLAYER_EXP_MAX-D167)/L167,NA()))</f>
        <v>43898.01861646834</v>
      </c>
      <c r="N167" s="479" t="str">
        <f t="shared" ca="1" si="14"/>
        <v>-494 D 00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1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2"/>
        <v>-519 D 10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3"/>
        <v>-507 D 15 H</v>
      </c>
      <c r="L168" s="51">
        <f t="shared" si="15"/>
        <v>102105.05189718871</v>
      </c>
      <c r="M168" s="58">
        <f>IF(ISBLANK(A168),NA(),IFERROR(A168+(PLAYER_EXP_MAX-D168)/L168,NA()))</f>
        <v>43897.792527173493</v>
      </c>
      <c r="N168" s="479" t="str">
        <f t="shared" ca="1" si="14"/>
        <v>-494 D 06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1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2"/>
        <v>-513 D 08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3"/>
        <v>-509 D 23 H</v>
      </c>
      <c r="L169" s="51">
        <f t="shared" si="15"/>
        <v>102129.38402676325</v>
      </c>
      <c r="M169" s="58">
        <f>IF(ISBLANK(A169),NA(),IFERROR(A169+(PLAYER_EXP_MAX-D169)/L169,NA()))</f>
        <v>43897.737521939547</v>
      </c>
      <c r="N169" s="479" t="str">
        <f t="shared" ca="1" si="14"/>
        <v>-494 D 07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1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2"/>
        <v>-505 D 05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3"/>
        <v>-510 D 09 H</v>
      </c>
      <c r="L170" s="51">
        <f t="shared" si="15"/>
        <v>102228.89606269916</v>
      </c>
      <c r="M170" s="58">
        <f>IF(ISBLANK(A170),NA(),IFERROR(A170+(PLAYER_EXP_MAX-D170)/L170,NA()))</f>
        <v>43897.512837463699</v>
      </c>
      <c r="N170" s="479" t="str">
        <f t="shared" ca="1" si="14"/>
        <v>-494 D 12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1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2"/>
        <v>-490 D 10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3"/>
        <v>-512 D 08 H</v>
      </c>
      <c r="L171" s="51">
        <f t="shared" si="15"/>
        <v>102170.65721702485</v>
      </c>
      <c r="M171" s="58">
        <f>IF(ISBLANK(A171),NA(),IFERROR(A171+(PLAYER_EXP_MAX-D171)/L171,NA()))</f>
        <v>43897.64427963936</v>
      </c>
      <c r="N171" s="479" t="str">
        <f t="shared" ca="1" si="14"/>
        <v>-494 D 09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1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2"/>
        <v>-494 D 18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3"/>
        <v>-511 D 23 H</v>
      </c>
      <c r="L172" s="51">
        <f t="shared" si="15"/>
        <v>102276.24948639302</v>
      </c>
      <c r="M172" s="58">
        <f>IF(ISBLANK(A172),NA(),IFERROR(A172+(PLAYER_EXP_MAX-D172)/L172,NA()))</f>
        <v>43897.406073483013</v>
      </c>
      <c r="N172" s="479" t="str">
        <f t="shared" ca="1" si="14"/>
        <v>-494 D 15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1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2"/>
        <v>-497 D 06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3"/>
        <v>-513 D 03 H</v>
      </c>
      <c r="L173" s="51">
        <f t="shared" si="15"/>
        <v>102326.60691070165</v>
      </c>
      <c r="M173" s="58">
        <f>IF(ISBLANK(A173),NA(),IFERROR(A173+(PLAYER_EXP_MAX-D173)/L173,NA()))</f>
        <v>43897.292645037596</v>
      </c>
      <c r="N173" s="479" t="str">
        <f t="shared" ca="1" si="14"/>
        <v>-494 D 18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1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2"/>
        <v>-497 D 16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3"/>
        <v>-512 D 17 H</v>
      </c>
      <c r="L174" s="51">
        <f t="shared" si="15"/>
        <v>102287.22570060378</v>
      </c>
      <c r="M174" s="58">
        <f>IF(ISBLANK(A174),NA(),IFERROR(A174+(PLAYER_EXP_MAX-D174)/L174,NA()))</f>
        <v>43897.381340402047</v>
      </c>
      <c r="N174" s="479" t="str">
        <f t="shared" ca="1" si="14"/>
        <v>-494 D 16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1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2"/>
        <v>-500 D 22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3"/>
        <v>-512 D 18 H</v>
      </c>
      <c r="L175" s="51">
        <f t="shared" si="15"/>
        <v>102441.96163442171</v>
      </c>
      <c r="M175" s="58">
        <f>IF(ISBLANK(A175),NA(),IFERROR(A175+(PLAYER_EXP_MAX-D175)/L175,NA()))</f>
        <v>43897.033232619186</v>
      </c>
      <c r="N175" s="479" t="str">
        <f t="shared" ca="1" si="14"/>
        <v>-495 D 00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1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2"/>
        <v>-502 D 22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3"/>
        <v>-512 D 17 H</v>
      </c>
      <c r="L176" s="51">
        <f t="shared" si="15"/>
        <v>102447.62498808405</v>
      </c>
      <c r="M176" s="58">
        <f>IF(ISBLANK(A176),NA(),IFERROR(A176+(PLAYER_EXP_MAX-D176)/L176,NA()))</f>
        <v>43897.020511780633</v>
      </c>
      <c r="N176" s="479" t="str">
        <f t="shared" ca="1" si="14"/>
        <v>-495 D 00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1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2"/>
        <v>-503 D 16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3"/>
        <v>-512 D 13 H</v>
      </c>
      <c r="L177" s="51">
        <f t="shared" si="15"/>
        <v>102410.39960854576</v>
      </c>
      <c r="M177" s="58">
        <f>IF(ISBLANK(A177),NA(),IFERROR(A177+(PLAYER_EXP_MAX-D177)/L177,NA()))</f>
        <v>43897.104151971937</v>
      </c>
      <c r="N177" s="479" t="str">
        <f t="shared" ca="1" si="14"/>
        <v>-494 D 22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1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2"/>
        <v>-490 D 05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3"/>
        <v>-511 D 19 H</v>
      </c>
      <c r="L178" s="51">
        <f t="shared" si="15"/>
        <v>102291.35889903443</v>
      </c>
      <c r="M178" s="58">
        <f>IF(ISBLANK(A178),NA(),IFERROR(A178+(PLAYER_EXP_MAX-D178)/L178,NA()))</f>
        <v>43897.372028299564</v>
      </c>
      <c r="N178" s="479" t="str">
        <f t="shared" ca="1" si="14"/>
        <v>-494 D 16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1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2"/>
        <v>-503 D 10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3"/>
        <v>-511 D 16 H</v>
      </c>
      <c r="L179" s="51">
        <f t="shared" si="15"/>
        <v>102641.68613264614</v>
      </c>
      <c r="M179" s="58">
        <f>IF(ISBLANK(A179),NA(),IFERROR(A179+(PLAYER_EXP_MAX-D179)/L179,NA()))</f>
        <v>43896.585466206663</v>
      </c>
      <c r="N179" s="479" t="str">
        <f t="shared" ca="1" si="14"/>
        <v>-495 D 11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1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2"/>
        <v>-523 D 00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3"/>
        <v>-512 D 06 H</v>
      </c>
      <c r="L180" s="51">
        <f t="shared" si="15"/>
        <v>102882.40313173988</v>
      </c>
      <c r="M180" s="58">
        <f>IF(ISBLANK(A180),NA(),IFERROR(A180+(PLAYER_EXP_MAX-D180)/L180,NA()))</f>
        <v>43896.048108203409</v>
      </c>
      <c r="N180" s="479" t="str">
        <f t="shared" ca="1" si="14"/>
        <v>-496 D 00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1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2"/>
        <v>-520 D 17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3"/>
        <v>-512 D 05 H</v>
      </c>
      <c r="L181" s="51">
        <f t="shared" si="15"/>
        <v>102786.21804778317</v>
      </c>
      <c r="M181" s="58">
        <f>IF(ISBLANK(A181),NA(),IFERROR(A181+(PLAYER_EXP_MAX-D181)/L181,NA()))</f>
        <v>43896.262522421326</v>
      </c>
      <c r="N181" s="479" t="str">
        <f t="shared" ca="1" si="14"/>
        <v>-495 D 18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1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2"/>
        <v>-521 D 11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3"/>
        <v>-512 D 09 H</v>
      </c>
      <c r="L182" s="51">
        <f t="shared" si="15"/>
        <v>102863.81697518178</v>
      </c>
      <c r="M182" s="58">
        <f>IF(ISBLANK(A182),NA(),IFERROR(A182+(PLAYER_EXP_MAX-D182)/L182,NA()))</f>
        <v>43896.089508904341</v>
      </c>
      <c r="N182" s="479" t="str">
        <f t="shared" ca="1" si="14"/>
        <v>-495 D 23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1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2"/>
        <v>-535 D 00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3"/>
        <v>-512 D 08 H</v>
      </c>
      <c r="L183" s="51">
        <f t="shared" si="15"/>
        <v>103076.09240716013</v>
      </c>
      <c r="M183" s="58">
        <f>IF(ISBLANK(A183),NA(),IFERROR(A183+(PLAYER_EXP_MAX-D183)/L183,NA()))</f>
        <v>43895.617553471158</v>
      </c>
      <c r="N183" s="479" t="str">
        <f t="shared" ca="1" si="14"/>
        <v>-496 D 10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1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2"/>
        <v>-537 D 05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3"/>
        <v>-512 D 09 H</v>
      </c>
      <c r="L184" s="51">
        <f t="shared" si="15"/>
        <v>103160.40126050105</v>
      </c>
      <c r="M184" s="58">
        <f>IF(ISBLANK(A184),NA(),IFERROR(A184+(PLAYER_EXP_MAX-D184)/L184,NA()))</f>
        <v>43895.430647122928</v>
      </c>
      <c r="N184" s="479" t="str">
        <f t="shared" ca="1" si="14"/>
        <v>-496 D 14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1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2"/>
        <v>-537 D 05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3"/>
        <v>-513 D 07 H</v>
      </c>
      <c r="L185" s="51">
        <f t="shared" si="15"/>
        <v>103431.74819314369</v>
      </c>
      <c r="M185" s="58">
        <f>IF(ISBLANK(A185),NA(),IFERROR(A185+(PLAYER_EXP_MAX-D185)/L185,NA()))</f>
        <v>43894.831159988273</v>
      </c>
      <c r="N185" s="479" t="str">
        <f t="shared" ca="1" si="14"/>
        <v>-497 D 05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1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2"/>
        <v>-543 D 23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3"/>
        <v>-514 D 09 H</v>
      </c>
      <c r="L186" s="51">
        <f t="shared" si="15"/>
        <v>103529.61007405941</v>
      </c>
      <c r="M186" s="58">
        <f>IF(ISBLANK(A186),NA(),IFERROR(A186+(PLAYER_EXP_MAX-D186)/L186,NA()))</f>
        <v>43894.615724644609</v>
      </c>
      <c r="N186" s="479" t="str">
        <f t="shared" ca="1" si="14"/>
        <v>-497 D 10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1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2"/>
        <v>-503 D 14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3"/>
        <v>-513 D 22 H</v>
      </c>
      <c r="L187" s="51">
        <f t="shared" si="15"/>
        <v>102950.20541295974</v>
      </c>
      <c r="M187" s="58">
        <f>IF(ISBLANK(A187),NA(),IFERROR(A187+(PLAYER_EXP_MAX-D187)/L187,NA()))</f>
        <v>43895.897205219597</v>
      </c>
      <c r="N187" s="479" t="str">
        <f t="shared" ca="1" si="14"/>
        <v>-496 D 03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1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2"/>
        <v>-454 D 22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3"/>
        <v>-513 D 12 H</v>
      </c>
      <c r="L188" s="51">
        <f t="shared" si="15"/>
        <v>103030.63913065345</v>
      </c>
      <c r="M188" s="58">
        <f>IF(ISBLANK(A188),NA(),IFERROR(A188+(PLAYER_EXP_MAX-D188)/L188,NA()))</f>
        <v>43895.718446856255</v>
      </c>
      <c r="N188" s="479" t="str">
        <f t="shared" ca="1" si="14"/>
        <v>-496 D 07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1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2"/>
        <v>-450 D 17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3"/>
        <v>-513 D 10 H</v>
      </c>
      <c r="L189" s="51">
        <f t="shared" si="15"/>
        <v>103166.06931593947</v>
      </c>
      <c r="M189" s="58">
        <f>IF(ISBLANK(A189),NA(),IFERROR(A189+(PLAYER_EXP_MAX-D189)/L189,NA()))</f>
        <v>43895.418092432126</v>
      </c>
      <c r="N189" s="479" t="str">
        <f t="shared" ca="1" si="14"/>
        <v>-496 D 15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1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2"/>
        <v>-461 D 21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3"/>
        <v>-513 D 10 H</v>
      </c>
      <c r="L190" s="51">
        <f t="shared" si="15"/>
        <v>103195.29031512777</v>
      </c>
      <c r="M190" s="58">
        <f>IF(ISBLANK(A190),NA(),IFERROR(A190+(PLAYER_EXP_MAX-D190)/L190,NA()))</f>
        <v>43895.35339006946</v>
      </c>
      <c r="N190" s="479" t="str">
        <f t="shared" ca="1" si="14"/>
        <v>-496 D 16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1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2"/>
        <v>-471 D 18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3"/>
        <v>-513 D 12 H</v>
      </c>
      <c r="L191" s="51">
        <f t="shared" si="15"/>
        <v>103233.76355664209</v>
      </c>
      <c r="M191" s="58">
        <f>IF(ISBLANK(A191),NA(),IFERROR(A191+(PLAYER_EXP_MAX-D191)/L191,NA()))</f>
        <v>43895.268256865216</v>
      </c>
      <c r="N191" s="479" t="str">
        <f t="shared" ca="1" si="14"/>
        <v>-496 D 18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1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2"/>
        <v>-461 D 04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3"/>
        <v>-512 D 20 H</v>
      </c>
      <c r="L192" s="51">
        <f t="shared" si="15"/>
        <v>102838.30586440107</v>
      </c>
      <c r="M192" s="58">
        <f>IF(ISBLANK(A192),NA(),IFERROR(A192+(PLAYER_EXP_MAX-D192)/L192,NA()))</f>
        <v>43896.146359321792</v>
      </c>
      <c r="N192" s="479" t="str">
        <f t="shared" ca="1" si="14"/>
        <v>-495 D 21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1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2"/>
        <v>-482 D 19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3"/>
        <v>-512 D 05 H</v>
      </c>
      <c r="L193" s="51">
        <f t="shared" si="15"/>
        <v>102932.82674771581</v>
      </c>
      <c r="M193" s="58">
        <f>IF(ISBLANK(A193),NA(),IFERROR(A193+(PLAYER_EXP_MAX-D193)/L193,NA()))</f>
        <v>43895.935864800289</v>
      </c>
      <c r="N193" s="479" t="str">
        <f t="shared" ca="1" si="14"/>
        <v>-496 D 02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1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2"/>
        <v>-440 D 14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3"/>
        <v>-510 D 18 H</v>
      </c>
      <c r="L194" s="51">
        <f t="shared" si="15"/>
        <v>102764.89082528745</v>
      </c>
      <c r="M194" s="58">
        <f>IF(ISBLANK(A194),NA(),IFERROR(A194+(PLAYER_EXP_MAX-D194)/L194,NA()))</f>
        <v>43896.310119082242</v>
      </c>
      <c r="N194" s="479" t="str">
        <f t="shared" ca="1" si="14"/>
        <v>-495 D 17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7">IF(ISBLANK(A195),NA(),IFERROR(TEXT(TRUNC(G195-NOW()),"000") &amp; " D " &amp; TEXT(TRUNC(ABS(G195-NOW()-TRUNC(G195-NOW()))*24),"00") &amp; " H", NA()))</f>
        <v>-452 D 03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8">IF(ISBLANK(A195),NA(),IFERROR(TEXT(TRUNC(J195-NOW()),"000") &amp; " D " &amp; TEXT(TRUNC(ABS(J195-NOW()-TRUNC(J195-NOW()))*24),"00") &amp; " H", NA()))</f>
        <v>-510 D 01 H</v>
      </c>
      <c r="L195" s="51">
        <f t="shared" si="15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9">IF(ISBLANK(D195),NA(),IFERROR(TEXT(TRUNC(M195-NOW()),"000") &amp; " D " &amp; TEXT(TRUNC(ABS(M195-NOW()-TRUNC(M195-NOW()))*24),"00") &amp; " H", NA()))</f>
        <v>-495 D 22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6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7"/>
        <v>-463 D 16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8"/>
        <v>-509 D 04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9"/>
        <v>-496 D 02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6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7"/>
        <v>-473 D 17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8"/>
        <v>-508 D 21 H</v>
      </c>
      <c r="L197" s="51">
        <f t="shared" si="20"/>
        <v>103003.32864886148</v>
      </c>
      <c r="M197" s="58">
        <f>IF(ISBLANK(A197),NA(),IFERROR(A197+(PLAYER_EXP_MAX-D197)/L197,NA()))</f>
        <v>43895.779111206008</v>
      </c>
      <c r="N197" s="479" t="str">
        <f t="shared" ca="1" si="19"/>
        <v>-496 D 06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6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7"/>
        <v>-480 D 14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8"/>
        <v>-508 D 15 H</v>
      </c>
      <c r="L198" s="51">
        <f t="shared" si="20"/>
        <v>103030.81123772447</v>
      </c>
      <c r="M198" s="58">
        <f>IF(ISBLANK(A198),NA(),IFERROR(A198+(PLAYER_EXP_MAX-D198)/L198,NA()))</f>
        <v>43895.718064659464</v>
      </c>
      <c r="N198" s="479" t="str">
        <f t="shared" ca="1" si="19"/>
        <v>-496 D 07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6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7"/>
        <v>-492 D 06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8"/>
        <v>-508 D 15 H</v>
      </c>
      <c r="L199" s="51">
        <f t="shared" si="20"/>
        <v>103173.80477938242</v>
      </c>
      <c r="M199" s="58">
        <f>IF(ISBLANK(A199),NA(),IFERROR(A199+(PLAYER_EXP_MAX-D199)/L199,NA()))</f>
        <v>43895.400960677478</v>
      </c>
      <c r="N199" s="479" t="str">
        <f t="shared" ca="1" si="19"/>
        <v>-496 D 15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6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7"/>
        <v>-523 D 21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8"/>
        <v>-508 D 20 H</v>
      </c>
      <c r="L200" s="51">
        <f t="shared" si="20"/>
        <v>103220.31391140859</v>
      </c>
      <c r="M200" s="58">
        <f>IF(ISBLANK(A200),NA(),IFERROR(A200+(PLAYER_EXP_MAX-D200)/L200,NA()))</f>
        <v>43895.298010890758</v>
      </c>
      <c r="N200" s="479" t="str">
        <f t="shared" ca="1" si="19"/>
        <v>-496 D 18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6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7"/>
        <v>-505 D 06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8"/>
        <v>-507 D 14 H</v>
      </c>
      <c r="L201" s="51">
        <f t="shared" si="20"/>
        <v>102795.3235162847</v>
      </c>
      <c r="M201" s="58">
        <f>IF(ISBLANK(A201),NA(),IFERROR(A201+(PLAYER_EXP_MAX-D201)/L201,NA()))</f>
        <v>43896.242207465119</v>
      </c>
      <c r="N201" s="479" t="str">
        <f t="shared" ca="1" si="19"/>
        <v>-495 D 19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6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7"/>
        <v>-499 D 03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8"/>
        <v>-507 D 02 H</v>
      </c>
      <c r="L202" s="51">
        <f t="shared" si="20"/>
        <v>102884.74019783335</v>
      </c>
      <c r="M202" s="58">
        <f>IF(ISBLANK(A202),NA(),IFERROR(A202+(PLAYER_EXP_MAX-D202)/L202,NA()))</f>
        <v>43896.042903442692</v>
      </c>
      <c r="N202" s="479" t="str">
        <f t="shared" ca="1" si="19"/>
        <v>-496 D 00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6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7"/>
        <v>-510 D 05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8"/>
        <v>-507 D 07 H</v>
      </c>
      <c r="L203" s="51">
        <f t="shared" si="20"/>
        <v>103444.29744356724</v>
      </c>
      <c r="M203" s="58">
        <f>IF(ISBLANK(A203),NA(),IFERROR(A203+(PLAYER_EXP_MAX-D203)/L203,NA()))</f>
        <v>43894.803511002508</v>
      </c>
      <c r="N203" s="479" t="str">
        <f t="shared" ca="1" si="19"/>
        <v>-497 D 05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6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7"/>
        <v>-521 D 00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8"/>
        <v>-507 D 07 H</v>
      </c>
      <c r="L204" s="51">
        <f t="shared" si="20"/>
        <v>103341.02779131397</v>
      </c>
      <c r="M204" s="58">
        <f>IF(ISBLANK(A204),NA(),IFERROR(A204+(PLAYER_EXP_MAX-D204)/L204,NA()))</f>
        <v>43895.031238368159</v>
      </c>
      <c r="N204" s="479" t="str">
        <f t="shared" ca="1" si="19"/>
        <v>-497 D 00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6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7"/>
        <v>-523 D 21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8"/>
        <v>-507 D 15 H</v>
      </c>
      <c r="L205" s="51">
        <f t="shared" si="20"/>
        <v>103460.6476134671</v>
      </c>
      <c r="M205" s="58">
        <f>IF(ISBLANK(A205),NA(),IFERROR(A205+(PLAYER_EXP_MAX-D205)/L205,NA()))</f>
        <v>43894.767497748719</v>
      </c>
      <c r="N205" s="479" t="str">
        <f t="shared" ca="1" si="19"/>
        <v>-497 D 06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6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7"/>
        <v>-541 D 18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8"/>
        <v>-508 D 03 H</v>
      </c>
      <c r="L206" s="51">
        <f t="shared" si="20"/>
        <v>103579.33966970905</v>
      </c>
      <c r="M206" s="58">
        <f>IF(ISBLANK(A206),NA(),IFERROR(A206+(PLAYER_EXP_MAX-D206)/L206,NA()))</f>
        <v>43894.506404788779</v>
      </c>
      <c r="N206" s="479" t="str">
        <f t="shared" ca="1" si="19"/>
        <v>-497 D 13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6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7"/>
        <v>-541 D 09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8"/>
        <v>-508 D 17 H</v>
      </c>
      <c r="L207" s="51">
        <f t="shared" si="20"/>
        <v>103708.3695533159</v>
      </c>
      <c r="M207" s="58">
        <f>IF(ISBLANK(A207),NA(),IFERROR(A207+(PLAYER_EXP_MAX-D207)/L207,NA()))</f>
        <v>43894.223249159833</v>
      </c>
      <c r="N207" s="479" t="str">
        <f t="shared" ca="1" si="19"/>
        <v>-497 D 19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6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7"/>
        <v>-544 D 11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8"/>
        <v>-509 D 09 H</v>
      </c>
      <c r="L208" s="51">
        <f t="shared" si="20"/>
        <v>103810.47983385898</v>
      </c>
      <c r="M208" s="58">
        <f>IF(ISBLANK(A208),NA(),IFERROR(A208+(PLAYER_EXP_MAX-D208)/L208,NA()))</f>
        <v>43893.999667434611</v>
      </c>
      <c r="N208" s="479" t="str">
        <f t="shared" ca="1" si="19"/>
        <v>-498 D 01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6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7"/>
        <v>-549 D 06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8"/>
        <v>-510 D 07 H</v>
      </c>
      <c r="L209" s="51">
        <f t="shared" si="20"/>
        <v>104043.89583004364</v>
      </c>
      <c r="M209" s="58">
        <f>IF(ISBLANK(A209),NA(),IFERROR(A209+(PLAYER_EXP_MAX-D209)/L209,NA()))</f>
        <v>43893.49022554823</v>
      </c>
      <c r="N209" s="479" t="str">
        <f t="shared" ca="1" si="19"/>
        <v>-498 D 13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6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7"/>
        <v>-553 D 04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8"/>
        <v>-511 D 06 H</v>
      </c>
      <c r="L210" s="51">
        <f t="shared" si="20"/>
        <v>104224.19868812707</v>
      </c>
      <c r="M210" s="58">
        <f>IF(ISBLANK(A210),NA(),IFERROR(A210+(PLAYER_EXP_MAX-D210)/L210,NA()))</f>
        <v>43893.098267777241</v>
      </c>
      <c r="N210" s="479" t="str">
        <f t="shared" ca="1" si="19"/>
        <v>-498 D 22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6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7"/>
        <v>-564 D 01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8"/>
        <v>-512 D 20 H</v>
      </c>
      <c r="L211" s="51">
        <f t="shared" si="20"/>
        <v>104517.32665397851</v>
      </c>
      <c r="M211" s="58">
        <f>IF(ISBLANK(A211),NA(),IFERROR(A211+(PLAYER_EXP_MAX-D211)/L211,NA()))</f>
        <v>43892.463927576566</v>
      </c>
      <c r="N211" s="479" t="str">
        <f t="shared" ca="1" si="19"/>
        <v>-499 D 14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6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7"/>
        <v>-565 D 17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8"/>
        <v>-513 D 20 H</v>
      </c>
      <c r="L212" s="51">
        <f t="shared" si="20"/>
        <v>104639.40032433796</v>
      </c>
      <c r="M212" s="58">
        <f>IF(ISBLANK(A212),NA(),IFERROR(A212+(PLAYER_EXP_MAX-D212)/L212,NA()))</f>
        <v>43892.200803671294</v>
      </c>
      <c r="N212" s="479" t="str">
        <f t="shared" ca="1" si="19"/>
        <v>-499 D 20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6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7"/>
        <v>-566 D 14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8"/>
        <v>-515 D 02 H</v>
      </c>
      <c r="L213" s="51">
        <f t="shared" si="20"/>
        <v>104712.16130579868</v>
      </c>
      <c r="M213" s="58">
        <f>IF(ISBLANK(A213),NA(),IFERROR(A213+(PLAYER_EXP_MAX-D213)/L213,NA()))</f>
        <v>43892.04426270102</v>
      </c>
      <c r="N213" s="479" t="str">
        <f t="shared" ca="1" si="19"/>
        <v>-500 D 00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6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7"/>
        <v>-575 D 20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8"/>
        <v>-517 D 08 H</v>
      </c>
      <c r="L214" s="51">
        <f t="shared" si="20"/>
        <v>105197.27703575781</v>
      </c>
      <c r="M214" s="58">
        <f>IF(ISBLANK(A214),NA(),IFERROR(A214+(PLAYER_EXP_MAX-D214)/L214,NA()))</f>
        <v>43891.006099637263</v>
      </c>
      <c r="N214" s="479" t="str">
        <f t="shared" ca="1" si="19"/>
        <v>-501 D 01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6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7"/>
        <v>-574 D 18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8"/>
        <v>-519 D 08 H</v>
      </c>
      <c r="L215" s="51">
        <f t="shared" si="20"/>
        <v>105238.66147561758</v>
      </c>
      <c r="M215" s="58">
        <f>IF(ISBLANK(A215),NA(),IFERROR(A215+(PLAYER_EXP_MAX-D215)/L215,NA()))</f>
        <v>43890.917978700389</v>
      </c>
      <c r="N215" s="479" t="str">
        <f t="shared" ca="1" si="19"/>
        <v>-501 D 03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6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7"/>
        <v>-590 D 13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8"/>
        <v>-523 D 09 H</v>
      </c>
      <c r="L216" s="51">
        <f t="shared" si="20"/>
        <v>106639.61907468116</v>
      </c>
      <c r="M216" s="58">
        <f>IF(ISBLANK(A216),NA(),IFERROR(A216+(PLAYER_EXP_MAX-D216)/L216,NA()))</f>
        <v>43887.97523167677</v>
      </c>
      <c r="N216" s="479" t="str">
        <f t="shared" ca="1" si="19"/>
        <v>-504 D 01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6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7"/>
        <v>-595 D 04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8"/>
        <v>-526 D 15 H</v>
      </c>
      <c r="L217" s="51">
        <f t="shared" si="20"/>
        <v>106931.00555620054</v>
      </c>
      <c r="M217" s="58">
        <f>IF(ISBLANK(A217),NA(),IFERROR(A217+(PLAYER_EXP_MAX-D217)/L217,NA()))</f>
        <v>43887.372853815665</v>
      </c>
      <c r="N217" s="479" t="str">
        <f t="shared" ca="1" si="19"/>
        <v>-504 D 16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6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7"/>
        <v>-597 D 04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8"/>
        <v>-530 D 09 H</v>
      </c>
      <c r="L218" s="51">
        <f t="shared" si="20"/>
        <v>107121.85712767842</v>
      </c>
      <c r="M218" s="58">
        <f>IF(ISBLANK(A218),NA(),IFERROR(A218+(PLAYER_EXP_MAX-D218)/L218,NA()))</f>
        <v>43886.980086053038</v>
      </c>
      <c r="N218" s="479" t="str">
        <f t="shared" ca="1" si="19"/>
        <v>-505 D 01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6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7"/>
        <v>-597 D 16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8"/>
        <v>-533 D 01 H</v>
      </c>
      <c r="L219" s="51">
        <f t="shared" si="20"/>
        <v>107345.41443755067</v>
      </c>
      <c r="M219" s="58">
        <f>IF(ISBLANK(A219),NA(),IFERROR(A219+(PLAYER_EXP_MAX-D219)/L219,NA()))</f>
        <v>43886.521786827565</v>
      </c>
      <c r="N219" s="479" t="str">
        <f t="shared" ca="1" si="19"/>
        <v>-505 D 12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6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7"/>
        <v>-598 D 05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8"/>
        <v>-536 D 08 H</v>
      </c>
      <c r="L220" s="51">
        <f t="shared" si="20"/>
        <v>107745.0858613756</v>
      </c>
      <c r="M220" s="58">
        <f>IF(ISBLANK(A220),NA(),IFERROR(A220+(PLAYER_EXP_MAX-D220)/L220,NA()))</f>
        <v>43885.707187649299</v>
      </c>
      <c r="N220" s="479" t="str">
        <f t="shared" ca="1" si="19"/>
        <v>-506 D 08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6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7"/>
        <v>-598 D 06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8"/>
        <v>-538 D 13 H</v>
      </c>
      <c r="L221" s="51">
        <f t="shared" si="20"/>
        <v>107811.09262652612</v>
      </c>
      <c r="M221" s="58">
        <f>IF(ISBLANK(A221),NA(),IFERROR(A221+(PLAYER_EXP_MAX-D221)/L221,NA()))</f>
        <v>43885.573235597891</v>
      </c>
      <c r="N221" s="479" t="str">
        <f t="shared" ca="1" si="19"/>
        <v>-506 D 11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6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-581 D 00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8"/>
        <v>-544 D 10 H</v>
      </c>
      <c r="L222" s="51">
        <f t="shared" si="20"/>
        <v>108416.06584820725</v>
      </c>
      <c r="M222" s="58">
        <f>IF(ISBLANK(A222),NA(),IFERROR(A222+(PLAYER_EXP_MAX-D222)/L222,NA()))</f>
        <v>43884.353120225205</v>
      </c>
      <c r="N222" s="479" t="str">
        <f t="shared" ca="1" si="19"/>
        <v>-507 D 16 H</v>
      </c>
    </row>
    <row r="223" spans="1:14" ht="14.65" customHeight="1" x14ac:dyDescent="0.25">
      <c r="D223" s="479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79" t="e">
        <f t="shared" ca="1" si="19"/>
        <v>#N/A</v>
      </c>
    </row>
    <row r="224" spans="1:14" ht="14.65" customHeight="1" x14ac:dyDescent="0.25">
      <c r="D224" s="479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79" t="e">
        <f t="shared" ca="1" si="19"/>
        <v>#N/A</v>
      </c>
    </row>
    <row r="225" spans="4:14" ht="14.65" customHeight="1" x14ac:dyDescent="0.25">
      <c r="D225" s="479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79" t="e">
        <f t="shared" ca="1" si="19"/>
        <v>#N/A</v>
      </c>
    </row>
    <row r="226" spans="4:14" ht="14.65" customHeight="1" x14ac:dyDescent="0.25">
      <c r="D226" s="479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79" t="e">
        <f t="shared" ca="1" si="19"/>
        <v>#N/A</v>
      </c>
    </row>
    <row r="227" spans="4:14" ht="14.65" customHeight="1" x14ac:dyDescent="0.25">
      <c r="D227" s="479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79" t="e">
        <f t="shared" ca="1" si="19"/>
        <v>#N/A</v>
      </c>
    </row>
    <row r="228" spans="4:14" ht="14.65" customHeight="1" x14ac:dyDescent="0.25">
      <c r="D228" s="479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79" t="e">
        <f t="shared" ca="1" si="19"/>
        <v>#N/A</v>
      </c>
    </row>
    <row r="229" spans="4:14" ht="14.65" customHeight="1" x14ac:dyDescent="0.25">
      <c r="D229" s="479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79" t="e">
        <f t="shared" ca="1" si="19"/>
        <v>#N/A</v>
      </c>
    </row>
    <row r="230" spans="4:14" ht="14.65" customHeight="1" x14ac:dyDescent="0.25">
      <c r="D230" s="479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79" t="e">
        <f t="shared" ca="1" si="19"/>
        <v>#N/A</v>
      </c>
    </row>
    <row r="231" spans="4:14" ht="14.65" customHeight="1" x14ac:dyDescent="0.25">
      <c r="D231" s="479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79" t="e">
        <f t="shared" ca="1" si="19"/>
        <v>#N/A</v>
      </c>
    </row>
    <row r="232" spans="4:14" ht="14.65" customHeight="1" x14ac:dyDescent="0.25">
      <c r="D232" s="479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79" t="e">
        <f t="shared" ca="1" si="19"/>
        <v>#N/A</v>
      </c>
    </row>
    <row r="233" spans="4:14" ht="14.65" customHeight="1" x14ac:dyDescent="0.25">
      <c r="D233" s="479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79" t="e">
        <f t="shared" ca="1" si="19"/>
        <v>#N/A</v>
      </c>
    </row>
    <row r="234" spans="4:14" ht="14.65" customHeight="1" x14ac:dyDescent="0.25">
      <c r="D234" s="479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79" t="e">
        <f t="shared" ca="1" si="19"/>
        <v>#N/A</v>
      </c>
    </row>
    <row r="235" spans="4:14" ht="14.65" customHeight="1" x14ac:dyDescent="0.25">
      <c r="D235" s="479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79" t="e">
        <f t="shared" ca="1" si="19"/>
        <v>#N/A</v>
      </c>
    </row>
    <row r="236" spans="4:14" ht="14.65" customHeight="1" x14ac:dyDescent="0.25">
      <c r="D236" s="479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79" t="e">
        <f t="shared" ca="1" si="19"/>
        <v>#N/A</v>
      </c>
    </row>
    <row r="237" spans="4:14" ht="14.65" customHeight="1" x14ac:dyDescent="0.25">
      <c r="D237" s="479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79" t="e">
        <f t="shared" ca="1" si="19"/>
        <v>#N/A</v>
      </c>
    </row>
    <row r="238" spans="4:14" ht="14.65" customHeight="1" x14ac:dyDescent="0.25">
      <c r="D238" s="479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79" t="e">
        <f t="shared" ca="1" si="19"/>
        <v>#N/A</v>
      </c>
    </row>
    <row r="239" spans="4:14" ht="14.65" customHeight="1" x14ac:dyDescent="0.25">
      <c r="D239" s="479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79" t="e">
        <f t="shared" ca="1" si="19"/>
        <v>#N/A</v>
      </c>
    </row>
    <row r="240" spans="4:14" ht="14.65" customHeight="1" x14ac:dyDescent="0.25">
      <c r="D240" s="479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79" t="e">
        <f t="shared" ca="1" si="19"/>
        <v>#N/A</v>
      </c>
    </row>
    <row r="241" spans="4:14" ht="14.65" customHeight="1" x14ac:dyDescent="0.25">
      <c r="D241" s="479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79" t="e">
        <f t="shared" ca="1" si="19"/>
        <v>#N/A</v>
      </c>
    </row>
    <row r="242" spans="4:14" ht="14.65" customHeight="1" x14ac:dyDescent="0.25">
      <c r="D242" s="479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79" t="e">
        <f t="shared" ca="1" si="19"/>
        <v>#N/A</v>
      </c>
    </row>
    <row r="243" spans="4:14" ht="14.65" customHeight="1" x14ac:dyDescent="0.25">
      <c r="D243" s="479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79" t="e">
        <f t="shared" ca="1" si="19"/>
        <v>#N/A</v>
      </c>
    </row>
    <row r="244" spans="4:14" ht="14.65" customHeight="1" x14ac:dyDescent="0.25">
      <c r="D244" s="479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79" t="e">
        <f t="shared" ca="1" si="19"/>
        <v>#N/A</v>
      </c>
    </row>
    <row r="245" spans="4:14" ht="14.65" customHeight="1" x14ac:dyDescent="0.25">
      <c r="D245" s="479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79" t="e">
        <f t="shared" ca="1" si="19"/>
        <v>#N/A</v>
      </c>
    </row>
    <row r="246" spans="4:14" ht="14.65" customHeight="1" x14ac:dyDescent="0.25">
      <c r="D246" s="479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79" t="e">
        <f t="shared" ca="1" si="19"/>
        <v>#N/A</v>
      </c>
    </row>
    <row r="247" spans="4:14" ht="14.65" customHeight="1" x14ac:dyDescent="0.25">
      <c r="D247" s="479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79" t="e">
        <f t="shared" ca="1" si="19"/>
        <v>#N/A</v>
      </c>
    </row>
    <row r="248" spans="4:14" ht="14.65" customHeight="1" x14ac:dyDescent="0.25">
      <c r="D248" s="479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79" t="e">
        <f t="shared" ca="1" si="19"/>
        <v>#N/A</v>
      </c>
    </row>
    <row r="249" spans="4:14" ht="14.65" customHeight="1" x14ac:dyDescent="0.25">
      <c r="D249" s="479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79" t="e">
        <f t="shared" ca="1" si="19"/>
        <v>#N/A</v>
      </c>
    </row>
    <row r="250" spans="4:14" ht="14.65" customHeight="1" x14ac:dyDescent="0.25">
      <c r="D250" s="479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79" t="e">
        <f t="shared" ca="1" si="19"/>
        <v>#N/A</v>
      </c>
    </row>
    <row r="251" spans="4:14" ht="14.65" customHeight="1" x14ac:dyDescent="0.25">
      <c r="D251" s="479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79" t="e">
        <f t="shared" ca="1" si="19"/>
        <v>#N/A</v>
      </c>
    </row>
    <row r="252" spans="4:14" ht="14.65" customHeight="1" x14ac:dyDescent="0.25">
      <c r="D252" s="479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79" t="e">
        <f t="shared" ca="1" si="19"/>
        <v>#N/A</v>
      </c>
    </row>
    <row r="253" spans="4:14" ht="14.65" customHeight="1" x14ac:dyDescent="0.25">
      <c r="D253" s="479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79" t="e">
        <f t="shared" ca="1" si="19"/>
        <v>#N/A</v>
      </c>
    </row>
    <row r="254" spans="4:14" ht="14.65" customHeight="1" x14ac:dyDescent="0.25">
      <c r="D254" s="479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79" t="e">
        <f t="shared" ca="1" si="19"/>
        <v>#N/A</v>
      </c>
    </row>
    <row r="255" spans="4:14" ht="14.65" customHeight="1" x14ac:dyDescent="0.25">
      <c r="D255" s="479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79" t="e">
        <f t="shared" ca="1" si="19"/>
        <v>#N/A</v>
      </c>
    </row>
    <row r="256" spans="4:14" ht="14.65" customHeight="1" x14ac:dyDescent="0.25">
      <c r="D256" s="479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79" t="e">
        <f t="shared" ca="1" si="19"/>
        <v>#N/A</v>
      </c>
    </row>
    <row r="257" spans="4:14" ht="14.65" customHeight="1" x14ac:dyDescent="0.25">
      <c r="D257" s="479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79" t="e">
        <f t="shared" ca="1" si="19"/>
        <v>#N/A</v>
      </c>
    </row>
    <row r="258" spans="4:14" ht="14.65" customHeight="1" x14ac:dyDescent="0.25">
      <c r="D258" s="479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79" t="e">
        <f t="shared" ca="1" si="19"/>
        <v>#N/A</v>
      </c>
    </row>
    <row r="259" spans="4:14" ht="14.65" customHeight="1" x14ac:dyDescent="0.25">
      <c r="D259" s="479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79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4"/>
        <v>#N/A</v>
      </c>
    </row>
    <row r="261" spans="4:14" ht="14.65" customHeight="1" x14ac:dyDescent="0.25">
      <c r="D261" s="479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79" t="e">
        <f t="shared" ca="1" si="24"/>
        <v>#N/A</v>
      </c>
    </row>
    <row r="262" spans="4:14" ht="14.65" customHeight="1" x14ac:dyDescent="0.25">
      <c r="D262" s="479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79" t="e">
        <f t="shared" ca="1" si="24"/>
        <v>#N/A</v>
      </c>
    </row>
    <row r="263" spans="4:14" ht="14.65" customHeight="1" x14ac:dyDescent="0.25">
      <c r="D263" s="479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79" t="e">
        <f t="shared" ca="1" si="24"/>
        <v>#N/A</v>
      </c>
    </row>
    <row r="264" spans="4:14" ht="14.65" customHeight="1" x14ac:dyDescent="0.25">
      <c r="D264" s="479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79" t="e">
        <f t="shared" ca="1" si="24"/>
        <v>#N/A</v>
      </c>
    </row>
    <row r="265" spans="4:14" ht="14.65" customHeight="1" x14ac:dyDescent="0.25">
      <c r="D265" s="479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79" t="e">
        <f t="shared" ca="1" si="24"/>
        <v>#N/A</v>
      </c>
    </row>
    <row r="266" spans="4:14" ht="14.65" customHeight="1" x14ac:dyDescent="0.25">
      <c r="D266" s="479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79" t="e">
        <f t="shared" ca="1" si="24"/>
        <v>#N/A</v>
      </c>
    </row>
    <row r="267" spans="4:14" ht="14.65" customHeight="1" x14ac:dyDescent="0.25">
      <c r="D267" s="479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79" t="e">
        <f t="shared" ca="1" si="24"/>
        <v>#N/A</v>
      </c>
    </row>
    <row r="268" spans="4:14" ht="14.65" customHeight="1" x14ac:dyDescent="0.25">
      <c r="D268" s="479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79" t="e">
        <f t="shared" ca="1" si="24"/>
        <v>#N/A</v>
      </c>
    </row>
    <row r="269" spans="4:14" ht="14.65" customHeight="1" x14ac:dyDescent="0.25">
      <c r="D269" s="479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79" t="e">
        <f t="shared" ca="1" si="24"/>
        <v>#N/A</v>
      </c>
    </row>
    <row r="270" spans="4:14" ht="14.65" customHeight="1" x14ac:dyDescent="0.25">
      <c r="D270" s="479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79" t="e">
        <f t="shared" ca="1" si="24"/>
        <v>#N/A</v>
      </c>
    </row>
    <row r="271" spans="4:14" ht="14.65" customHeight="1" x14ac:dyDescent="0.25">
      <c r="D271" s="479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79" t="e">
        <f t="shared" ca="1" si="24"/>
        <v>#N/A</v>
      </c>
    </row>
    <row r="272" spans="4:14" ht="14.65" customHeight="1" x14ac:dyDescent="0.25">
      <c r="D272" s="479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79" t="e">
        <f t="shared" ca="1" si="24"/>
        <v>#N/A</v>
      </c>
    </row>
    <row r="273" spans="4:14" ht="14.65" customHeight="1" x14ac:dyDescent="0.25">
      <c r="D273" s="479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79" t="e">
        <f t="shared" ca="1" si="24"/>
        <v>#N/A</v>
      </c>
    </row>
    <row r="274" spans="4:14" ht="14.65" customHeight="1" x14ac:dyDescent="0.25">
      <c r="D274" s="479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79" t="e">
        <f t="shared" ca="1" si="24"/>
        <v>#N/A</v>
      </c>
    </row>
    <row r="275" spans="4:14" ht="14.65" customHeight="1" x14ac:dyDescent="0.25">
      <c r="D275" s="479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79" t="e">
        <f t="shared" ca="1" si="24"/>
        <v>#N/A</v>
      </c>
    </row>
    <row r="276" spans="4:14" ht="14.65" customHeight="1" x14ac:dyDescent="0.25">
      <c r="D276" s="479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79" t="e">
        <f t="shared" ca="1" si="24"/>
        <v>#N/A</v>
      </c>
    </row>
    <row r="277" spans="4:14" ht="14.65" customHeight="1" x14ac:dyDescent="0.25">
      <c r="D277" s="479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79" t="e">
        <f t="shared" ca="1" si="24"/>
        <v>#N/A</v>
      </c>
    </row>
    <row r="278" spans="4:14" ht="14.65" customHeight="1" x14ac:dyDescent="0.25">
      <c r="D278" s="479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79" t="e">
        <f t="shared" ca="1" si="24"/>
        <v>#N/A</v>
      </c>
    </row>
    <row r="279" spans="4:14" ht="14.65" customHeight="1" x14ac:dyDescent="0.25">
      <c r="D279" s="479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79" t="e">
        <f t="shared" ca="1" si="24"/>
        <v>#N/A</v>
      </c>
    </row>
    <row r="280" spans="4:14" ht="14.65" customHeight="1" x14ac:dyDescent="0.25">
      <c r="D280" s="479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79" t="e">
        <f t="shared" ca="1" si="24"/>
        <v>#N/A</v>
      </c>
    </row>
    <row r="281" spans="4:14" ht="14.65" customHeight="1" x14ac:dyDescent="0.25">
      <c r="D281" s="479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79" t="e">
        <f t="shared" ca="1" si="24"/>
        <v>#N/A</v>
      </c>
    </row>
    <row r="282" spans="4:14" ht="14.65" customHeight="1" x14ac:dyDescent="0.25">
      <c r="D282" s="479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79" t="e">
        <f t="shared" ca="1" si="24"/>
        <v>#N/A</v>
      </c>
    </row>
    <row r="283" spans="4:14" ht="14.65" customHeight="1" x14ac:dyDescent="0.25">
      <c r="D283" s="479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79" t="e">
        <f t="shared" ca="1" si="24"/>
        <v>#N/A</v>
      </c>
    </row>
    <row r="284" spans="4:14" ht="14.65" customHeight="1" x14ac:dyDescent="0.25">
      <c r="D284" s="479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79" t="e">
        <f t="shared" ca="1" si="24"/>
        <v>#N/A</v>
      </c>
    </row>
    <row r="285" spans="4:14" ht="14.65" customHeight="1" x14ac:dyDescent="0.25">
      <c r="D285" s="479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79" t="e">
        <f t="shared" ca="1" si="24"/>
        <v>#N/A</v>
      </c>
    </row>
    <row r="286" spans="4:14" ht="14.65" customHeight="1" x14ac:dyDescent="0.25">
      <c r="D286" s="479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79" t="e">
        <f t="shared" ca="1" si="24"/>
        <v>#N/A</v>
      </c>
    </row>
    <row r="287" spans="4:14" ht="14.65" customHeight="1" x14ac:dyDescent="0.25">
      <c r="D287" s="479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79" t="e">
        <f t="shared" ca="1" si="24"/>
        <v>#N/A</v>
      </c>
    </row>
    <row r="288" spans="4:14" ht="14.65" customHeight="1" x14ac:dyDescent="0.25">
      <c r="D288" s="479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79" t="e">
        <f t="shared" ca="1" si="24"/>
        <v>#N/A</v>
      </c>
    </row>
    <row r="289" spans="4:14" ht="14.65" customHeight="1" x14ac:dyDescent="0.25">
      <c r="D289" s="479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79" t="e">
        <f t="shared" ca="1" si="24"/>
        <v>#N/A</v>
      </c>
    </row>
    <row r="290" spans="4:14" ht="14.65" customHeight="1" x14ac:dyDescent="0.25">
      <c r="D290" s="479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79" t="e">
        <f t="shared" ca="1" si="24"/>
        <v>#N/A</v>
      </c>
    </row>
    <row r="291" spans="4:14" ht="14.65" customHeight="1" x14ac:dyDescent="0.25">
      <c r="D291" s="479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79" t="e">
        <f t="shared" ca="1" si="24"/>
        <v>#N/A</v>
      </c>
    </row>
    <row r="292" spans="4:14" ht="14.65" customHeight="1" x14ac:dyDescent="0.25">
      <c r="D292" s="479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79" t="e">
        <f t="shared" ca="1" si="24"/>
        <v>#N/A</v>
      </c>
    </row>
    <row r="293" spans="4:14" ht="14.65" customHeight="1" x14ac:dyDescent="0.25">
      <c r="D293" s="479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79" t="e">
        <f t="shared" ca="1" si="24"/>
        <v>#N/A</v>
      </c>
    </row>
    <row r="294" spans="4:14" ht="14.65" customHeight="1" x14ac:dyDescent="0.25">
      <c r="D294" s="479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79" t="e">
        <f t="shared" ca="1" si="24"/>
        <v>#N/A</v>
      </c>
    </row>
    <row r="295" spans="4:14" ht="14.65" customHeight="1" x14ac:dyDescent="0.25">
      <c r="D295" s="479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79" t="e">
        <f t="shared" ca="1" si="24"/>
        <v>#N/A</v>
      </c>
    </row>
    <row r="296" spans="4:14" ht="14.65" customHeight="1" x14ac:dyDescent="0.25">
      <c r="D296" s="479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79" t="e">
        <f t="shared" ca="1" si="24"/>
        <v>#N/A</v>
      </c>
    </row>
    <row r="297" spans="4:14" ht="14.65" customHeight="1" x14ac:dyDescent="0.25">
      <c r="D297" s="479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79" t="e">
        <f t="shared" ca="1" si="24"/>
        <v>#N/A</v>
      </c>
    </row>
    <row r="298" spans="4:14" ht="14.65" customHeight="1" x14ac:dyDescent="0.25">
      <c r="D298" s="479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79" t="e">
        <f t="shared" ca="1" si="24"/>
        <v>#N/A</v>
      </c>
    </row>
    <row r="299" spans="4:14" ht="14.65" customHeight="1" x14ac:dyDescent="0.25">
      <c r="D299" s="479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79" t="e">
        <f t="shared" ca="1" si="24"/>
        <v>#N/A</v>
      </c>
    </row>
    <row r="300" spans="4:14" ht="14.65" customHeight="1" x14ac:dyDescent="0.25">
      <c r="D300" s="479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79" t="e">
        <f t="shared" ca="1" si="24"/>
        <v>#N/A</v>
      </c>
    </row>
    <row r="301" spans="4:14" ht="14.65" customHeight="1" x14ac:dyDescent="0.25">
      <c r="D301" s="479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79" t="e">
        <f t="shared" ca="1" si="24"/>
        <v>#N/A</v>
      </c>
    </row>
    <row r="302" spans="4:14" ht="14.65" customHeight="1" x14ac:dyDescent="0.25">
      <c r="D302" s="479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79" t="e">
        <f t="shared" ca="1" si="24"/>
        <v>#N/A</v>
      </c>
    </row>
    <row r="303" spans="4:14" ht="14.65" customHeight="1" x14ac:dyDescent="0.25">
      <c r="D303" s="479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79" t="e">
        <f t="shared" ca="1" si="24"/>
        <v>#N/A</v>
      </c>
    </row>
    <row r="304" spans="4:14" ht="14.65" customHeight="1" x14ac:dyDescent="0.25">
      <c r="D304" s="479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79" t="e">
        <f t="shared" ca="1" si="24"/>
        <v>#N/A</v>
      </c>
    </row>
    <row r="305" spans="4:14" ht="14.65" customHeight="1" x14ac:dyDescent="0.25">
      <c r="D305" s="479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79" t="e">
        <f t="shared" ca="1" si="24"/>
        <v>#N/A</v>
      </c>
    </row>
    <row r="306" spans="4:14" ht="14.65" customHeight="1" x14ac:dyDescent="0.25">
      <c r="D306" s="479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79" t="e">
        <f t="shared" ca="1" si="24"/>
        <v>#N/A</v>
      </c>
    </row>
    <row r="307" spans="4:14" ht="14.65" customHeight="1" x14ac:dyDescent="0.25">
      <c r="D307" s="479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79" t="e">
        <f t="shared" ca="1" si="24"/>
        <v>#N/A</v>
      </c>
    </row>
    <row r="308" spans="4:14" ht="14.65" customHeight="1" x14ac:dyDescent="0.25">
      <c r="D308" s="479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79" t="e">
        <f t="shared" ca="1" si="24"/>
        <v>#N/A</v>
      </c>
    </row>
    <row r="309" spans="4:14" ht="14.65" customHeight="1" x14ac:dyDescent="0.25">
      <c r="D309" s="479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79" t="e">
        <f t="shared" ca="1" si="24"/>
        <v>#N/A</v>
      </c>
    </row>
    <row r="310" spans="4:14" ht="14.65" customHeight="1" x14ac:dyDescent="0.25">
      <c r="D310" s="479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79" t="e">
        <f t="shared" ca="1" si="24"/>
        <v>#N/A</v>
      </c>
    </row>
    <row r="311" spans="4:14" ht="14.65" customHeight="1" x14ac:dyDescent="0.25">
      <c r="D311" s="479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79" t="e">
        <f t="shared" ca="1" si="24"/>
        <v>#N/A</v>
      </c>
    </row>
    <row r="312" spans="4:14" ht="14.65" customHeight="1" x14ac:dyDescent="0.25">
      <c r="D312" s="479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79" t="e">
        <f t="shared" ca="1" si="24"/>
        <v>#N/A</v>
      </c>
    </row>
    <row r="313" spans="4:14" ht="14.65" customHeight="1" x14ac:dyDescent="0.25">
      <c r="D313" s="479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79" t="e">
        <f t="shared" ca="1" si="24"/>
        <v>#N/A</v>
      </c>
    </row>
    <row r="314" spans="4:14" ht="14.65" customHeight="1" x14ac:dyDescent="0.25">
      <c r="D314" s="479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79" t="e">
        <f t="shared" ca="1" si="24"/>
        <v>#N/A</v>
      </c>
    </row>
    <row r="315" spans="4:14" ht="14.65" customHeight="1" x14ac:dyDescent="0.25">
      <c r="D315" s="479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79" t="e">
        <f t="shared" ca="1" si="24"/>
        <v>#N/A</v>
      </c>
    </row>
    <row r="316" spans="4:14" ht="14.65" customHeight="1" x14ac:dyDescent="0.25">
      <c r="D316" s="479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79" t="e">
        <f t="shared" ca="1" si="24"/>
        <v>#N/A</v>
      </c>
    </row>
    <row r="317" spans="4:14" ht="14.65" customHeight="1" x14ac:dyDescent="0.25">
      <c r="D317" s="479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79" t="e">
        <f t="shared" ca="1" si="24"/>
        <v>#N/A</v>
      </c>
    </row>
    <row r="318" spans="4:14" ht="14.65" customHeight="1" x14ac:dyDescent="0.25">
      <c r="D318" s="479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79" t="e">
        <f t="shared" ca="1" si="24"/>
        <v>#N/A</v>
      </c>
    </row>
    <row r="319" spans="4:14" ht="14.65" customHeight="1" x14ac:dyDescent="0.25">
      <c r="D319" s="479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79" t="e">
        <f t="shared" ca="1" si="24"/>
        <v>#N/A</v>
      </c>
    </row>
    <row r="320" spans="4:14" ht="14.65" customHeight="1" x14ac:dyDescent="0.25">
      <c r="D320" s="479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79" t="e">
        <f t="shared" ca="1" si="24"/>
        <v>#N/A</v>
      </c>
    </row>
    <row r="321" spans="4:14" ht="14.65" customHeight="1" x14ac:dyDescent="0.25">
      <c r="D321" s="479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79" t="e">
        <f t="shared" ca="1" si="24"/>
        <v>#N/A</v>
      </c>
    </row>
    <row r="322" spans="4:14" ht="14.65" customHeight="1" x14ac:dyDescent="0.25">
      <c r="D322" s="479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79" t="e">
        <f t="shared" ca="1" si="24"/>
        <v>#N/A</v>
      </c>
    </row>
    <row r="323" spans="4:14" ht="14.65" customHeight="1" x14ac:dyDescent="0.25">
      <c r="D323" s="479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79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9"/>
        <v>#N/A</v>
      </c>
    </row>
    <row r="325" spans="4:14" ht="14.65" customHeight="1" x14ac:dyDescent="0.25">
      <c r="D325" s="479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79" t="e">
        <f t="shared" ca="1" si="29"/>
        <v>#N/A</v>
      </c>
    </row>
    <row r="326" spans="4:14" ht="14.65" customHeight="1" x14ac:dyDescent="0.25">
      <c r="D326" s="479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79" t="e">
        <f t="shared" ca="1" si="29"/>
        <v>#N/A</v>
      </c>
    </row>
    <row r="327" spans="4:14" ht="14.65" customHeight="1" x14ac:dyDescent="0.25">
      <c r="D327" s="479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79" t="e">
        <f t="shared" ca="1" si="29"/>
        <v>#N/A</v>
      </c>
    </row>
    <row r="328" spans="4:14" ht="14.65" customHeight="1" x14ac:dyDescent="0.25">
      <c r="D328" s="479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79" t="e">
        <f t="shared" ca="1" si="29"/>
        <v>#N/A</v>
      </c>
    </row>
    <row r="329" spans="4:14" ht="14.65" customHeight="1" x14ac:dyDescent="0.25">
      <c r="D329" s="479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79" t="e">
        <f t="shared" ca="1" si="29"/>
        <v>#N/A</v>
      </c>
    </row>
    <row r="330" spans="4:14" ht="14.65" customHeight="1" x14ac:dyDescent="0.25">
      <c r="D330" s="479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79" t="e">
        <f t="shared" ca="1" si="29"/>
        <v>#N/A</v>
      </c>
    </row>
    <row r="331" spans="4:14" ht="14.65" customHeight="1" x14ac:dyDescent="0.25">
      <c r="D331" s="479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79" t="e">
        <f t="shared" ca="1" si="29"/>
        <v>#N/A</v>
      </c>
    </row>
    <row r="332" spans="4:14" ht="14.65" customHeight="1" x14ac:dyDescent="0.25">
      <c r="D332" s="479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79" t="e">
        <f t="shared" ca="1" si="29"/>
        <v>#N/A</v>
      </c>
    </row>
    <row r="333" spans="4:14" ht="14.65" customHeight="1" x14ac:dyDescent="0.25">
      <c r="D333" s="479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79" t="e">
        <f t="shared" ca="1" si="29"/>
        <v>#N/A</v>
      </c>
    </row>
    <row r="334" spans="4:14" ht="14.65" customHeight="1" x14ac:dyDescent="0.25">
      <c r="D334" s="479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79" t="e">
        <f t="shared" ca="1" si="29"/>
        <v>#N/A</v>
      </c>
    </row>
    <row r="335" spans="4:14" ht="14.65" customHeight="1" x14ac:dyDescent="0.25">
      <c r="D335" s="479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79" t="e">
        <f t="shared" ca="1" si="29"/>
        <v>#N/A</v>
      </c>
    </row>
    <row r="336" spans="4:14" ht="14.65" customHeight="1" x14ac:dyDescent="0.25">
      <c r="D336" s="479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79" t="e">
        <f t="shared" ca="1" si="29"/>
        <v>#N/A</v>
      </c>
    </row>
    <row r="337" spans="4:14" ht="14.65" customHeight="1" x14ac:dyDescent="0.25">
      <c r="D337" s="479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79" t="e">
        <f t="shared" ca="1" si="29"/>
        <v>#N/A</v>
      </c>
    </row>
    <row r="338" spans="4:14" ht="14.65" customHeight="1" x14ac:dyDescent="0.25">
      <c r="D338" s="479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79" t="e">
        <f t="shared" ca="1" si="29"/>
        <v>#N/A</v>
      </c>
    </row>
    <row r="339" spans="4:14" ht="14.65" customHeight="1" x14ac:dyDescent="0.25">
      <c r="D339" s="479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79" t="e">
        <f t="shared" ca="1" si="29"/>
        <v>#N/A</v>
      </c>
    </row>
    <row r="340" spans="4:14" ht="14.65" customHeight="1" x14ac:dyDescent="0.25">
      <c r="D340" s="479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79" t="e">
        <f t="shared" ca="1" si="29"/>
        <v>#N/A</v>
      </c>
    </row>
    <row r="341" spans="4:14" ht="14.65" customHeight="1" x14ac:dyDescent="0.25">
      <c r="D341" s="479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79" t="e">
        <f t="shared" ca="1" si="29"/>
        <v>#N/A</v>
      </c>
    </row>
    <row r="342" spans="4:14" ht="14.65" customHeight="1" x14ac:dyDescent="0.25">
      <c r="D342" s="479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79" t="e">
        <f t="shared" ca="1" si="29"/>
        <v>#N/A</v>
      </c>
    </row>
    <row r="343" spans="4:14" ht="14.65" customHeight="1" x14ac:dyDescent="0.25">
      <c r="D343" s="479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79" t="e">
        <f t="shared" ca="1" si="29"/>
        <v>#N/A</v>
      </c>
    </row>
    <row r="344" spans="4:14" ht="14.65" customHeight="1" x14ac:dyDescent="0.25">
      <c r="D344" s="479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79" t="e">
        <f t="shared" ca="1" si="29"/>
        <v>#N/A</v>
      </c>
    </row>
    <row r="345" spans="4:14" ht="14.65" customHeight="1" x14ac:dyDescent="0.25">
      <c r="D345" s="479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79" t="e">
        <f t="shared" ca="1" si="29"/>
        <v>#N/A</v>
      </c>
    </row>
    <row r="346" spans="4:14" ht="14.65" customHeight="1" x14ac:dyDescent="0.25">
      <c r="D346" s="479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79" t="e">
        <f t="shared" ca="1" si="29"/>
        <v>#N/A</v>
      </c>
    </row>
    <row r="347" spans="4:14" ht="14.65" customHeight="1" x14ac:dyDescent="0.25">
      <c r="D347" s="479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79" t="e">
        <f t="shared" ca="1" si="29"/>
        <v>#N/A</v>
      </c>
    </row>
    <row r="348" spans="4:14" ht="14.65" customHeight="1" x14ac:dyDescent="0.25">
      <c r="D348" s="479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79" t="e">
        <f t="shared" ca="1" si="29"/>
        <v>#N/A</v>
      </c>
    </row>
    <row r="349" spans="4:14" ht="14.65" customHeight="1" x14ac:dyDescent="0.25">
      <c r="D349" s="479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79" t="e">
        <f t="shared" ca="1" si="29"/>
        <v>#N/A</v>
      </c>
    </row>
    <row r="350" spans="4:14" ht="14.65" customHeight="1" x14ac:dyDescent="0.25">
      <c r="D350" s="479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79" t="e">
        <f t="shared" ca="1" si="29"/>
        <v>#N/A</v>
      </c>
    </row>
    <row r="351" spans="4:14" ht="14.65" customHeight="1" x14ac:dyDescent="0.25">
      <c r="D351" s="479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79" t="e">
        <f t="shared" ca="1" si="29"/>
        <v>#N/A</v>
      </c>
    </row>
    <row r="352" spans="4:14" ht="14.65" customHeight="1" x14ac:dyDescent="0.25">
      <c r="D352" s="479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79" t="e">
        <f t="shared" ca="1" si="29"/>
        <v>#N/A</v>
      </c>
    </row>
    <row r="353" spans="4:14" ht="14.65" customHeight="1" x14ac:dyDescent="0.25">
      <c r="D353" s="479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79" t="e">
        <f t="shared" ca="1" si="29"/>
        <v>#N/A</v>
      </c>
    </row>
    <row r="354" spans="4:14" ht="14.65" customHeight="1" x14ac:dyDescent="0.25">
      <c r="D354" s="479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79" t="e">
        <f t="shared" ca="1" si="29"/>
        <v>#N/A</v>
      </c>
    </row>
    <row r="355" spans="4:14" ht="14.65" customHeight="1" x14ac:dyDescent="0.25">
      <c r="D355" s="479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79" t="e">
        <f t="shared" ca="1" si="29"/>
        <v>#N/A</v>
      </c>
    </row>
    <row r="356" spans="4:14" ht="14.65" customHeight="1" x14ac:dyDescent="0.25">
      <c r="D356" s="479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79" t="e">
        <f t="shared" ca="1" si="29"/>
        <v>#N/A</v>
      </c>
    </row>
    <row r="357" spans="4:14" ht="14.65" customHeight="1" x14ac:dyDescent="0.25">
      <c r="D357" s="479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79" t="e">
        <f t="shared" ca="1" si="29"/>
        <v>#N/A</v>
      </c>
    </row>
    <row r="358" spans="4:14" ht="14.65" customHeight="1" x14ac:dyDescent="0.25">
      <c r="D358" s="479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79" t="e">
        <f t="shared" ca="1" si="29"/>
        <v>#N/A</v>
      </c>
    </row>
    <row r="359" spans="4:14" ht="14.65" customHeight="1" x14ac:dyDescent="0.25">
      <c r="D359" s="479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79" t="e">
        <f t="shared" ca="1" si="29"/>
        <v>#N/A</v>
      </c>
    </row>
    <row r="360" spans="4:14" ht="14.65" customHeight="1" x14ac:dyDescent="0.25">
      <c r="D360" s="479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79" t="e">
        <f t="shared" ca="1" si="29"/>
        <v>#N/A</v>
      </c>
    </row>
    <row r="361" spans="4:14" ht="14.65" customHeight="1" x14ac:dyDescent="0.25">
      <c r="D361" s="479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79" t="e">
        <f t="shared" ca="1" si="29"/>
        <v>#N/A</v>
      </c>
    </row>
    <row r="362" spans="4:14" ht="14.65" customHeight="1" x14ac:dyDescent="0.25">
      <c r="D362" s="479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79" t="e">
        <f t="shared" ca="1" si="29"/>
        <v>#N/A</v>
      </c>
    </row>
    <row r="363" spans="4:14" ht="14.65" customHeight="1" x14ac:dyDescent="0.25">
      <c r="D363" s="479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79" t="e">
        <f t="shared" ca="1" si="29"/>
        <v>#N/A</v>
      </c>
    </row>
    <row r="364" spans="4:14" ht="14.65" customHeight="1" x14ac:dyDescent="0.25">
      <c r="D364" s="479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79" t="e">
        <f t="shared" ca="1" si="29"/>
        <v>#N/A</v>
      </c>
    </row>
    <row r="365" spans="4:14" ht="14.65" customHeight="1" x14ac:dyDescent="0.25">
      <c r="D365" s="479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79" t="e">
        <f t="shared" ca="1" si="29"/>
        <v>#N/A</v>
      </c>
    </row>
    <row r="366" spans="4:14" ht="14.65" customHeight="1" x14ac:dyDescent="0.25">
      <c r="D366" s="479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79" t="e">
        <f t="shared" ca="1" si="29"/>
        <v>#N/A</v>
      </c>
    </row>
    <row r="367" spans="4:14" ht="14.65" customHeight="1" x14ac:dyDescent="0.25">
      <c r="D367" s="479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79" t="e">
        <f t="shared" ca="1" si="29"/>
        <v>#N/A</v>
      </c>
    </row>
    <row r="368" spans="4:14" ht="14.65" customHeight="1" x14ac:dyDescent="0.25">
      <c r="D368" s="479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79" t="e">
        <f t="shared" ca="1" si="29"/>
        <v>#N/A</v>
      </c>
    </row>
    <row r="369" spans="4:14" ht="14.65" customHeight="1" x14ac:dyDescent="0.25">
      <c r="D369" s="479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79" t="e">
        <f t="shared" ca="1" si="29"/>
        <v>#N/A</v>
      </c>
    </row>
    <row r="370" spans="4:14" ht="14.65" customHeight="1" x14ac:dyDescent="0.25">
      <c r="D370" s="479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79" t="e">
        <f t="shared" ca="1" si="29"/>
        <v>#N/A</v>
      </c>
    </row>
    <row r="371" spans="4:14" ht="14.65" customHeight="1" x14ac:dyDescent="0.25">
      <c r="D371" s="479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79" t="e">
        <f t="shared" ca="1" si="29"/>
        <v>#N/A</v>
      </c>
    </row>
    <row r="372" spans="4:14" ht="14.65" customHeight="1" x14ac:dyDescent="0.25">
      <c r="D372" s="479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79" t="e">
        <f t="shared" ca="1" si="29"/>
        <v>#N/A</v>
      </c>
    </row>
    <row r="373" spans="4:14" ht="14.65" customHeight="1" x14ac:dyDescent="0.25">
      <c r="D373" s="479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79" t="e">
        <f t="shared" ca="1" si="29"/>
        <v>#N/A</v>
      </c>
    </row>
    <row r="374" spans="4:14" ht="14.65" customHeight="1" x14ac:dyDescent="0.25">
      <c r="D374" s="479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79" t="e">
        <f t="shared" ca="1" si="29"/>
        <v>#N/A</v>
      </c>
    </row>
    <row r="375" spans="4:14" ht="14.65" customHeight="1" x14ac:dyDescent="0.25">
      <c r="D375" s="479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79" t="e">
        <f t="shared" ca="1" si="29"/>
        <v>#N/A</v>
      </c>
    </row>
    <row r="376" spans="4:14" ht="14.65" customHeight="1" x14ac:dyDescent="0.25">
      <c r="D376" s="479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79" t="e">
        <f t="shared" ca="1" si="29"/>
        <v>#N/A</v>
      </c>
    </row>
    <row r="377" spans="4:14" ht="14.65" customHeight="1" x14ac:dyDescent="0.25">
      <c r="D377" s="479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79" t="e">
        <f t="shared" ca="1" si="29"/>
        <v>#N/A</v>
      </c>
    </row>
    <row r="378" spans="4:14" ht="14.65" customHeight="1" x14ac:dyDescent="0.25">
      <c r="D378" s="479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79" t="e">
        <f t="shared" ca="1" si="29"/>
        <v>#N/A</v>
      </c>
    </row>
    <row r="379" spans="4:14" ht="14.65" customHeight="1" x14ac:dyDescent="0.25">
      <c r="D379" s="479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79" t="e">
        <f t="shared" ca="1" si="29"/>
        <v>#N/A</v>
      </c>
    </row>
    <row r="380" spans="4:14" ht="14.65" customHeight="1" x14ac:dyDescent="0.25">
      <c r="D380" s="479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79" t="e">
        <f t="shared" ca="1" si="29"/>
        <v>#N/A</v>
      </c>
    </row>
    <row r="381" spans="4:14" ht="14.65" customHeight="1" x14ac:dyDescent="0.25">
      <c r="D381" s="479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79" t="e">
        <f t="shared" ca="1" si="29"/>
        <v>#N/A</v>
      </c>
    </row>
    <row r="382" spans="4:14" ht="14.65" customHeight="1" x14ac:dyDescent="0.25">
      <c r="D382" s="479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79" t="e">
        <f t="shared" ca="1" si="29"/>
        <v>#N/A</v>
      </c>
    </row>
    <row r="383" spans="4:14" ht="14.65" customHeight="1" x14ac:dyDescent="0.25">
      <c r="D383" s="479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79" t="e">
        <f t="shared" ca="1" si="29"/>
        <v>#N/A</v>
      </c>
    </row>
    <row r="384" spans="4:14" ht="14.65" customHeight="1" x14ac:dyDescent="0.25">
      <c r="D384" s="479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79" t="e">
        <f t="shared" ca="1" si="29"/>
        <v>#N/A</v>
      </c>
    </row>
    <row r="385" spans="4:14" ht="14.65" customHeight="1" x14ac:dyDescent="0.25">
      <c r="D385" s="479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79" t="e">
        <f t="shared" ca="1" si="29"/>
        <v>#N/A</v>
      </c>
    </row>
    <row r="386" spans="4:14" ht="14.65" customHeight="1" x14ac:dyDescent="0.25">
      <c r="D386" s="479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79" t="e">
        <f t="shared" ca="1" si="29"/>
        <v>#N/A</v>
      </c>
    </row>
    <row r="387" spans="4:14" ht="14.65" customHeight="1" x14ac:dyDescent="0.25">
      <c r="D387" s="479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79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4"/>
        <v>#N/A</v>
      </c>
    </row>
    <row r="389" spans="4:14" ht="14.65" customHeight="1" x14ac:dyDescent="0.25">
      <c r="D389" s="479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79" t="e">
        <f t="shared" ca="1" si="34"/>
        <v>#N/A</v>
      </c>
    </row>
    <row r="390" spans="4:14" ht="14.65" customHeight="1" x14ac:dyDescent="0.25">
      <c r="D390" s="479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79" t="e">
        <f t="shared" ca="1" si="34"/>
        <v>#N/A</v>
      </c>
    </row>
    <row r="391" spans="4:14" ht="14.65" customHeight="1" x14ac:dyDescent="0.25">
      <c r="D391" s="479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79" t="e">
        <f t="shared" ca="1" si="34"/>
        <v>#N/A</v>
      </c>
    </row>
    <row r="392" spans="4:14" ht="14.65" customHeight="1" x14ac:dyDescent="0.25">
      <c r="D392" s="479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79" t="e">
        <f t="shared" ca="1" si="34"/>
        <v>#N/A</v>
      </c>
    </row>
    <row r="393" spans="4:14" ht="14.65" customHeight="1" x14ac:dyDescent="0.25">
      <c r="D393" s="479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79" t="e">
        <f t="shared" ca="1" si="34"/>
        <v>#N/A</v>
      </c>
    </row>
    <row r="394" spans="4:14" ht="14.65" customHeight="1" x14ac:dyDescent="0.25">
      <c r="D394" s="479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79" t="e">
        <f t="shared" ca="1" si="34"/>
        <v>#N/A</v>
      </c>
    </row>
    <row r="395" spans="4:14" ht="14.65" customHeight="1" x14ac:dyDescent="0.25">
      <c r="D395" s="479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79" t="e">
        <f t="shared" ca="1" si="34"/>
        <v>#N/A</v>
      </c>
    </row>
    <row r="396" spans="4:14" ht="14.65" customHeight="1" x14ac:dyDescent="0.25">
      <c r="D396" s="479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79" t="e">
        <f t="shared" ca="1" si="34"/>
        <v>#N/A</v>
      </c>
    </row>
    <row r="397" spans="4:14" ht="14.65" customHeight="1" x14ac:dyDescent="0.25">
      <c r="D397" s="479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79" t="e">
        <f t="shared" ca="1" si="34"/>
        <v>#N/A</v>
      </c>
    </row>
    <row r="398" spans="4:14" ht="14.65" customHeight="1" x14ac:dyDescent="0.25">
      <c r="D398" s="479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79" t="e">
        <f t="shared" ca="1" si="34"/>
        <v>#N/A</v>
      </c>
    </row>
    <row r="399" spans="4:14" ht="14.65" customHeight="1" x14ac:dyDescent="0.25">
      <c r="D399" s="479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79" t="e">
        <f t="shared" ca="1" si="34"/>
        <v>#N/A</v>
      </c>
    </row>
    <row r="400" spans="4:14" ht="14.65" customHeight="1" x14ac:dyDescent="0.25">
      <c r="D400" s="479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79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79" t="e">
        <f t="shared" ca="1" si="37"/>
        <v>#N/A</v>
      </c>
    </row>
    <row r="403" spans="4:14" ht="14.65" customHeight="1" x14ac:dyDescent="0.25">
      <c r="D403" s="479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79" t="e">
        <f t="shared" ca="1" si="37"/>
        <v>#N/A</v>
      </c>
    </row>
    <row r="404" spans="4:14" ht="14.65" customHeight="1" x14ac:dyDescent="0.25">
      <c r="D404" s="479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79" t="e">
        <f t="shared" ca="1" si="37"/>
        <v>#N/A</v>
      </c>
    </row>
    <row r="405" spans="4:14" ht="14.65" customHeight="1" x14ac:dyDescent="0.25">
      <c r="D405" s="479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79" t="e">
        <f t="shared" ca="1" si="37"/>
        <v>#N/A</v>
      </c>
    </row>
    <row r="406" spans="4:14" ht="14.65" customHeight="1" x14ac:dyDescent="0.25">
      <c r="D406" s="479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79" t="e">
        <f t="shared" ca="1" si="37"/>
        <v>#N/A</v>
      </c>
    </row>
    <row r="407" spans="4:14" ht="14.65" customHeight="1" x14ac:dyDescent="0.25">
      <c r="D407" s="479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79" t="e">
        <f t="shared" ca="1" si="37"/>
        <v>#N/A</v>
      </c>
    </row>
    <row r="408" spans="4:14" ht="14.65" customHeight="1" x14ac:dyDescent="0.25">
      <c r="D408" s="479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79" t="e">
        <f t="shared" ca="1" si="37"/>
        <v>#N/A</v>
      </c>
    </row>
    <row r="409" spans="4:14" ht="14.65" customHeight="1" x14ac:dyDescent="0.25">
      <c r="D409" s="479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79" t="e">
        <f t="shared" ca="1" si="37"/>
        <v>#N/A</v>
      </c>
    </row>
    <row r="410" spans="4:14" ht="14.65" customHeight="1" x14ac:dyDescent="0.25">
      <c r="D410" s="479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79" t="e">
        <f t="shared" ca="1" si="37"/>
        <v>#N/A</v>
      </c>
    </row>
    <row r="411" spans="4:14" ht="14.65" customHeight="1" x14ac:dyDescent="0.25">
      <c r="D411" s="479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79" t="e">
        <f t="shared" ca="1" si="37"/>
        <v>#N/A</v>
      </c>
    </row>
    <row r="412" spans="4:14" ht="14.65" customHeight="1" x14ac:dyDescent="0.25">
      <c r="D412" s="479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79" t="e">
        <f t="shared" ca="1" si="37"/>
        <v>#N/A</v>
      </c>
    </row>
    <row r="413" spans="4:14" ht="14.65" customHeight="1" x14ac:dyDescent="0.25">
      <c r="D413" s="479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79" t="e">
        <f t="shared" ca="1" si="37"/>
        <v>#N/A</v>
      </c>
    </row>
    <row r="414" spans="4:14" ht="14.65" customHeight="1" x14ac:dyDescent="0.25">
      <c r="D414" s="479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79" t="e">
        <f t="shared" ca="1" si="37"/>
        <v>#N/A</v>
      </c>
    </row>
    <row r="415" spans="4:14" ht="14.65" customHeight="1" x14ac:dyDescent="0.25">
      <c r="D415" s="479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79" t="e">
        <f t="shared" ca="1" si="37"/>
        <v>#N/A</v>
      </c>
    </row>
    <row r="416" spans="4:14" ht="14.65" customHeight="1" x14ac:dyDescent="0.25">
      <c r="D416" s="479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79" t="e">
        <f t="shared" ca="1" si="37"/>
        <v>#N/A</v>
      </c>
    </row>
    <row r="417" spans="4:14" ht="14.65" customHeight="1" x14ac:dyDescent="0.25">
      <c r="D417" s="479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79" t="e">
        <f t="shared" ca="1" si="37"/>
        <v>#N/A</v>
      </c>
    </row>
    <row r="418" spans="4:14" ht="14.65" customHeight="1" x14ac:dyDescent="0.25">
      <c r="D418" s="479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79" t="e">
        <f t="shared" ca="1" si="37"/>
        <v>#N/A</v>
      </c>
    </row>
    <row r="419" spans="4:14" ht="14.65" customHeight="1" x14ac:dyDescent="0.25">
      <c r="D419" s="479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79" t="e">
        <f t="shared" ca="1" si="37"/>
        <v>#N/A</v>
      </c>
    </row>
    <row r="420" spans="4:14" ht="14.65" customHeight="1" x14ac:dyDescent="0.25">
      <c r="D420" s="479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79" t="e">
        <f t="shared" ca="1" si="37"/>
        <v>#N/A</v>
      </c>
    </row>
    <row r="421" spans="4:14" ht="14.65" customHeight="1" x14ac:dyDescent="0.25">
      <c r="D421" s="479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79" t="e">
        <f t="shared" ca="1" si="37"/>
        <v>#N/A</v>
      </c>
    </row>
    <row r="422" spans="4:14" ht="14.65" customHeight="1" x14ac:dyDescent="0.25">
      <c r="D422" s="479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79" t="e">
        <f t="shared" ca="1" si="37"/>
        <v>#N/A</v>
      </c>
    </row>
    <row r="423" spans="4:14" ht="14.65" customHeight="1" x14ac:dyDescent="0.25">
      <c r="D423" s="479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79" t="e">
        <f t="shared" ca="1" si="37"/>
        <v>#N/A</v>
      </c>
    </row>
    <row r="424" spans="4:14" ht="14.65" customHeight="1" x14ac:dyDescent="0.25">
      <c r="D424" s="479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79" t="e">
        <f t="shared" ca="1" si="37"/>
        <v>#N/A</v>
      </c>
    </row>
    <row r="425" spans="4:14" ht="14.65" customHeight="1" x14ac:dyDescent="0.25">
      <c r="D425" s="479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79" t="e">
        <f t="shared" ca="1" si="37"/>
        <v>#N/A</v>
      </c>
    </row>
    <row r="426" spans="4:14" ht="14.65" customHeight="1" x14ac:dyDescent="0.25">
      <c r="D426" s="479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79" t="e">
        <f t="shared" ca="1" si="37"/>
        <v>#N/A</v>
      </c>
    </row>
    <row r="427" spans="4:14" ht="14.65" customHeight="1" x14ac:dyDescent="0.25">
      <c r="D427" s="479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79" t="e">
        <f t="shared" ca="1" si="37"/>
        <v>#N/A</v>
      </c>
    </row>
    <row r="428" spans="4:14" ht="14.65" customHeight="1" x14ac:dyDescent="0.25">
      <c r="D428" s="479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79" t="e">
        <f t="shared" ca="1" si="37"/>
        <v>#N/A</v>
      </c>
    </row>
    <row r="429" spans="4:14" ht="14.65" customHeight="1" x14ac:dyDescent="0.25">
      <c r="D429" s="479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79" t="e">
        <f t="shared" ca="1" si="37"/>
        <v>#N/A</v>
      </c>
    </row>
    <row r="430" spans="4:14" ht="14.65" customHeight="1" x14ac:dyDescent="0.25">
      <c r="D430" s="479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79" t="e">
        <f t="shared" ca="1" si="37"/>
        <v>#N/A</v>
      </c>
    </row>
    <row r="431" spans="4:14" ht="14.65" customHeight="1" x14ac:dyDescent="0.25">
      <c r="D431" s="479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79" t="e">
        <f t="shared" ca="1" si="37"/>
        <v>#N/A</v>
      </c>
    </row>
    <row r="432" spans="4:14" ht="14.65" customHeight="1" x14ac:dyDescent="0.25">
      <c r="D432" s="479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79" t="e">
        <f t="shared" ca="1" si="37"/>
        <v>#N/A</v>
      </c>
    </row>
    <row r="433" spans="4:14" ht="14.65" customHeight="1" x14ac:dyDescent="0.25">
      <c r="D433" s="479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79" t="e">
        <f t="shared" ca="1" si="37"/>
        <v>#N/A</v>
      </c>
    </row>
    <row r="434" spans="4:14" ht="14.65" customHeight="1" x14ac:dyDescent="0.25">
      <c r="D434" s="479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79" t="e">
        <f t="shared" ca="1" si="37"/>
        <v>#N/A</v>
      </c>
    </row>
    <row r="435" spans="4:14" ht="14.65" customHeight="1" x14ac:dyDescent="0.25">
      <c r="D435" s="479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79" t="e">
        <f t="shared" ca="1" si="37"/>
        <v>#N/A</v>
      </c>
    </row>
    <row r="436" spans="4:14" ht="14.65" customHeight="1" x14ac:dyDescent="0.25">
      <c r="D436" s="479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79" t="e">
        <f t="shared" ca="1" si="37"/>
        <v>#N/A</v>
      </c>
    </row>
    <row r="437" spans="4:14" ht="14.65" customHeight="1" x14ac:dyDescent="0.25">
      <c r="D437" s="479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79" t="e">
        <f t="shared" ca="1" si="37"/>
        <v>#N/A</v>
      </c>
    </row>
    <row r="438" spans="4:14" ht="14.65" customHeight="1" x14ac:dyDescent="0.25">
      <c r="D438" s="479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79" t="e">
        <f t="shared" ca="1" si="37"/>
        <v>#N/A</v>
      </c>
    </row>
    <row r="439" spans="4:14" ht="14.65" customHeight="1" x14ac:dyDescent="0.25">
      <c r="D439" s="479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79" t="e">
        <f t="shared" ca="1" si="37"/>
        <v>#N/A</v>
      </c>
    </row>
    <row r="440" spans="4:14" ht="14.65" customHeight="1" x14ac:dyDescent="0.25">
      <c r="D440" s="479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79" t="e">
        <f t="shared" ca="1" si="37"/>
        <v>#N/A</v>
      </c>
    </row>
    <row r="441" spans="4:14" ht="14.65" customHeight="1" x14ac:dyDescent="0.25">
      <c r="D441" s="479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79" t="e">
        <f t="shared" ca="1" si="37"/>
        <v>#N/A</v>
      </c>
    </row>
    <row r="442" spans="4:14" ht="14.65" customHeight="1" x14ac:dyDescent="0.25">
      <c r="D442" s="479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79" t="e">
        <f t="shared" ca="1" si="37"/>
        <v>#N/A</v>
      </c>
    </row>
    <row r="443" spans="4:14" ht="14.65" customHeight="1" x14ac:dyDescent="0.25">
      <c r="D443" s="479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79" t="e">
        <f t="shared" ca="1" si="37"/>
        <v>#N/A</v>
      </c>
    </row>
    <row r="444" spans="4:14" ht="14.65" customHeight="1" x14ac:dyDescent="0.25">
      <c r="D444" s="479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79" t="e">
        <f t="shared" ca="1" si="37"/>
        <v>#N/A</v>
      </c>
    </row>
    <row r="445" spans="4:14" ht="14.65" customHeight="1" x14ac:dyDescent="0.25">
      <c r="D445" s="479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79" t="e">
        <f t="shared" ca="1" si="37"/>
        <v>#N/A</v>
      </c>
    </row>
    <row r="446" spans="4:14" ht="14.65" customHeight="1" x14ac:dyDescent="0.25">
      <c r="D446" s="479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79" t="e">
        <f t="shared" ca="1" si="37"/>
        <v>#N/A</v>
      </c>
    </row>
    <row r="447" spans="4:14" ht="14.65" customHeight="1" x14ac:dyDescent="0.25">
      <c r="D447" s="479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79" t="e">
        <f t="shared" ca="1" si="37"/>
        <v>#N/A</v>
      </c>
    </row>
    <row r="448" spans="4:14" ht="14.65" customHeight="1" x14ac:dyDescent="0.25">
      <c r="D448" s="479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79" t="e">
        <f t="shared" ca="1" si="37"/>
        <v>#N/A</v>
      </c>
    </row>
    <row r="449" spans="4:14" ht="14.65" customHeight="1" x14ac:dyDescent="0.25">
      <c r="D449" s="479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79" t="e">
        <f t="shared" ca="1" si="37"/>
        <v>#N/A</v>
      </c>
    </row>
    <row r="450" spans="4:14" ht="14.65" customHeight="1" x14ac:dyDescent="0.25">
      <c r="D450" s="479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79" t="e">
        <f t="shared" ca="1" si="37"/>
        <v>#N/A</v>
      </c>
    </row>
    <row r="451" spans="4:14" ht="14.65" customHeight="1" x14ac:dyDescent="0.25">
      <c r="D451" s="479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79" t="e">
        <f t="shared" ca="1" si="37"/>
        <v>#N/A</v>
      </c>
    </row>
    <row r="452" spans="4:14" ht="14.65" customHeight="1" x14ac:dyDescent="0.25">
      <c r="D452" s="479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7"/>
        <v>#N/A</v>
      </c>
    </row>
    <row r="453" spans="4:14" ht="14.65" customHeight="1" x14ac:dyDescent="0.25">
      <c r="D453" s="479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79" t="e">
        <f t="shared" ca="1" si="37"/>
        <v>#N/A</v>
      </c>
    </row>
    <row r="454" spans="4:14" ht="14.65" customHeight="1" x14ac:dyDescent="0.25">
      <c r="D454" s="479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79" t="e">
        <f t="shared" ca="1" si="37"/>
        <v>#N/A</v>
      </c>
    </row>
    <row r="455" spans="4:14" ht="14.65" customHeight="1" x14ac:dyDescent="0.25">
      <c r="D455" s="479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79" t="e">
        <f t="shared" ca="1" si="37"/>
        <v>#N/A</v>
      </c>
    </row>
    <row r="456" spans="4:14" ht="14.65" customHeight="1" x14ac:dyDescent="0.25">
      <c r="D456" s="479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79" t="e">
        <f t="shared" ca="1" si="37"/>
        <v>#N/A</v>
      </c>
    </row>
    <row r="457" spans="4:14" ht="14.65" customHeight="1" x14ac:dyDescent="0.25">
      <c r="D457" s="479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79" t="e">
        <f t="shared" ca="1" si="37"/>
        <v>#N/A</v>
      </c>
    </row>
    <row r="458" spans="4:14" ht="14.65" customHeight="1" x14ac:dyDescent="0.25">
      <c r="D458" s="479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79" t="e">
        <f t="shared" ca="1" si="37"/>
        <v>#N/A</v>
      </c>
    </row>
    <row r="459" spans="4:14" ht="14.65" customHeight="1" x14ac:dyDescent="0.25">
      <c r="D459" s="479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79" t="e">
        <f t="shared" ca="1" si="37"/>
        <v>#N/A</v>
      </c>
    </row>
    <row r="460" spans="4:14" ht="14.65" customHeight="1" x14ac:dyDescent="0.25">
      <c r="D460" s="479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79" t="e">
        <f t="shared" ca="1" si="37"/>
        <v>#N/A</v>
      </c>
    </row>
    <row r="461" spans="4:14" ht="14.65" customHeight="1" x14ac:dyDescent="0.25">
      <c r="D461" s="479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79" t="e">
        <f t="shared" ca="1" si="37"/>
        <v>#N/A</v>
      </c>
    </row>
    <row r="462" spans="4:14" ht="14.65" customHeight="1" x14ac:dyDescent="0.25">
      <c r="D462" s="479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79" t="e">
        <f t="shared" ca="1" si="37"/>
        <v>#N/A</v>
      </c>
    </row>
    <row r="463" spans="4:14" ht="14.65" customHeight="1" x14ac:dyDescent="0.25">
      <c r="D463" s="479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79" t="e">
        <f t="shared" ca="1" si="37"/>
        <v>#N/A</v>
      </c>
    </row>
    <row r="464" spans="4:14" ht="14.65" customHeight="1" x14ac:dyDescent="0.25">
      <c r="D464" s="479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79" t="e">
        <f t="shared" ca="1" si="37"/>
        <v>#N/A</v>
      </c>
    </row>
    <row r="465" spans="4:14" ht="14.65" customHeight="1" x14ac:dyDescent="0.25">
      <c r="D465" s="479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79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79" t="e">
        <f t="shared" ca="1" si="42"/>
        <v>#N/A</v>
      </c>
    </row>
    <row r="467" spans="4:14" ht="14.65" customHeight="1" x14ac:dyDescent="0.25">
      <c r="D467" s="479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79" t="e">
        <f t="shared" ca="1" si="42"/>
        <v>#N/A</v>
      </c>
    </row>
    <row r="468" spans="4:14" ht="14.65" customHeight="1" x14ac:dyDescent="0.25">
      <c r="D468" s="479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79" t="e">
        <f t="shared" ca="1" si="42"/>
        <v>#N/A</v>
      </c>
    </row>
    <row r="469" spans="4:14" ht="14.65" customHeight="1" x14ac:dyDescent="0.25">
      <c r="D469" s="479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79" t="e">
        <f t="shared" ca="1" si="42"/>
        <v>#N/A</v>
      </c>
    </row>
    <row r="470" spans="4:14" ht="14.65" customHeight="1" x14ac:dyDescent="0.25">
      <c r="D470" s="479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79" t="e">
        <f t="shared" ca="1" si="42"/>
        <v>#N/A</v>
      </c>
    </row>
    <row r="471" spans="4:14" ht="14.65" customHeight="1" x14ac:dyDescent="0.25">
      <c r="D471" s="479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79" t="e">
        <f t="shared" ca="1" si="42"/>
        <v>#N/A</v>
      </c>
    </row>
    <row r="472" spans="4:14" ht="14.65" customHeight="1" x14ac:dyDescent="0.25">
      <c r="D472" s="479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79" t="e">
        <f t="shared" ca="1" si="42"/>
        <v>#N/A</v>
      </c>
    </row>
    <row r="473" spans="4:14" ht="14.65" customHeight="1" x14ac:dyDescent="0.25">
      <c r="D473" s="479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79" t="e">
        <f t="shared" ca="1" si="42"/>
        <v>#N/A</v>
      </c>
    </row>
    <row r="474" spans="4:14" ht="14.65" customHeight="1" x14ac:dyDescent="0.25">
      <c r="D474" s="479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79" t="e">
        <f t="shared" ca="1" si="42"/>
        <v>#N/A</v>
      </c>
    </row>
    <row r="475" spans="4:14" ht="14.65" customHeight="1" x14ac:dyDescent="0.25">
      <c r="D475" s="479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79" t="e">
        <f t="shared" ca="1" si="42"/>
        <v>#N/A</v>
      </c>
    </row>
    <row r="476" spans="4:14" ht="14.65" customHeight="1" x14ac:dyDescent="0.25">
      <c r="D476" s="479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79" t="e">
        <f t="shared" ca="1" si="42"/>
        <v>#N/A</v>
      </c>
    </row>
    <row r="477" spans="4:14" ht="14.65" customHeight="1" x14ac:dyDescent="0.25">
      <c r="D477" s="479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79" t="e">
        <f t="shared" ca="1" si="42"/>
        <v>#N/A</v>
      </c>
    </row>
    <row r="478" spans="4:14" ht="14.65" customHeight="1" x14ac:dyDescent="0.25">
      <c r="D478" s="479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79" t="e">
        <f t="shared" ca="1" si="42"/>
        <v>#N/A</v>
      </c>
    </row>
    <row r="479" spans="4:14" ht="14.65" customHeight="1" x14ac:dyDescent="0.25">
      <c r="D479" s="479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79" t="e">
        <f t="shared" ca="1" si="42"/>
        <v>#N/A</v>
      </c>
    </row>
    <row r="480" spans="4:14" ht="14.65" customHeight="1" x14ac:dyDescent="0.25">
      <c r="D480" s="479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79" t="e">
        <f t="shared" ca="1" si="42"/>
        <v>#N/A</v>
      </c>
    </row>
    <row r="481" spans="4:14" ht="14.65" customHeight="1" x14ac:dyDescent="0.25">
      <c r="D481" s="479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79" t="e">
        <f t="shared" ca="1" si="42"/>
        <v>#N/A</v>
      </c>
    </row>
    <row r="482" spans="4:14" ht="14.65" customHeight="1" x14ac:dyDescent="0.25">
      <c r="D482" s="479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79" t="e">
        <f t="shared" ca="1" si="42"/>
        <v>#N/A</v>
      </c>
    </row>
    <row r="483" spans="4:14" ht="14.65" customHeight="1" x14ac:dyDescent="0.25">
      <c r="D483" s="479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79" t="e">
        <f t="shared" ca="1" si="42"/>
        <v>#N/A</v>
      </c>
    </row>
    <row r="484" spans="4:14" ht="14.65" customHeight="1" x14ac:dyDescent="0.25">
      <c r="D484" s="479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79" t="e">
        <f t="shared" ca="1" si="42"/>
        <v>#N/A</v>
      </c>
    </row>
    <row r="485" spans="4:14" ht="14.65" customHeight="1" x14ac:dyDescent="0.25">
      <c r="D485" s="479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79" t="e">
        <f t="shared" ca="1" si="42"/>
        <v>#N/A</v>
      </c>
    </row>
    <row r="486" spans="4:14" ht="14.65" customHeight="1" x14ac:dyDescent="0.25">
      <c r="D486" s="479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79" t="e">
        <f t="shared" ca="1" si="42"/>
        <v>#N/A</v>
      </c>
    </row>
    <row r="487" spans="4:14" ht="14.65" customHeight="1" x14ac:dyDescent="0.25">
      <c r="D487" s="479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79" t="e">
        <f t="shared" ca="1" si="42"/>
        <v>#N/A</v>
      </c>
    </row>
    <row r="488" spans="4:14" ht="14.65" customHeight="1" x14ac:dyDescent="0.25">
      <c r="D488" s="479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79" t="e">
        <f t="shared" ca="1" si="42"/>
        <v>#N/A</v>
      </c>
    </row>
    <row r="489" spans="4:14" ht="14.65" customHeight="1" x14ac:dyDescent="0.25">
      <c r="D489" s="479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79" t="e">
        <f t="shared" ca="1" si="42"/>
        <v>#N/A</v>
      </c>
    </row>
    <row r="490" spans="4:14" ht="14.65" customHeight="1" x14ac:dyDescent="0.25">
      <c r="D490" s="479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79" t="e">
        <f t="shared" ca="1" si="42"/>
        <v>#N/A</v>
      </c>
    </row>
    <row r="491" spans="4:14" ht="14.65" customHeight="1" x14ac:dyDescent="0.25">
      <c r="D491" s="479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79" t="e">
        <f t="shared" ca="1" si="42"/>
        <v>#N/A</v>
      </c>
    </row>
    <row r="492" spans="4:14" ht="14.65" customHeight="1" x14ac:dyDescent="0.25">
      <c r="D492" s="479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79" t="e">
        <f t="shared" ca="1" si="42"/>
        <v>#N/A</v>
      </c>
    </row>
    <row r="493" spans="4:14" ht="14.65" customHeight="1" x14ac:dyDescent="0.25">
      <c r="D493" s="479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79" t="e">
        <f t="shared" ca="1" si="42"/>
        <v>#N/A</v>
      </c>
    </row>
    <row r="494" spans="4:14" ht="14.65" customHeight="1" x14ac:dyDescent="0.25">
      <c r="D494" s="479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79" t="e">
        <f t="shared" ca="1" si="42"/>
        <v>#N/A</v>
      </c>
    </row>
    <row r="495" spans="4:14" ht="14.65" customHeight="1" x14ac:dyDescent="0.25">
      <c r="D495" s="479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79" t="e">
        <f t="shared" ca="1" si="42"/>
        <v>#N/A</v>
      </c>
    </row>
    <row r="496" spans="4:14" ht="14.65" customHeight="1" x14ac:dyDescent="0.25">
      <c r="D496" s="479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79" t="e">
        <f t="shared" ca="1" si="42"/>
        <v>#N/A</v>
      </c>
    </row>
    <row r="497" spans="4:14" ht="14.65" customHeight="1" x14ac:dyDescent="0.25">
      <c r="D497" s="479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79" t="e">
        <f t="shared" ca="1" si="42"/>
        <v>#N/A</v>
      </c>
    </row>
    <row r="498" spans="4:14" ht="14.65" customHeight="1" x14ac:dyDescent="0.25">
      <c r="D498" s="479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79" t="e">
        <f t="shared" ca="1" si="42"/>
        <v>#N/A</v>
      </c>
    </row>
    <row r="499" spans="4:14" ht="14.65" customHeight="1" x14ac:dyDescent="0.25">
      <c r="D499" s="479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79" t="e">
        <f t="shared" ca="1" si="42"/>
        <v>#N/A</v>
      </c>
    </row>
    <row r="500" spans="4:14" ht="14.65" customHeight="1" x14ac:dyDescent="0.25">
      <c r="D500" s="479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79" t="e">
        <f t="shared" ca="1" si="42"/>
        <v>#N/A</v>
      </c>
    </row>
    <row r="501" spans="4:14" ht="14.65" customHeight="1" x14ac:dyDescent="0.25">
      <c r="D501" s="479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79" t="e">
        <f t="shared" ca="1" si="42"/>
        <v>#N/A</v>
      </c>
    </row>
    <row r="502" spans="4:14" ht="14.65" customHeight="1" x14ac:dyDescent="0.25">
      <c r="D502" s="479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79" t="e">
        <f t="shared" ca="1" si="42"/>
        <v>#N/A</v>
      </c>
    </row>
    <row r="503" spans="4:14" ht="14.65" customHeight="1" x14ac:dyDescent="0.25">
      <c r="D503" s="479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79" t="e">
        <f t="shared" ca="1" si="42"/>
        <v>#N/A</v>
      </c>
    </row>
    <row r="504" spans="4:14" ht="14.65" customHeight="1" x14ac:dyDescent="0.25">
      <c r="D504" s="479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79" t="e">
        <f t="shared" ca="1" si="42"/>
        <v>#N/A</v>
      </c>
    </row>
    <row r="505" spans="4:14" ht="14.65" customHeight="1" x14ac:dyDescent="0.25">
      <c r="D505" s="479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79" t="e">
        <f t="shared" ca="1" si="42"/>
        <v>#N/A</v>
      </c>
    </row>
    <row r="506" spans="4:14" ht="14.65" customHeight="1" x14ac:dyDescent="0.25">
      <c r="D506" s="479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79" t="e">
        <f t="shared" ca="1" si="42"/>
        <v>#N/A</v>
      </c>
    </row>
    <row r="507" spans="4:14" ht="14.65" customHeight="1" x14ac:dyDescent="0.25">
      <c r="D507" s="479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79" t="e">
        <f t="shared" ca="1" si="42"/>
        <v>#N/A</v>
      </c>
    </row>
    <row r="508" spans="4:14" ht="14.65" customHeight="1" x14ac:dyDescent="0.25">
      <c r="D508" s="479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79" t="e">
        <f t="shared" ca="1" si="42"/>
        <v>#N/A</v>
      </c>
    </row>
    <row r="509" spans="4:14" ht="14.65" customHeight="1" x14ac:dyDescent="0.25">
      <c r="D509" s="479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79" t="e">
        <f t="shared" ca="1" si="42"/>
        <v>#N/A</v>
      </c>
    </row>
    <row r="510" spans="4:14" ht="14.65" customHeight="1" x14ac:dyDescent="0.25">
      <c r="D510" s="479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79" t="e">
        <f t="shared" ca="1" si="42"/>
        <v>#N/A</v>
      </c>
    </row>
    <row r="511" spans="4:14" ht="14.65" customHeight="1" x14ac:dyDescent="0.25">
      <c r="D511" s="479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79" t="e">
        <f t="shared" ca="1" si="42"/>
        <v>#N/A</v>
      </c>
    </row>
    <row r="512" spans="4:14" ht="14.65" customHeight="1" x14ac:dyDescent="0.25">
      <c r="D512" s="479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79" t="e">
        <f t="shared" ca="1" si="42"/>
        <v>#N/A</v>
      </c>
    </row>
    <row r="513" spans="4:14" ht="14.65" customHeight="1" x14ac:dyDescent="0.25">
      <c r="D513" s="479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79" t="e">
        <f t="shared" ca="1" si="42"/>
        <v>#N/A</v>
      </c>
    </row>
    <row r="514" spans="4:14" ht="14.65" customHeight="1" x14ac:dyDescent="0.25">
      <c r="D514" s="479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79" t="e">
        <f t="shared" ca="1" si="42"/>
        <v>#N/A</v>
      </c>
    </row>
    <row r="515" spans="4:14" ht="14.65" customHeight="1" x14ac:dyDescent="0.25">
      <c r="D515" s="479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79" t="e">
        <f t="shared" ca="1" si="42"/>
        <v>#N/A</v>
      </c>
    </row>
    <row r="516" spans="4:14" ht="14.65" customHeight="1" x14ac:dyDescent="0.25">
      <c r="D516" s="479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2"/>
        <v>#N/A</v>
      </c>
    </row>
    <row r="517" spans="4:14" ht="14.65" customHeight="1" x14ac:dyDescent="0.25">
      <c r="D517" s="479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79" t="e">
        <f t="shared" ca="1" si="42"/>
        <v>#N/A</v>
      </c>
    </row>
    <row r="518" spans="4:14" ht="14.65" customHeight="1" x14ac:dyDescent="0.25">
      <c r="D518" s="479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79" t="e">
        <f t="shared" ca="1" si="42"/>
        <v>#N/A</v>
      </c>
    </row>
    <row r="519" spans="4:14" ht="14.65" customHeight="1" x14ac:dyDescent="0.25">
      <c r="D519" s="479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79" t="e">
        <f t="shared" ca="1" si="42"/>
        <v>#N/A</v>
      </c>
    </row>
    <row r="520" spans="4:14" ht="14.65" customHeight="1" x14ac:dyDescent="0.25">
      <c r="D520" s="479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79" t="e">
        <f t="shared" ca="1" si="42"/>
        <v>#N/A</v>
      </c>
    </row>
    <row r="521" spans="4:14" ht="14.65" customHeight="1" x14ac:dyDescent="0.25">
      <c r="D521" s="479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79" t="e">
        <f t="shared" ca="1" si="42"/>
        <v>#N/A</v>
      </c>
    </row>
    <row r="522" spans="4:14" ht="14.65" customHeight="1" x14ac:dyDescent="0.25">
      <c r="D522" s="479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79" t="e">
        <f t="shared" ca="1" si="42"/>
        <v>#N/A</v>
      </c>
    </row>
    <row r="523" spans="4:14" ht="14.65" customHeight="1" x14ac:dyDescent="0.25">
      <c r="D523" s="479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79" t="e">
        <f t="shared" ca="1" si="42"/>
        <v>#N/A</v>
      </c>
    </row>
    <row r="524" spans="4:14" ht="14.65" customHeight="1" x14ac:dyDescent="0.25">
      <c r="D524" s="479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79" t="e">
        <f t="shared" ca="1" si="42"/>
        <v>#N/A</v>
      </c>
    </row>
    <row r="525" spans="4:14" ht="14.65" customHeight="1" x14ac:dyDescent="0.25">
      <c r="D525" s="479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79" t="e">
        <f t="shared" ca="1" si="42"/>
        <v>#N/A</v>
      </c>
    </row>
    <row r="526" spans="4:14" ht="14.65" customHeight="1" x14ac:dyDescent="0.25">
      <c r="D526" s="479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79" t="e">
        <f t="shared" ca="1" si="42"/>
        <v>#N/A</v>
      </c>
    </row>
    <row r="527" spans="4:14" ht="14.65" customHeight="1" x14ac:dyDescent="0.25">
      <c r="D527" s="479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79" t="e">
        <f t="shared" ca="1" si="42"/>
        <v>#N/A</v>
      </c>
    </row>
    <row r="528" spans="4:14" ht="14.65" customHeight="1" x14ac:dyDescent="0.25">
      <c r="D528" s="479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79" t="e">
        <f t="shared" ca="1" si="42"/>
        <v>#N/A</v>
      </c>
    </row>
    <row r="529" spans="4:14" ht="14.65" customHeight="1" x14ac:dyDescent="0.25">
      <c r="D529" s="479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79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79" t="e">
        <f t="shared" ca="1" si="47"/>
        <v>#N/A</v>
      </c>
    </row>
    <row r="531" spans="4:14" ht="14.65" customHeight="1" x14ac:dyDescent="0.25">
      <c r="D531" s="479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79" t="e">
        <f t="shared" ca="1" si="47"/>
        <v>#N/A</v>
      </c>
    </row>
    <row r="532" spans="4:14" ht="14.65" customHeight="1" x14ac:dyDescent="0.25">
      <c r="D532" s="479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79" t="e">
        <f t="shared" ca="1" si="47"/>
        <v>#N/A</v>
      </c>
    </row>
    <row r="533" spans="4:14" ht="14.65" customHeight="1" x14ac:dyDescent="0.25">
      <c r="D533" s="479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79" t="e">
        <f t="shared" ca="1" si="47"/>
        <v>#N/A</v>
      </c>
    </row>
    <row r="534" spans="4:14" ht="14.65" customHeight="1" x14ac:dyDescent="0.25">
      <c r="D534" s="479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79" t="e">
        <f t="shared" ca="1" si="47"/>
        <v>#N/A</v>
      </c>
    </row>
    <row r="535" spans="4:14" ht="14.65" customHeight="1" x14ac:dyDescent="0.25">
      <c r="D535" s="479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79" t="e">
        <f t="shared" ca="1" si="47"/>
        <v>#N/A</v>
      </c>
    </row>
    <row r="536" spans="4:14" ht="14.65" customHeight="1" x14ac:dyDescent="0.25">
      <c r="D536" s="479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79" t="e">
        <f t="shared" ca="1" si="47"/>
        <v>#N/A</v>
      </c>
    </row>
    <row r="537" spans="4:14" ht="14.65" customHeight="1" x14ac:dyDescent="0.25">
      <c r="D537" s="479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79" t="e">
        <f t="shared" ca="1" si="47"/>
        <v>#N/A</v>
      </c>
    </row>
    <row r="538" spans="4:14" ht="14.65" customHeight="1" x14ac:dyDescent="0.25">
      <c r="D538" s="479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79" t="e">
        <f t="shared" ca="1" si="47"/>
        <v>#N/A</v>
      </c>
    </row>
    <row r="539" spans="4:14" ht="14.65" customHeight="1" x14ac:dyDescent="0.25">
      <c r="D539" s="479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79" t="e">
        <f t="shared" ca="1" si="47"/>
        <v>#N/A</v>
      </c>
    </row>
    <row r="540" spans="4:14" ht="14.65" customHeight="1" x14ac:dyDescent="0.25">
      <c r="D540" s="479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79" t="e">
        <f t="shared" ca="1" si="47"/>
        <v>#N/A</v>
      </c>
    </row>
    <row r="541" spans="4:14" ht="14.65" customHeight="1" x14ac:dyDescent="0.25">
      <c r="D541" s="479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79" t="e">
        <f t="shared" ca="1" si="47"/>
        <v>#N/A</v>
      </c>
    </row>
    <row r="542" spans="4:14" ht="14.65" customHeight="1" x14ac:dyDescent="0.25">
      <c r="D542" s="479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79" t="e">
        <f t="shared" ca="1" si="47"/>
        <v>#N/A</v>
      </c>
    </row>
    <row r="543" spans="4:14" ht="14.65" customHeight="1" x14ac:dyDescent="0.25">
      <c r="D543" s="479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79" t="e">
        <f t="shared" ca="1" si="47"/>
        <v>#N/A</v>
      </c>
    </row>
    <row r="544" spans="4:14" ht="14.65" customHeight="1" x14ac:dyDescent="0.25">
      <c r="D544" s="479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79" t="e">
        <f t="shared" ca="1" si="47"/>
        <v>#N/A</v>
      </c>
    </row>
    <row r="545" spans="4:14" ht="14.65" customHeight="1" x14ac:dyDescent="0.25">
      <c r="D545" s="479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79" t="e">
        <f t="shared" ca="1" si="47"/>
        <v>#N/A</v>
      </c>
    </row>
    <row r="546" spans="4:14" ht="14.65" customHeight="1" x14ac:dyDescent="0.25">
      <c r="D546" s="479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79" t="e">
        <f t="shared" ca="1" si="47"/>
        <v>#N/A</v>
      </c>
    </row>
    <row r="547" spans="4:14" ht="14.65" customHeight="1" x14ac:dyDescent="0.25">
      <c r="D547" s="479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79" t="e">
        <f t="shared" ca="1" si="47"/>
        <v>#N/A</v>
      </c>
    </row>
    <row r="548" spans="4:14" ht="14.65" customHeight="1" x14ac:dyDescent="0.25">
      <c r="D548" s="479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79" t="e">
        <f t="shared" ca="1" si="47"/>
        <v>#N/A</v>
      </c>
    </row>
    <row r="549" spans="4:14" ht="14.65" customHeight="1" x14ac:dyDescent="0.25">
      <c r="D549" s="479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79" t="e">
        <f t="shared" ca="1" si="47"/>
        <v>#N/A</v>
      </c>
    </row>
    <row r="550" spans="4:14" ht="14.65" customHeight="1" x14ac:dyDescent="0.25">
      <c r="D550" s="479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79" t="e">
        <f t="shared" ca="1" si="47"/>
        <v>#N/A</v>
      </c>
    </row>
    <row r="551" spans="4:14" ht="14.65" customHeight="1" x14ac:dyDescent="0.25">
      <c r="D551" s="479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79" t="e">
        <f t="shared" ca="1" si="47"/>
        <v>#N/A</v>
      </c>
    </row>
    <row r="552" spans="4:14" ht="14.65" customHeight="1" x14ac:dyDescent="0.25">
      <c r="D552" s="479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79" t="e">
        <f t="shared" ca="1" si="47"/>
        <v>#N/A</v>
      </c>
    </row>
    <row r="553" spans="4:14" ht="14.65" customHeight="1" x14ac:dyDescent="0.25">
      <c r="D553" s="479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79" t="e">
        <f t="shared" ca="1" si="47"/>
        <v>#N/A</v>
      </c>
    </row>
    <row r="554" spans="4:14" ht="14.65" customHeight="1" x14ac:dyDescent="0.25">
      <c r="D554" s="479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79" t="e">
        <f t="shared" ca="1" si="47"/>
        <v>#N/A</v>
      </c>
    </row>
    <row r="555" spans="4:14" ht="14.65" customHeight="1" x14ac:dyDescent="0.25">
      <c r="D555" s="479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79" t="e">
        <f t="shared" ca="1" si="47"/>
        <v>#N/A</v>
      </c>
    </row>
    <row r="556" spans="4:14" ht="14.65" customHeight="1" x14ac:dyDescent="0.25">
      <c r="D556" s="479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79" t="e">
        <f t="shared" ca="1" si="47"/>
        <v>#N/A</v>
      </c>
    </row>
    <row r="557" spans="4:14" ht="14.65" customHeight="1" x14ac:dyDescent="0.25">
      <c r="D557" s="479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79" t="e">
        <f t="shared" ca="1" si="47"/>
        <v>#N/A</v>
      </c>
    </row>
    <row r="558" spans="4:14" ht="14.65" customHeight="1" x14ac:dyDescent="0.25">
      <c r="D558" s="479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79" t="e">
        <f t="shared" ca="1" si="47"/>
        <v>#N/A</v>
      </c>
    </row>
    <row r="559" spans="4:14" ht="14.65" customHeight="1" x14ac:dyDescent="0.25">
      <c r="D559" s="479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79" t="e">
        <f t="shared" ca="1" si="47"/>
        <v>#N/A</v>
      </c>
    </row>
    <row r="560" spans="4:14" ht="14.65" customHeight="1" x14ac:dyDescent="0.25">
      <c r="D560" s="479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79" t="e">
        <f t="shared" ca="1" si="47"/>
        <v>#N/A</v>
      </c>
    </row>
    <row r="561" spans="4:14" ht="14.65" customHeight="1" x14ac:dyDescent="0.25">
      <c r="D561" s="479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79" t="e">
        <f t="shared" ca="1" si="47"/>
        <v>#N/A</v>
      </c>
    </row>
    <row r="562" spans="4:14" ht="14.65" customHeight="1" x14ac:dyDescent="0.25">
      <c r="D562" s="479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79" t="e">
        <f t="shared" ca="1" si="47"/>
        <v>#N/A</v>
      </c>
    </row>
    <row r="563" spans="4:14" ht="14.65" customHeight="1" x14ac:dyDescent="0.25">
      <c r="D563" s="479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79" t="e">
        <f t="shared" ca="1" si="47"/>
        <v>#N/A</v>
      </c>
    </row>
    <row r="564" spans="4:14" ht="14.65" customHeight="1" x14ac:dyDescent="0.25">
      <c r="D564" s="479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79" t="e">
        <f t="shared" ca="1" si="47"/>
        <v>#N/A</v>
      </c>
    </row>
    <row r="565" spans="4:14" ht="14.65" customHeight="1" x14ac:dyDescent="0.25">
      <c r="D565" s="479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79" t="e">
        <f t="shared" ca="1" si="47"/>
        <v>#N/A</v>
      </c>
    </row>
    <row r="566" spans="4:14" ht="14.65" customHeight="1" x14ac:dyDescent="0.25">
      <c r="D566" s="479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79" t="e">
        <f t="shared" ca="1" si="47"/>
        <v>#N/A</v>
      </c>
    </row>
    <row r="567" spans="4:14" ht="14.65" customHeight="1" x14ac:dyDescent="0.25">
      <c r="D567" s="479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79" t="e">
        <f t="shared" ca="1" si="47"/>
        <v>#N/A</v>
      </c>
    </row>
    <row r="568" spans="4:14" ht="14.65" customHeight="1" x14ac:dyDescent="0.25">
      <c r="D568" s="479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79" t="e">
        <f t="shared" ca="1" si="47"/>
        <v>#N/A</v>
      </c>
    </row>
    <row r="569" spans="4:14" ht="14.65" customHeight="1" x14ac:dyDescent="0.25">
      <c r="D569" s="479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79" t="e">
        <f t="shared" ca="1" si="47"/>
        <v>#N/A</v>
      </c>
    </row>
    <row r="570" spans="4:14" ht="14.65" customHeight="1" x14ac:dyDescent="0.25">
      <c r="D570" s="479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79" t="e">
        <f t="shared" ca="1" si="47"/>
        <v>#N/A</v>
      </c>
    </row>
    <row r="571" spans="4:14" ht="14.65" customHeight="1" x14ac:dyDescent="0.25">
      <c r="D571" s="479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79" t="e">
        <f t="shared" ca="1" si="47"/>
        <v>#N/A</v>
      </c>
    </row>
    <row r="572" spans="4:14" ht="14.65" customHeight="1" x14ac:dyDescent="0.25">
      <c r="D572" s="479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79" t="e">
        <f t="shared" ca="1" si="47"/>
        <v>#N/A</v>
      </c>
    </row>
    <row r="573" spans="4:14" ht="14.65" customHeight="1" x14ac:dyDescent="0.25">
      <c r="D573" s="479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79" t="e">
        <f t="shared" ca="1" si="47"/>
        <v>#N/A</v>
      </c>
    </row>
    <row r="574" spans="4:14" ht="14.65" customHeight="1" x14ac:dyDescent="0.25">
      <c r="D574" s="479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79" t="e">
        <f t="shared" ca="1" si="47"/>
        <v>#N/A</v>
      </c>
    </row>
    <row r="575" spans="4:14" ht="14.65" customHeight="1" x14ac:dyDescent="0.25">
      <c r="D575" s="479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79" t="e">
        <f t="shared" ca="1" si="47"/>
        <v>#N/A</v>
      </c>
    </row>
    <row r="576" spans="4:14" ht="14.65" customHeight="1" x14ac:dyDescent="0.25">
      <c r="D576" s="479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79" t="e">
        <f t="shared" ca="1" si="47"/>
        <v>#N/A</v>
      </c>
    </row>
    <row r="577" spans="4:14" ht="14.65" customHeight="1" x14ac:dyDescent="0.25">
      <c r="D577" s="479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79" t="e">
        <f t="shared" ca="1" si="47"/>
        <v>#N/A</v>
      </c>
    </row>
    <row r="578" spans="4:14" ht="14.65" customHeight="1" x14ac:dyDescent="0.25">
      <c r="D578" s="479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79" t="e">
        <f t="shared" ca="1" si="47"/>
        <v>#N/A</v>
      </c>
    </row>
    <row r="579" spans="4:14" ht="14.65" customHeight="1" x14ac:dyDescent="0.25">
      <c r="D579" s="479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79" t="e">
        <f t="shared" ca="1" si="47"/>
        <v>#N/A</v>
      </c>
    </row>
    <row r="580" spans="4:14" ht="14.65" customHeight="1" x14ac:dyDescent="0.25">
      <c r="D580" s="479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7"/>
        <v>#N/A</v>
      </c>
    </row>
    <row r="581" spans="4:14" ht="14.65" customHeight="1" x14ac:dyDescent="0.25">
      <c r="D581" s="479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79" t="e">
        <f t="shared" ca="1" si="47"/>
        <v>#N/A</v>
      </c>
    </row>
    <row r="582" spans="4:14" ht="14.65" customHeight="1" x14ac:dyDescent="0.25">
      <c r="D582" s="479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79" t="e">
        <f t="shared" ca="1" si="47"/>
        <v>#N/A</v>
      </c>
    </row>
    <row r="583" spans="4:14" ht="14.65" customHeight="1" x14ac:dyDescent="0.25">
      <c r="D583" s="479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79" t="e">
        <f t="shared" ca="1" si="47"/>
        <v>#N/A</v>
      </c>
    </row>
    <row r="584" spans="4:14" ht="14.65" customHeight="1" x14ac:dyDescent="0.25">
      <c r="D584" s="479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79" t="e">
        <f t="shared" ca="1" si="47"/>
        <v>#N/A</v>
      </c>
    </row>
    <row r="585" spans="4:14" ht="14.65" customHeight="1" x14ac:dyDescent="0.25">
      <c r="D585" s="479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79" t="e">
        <f t="shared" ca="1" si="47"/>
        <v>#N/A</v>
      </c>
    </row>
    <row r="586" spans="4:14" ht="14.65" customHeight="1" x14ac:dyDescent="0.25">
      <c r="D586" s="479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79" t="e">
        <f t="shared" ca="1" si="47"/>
        <v>#N/A</v>
      </c>
    </row>
    <row r="587" spans="4:14" ht="14.65" customHeight="1" x14ac:dyDescent="0.25">
      <c r="D587" s="479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79" t="e">
        <f t="shared" ca="1" si="47"/>
        <v>#N/A</v>
      </c>
    </row>
    <row r="588" spans="4:14" ht="14.65" customHeight="1" x14ac:dyDescent="0.25">
      <c r="D588" s="479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79" t="e">
        <f t="shared" ca="1" si="47"/>
        <v>#N/A</v>
      </c>
    </row>
    <row r="589" spans="4:14" ht="14.65" customHeight="1" x14ac:dyDescent="0.25">
      <c r="D589" s="479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79" t="e">
        <f t="shared" ca="1" si="47"/>
        <v>#N/A</v>
      </c>
    </row>
    <row r="590" spans="4:14" ht="14.65" customHeight="1" x14ac:dyDescent="0.25">
      <c r="D590" s="479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79" t="e">
        <f t="shared" ca="1" si="47"/>
        <v>#N/A</v>
      </c>
    </row>
    <row r="591" spans="4:14" ht="14.65" customHeight="1" x14ac:dyDescent="0.25">
      <c r="D591" s="479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79" t="e">
        <f t="shared" ca="1" si="47"/>
        <v>#N/A</v>
      </c>
    </row>
    <row r="592" spans="4:14" ht="14.65" customHeight="1" x14ac:dyDescent="0.25">
      <c r="D592" s="479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79" t="e">
        <f t="shared" ca="1" si="47"/>
        <v>#N/A</v>
      </c>
    </row>
    <row r="593" spans="4:14" ht="14.65" customHeight="1" x14ac:dyDescent="0.25">
      <c r="D593" s="479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79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79" t="e">
        <f t="shared" ca="1" si="52"/>
        <v>#N/A</v>
      </c>
    </row>
    <row r="595" spans="4:14" ht="14.65" customHeight="1" x14ac:dyDescent="0.25">
      <c r="D595" s="479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79" t="e">
        <f t="shared" ca="1" si="52"/>
        <v>#N/A</v>
      </c>
    </row>
    <row r="596" spans="4:14" ht="14.65" customHeight="1" x14ac:dyDescent="0.25">
      <c r="D596" s="479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79" t="e">
        <f t="shared" ca="1" si="52"/>
        <v>#N/A</v>
      </c>
    </row>
    <row r="597" spans="4:14" ht="14.65" customHeight="1" x14ac:dyDescent="0.25">
      <c r="D597" s="479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79" t="e">
        <f t="shared" ca="1" si="52"/>
        <v>#N/A</v>
      </c>
    </row>
    <row r="598" spans="4:14" ht="14.65" customHeight="1" x14ac:dyDescent="0.25">
      <c r="D598" s="479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79" t="e">
        <f t="shared" ca="1" si="52"/>
        <v>#N/A</v>
      </c>
    </row>
    <row r="599" spans="4:14" ht="14.65" customHeight="1" x14ac:dyDescent="0.25">
      <c r="D599" s="479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79" t="e">
        <f t="shared" ca="1" si="52"/>
        <v>#N/A</v>
      </c>
    </row>
    <row r="600" spans="4:14" ht="14.65" customHeight="1" x14ac:dyDescent="0.25">
      <c r="D600" s="479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79" t="e">
        <f t="shared" ca="1" si="52"/>
        <v>#N/A</v>
      </c>
    </row>
    <row r="601" spans="4:14" ht="14.65" customHeight="1" x14ac:dyDescent="0.25">
      <c r="D601" s="479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79" t="e">
        <f t="shared" ca="1" si="52"/>
        <v>#N/A</v>
      </c>
    </row>
    <row r="602" spans="4:14" ht="14.65" customHeight="1" x14ac:dyDescent="0.25">
      <c r="D602" s="479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79" t="e">
        <f t="shared" ca="1" si="52"/>
        <v>#N/A</v>
      </c>
    </row>
    <row r="603" spans="4:14" ht="14.65" customHeight="1" x14ac:dyDescent="0.25">
      <c r="D603" s="479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79" t="e">
        <f t="shared" ca="1" si="52"/>
        <v>#N/A</v>
      </c>
    </row>
    <row r="604" spans="4:14" ht="14.65" customHeight="1" x14ac:dyDescent="0.25">
      <c r="D604" s="479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79" t="e">
        <f t="shared" ca="1" si="52"/>
        <v>#N/A</v>
      </c>
    </row>
    <row r="605" spans="4:14" ht="14.65" customHeight="1" x14ac:dyDescent="0.25">
      <c r="D605" s="479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79" t="e">
        <f t="shared" ca="1" si="52"/>
        <v>#N/A</v>
      </c>
    </row>
    <row r="606" spans="4:14" ht="14.65" customHeight="1" x14ac:dyDescent="0.25">
      <c r="D606" s="479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79" t="e">
        <f t="shared" ca="1" si="52"/>
        <v>#N/A</v>
      </c>
    </row>
    <row r="607" spans="4:14" ht="14.65" customHeight="1" x14ac:dyDescent="0.25">
      <c r="D607" s="479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79" t="e">
        <f t="shared" ca="1" si="52"/>
        <v>#N/A</v>
      </c>
    </row>
    <row r="608" spans="4:14" ht="14.65" customHeight="1" x14ac:dyDescent="0.25">
      <c r="D608" s="479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79" t="e">
        <f t="shared" ca="1" si="52"/>
        <v>#N/A</v>
      </c>
    </row>
    <row r="609" spans="4:14" ht="14.65" customHeight="1" x14ac:dyDescent="0.25">
      <c r="D609" s="479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79" t="e">
        <f t="shared" ca="1" si="52"/>
        <v>#N/A</v>
      </c>
    </row>
    <row r="610" spans="4:14" ht="14.65" customHeight="1" x14ac:dyDescent="0.25">
      <c r="D610" s="479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79" t="e">
        <f t="shared" ca="1" si="52"/>
        <v>#N/A</v>
      </c>
    </row>
    <row r="611" spans="4:14" ht="14.65" customHeight="1" x14ac:dyDescent="0.25">
      <c r="D611" s="479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79" t="e">
        <f t="shared" ca="1" si="52"/>
        <v>#N/A</v>
      </c>
    </row>
    <row r="612" spans="4:14" ht="14.65" customHeight="1" x14ac:dyDescent="0.25">
      <c r="D612" s="479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79" t="e">
        <f t="shared" ca="1" si="52"/>
        <v>#N/A</v>
      </c>
    </row>
    <row r="613" spans="4:14" ht="14.65" customHeight="1" x14ac:dyDescent="0.25">
      <c r="D613" s="479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79" t="e">
        <f t="shared" ca="1" si="52"/>
        <v>#N/A</v>
      </c>
    </row>
    <row r="614" spans="4:14" ht="14.65" customHeight="1" x14ac:dyDescent="0.25">
      <c r="D614" s="479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79" t="e">
        <f t="shared" ca="1" si="52"/>
        <v>#N/A</v>
      </c>
    </row>
    <row r="615" spans="4:14" ht="14.65" customHeight="1" x14ac:dyDescent="0.25">
      <c r="D615" s="479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79" t="e">
        <f t="shared" ca="1" si="52"/>
        <v>#N/A</v>
      </c>
    </row>
    <row r="616" spans="4:14" ht="14.65" customHeight="1" x14ac:dyDescent="0.25">
      <c r="D616" s="479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79" t="e">
        <f t="shared" ca="1" si="52"/>
        <v>#N/A</v>
      </c>
    </row>
    <row r="617" spans="4:14" ht="14.65" customHeight="1" x14ac:dyDescent="0.25">
      <c r="D617" s="479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79" t="e">
        <f t="shared" ca="1" si="52"/>
        <v>#N/A</v>
      </c>
    </row>
    <row r="618" spans="4:14" ht="14.65" customHeight="1" x14ac:dyDescent="0.25">
      <c r="D618" s="479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79" t="e">
        <f t="shared" ca="1" si="52"/>
        <v>#N/A</v>
      </c>
    </row>
    <row r="619" spans="4:14" ht="14.65" customHeight="1" x14ac:dyDescent="0.25">
      <c r="D619" s="479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79" t="e">
        <f t="shared" ca="1" si="52"/>
        <v>#N/A</v>
      </c>
    </row>
    <row r="620" spans="4:14" ht="14.65" customHeight="1" x14ac:dyDescent="0.25">
      <c r="D620" s="479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79" t="e">
        <f t="shared" ca="1" si="52"/>
        <v>#N/A</v>
      </c>
    </row>
    <row r="621" spans="4:14" ht="14.65" customHeight="1" x14ac:dyDescent="0.25">
      <c r="D621" s="479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79" t="e">
        <f t="shared" ca="1" si="52"/>
        <v>#N/A</v>
      </c>
    </row>
    <row r="622" spans="4:14" ht="14.65" customHeight="1" x14ac:dyDescent="0.25">
      <c r="D622" s="479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79" t="e">
        <f t="shared" ca="1" si="52"/>
        <v>#N/A</v>
      </c>
    </row>
    <row r="623" spans="4:14" ht="14.65" customHeight="1" x14ac:dyDescent="0.25">
      <c r="D623" s="479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79" t="e">
        <f t="shared" ca="1" si="52"/>
        <v>#N/A</v>
      </c>
    </row>
    <row r="624" spans="4:14" ht="14.65" customHeight="1" x14ac:dyDescent="0.25">
      <c r="D624" s="479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79" t="e">
        <f t="shared" ca="1" si="52"/>
        <v>#N/A</v>
      </c>
    </row>
    <row r="625" spans="4:14" ht="14.65" customHeight="1" x14ac:dyDescent="0.25">
      <c r="D625" s="479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79" t="e">
        <f t="shared" ca="1" si="52"/>
        <v>#N/A</v>
      </c>
    </row>
    <row r="626" spans="4:14" ht="14.65" customHeight="1" x14ac:dyDescent="0.25">
      <c r="D626" s="479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79" t="e">
        <f t="shared" ca="1" si="52"/>
        <v>#N/A</v>
      </c>
    </row>
    <row r="627" spans="4:14" ht="14.65" customHeight="1" x14ac:dyDescent="0.25">
      <c r="D627" s="479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79" t="e">
        <f t="shared" ca="1" si="52"/>
        <v>#N/A</v>
      </c>
    </row>
    <row r="628" spans="4:14" ht="14.65" customHeight="1" x14ac:dyDescent="0.25">
      <c r="D628" s="479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79" t="e">
        <f t="shared" ca="1" si="52"/>
        <v>#N/A</v>
      </c>
    </row>
    <row r="629" spans="4:14" ht="14.65" customHeight="1" x14ac:dyDescent="0.25">
      <c r="D629" s="479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79" t="e">
        <f t="shared" ca="1" si="52"/>
        <v>#N/A</v>
      </c>
    </row>
    <row r="630" spans="4:14" ht="14.65" customHeight="1" x14ac:dyDescent="0.25">
      <c r="D630" s="479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79" t="e">
        <f t="shared" ca="1" si="52"/>
        <v>#N/A</v>
      </c>
    </row>
    <row r="631" spans="4:14" ht="14.65" customHeight="1" x14ac:dyDescent="0.25">
      <c r="D631" s="479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79" t="e">
        <f t="shared" ca="1" si="52"/>
        <v>#N/A</v>
      </c>
    </row>
    <row r="632" spans="4:14" ht="14.65" customHeight="1" x14ac:dyDescent="0.25">
      <c r="D632" s="479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79" t="e">
        <f t="shared" ca="1" si="52"/>
        <v>#N/A</v>
      </c>
    </row>
    <row r="633" spans="4:14" ht="14.65" customHeight="1" x14ac:dyDescent="0.25">
      <c r="D633" s="479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79" t="e">
        <f t="shared" ca="1" si="52"/>
        <v>#N/A</v>
      </c>
    </row>
    <row r="634" spans="4:14" ht="14.65" customHeight="1" x14ac:dyDescent="0.25">
      <c r="D634" s="479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79" t="e">
        <f t="shared" ca="1" si="52"/>
        <v>#N/A</v>
      </c>
    </row>
    <row r="635" spans="4:14" ht="14.65" customHeight="1" x14ac:dyDescent="0.25">
      <c r="D635" s="479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79" t="e">
        <f t="shared" ca="1" si="52"/>
        <v>#N/A</v>
      </c>
    </row>
    <row r="636" spans="4:14" ht="14.65" customHeight="1" x14ac:dyDescent="0.25">
      <c r="D636" s="479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79" t="e">
        <f t="shared" ca="1" si="52"/>
        <v>#N/A</v>
      </c>
    </row>
    <row r="637" spans="4:14" ht="14.65" customHeight="1" x14ac:dyDescent="0.25">
      <c r="D637" s="479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79" t="e">
        <f t="shared" ca="1" si="52"/>
        <v>#N/A</v>
      </c>
    </row>
    <row r="638" spans="4:14" ht="14.65" customHeight="1" x14ac:dyDescent="0.25">
      <c r="D638" s="479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79" t="e">
        <f t="shared" ca="1" si="52"/>
        <v>#N/A</v>
      </c>
    </row>
    <row r="639" spans="4:14" ht="14.65" customHeight="1" x14ac:dyDescent="0.25">
      <c r="D639" s="479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79" t="e">
        <f t="shared" ca="1" si="52"/>
        <v>#N/A</v>
      </c>
    </row>
    <row r="640" spans="4:14" ht="14.65" customHeight="1" x14ac:dyDescent="0.25">
      <c r="D640" s="479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79" t="e">
        <f t="shared" ca="1" si="52"/>
        <v>#N/A</v>
      </c>
    </row>
    <row r="641" spans="4:14" ht="14.65" customHeight="1" x14ac:dyDescent="0.25">
      <c r="D641" s="479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79" t="e">
        <f t="shared" ca="1" si="52"/>
        <v>#N/A</v>
      </c>
    </row>
    <row r="642" spans="4:14" ht="14.65" customHeight="1" x14ac:dyDescent="0.25">
      <c r="D642" s="479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79" t="e">
        <f t="shared" ca="1" si="52"/>
        <v>#N/A</v>
      </c>
    </row>
    <row r="643" spans="4:14" ht="14.65" customHeight="1" x14ac:dyDescent="0.25">
      <c r="D643" s="479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79" t="e">
        <f t="shared" ca="1" si="52"/>
        <v>#N/A</v>
      </c>
    </row>
    <row r="644" spans="4:14" ht="14.65" customHeight="1" x14ac:dyDescent="0.25">
      <c r="D644" s="479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2"/>
        <v>#N/A</v>
      </c>
    </row>
    <row r="645" spans="4:14" ht="14.65" customHeight="1" x14ac:dyDescent="0.25">
      <c r="D645" s="479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79" t="e">
        <f t="shared" ca="1" si="52"/>
        <v>#N/A</v>
      </c>
    </row>
    <row r="646" spans="4:14" ht="14.65" customHeight="1" x14ac:dyDescent="0.25">
      <c r="D646" s="479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79" t="e">
        <f t="shared" ca="1" si="52"/>
        <v>#N/A</v>
      </c>
    </row>
    <row r="647" spans="4:14" ht="14.65" customHeight="1" x14ac:dyDescent="0.25">
      <c r="D647" s="479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79" t="e">
        <f t="shared" ca="1" si="52"/>
        <v>#N/A</v>
      </c>
    </row>
    <row r="648" spans="4:14" ht="14.65" customHeight="1" x14ac:dyDescent="0.25">
      <c r="D648" s="479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79" t="e">
        <f t="shared" ca="1" si="52"/>
        <v>#N/A</v>
      </c>
    </row>
    <row r="649" spans="4:14" ht="14.65" customHeight="1" x14ac:dyDescent="0.25">
      <c r="D649" s="479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79" t="e">
        <f t="shared" ca="1" si="52"/>
        <v>#N/A</v>
      </c>
    </row>
    <row r="650" spans="4:14" ht="14.65" customHeight="1" x14ac:dyDescent="0.25">
      <c r="D650" s="479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79" t="e">
        <f t="shared" ca="1" si="52"/>
        <v>#N/A</v>
      </c>
    </row>
    <row r="651" spans="4:14" ht="14.65" customHeight="1" x14ac:dyDescent="0.25">
      <c r="D651" s="479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79" t="e">
        <f t="shared" ca="1" si="52"/>
        <v>#N/A</v>
      </c>
    </row>
    <row r="652" spans="4:14" ht="14.65" customHeight="1" x14ac:dyDescent="0.25">
      <c r="D652" s="479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79" t="e">
        <f t="shared" ca="1" si="52"/>
        <v>#N/A</v>
      </c>
    </row>
    <row r="653" spans="4:14" ht="14.65" customHeight="1" x14ac:dyDescent="0.25">
      <c r="D653" s="479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79" t="e">
        <f t="shared" ca="1" si="52"/>
        <v>#N/A</v>
      </c>
    </row>
    <row r="654" spans="4:14" ht="14.65" customHeight="1" x14ac:dyDescent="0.25">
      <c r="D654" s="479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79" t="e">
        <f t="shared" ca="1" si="52"/>
        <v>#N/A</v>
      </c>
    </row>
    <row r="655" spans="4:14" ht="14.65" customHeight="1" x14ac:dyDescent="0.25">
      <c r="D655" s="479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79" t="e">
        <f t="shared" ca="1" si="52"/>
        <v>#N/A</v>
      </c>
    </row>
    <row r="656" spans="4:14" ht="14.65" customHeight="1" x14ac:dyDescent="0.25">
      <c r="D656" s="479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79" t="e">
        <f t="shared" ca="1" si="52"/>
        <v>#N/A</v>
      </c>
    </row>
    <row r="657" spans="4:14" ht="14.65" customHeight="1" x14ac:dyDescent="0.25">
      <c r="D657" s="479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79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79" t="e">
        <f t="shared" ca="1" si="57"/>
        <v>#N/A</v>
      </c>
    </row>
    <row r="659" spans="4:14" ht="14.65" customHeight="1" x14ac:dyDescent="0.25">
      <c r="D659" s="479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79" t="e">
        <f t="shared" ca="1" si="57"/>
        <v>#N/A</v>
      </c>
    </row>
    <row r="660" spans="4:14" ht="14.65" customHeight="1" x14ac:dyDescent="0.25">
      <c r="D660" s="479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79" t="e">
        <f t="shared" ca="1" si="57"/>
        <v>#N/A</v>
      </c>
    </row>
    <row r="661" spans="4:14" ht="14.65" customHeight="1" x14ac:dyDescent="0.25">
      <c r="D661" s="479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79" t="e">
        <f t="shared" ca="1" si="57"/>
        <v>#N/A</v>
      </c>
    </row>
    <row r="662" spans="4:14" ht="14.65" customHeight="1" x14ac:dyDescent="0.25">
      <c r="D662" s="479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79" t="e">
        <f t="shared" ca="1" si="57"/>
        <v>#N/A</v>
      </c>
    </row>
    <row r="663" spans="4:14" ht="14.65" customHeight="1" x14ac:dyDescent="0.25">
      <c r="D663" s="479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79" t="e">
        <f t="shared" ca="1" si="57"/>
        <v>#N/A</v>
      </c>
    </row>
    <row r="664" spans="4:14" ht="14.65" customHeight="1" x14ac:dyDescent="0.25">
      <c r="D664" s="479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79" t="e">
        <f t="shared" ca="1" si="57"/>
        <v>#N/A</v>
      </c>
    </row>
    <row r="665" spans="4:14" ht="14.65" customHeight="1" x14ac:dyDescent="0.25">
      <c r="D665" s="479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79" t="e">
        <f t="shared" ca="1" si="57"/>
        <v>#N/A</v>
      </c>
    </row>
    <row r="666" spans="4:14" ht="14.65" customHeight="1" x14ac:dyDescent="0.25">
      <c r="D666" s="479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79" t="e">
        <f t="shared" ca="1" si="57"/>
        <v>#N/A</v>
      </c>
    </row>
    <row r="667" spans="4:14" ht="14.65" customHeight="1" x14ac:dyDescent="0.25">
      <c r="D667" s="479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79" t="e">
        <f t="shared" ca="1" si="57"/>
        <v>#N/A</v>
      </c>
    </row>
    <row r="668" spans="4:14" ht="14.65" customHeight="1" x14ac:dyDescent="0.25">
      <c r="D668" s="479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79" t="e">
        <f t="shared" ca="1" si="57"/>
        <v>#N/A</v>
      </c>
    </row>
    <row r="669" spans="4:14" ht="14.65" customHeight="1" x14ac:dyDescent="0.25">
      <c r="D669" s="479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79" t="e">
        <f t="shared" ca="1" si="57"/>
        <v>#N/A</v>
      </c>
    </row>
    <row r="670" spans="4:14" ht="14.65" customHeight="1" x14ac:dyDescent="0.25">
      <c r="D670" s="479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79" t="e">
        <f t="shared" ca="1" si="57"/>
        <v>#N/A</v>
      </c>
    </row>
    <row r="671" spans="4:14" ht="14.65" customHeight="1" x14ac:dyDescent="0.25">
      <c r="D671" s="479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79" t="e">
        <f t="shared" ca="1" si="57"/>
        <v>#N/A</v>
      </c>
    </row>
    <row r="672" spans="4:14" ht="14.65" customHeight="1" x14ac:dyDescent="0.25">
      <c r="D672" s="479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79" t="e">
        <f t="shared" ca="1" si="57"/>
        <v>#N/A</v>
      </c>
    </row>
    <row r="673" spans="4:14" ht="14.65" customHeight="1" x14ac:dyDescent="0.25">
      <c r="D673" s="479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79" t="e">
        <f t="shared" ca="1" si="57"/>
        <v>#N/A</v>
      </c>
    </row>
    <row r="674" spans="4:14" ht="14.65" customHeight="1" x14ac:dyDescent="0.25">
      <c r="D674" s="479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79" t="e">
        <f t="shared" ca="1" si="57"/>
        <v>#N/A</v>
      </c>
    </row>
    <row r="675" spans="4:14" ht="14.65" customHeight="1" x14ac:dyDescent="0.25">
      <c r="D675" s="479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79" t="e">
        <f t="shared" ca="1" si="57"/>
        <v>#N/A</v>
      </c>
    </row>
    <row r="676" spans="4:14" ht="14.65" customHeight="1" x14ac:dyDescent="0.25">
      <c r="D676" s="479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79" t="e">
        <f t="shared" ca="1" si="57"/>
        <v>#N/A</v>
      </c>
    </row>
    <row r="677" spans="4:14" ht="14.65" customHeight="1" x14ac:dyDescent="0.25">
      <c r="D677" s="479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79" t="e">
        <f t="shared" ca="1" si="57"/>
        <v>#N/A</v>
      </c>
    </row>
    <row r="678" spans="4:14" ht="14.65" customHeight="1" x14ac:dyDescent="0.25">
      <c r="D678" s="479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79" t="e">
        <f t="shared" ca="1" si="57"/>
        <v>#N/A</v>
      </c>
    </row>
    <row r="679" spans="4:14" ht="14.65" customHeight="1" x14ac:dyDescent="0.25">
      <c r="D679" s="479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79" t="e">
        <f t="shared" ca="1" si="57"/>
        <v>#N/A</v>
      </c>
    </row>
    <row r="680" spans="4:14" ht="14.65" customHeight="1" x14ac:dyDescent="0.25">
      <c r="D680" s="479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79" t="e">
        <f t="shared" ca="1" si="57"/>
        <v>#N/A</v>
      </c>
    </row>
    <row r="681" spans="4:14" ht="14.65" customHeight="1" x14ac:dyDescent="0.25">
      <c r="D681" s="479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79" t="e">
        <f t="shared" ca="1" si="57"/>
        <v>#N/A</v>
      </c>
    </row>
    <row r="682" spans="4:14" ht="14.65" customHeight="1" x14ac:dyDescent="0.25">
      <c r="D682" s="479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79" t="e">
        <f t="shared" ca="1" si="57"/>
        <v>#N/A</v>
      </c>
    </row>
    <row r="683" spans="4:14" ht="14.65" customHeight="1" x14ac:dyDescent="0.25">
      <c r="D683" s="479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79" t="e">
        <f t="shared" ca="1" si="57"/>
        <v>#N/A</v>
      </c>
    </row>
    <row r="684" spans="4:14" ht="14.65" customHeight="1" x14ac:dyDescent="0.25">
      <c r="D684" s="479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79" t="e">
        <f t="shared" ca="1" si="57"/>
        <v>#N/A</v>
      </c>
    </row>
    <row r="685" spans="4:14" ht="14.65" customHeight="1" x14ac:dyDescent="0.25">
      <c r="D685" s="479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79" t="e">
        <f t="shared" ca="1" si="57"/>
        <v>#N/A</v>
      </c>
    </row>
    <row r="686" spans="4:14" ht="14.65" customHeight="1" x14ac:dyDescent="0.25">
      <c r="D686" s="479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79" t="e">
        <f t="shared" ca="1" si="57"/>
        <v>#N/A</v>
      </c>
    </row>
    <row r="687" spans="4:14" ht="14.65" customHeight="1" x14ac:dyDescent="0.25">
      <c r="D687" s="479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79" t="e">
        <f t="shared" ca="1" si="57"/>
        <v>#N/A</v>
      </c>
    </row>
    <row r="688" spans="4:14" ht="14.65" customHeight="1" x14ac:dyDescent="0.25">
      <c r="D688" s="479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79" t="e">
        <f t="shared" ca="1" si="57"/>
        <v>#N/A</v>
      </c>
    </row>
    <row r="689" spans="4:14" ht="14.65" customHeight="1" x14ac:dyDescent="0.25">
      <c r="D689" s="479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79" t="e">
        <f t="shared" ca="1" si="57"/>
        <v>#N/A</v>
      </c>
    </row>
    <row r="690" spans="4:14" ht="14.65" customHeight="1" x14ac:dyDescent="0.25">
      <c r="D690" s="479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79" t="e">
        <f t="shared" ca="1" si="57"/>
        <v>#N/A</v>
      </c>
    </row>
    <row r="691" spans="4:14" ht="14.65" customHeight="1" x14ac:dyDescent="0.25">
      <c r="D691" s="479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79" t="e">
        <f t="shared" ca="1" si="57"/>
        <v>#N/A</v>
      </c>
    </row>
    <row r="692" spans="4:14" ht="14.65" customHeight="1" x14ac:dyDescent="0.25">
      <c r="D692" s="479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79" t="e">
        <f t="shared" ca="1" si="57"/>
        <v>#N/A</v>
      </c>
    </row>
    <row r="693" spans="4:14" ht="14.65" customHeight="1" x14ac:dyDescent="0.25">
      <c r="D693" s="479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79" t="e">
        <f t="shared" ca="1" si="57"/>
        <v>#N/A</v>
      </c>
    </row>
    <row r="694" spans="4:14" ht="14.65" customHeight="1" x14ac:dyDescent="0.25">
      <c r="D694" s="479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79" t="e">
        <f t="shared" ca="1" si="57"/>
        <v>#N/A</v>
      </c>
    </row>
    <row r="695" spans="4:14" ht="14.65" customHeight="1" x14ac:dyDescent="0.25">
      <c r="D695" s="479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79" t="e">
        <f t="shared" ca="1" si="57"/>
        <v>#N/A</v>
      </c>
    </row>
    <row r="696" spans="4:14" ht="14.65" customHeight="1" x14ac:dyDescent="0.25">
      <c r="D696" s="479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79" t="e">
        <f t="shared" ca="1" si="57"/>
        <v>#N/A</v>
      </c>
    </row>
    <row r="697" spans="4:14" ht="14.65" customHeight="1" x14ac:dyDescent="0.25">
      <c r="D697" s="479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79" t="e">
        <f t="shared" ca="1" si="57"/>
        <v>#N/A</v>
      </c>
    </row>
    <row r="698" spans="4:14" ht="14.65" customHeight="1" x14ac:dyDescent="0.25">
      <c r="D698" s="479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79" t="e">
        <f t="shared" ca="1" si="57"/>
        <v>#N/A</v>
      </c>
    </row>
    <row r="699" spans="4:14" ht="14.65" customHeight="1" x14ac:dyDescent="0.25">
      <c r="D699" s="479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79" t="e">
        <f t="shared" ca="1" si="57"/>
        <v>#N/A</v>
      </c>
    </row>
    <row r="700" spans="4:14" ht="14.65" customHeight="1" x14ac:dyDescent="0.25">
      <c r="D700" s="479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79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57"/>
  <sheetViews>
    <sheetView zoomScaleNormal="100" workbookViewId="0">
      <pane xSplit="3" ySplit="3" topLeftCell="D49" activePane="bottomRight" state="frozen"/>
      <selection pane="topRight" activeCell="D1" sqref="D1"/>
      <selection pane="bottomLeft" activeCell="A4" sqref="A4"/>
      <selection pane="bottomRight" activeCell="F57" sqref="F56:F57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12467</v>
      </c>
      <c r="I2" s="35">
        <f ca="1">H2/(NOW()-$D$4)</f>
        <v>23.127670737528973</v>
      </c>
      <c r="J2" s="35"/>
      <c r="K2" s="35">
        <f>AVERAGE(K4:K1048576)</f>
        <v>25.175494709156986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4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0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3385</v>
      </c>
      <c r="C7" s="93">
        <v>2905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v>33090</v>
      </c>
      <c r="C8" s="93">
        <v>16290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25"/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517" t="s">
        <v>372</v>
      </c>
      <c r="B10" s="517"/>
      <c r="C10" s="93">
        <v>11</v>
      </c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17" t="s">
        <v>37</v>
      </c>
      <c r="B11" s="517"/>
      <c r="C11" s="93">
        <v>15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17" t="s">
        <v>373</v>
      </c>
      <c r="B12" s="517"/>
      <c r="C12" s="426">
        <f>(B5 - C5) + (B6 - C6) * 10 + (B7 - C7) / 120 + (B8 - C8) / 120 + C10</f>
        <v>159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17" t="s">
        <v>146</v>
      </c>
      <c r="B13" s="517"/>
      <c r="C13" s="107">
        <f>C11/C12%</f>
        <v>9.4339622641509422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57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C33" s="411"/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57" si="10">H39/(E39-D39)</f>
        <v>36.666666666666664</v>
      </c>
      <c r="J39" s="70">
        <f t="shared" ref="J39:J57" si="11">H39/G39</f>
        <v>110</v>
      </c>
      <c r="K39" s="70">
        <f t="shared" ref="K39:K57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57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  <row r="57" spans="4:16" ht="17.100000000000001" customHeight="1" x14ac:dyDescent="0.25">
      <c r="D57" s="95">
        <v>44392</v>
      </c>
      <c r="E57" s="95">
        <v>44396</v>
      </c>
      <c r="F57" s="93" t="s">
        <v>482</v>
      </c>
      <c r="G57" s="108">
        <v>3</v>
      </c>
      <c r="H57" s="110">
        <v>159</v>
      </c>
      <c r="I57" s="70">
        <f t="shared" si="10"/>
        <v>39.75</v>
      </c>
      <c r="J57" s="70">
        <f t="shared" si="11"/>
        <v>53</v>
      </c>
      <c r="K57" s="70">
        <f t="shared" si="12"/>
        <v>13.25</v>
      </c>
      <c r="L57" s="19">
        <v>1</v>
      </c>
      <c r="M57" s="435">
        <f t="shared" si="7"/>
        <v>0.33333333333333331</v>
      </c>
      <c r="N57" s="19">
        <v>15</v>
      </c>
      <c r="O57" s="405">
        <v>0.06</v>
      </c>
      <c r="P57" s="409">
        <f t="shared" si="13"/>
        <v>3.4339622641509443E-2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3" t="str">
        <f>B1&amp; " 時"</f>
        <v>6 時</v>
      </c>
      <c r="G1" s="624"/>
      <c r="H1" s="624"/>
      <c r="I1" s="623" t="str">
        <f>C1&amp; " 時"</f>
        <v>24 時</v>
      </c>
      <c r="J1" s="624"/>
      <c r="K1" s="625"/>
      <c r="L1" s="623" t="str">
        <f>D1&amp; " 時"</f>
        <v>72 時</v>
      </c>
      <c r="M1" s="624"/>
      <c r="N1" s="624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t="shared" ref="H3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2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3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4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2"/>
        <v>-059 D 06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3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2"/>
        <v>-051 D 11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3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2"/>
        <v>-049 D 03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3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2"/>
        <v>-053 D 17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3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2"/>
        <v>-059 D 12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3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2"/>
        <v>-061 D 06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3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2"/>
        <v>-060 D 13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3"/>
        <v>-057 D 09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2"/>
        <v>412 D 17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3"/>
        <v>-015 D 13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2"/>
        <v>116 D 23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3"/>
        <v>118 D 22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2"/>
        <v>042 D 01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3"/>
        <v>138 D 04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2"/>
        <v>189 D 09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3"/>
        <v>093 D 23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2"/>
        <v>022 D 08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3"/>
        <v>084 D 04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4"/>
        <v>022 D 09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2"/>
        <v>-005 D 23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3"/>
        <v>007 D 02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4"/>
        <v>062 D 07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2"/>
        <v>128 D 15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3"/>
        <v>048 D 16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4"/>
        <v>050 D 23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2"/>
        <v>077 D 23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3"/>
        <v>041 D 21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4"/>
        <v>047 D 12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2"/>
        <v>-032 D 06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3"/>
        <v>035 D 20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4"/>
        <v>036 D 19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2"/>
        <v>-040 D 00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3"/>
        <v>011 D 07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4"/>
        <v>027 D 23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2"/>
        <v>073 D 22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3"/>
        <v>-017 D 02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4"/>
        <v>024 D 16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2"/>
        <v>002 D 11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3"/>
        <v>011 D 16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4"/>
        <v>012 D 05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2"/>
        <v>089 D 07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3"/>
        <v>037 D 15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4"/>
        <v>012 D 00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2"/>
        <v>-029 D 08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3"/>
        <v>007 D 17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4"/>
        <v>009 D 11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2"/>
        <v>-026 D 05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3"/>
        <v>004 D 10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4"/>
        <v>006 D 13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2"/>
        <v>011 D 07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3"/>
        <v>001 D 04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4"/>
        <v>006 D 03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2"/>
        <v>009 D 00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3"/>
        <v>000 D 21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4"/>
        <v>005 D 17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2"/>
        <v>-045 D 21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3"/>
        <v>-033 D 08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4"/>
        <v>-002 D 16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2"/>
        <v>-078 D 06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3"/>
        <v>-059 D 13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4"/>
        <v>-020 D 10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2"/>
        <v>-055 D 03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3"/>
        <v>-067 D 01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4"/>
        <v>-031 D 02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2"/>
        <v>-059 D 03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3"/>
        <v>-067 D 17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4"/>
        <v>-036 D 16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2"/>
        <v>-050 D 21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3"/>
        <v>-061 D 23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4"/>
        <v>-050 D 17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2"/>
        <v>-054 D 22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3"/>
        <v>-056 D 14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4"/>
        <v>-052 D 19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2"/>
        <v>-058 D 01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3"/>
        <v>-058 D 06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4"/>
        <v>-054 D 08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2"/>
        <v>-071 D 07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3"/>
        <v>-060 D 01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4"/>
        <v>-058 D 20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2"/>
        <v>-072 D 21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3"/>
        <v>-063 D 13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4"/>
        <v>-059 D 21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2"/>
        <v>-078 D 22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3"/>
        <v>-071 D 01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4"/>
        <v>-064 D 18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2"/>
        <v>-078 D 17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3"/>
        <v>-072 D 18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4"/>
        <v>-065 D 23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2"/>
        <v>-078 D 13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3"/>
        <v>-077 D 06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4"/>
        <v>-068 D 02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2"/>
        <v>-078 D 12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3"/>
        <v>-077 D 07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4"/>
        <v>-068 D 15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2"/>
        <v>-075 D 22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3"/>
        <v>-077 D 22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4"/>
        <v>-069 D 23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2"/>
        <v>-075 D 13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3"/>
        <v>-077 D 18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4"/>
        <v>-070 D 09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2"/>
        <v>-077 D 01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3"/>
        <v>-077 D 11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4"/>
        <v>-070 D 19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2"/>
        <v>-077 D 04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3"/>
        <v>-077 D 07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4"/>
        <v>-072 D 04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2"/>
        <v>-076 D 21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3"/>
        <v>-076 D 15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4"/>
        <v>-072 D 21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2"/>
        <v>-076 D 20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3"/>
        <v>-076 D 18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4"/>
        <v>-073 D 19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2"/>
        <v>-036 D 14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3"/>
        <v>-074 D 01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4"/>
        <v>-073 D 12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2"/>
        <v>-047 D 02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3"/>
        <v>-072 D 03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4"/>
        <v>-074 D 03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2"/>
        <v>-060 D 06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3"/>
        <v>-066 D 05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4"/>
        <v>-074 D 04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2"/>
        <v>-059 D 08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3"/>
        <v>-065 D 03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4"/>
        <v>-073 D 21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2"/>
        <v>-075 D 10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3"/>
        <v>-067 D 06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4"/>
        <v>-073 D 16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2"/>
        <v>-075 D 10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3"/>
        <v>-068 D 02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4"/>
        <v>-073 D 18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2"/>
        <v>-075 D 08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3"/>
        <v>-069 D 02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4"/>
        <v>-073 D 15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2"/>
        <v>-075 D 07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3"/>
        <v>-069 D 14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4"/>
        <v>-073 D 12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2"/>
        <v>-074 D 11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3"/>
        <v>-069 D 15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4"/>
        <v>-073 D 03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2"/>
        <v>-073 D 04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3"/>
        <v>-072 D 15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4"/>
        <v>-072 D 20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2"/>
        <v>-078 D 11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3"/>
        <v>-075 D 11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4"/>
        <v>-072 D 14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2"/>
        <v>-078 D 06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3"/>
        <v>-075 D 20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4"/>
        <v>-072 D 18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2"/>
        <v>-074 D 06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3"/>
        <v>-076 D 01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4"/>
        <v>-072 D 09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2"/>
        <v>-073 D 22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3"/>
        <v>-075 D 16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4"/>
        <v>-072 D 13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2"/>
        <v>-080 D 07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3"/>
        <v>-076 D 19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4"/>
        <v>-073 D 17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2"/>
        <v>-079 D 15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3"/>
        <v>-077 D 08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4"/>
        <v>-074 D 08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2"/>
        <v>-077 D 15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3"/>
        <v>-077 D 12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4"/>
        <v>-075 D 01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2"/>
        <v>-077 D 15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3"/>
        <v>-078 D 16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4"/>
        <v>-075 D 18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2"/>
        <v>-077 D 16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3"/>
        <v>-078 D 17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4"/>
        <v>-076 D 09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5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2"/>
        <v>-071 D 03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3"/>
        <v>-074 D 20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4"/>
        <v>-076 D 13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5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6">IF(ISBLANK(A68),NA(),IFERROR(TEXT(TRUNC(G68-NOW()),"000") &amp; " D " &amp; TEXT(TRUNC(ABS(G68-NOW()-TRUNC(G68-NOW()))*24),"00") &amp; " H", NA()))</f>
        <v>-076 D 13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7">IF(ISBLANK(A68),NA(),IFERROR(TEXT(TRUNC(J68-NOW()),"000") &amp; " D " &amp; TEXT(TRUNC(ABS(J68-NOW()-TRUNC(J68-NOW()))*24),"00") &amp; " H", NA()))</f>
        <v>-074 D 18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8">IF(ISBLANK(A68),NA(),IFERROR(TEXT(TRUNC(M68-NOW()),"000") &amp; " D " &amp; TEXT(TRUNC(ABS(M68-NOW()-TRUNC(M68-NOW()))*24),"00") &amp; " H", NA()))</f>
        <v>-076 D 07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5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6"/>
        <v>-076 D 00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7"/>
        <v>-076 D 10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8"/>
        <v>-076 D 03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5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6"/>
        <v>-075 D 18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7"/>
        <v>-076 D 07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8"/>
        <v>-075 D 23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5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6"/>
        <v>-076 D 17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7"/>
        <v>-076 D 05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8"/>
        <v>-075 D 20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5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6"/>
        <v>-076 D 13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7"/>
        <v>-076 D 14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8"/>
        <v>-075 D 20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5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6"/>
        <v>-076 D 23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7"/>
        <v>-076 D 20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8"/>
        <v>-076 D 02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5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6"/>
        <v>-066 D 22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7"/>
        <v>-069 D 07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8"/>
        <v>-075 D 05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5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6"/>
        <v>-066 D 13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7"/>
        <v>-068 D 18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8"/>
        <v>-074 D 16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5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6"/>
        <v>-067 D 04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7"/>
        <v>-067 D 04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8"/>
        <v>-074 D 11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5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6"/>
        <v>-074 D 12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7"/>
        <v>-068 D 05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8"/>
        <v>-074 D 09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5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6"/>
        <v>-077 D 20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7"/>
        <v>-069 D 23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8"/>
        <v>-074 D 00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5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6"/>
        <v>-066 D 20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7"/>
        <v>-070 D 13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8"/>
        <v>-073 D 02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5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6"/>
        <v>-066 D 13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7"/>
        <v>-070 D 15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8"/>
        <v>-072 D 22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5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6"/>
        <v>-069 D 23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7"/>
        <v>-073 D 00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8"/>
        <v>-072 D 23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5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6"/>
        <v>-077 D 04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7"/>
        <v>-073 D 03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8"/>
        <v>-073 D 02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5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6"/>
        <v>-077 D 19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7"/>
        <v>-073 D 16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8"/>
        <v>-072 D 17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5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6"/>
        <v>-074 D 21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7"/>
        <v>-076 D 01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8"/>
        <v>-073 D 03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5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6"/>
        <v>-074 D 08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7"/>
        <v>-075 D 16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8"/>
        <v>-073 D 06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5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6"/>
        <v>-077 D 01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7"/>
        <v>-075 D 08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8"/>
        <v>-073 D 21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5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6"/>
        <v>-076 D 22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7"/>
        <v>-075 D 15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8"/>
        <v>-074 D 05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5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6"/>
        <v>-067 D 22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7"/>
        <v>-074 D 21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8"/>
        <v>-074 D 05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5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6"/>
        <v>-076 D 01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7"/>
        <v>-074 D 11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8"/>
        <v>-075 D 00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5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6"/>
        <v>-076 D 02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7"/>
        <v>-074 D 16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8"/>
        <v>-075 D 01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5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6"/>
        <v>-064 D 03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7"/>
        <v>-071 D 19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8"/>
        <v>-074 D 10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5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6"/>
        <v>-075 D 22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7"/>
        <v>-071 D 16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8"/>
        <v>-073 D 18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5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6"/>
        <v>-076 D 03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7"/>
        <v>-076 D 01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8"/>
        <v>-073 D 20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5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6"/>
        <v>-076 D 21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7"/>
        <v>-076 D 06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8"/>
        <v>-074 D 05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5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6"/>
        <v>-059 D 12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7"/>
        <v>-074 D 06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8"/>
        <v>-073 D 21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5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6"/>
        <v>-076 D 09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7"/>
        <v>-073 D 09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8"/>
        <v>-074 D 05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5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6"/>
        <v>-076 D 03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7"/>
        <v>-073 D 15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8"/>
        <v>-074 D 07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5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6"/>
        <v>-075 D 11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7"/>
        <v>-075 D 20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8"/>
        <v>-074 D 20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5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6"/>
        <v>-075 D 16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7"/>
        <v>-075 D 20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8"/>
        <v>-074 D 22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5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6"/>
        <v>-075 D 15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7"/>
        <v>-075 D 19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8"/>
        <v>-074 D 22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5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6"/>
        <v>-076 D 18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7"/>
        <v>-076 D 14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8"/>
        <v>-075 D 08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5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6"/>
        <v>-076 D 18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7"/>
        <v>-076 D 15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8"/>
        <v>-075 D 13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5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6"/>
        <v>-077 D 05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7"/>
        <v>-076 D 20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8"/>
        <v>-075 D 18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5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6"/>
        <v>-077 D 09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7"/>
        <v>-076 D 22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8"/>
        <v>-076 D 02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5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6"/>
        <v>-077 D 08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7"/>
        <v>-077 D 00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8"/>
        <v>-076 D 14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5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6"/>
        <v>-077 D 04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7"/>
        <v>-077 D 04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8"/>
        <v>-077 D 01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5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6"/>
        <v>-077 D 00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7"/>
        <v>-077 D 00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8"/>
        <v>-077 D 00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5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6"/>
        <v>-076 D 23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7"/>
        <v>-076 D 23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8"/>
        <v>-077 D 00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5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6"/>
        <v>-076 D 23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7"/>
        <v>-076 D 23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8"/>
        <v>-077 D 00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5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6"/>
        <v>-077 D 00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7"/>
        <v>-077 D 00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8"/>
        <v>-077 D 00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5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6"/>
        <v>-077 D 00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7"/>
        <v>-077 D 00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8"/>
        <v>-077 D 00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5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6"/>
        <v>-077 D 01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7"/>
        <v>-077 D 01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8"/>
        <v>-077 D 02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5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6"/>
        <v>-077 D 16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7"/>
        <v>-077 D 02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8"/>
        <v>-077 D 03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5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6"/>
        <v>-078 D 08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7"/>
        <v>-077 D 06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8"/>
        <v>-077 D 04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5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6"/>
        <v>-078 D 05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7"/>
        <v>-077 D 07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8"/>
        <v>-077 D 05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5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6"/>
        <v>-078 D 02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7"/>
        <v>-077 D 13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8"/>
        <v>-077 D 08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5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6"/>
        <v>-077 D 23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7"/>
        <v>-077 D 14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8"/>
        <v>-077 D 08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5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6"/>
        <v>-078 D 15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7"/>
        <v>-078 D 06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8"/>
        <v>-077 D 16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5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6"/>
        <v>-078 D 15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7"/>
        <v>-078 D 08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8"/>
        <v>-077 D 19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5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6"/>
        <v>-078 D 07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7"/>
        <v>-078 D 10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8"/>
        <v>-077 D 22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5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6"/>
        <v>-074 D 20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7"/>
        <v>-077 D 14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8"/>
        <v>-077 D 19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5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6"/>
        <v>-075 D 02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7"/>
        <v>-077 D 10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8"/>
        <v>-077 D 18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5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6"/>
        <v>-075 D 08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7"/>
        <v>-077 D 08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8"/>
        <v>-077 D 18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5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6"/>
        <v>-075 D 11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7"/>
        <v>-077 D 08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8"/>
        <v>-077 D 17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5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6"/>
        <v>-075 D 17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7"/>
        <v>-077 D 08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8"/>
        <v>-077 D 17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 t="shared" ref="D126" si="9"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-078 D 09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t="shared" ref="K126" ca="1" si="10">IF(ISBLANK(A126),NA(),IFERROR(TEXT(TRUNC(J126-NOW()),"000") &amp; " D " &amp; TEXT(TRUNC(ABS(J126-NOW()-TRUNC(J126-NOW()))*24),"00") &amp; " H", NA()))</f>
        <v>-077 D 11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t="shared" ref="N126" ca="1" si="11">IF(ISBLANK(A126),NA(),IFERROR(TEXT(TRUNC(M126-NOW()),"000") &amp; " D " &amp; TEXT(TRUNC(ABS(M126-NOW()-TRUNC(M126-NOW()))*24),"00") &amp; " H", NA()))</f>
        <v>-077 D 19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12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13">IF(ISBLANK(A127),NA(),IFERROR(TEXT(TRUNC(G127-NOW()),"000") &amp; " D " &amp; TEXT(TRUNC(ABS(G127-NOW()-TRUNC(G127-NOW()))*24),"00") &amp; " H", NA()))</f>
        <v>-078 D 09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4">IF(ISBLANK(A127),NA(),IFERROR(TEXT(TRUNC(J127-NOW()),"000") &amp; " D " &amp; TEXT(TRUNC(ABS(J127-NOW()-TRUNC(J127-NOW()))*24),"00") &amp; " H", NA()))</f>
        <v>-077 D 06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5">IF(ISBLANK(A127),NA(),IFERROR(TEXT(TRUNC(M127-NOW()),"000") &amp; " D " &amp; TEXT(TRUNC(ABS(M127-NOW()-TRUNC(M127-NOW()))*24),"00") &amp; " H", NA()))</f>
        <v>-077 D 19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12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13"/>
        <v>-078 D 08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4"/>
        <v>-077 D 12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5"/>
        <v>-077 D 20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12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13"/>
        <v>-078 D 05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4"/>
        <v>-078 D 00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5"/>
        <v>-077 D 22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12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13"/>
        <v>-078 D 05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4"/>
        <v>-078 D 06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5"/>
        <v>-077 D 23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12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13"/>
        <v>-078 D 05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4"/>
        <v>-078 D 05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5"/>
        <v>-077 D 23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12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13"/>
        <v>-078 D 09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4"/>
        <v>-078 D 06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5"/>
        <v>-078 D 01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12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13"/>
        <v>-078 D 10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4"/>
        <v>-078 D 07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5"/>
        <v>-078 D 02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12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13"/>
        <v>-078 D 09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4"/>
        <v>-078 D 07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5"/>
        <v>-078 D 03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12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13"/>
        <v>-077 D 14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4"/>
        <v>-078 D 00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5"/>
        <v>-078 D 01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12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13"/>
        <v>-077 D 16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4"/>
        <v>-078 D 00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5"/>
        <v>-078 D 01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12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13"/>
        <v>-077 D 20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4"/>
        <v>-078 D 00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5"/>
        <v>-078 D 01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12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13"/>
        <v>-078 D 02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4"/>
        <v>-077 D 23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5"/>
        <v>-078 D 01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12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13"/>
        <v>-078 D 02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4"/>
        <v>-077 D 23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5"/>
        <v>-078 D 01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12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13"/>
        <v>-078 D 03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4"/>
        <v>-077 D 23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5"/>
        <v>-078 D 02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12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13"/>
        <v>-078 D 04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4"/>
        <v>-078 D 00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5"/>
        <v>-078 D 02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12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13"/>
        <v>-078 D 05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4"/>
        <v>-078 D 01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5"/>
        <v>-078 D 03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12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13"/>
        <v>-078 D 06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4"/>
        <v>-078 D 02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5"/>
        <v>-078 D 03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12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13"/>
        <v>-078 D 06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4"/>
        <v>-078 D 03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5"/>
        <v>-078 D 03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12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13"/>
        <v>-078 D 05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4"/>
        <v>-078 D 03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5"/>
        <v>-078 D 03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12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13"/>
        <v>-078 D 05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4"/>
        <v>-078 D 04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5"/>
        <v>-078 D 04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12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13"/>
        <v>-078 D 05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4"/>
        <v>-078 D 04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5"/>
        <v>-078 D 04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12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13"/>
        <v>-078 D 05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4"/>
        <v>-078 D 04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5"/>
        <v>-078 D 04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12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13"/>
        <v>-078 D 05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4"/>
        <v>-078 D 05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5"/>
        <v>-078 D 05 H</v>
      </c>
    </row>
    <row r="150" spans="1:14" ht="14.65" customHeight="1" x14ac:dyDescent="0.25">
      <c r="D150" s="484" t="str">
        <f t="shared" si="12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13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4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5"/>
        <v>#N/A</v>
      </c>
    </row>
    <row r="151" spans="1:14" ht="14.65" customHeight="1" x14ac:dyDescent="0.25">
      <c r="D151" s="484" t="str">
        <f t="shared" si="12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13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4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5"/>
        <v>#N/A</v>
      </c>
    </row>
    <row r="152" spans="1:14" ht="14.65" customHeight="1" x14ac:dyDescent="0.25">
      <c r="D152" s="484" t="str">
        <f t="shared" si="12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13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4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5"/>
        <v>#N/A</v>
      </c>
    </row>
    <row r="153" spans="1:14" ht="14.65" customHeight="1" x14ac:dyDescent="0.25">
      <c r="D153" s="484" t="str">
        <f t="shared" si="12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13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4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5"/>
        <v>#N/A</v>
      </c>
    </row>
    <row r="154" spans="1:14" ht="14.65" customHeight="1" x14ac:dyDescent="0.25">
      <c r="D154" s="484" t="str">
        <f t="shared" si="12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13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4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5"/>
        <v>#N/A</v>
      </c>
    </row>
    <row r="155" spans="1:14" ht="14.65" customHeight="1" x14ac:dyDescent="0.25">
      <c r="D155" s="484" t="str">
        <f t="shared" si="12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13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4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5"/>
        <v>#N/A</v>
      </c>
    </row>
    <row r="156" spans="1:14" ht="14.65" customHeight="1" x14ac:dyDescent="0.25">
      <c r="D156" s="484" t="str">
        <f t="shared" si="12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13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4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5"/>
        <v>#N/A</v>
      </c>
    </row>
    <row r="157" spans="1:14" ht="14.65" customHeight="1" x14ac:dyDescent="0.25">
      <c r="D157" s="484" t="str">
        <f t="shared" si="12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13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4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5"/>
        <v>#N/A</v>
      </c>
    </row>
    <row r="158" spans="1:14" ht="14.65" customHeight="1" x14ac:dyDescent="0.25">
      <c r="D158" s="484" t="str">
        <f t="shared" si="12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13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4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5"/>
        <v>#N/A</v>
      </c>
    </row>
    <row r="159" spans="1:14" ht="14.65" customHeight="1" x14ac:dyDescent="0.25">
      <c r="D159" s="484" t="str">
        <f t="shared" si="12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13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4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5"/>
        <v>#N/A</v>
      </c>
    </row>
    <row r="160" spans="1:14" ht="14.65" customHeight="1" x14ac:dyDescent="0.25">
      <c r="D160" s="484" t="str">
        <f t="shared" si="12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13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4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5"/>
        <v>#N/A</v>
      </c>
    </row>
    <row r="161" spans="4:14" ht="14.65" customHeight="1" x14ac:dyDescent="0.25">
      <c r="D161" s="484" t="str">
        <f t="shared" si="12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13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4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5"/>
        <v>#N/A</v>
      </c>
    </row>
    <row r="162" spans="4:14" ht="14.65" customHeight="1" x14ac:dyDescent="0.25">
      <c r="D162" s="484" t="str">
        <f t="shared" si="12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13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4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5"/>
        <v>#N/A</v>
      </c>
    </row>
    <row r="163" spans="4:14" ht="14.65" customHeight="1" x14ac:dyDescent="0.25">
      <c r="D163" s="484" t="str">
        <f t="shared" si="12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13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4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5"/>
        <v>#N/A</v>
      </c>
    </row>
    <row r="164" spans="4:14" ht="14.65" customHeight="1" x14ac:dyDescent="0.25">
      <c r="D164" s="484" t="str">
        <f t="shared" si="12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13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4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5"/>
        <v>#N/A</v>
      </c>
    </row>
    <row r="165" spans="4:14" ht="14.65" customHeight="1" x14ac:dyDescent="0.25">
      <c r="D165" s="484" t="str">
        <f t="shared" si="12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13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4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5"/>
        <v>#N/A</v>
      </c>
    </row>
    <row r="166" spans="4:14" ht="14.65" customHeight="1" x14ac:dyDescent="0.25">
      <c r="D166" s="484" t="str">
        <f t="shared" si="12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13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4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5"/>
        <v>#N/A</v>
      </c>
    </row>
    <row r="167" spans="4:14" ht="14.65" customHeight="1" x14ac:dyDescent="0.25">
      <c r="D167" s="484" t="str">
        <f t="shared" si="12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13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4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5"/>
        <v>#N/A</v>
      </c>
    </row>
    <row r="168" spans="4:14" ht="14.65" customHeight="1" x14ac:dyDescent="0.25">
      <c r="D168" s="484" t="str">
        <f t="shared" si="12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13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4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5"/>
        <v>#N/A</v>
      </c>
    </row>
    <row r="169" spans="4:14" ht="14.65" customHeight="1" x14ac:dyDescent="0.25">
      <c r="D169" s="484" t="str">
        <f t="shared" si="12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13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4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5"/>
        <v>#N/A</v>
      </c>
    </row>
    <row r="170" spans="4:14" ht="14.65" customHeight="1" x14ac:dyDescent="0.25">
      <c r="D170" s="484" t="str">
        <f t="shared" si="12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13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4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5"/>
        <v>#N/A</v>
      </c>
    </row>
    <row r="171" spans="4:14" ht="14.65" customHeight="1" x14ac:dyDescent="0.25">
      <c r="D171" s="484" t="str">
        <f t="shared" si="12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13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4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5"/>
        <v>#N/A</v>
      </c>
    </row>
    <row r="172" spans="4:14" ht="14.65" customHeight="1" x14ac:dyDescent="0.25">
      <c r="D172" s="484" t="str">
        <f t="shared" si="12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13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4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5"/>
        <v>#N/A</v>
      </c>
    </row>
    <row r="173" spans="4:14" ht="14.65" customHeight="1" x14ac:dyDescent="0.25">
      <c r="D173" s="484" t="str">
        <f t="shared" si="12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13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4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5"/>
        <v>#N/A</v>
      </c>
    </row>
    <row r="174" spans="4:14" ht="14.65" customHeight="1" x14ac:dyDescent="0.25">
      <c r="D174" s="484" t="str">
        <f t="shared" si="12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13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4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5"/>
        <v>#N/A</v>
      </c>
    </row>
    <row r="175" spans="4:14" ht="14.65" customHeight="1" x14ac:dyDescent="0.25">
      <c r="D175" s="484" t="str">
        <f t="shared" si="12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13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4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5"/>
        <v>#N/A</v>
      </c>
    </row>
    <row r="176" spans="4:14" ht="14.65" customHeight="1" x14ac:dyDescent="0.25">
      <c r="D176" s="484" t="str">
        <f t="shared" si="12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13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4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5"/>
        <v>#N/A</v>
      </c>
    </row>
    <row r="177" spans="4:14" ht="14.65" customHeight="1" x14ac:dyDescent="0.25">
      <c r="D177" s="484" t="str">
        <f t="shared" si="12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13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4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5"/>
        <v>#N/A</v>
      </c>
    </row>
    <row r="178" spans="4:14" ht="14.65" customHeight="1" x14ac:dyDescent="0.25">
      <c r="D178" s="484" t="str">
        <f t="shared" si="12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13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4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5"/>
        <v>#N/A</v>
      </c>
    </row>
    <row r="179" spans="4:14" ht="14.65" customHeight="1" x14ac:dyDescent="0.25">
      <c r="D179" s="484" t="str">
        <f t="shared" si="12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13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4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5"/>
        <v>#N/A</v>
      </c>
    </row>
    <row r="180" spans="4:14" ht="14.65" customHeight="1" x14ac:dyDescent="0.25">
      <c r="D180" s="484" t="str">
        <f t="shared" si="12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13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4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5"/>
        <v>#N/A</v>
      </c>
    </row>
    <row r="181" spans="4:14" ht="14.65" customHeight="1" x14ac:dyDescent="0.25">
      <c r="D181" s="484" t="str">
        <f t="shared" si="12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13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4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5"/>
        <v>#N/A</v>
      </c>
    </row>
    <row r="182" spans="4:14" ht="14.65" customHeight="1" x14ac:dyDescent="0.25">
      <c r="D182" s="484" t="str">
        <f t="shared" si="12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13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4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5"/>
        <v>#N/A</v>
      </c>
    </row>
    <row r="183" spans="4:14" ht="14.65" customHeight="1" x14ac:dyDescent="0.25">
      <c r="D183" s="484" t="str">
        <f t="shared" si="12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13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4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5"/>
        <v>#N/A</v>
      </c>
    </row>
    <row r="184" spans="4:14" ht="14.65" customHeight="1" x14ac:dyDescent="0.25">
      <c r="D184" s="484" t="str">
        <f t="shared" si="12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13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4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5"/>
        <v>#N/A</v>
      </c>
    </row>
    <row r="185" spans="4:14" ht="14.65" customHeight="1" x14ac:dyDescent="0.25">
      <c r="D185" s="484" t="str">
        <f t="shared" si="12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13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4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5"/>
        <v>#N/A</v>
      </c>
    </row>
    <row r="186" spans="4:14" ht="14.65" customHeight="1" x14ac:dyDescent="0.25">
      <c r="D186" s="484" t="str">
        <f t="shared" si="12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13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4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5"/>
        <v>#N/A</v>
      </c>
    </row>
    <row r="187" spans="4:14" ht="14.65" customHeight="1" x14ac:dyDescent="0.25">
      <c r="D187" s="484" t="str">
        <f t="shared" si="12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13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4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5"/>
        <v>#N/A</v>
      </c>
    </row>
    <row r="188" spans="4:14" ht="14.65" customHeight="1" x14ac:dyDescent="0.25">
      <c r="D188" s="484" t="str">
        <f t="shared" si="12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13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4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5"/>
        <v>#N/A</v>
      </c>
    </row>
    <row r="189" spans="4:14" ht="14.65" customHeight="1" x14ac:dyDescent="0.25">
      <c r="D189" s="484" t="str">
        <f t="shared" si="12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13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4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5"/>
        <v>#N/A</v>
      </c>
    </row>
    <row r="190" spans="4:14" ht="14.65" customHeight="1" x14ac:dyDescent="0.25">
      <c r="D190" s="484" t="str">
        <f t="shared" si="12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13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4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5"/>
        <v>#N/A</v>
      </c>
    </row>
    <row r="191" spans="4:14" ht="14.65" customHeight="1" x14ac:dyDescent="0.25">
      <c r="D191" s="484" t="str">
        <f t="shared" ref="D191:D200" si="16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7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8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9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6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7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8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9"/>
        <v>#N/A</v>
      </c>
    </row>
    <row r="193" spans="4:14" ht="14.65" customHeight="1" x14ac:dyDescent="0.25">
      <c r="D193" s="484" t="str">
        <f t="shared" si="16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7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8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9"/>
        <v>#N/A</v>
      </c>
    </row>
    <row r="194" spans="4:14" ht="14.65" customHeight="1" x14ac:dyDescent="0.25">
      <c r="D194" s="484" t="str">
        <f t="shared" si="16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7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8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9"/>
        <v>#N/A</v>
      </c>
    </row>
    <row r="195" spans="4:14" ht="14.65" customHeight="1" x14ac:dyDescent="0.25">
      <c r="D195" s="484" t="str">
        <f t="shared" si="16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7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8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9"/>
        <v>#N/A</v>
      </c>
    </row>
    <row r="196" spans="4:14" ht="14.65" customHeight="1" x14ac:dyDescent="0.25">
      <c r="D196" s="484" t="str">
        <f t="shared" si="16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7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8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9"/>
        <v>#N/A</v>
      </c>
    </row>
    <row r="197" spans="4:14" ht="14.65" customHeight="1" x14ac:dyDescent="0.25">
      <c r="D197" s="484" t="str">
        <f t="shared" si="16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7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8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9"/>
        <v>#N/A</v>
      </c>
    </row>
    <row r="198" spans="4:14" ht="14.65" customHeight="1" x14ac:dyDescent="0.25">
      <c r="D198" s="484" t="str">
        <f t="shared" si="16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7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8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9"/>
        <v>#N/A</v>
      </c>
    </row>
    <row r="199" spans="4:14" ht="14.65" customHeight="1" x14ac:dyDescent="0.25">
      <c r="D199" s="484" t="str">
        <f t="shared" si="16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7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8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9"/>
        <v>#N/A</v>
      </c>
    </row>
    <row r="200" spans="4:14" ht="14.65" customHeight="1" x14ac:dyDescent="0.25">
      <c r="D200" s="484" t="str">
        <f t="shared" si="16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7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8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9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0">
        <v>43677.583333333336</v>
      </c>
      <c r="C1" s="630"/>
      <c r="D1" s="28" t="s">
        <v>38</v>
      </c>
      <c r="E1" s="26" t="s">
        <v>30</v>
      </c>
      <c r="F1" s="26" t="s">
        <v>22</v>
      </c>
      <c r="G1" s="517" t="s">
        <v>23</v>
      </c>
      <c r="H1" s="517"/>
      <c r="I1" s="517"/>
      <c r="J1" s="517"/>
      <c r="K1" s="6"/>
      <c r="L1" s="25" t="s">
        <v>25</v>
      </c>
      <c r="M1" s="25"/>
      <c r="N1" s="619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0">
        <v>43688.583333333336</v>
      </c>
      <c r="C2" s="630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9" t="str">
        <f ca="1">IF(NOW() &gt; $B$2,"",(NOW()-$B$1)/($B$2-$B$1))</f>
        <v/>
      </c>
      <c r="H2" s="629"/>
      <c r="I2" s="629"/>
      <c r="J2" s="629"/>
      <c r="K2" s="6" t="s">
        <v>27</v>
      </c>
      <c r="L2" s="11">
        <v>100000</v>
      </c>
      <c r="N2" s="619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19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19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6" t="s">
        <v>24</v>
      </c>
      <c r="C5" s="626"/>
      <c r="D5" s="627" t="s">
        <v>42</v>
      </c>
      <c r="E5" s="627"/>
      <c r="F5" s="627" t="s">
        <v>26</v>
      </c>
      <c r="G5" s="627"/>
      <c r="H5" s="627" t="s">
        <v>29</v>
      </c>
      <c r="I5" s="627"/>
      <c r="J5" s="517" t="s">
        <v>40</v>
      </c>
      <c r="K5" s="517"/>
      <c r="L5" s="628" t="s">
        <v>41</v>
      </c>
      <c r="M5" s="628"/>
      <c r="N5" s="517" t="s">
        <v>39</v>
      </c>
      <c r="O5" s="517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1" t="s">
        <v>61</v>
      </c>
      <c r="D1" s="632">
        <f>INDEX(DATA_EVTBLD,B1,3)-B3</f>
        <v>62</v>
      </c>
      <c r="E1" s="631" t="s">
        <v>12</v>
      </c>
      <c r="F1" s="633">
        <f>1-(INDEX(DATA_EVTBLD,B1,3)-B3)/DATA_EVTBLD_MAX</f>
        <v>0.99566918133556859</v>
      </c>
      <c r="G1" s="633"/>
      <c r="H1" s="633"/>
      <c r="I1" s="633"/>
      <c r="J1" s="633"/>
      <c r="K1" s="633"/>
      <c r="L1" s="633"/>
      <c r="M1" s="633"/>
    </row>
    <row r="2" spans="1:13" ht="14.65" customHeight="1" x14ac:dyDescent="0.25">
      <c r="A2" s="327" t="s">
        <v>77</v>
      </c>
      <c r="B2" s="328">
        <v>35</v>
      </c>
      <c r="C2" s="631"/>
      <c r="D2" s="632"/>
      <c r="E2" s="631"/>
      <c r="F2" s="633"/>
      <c r="G2" s="633"/>
      <c r="H2" s="633"/>
      <c r="I2" s="633"/>
      <c r="J2" s="633"/>
      <c r="K2" s="633"/>
      <c r="L2" s="633"/>
      <c r="M2" s="633"/>
    </row>
    <row r="3" spans="1:13" ht="14.65" customHeight="1" x14ac:dyDescent="0.25">
      <c r="A3" s="327" t="s">
        <v>60</v>
      </c>
      <c r="B3" s="328">
        <v>5338</v>
      </c>
      <c r="C3" s="631"/>
      <c r="D3" s="632"/>
      <c r="E3" s="631"/>
      <c r="F3" s="633"/>
      <c r="G3" s="633"/>
      <c r="H3" s="633"/>
      <c r="I3" s="633"/>
      <c r="J3" s="633"/>
      <c r="K3" s="633"/>
      <c r="L3" s="633"/>
      <c r="M3" s="633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2021-07-15T06:13:48Z</dcterms:modified>
</cp:coreProperties>
</file>